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trlProps/ctrlProp46.xml" ContentType="application/vnd.ms-excel.controlproperties+xml"/>
  <Override PartName="/xl/drawings/drawing4.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6.xml" ContentType="application/vnd.openxmlformats-officedocument.drawing+xml"/>
  <Override PartName="/xl/charts/chart10.xml" ContentType="application/vnd.openxmlformats-officedocument.drawingml.chart+xml"/>
  <Override PartName="/xl/drawings/drawing7.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harts/chart11.xml" ContentType="application/vnd.openxmlformats-officedocument.drawingml.chart+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SamClissold\MCCF_Git_Repo\MCCF\translated_sheets\"/>
    </mc:Choice>
  </mc:AlternateContent>
  <xr:revisionPtr revIDLastSave="0" documentId="13_ncr:1_{D0D47311-01E9-45E1-AF95-0F2C2B3F1434}" xr6:coauthVersionLast="47" xr6:coauthVersionMax="47" xr10:uidLastSave="{00000000-0000-0000-0000-000000000000}"/>
  <bookViews>
    <workbookView xWindow="-110" yWindow="-110" windowWidth="19420" windowHeight="11500" firstSheet="2" activeTab="2" xr2:uid="{98CA123E-7C11-4337-BC9B-9314A00C2724}"/>
  </bookViews>
  <sheets>
    <sheet name="Model Contents" sheetId="21" r:id="rId1"/>
    <sheet name="Methodology" sheetId="20" r:id="rId2"/>
    <sheet name="Project Finance Dashboard" sheetId="3" r:id="rId3"/>
    <sheet name="Refinancing" sheetId="4" r:id="rId4"/>
    <sheet name="EBITDA and Capital Expenditures" sheetId="9" r:id="rId5"/>
    <sheet name="Project Financing" sheetId="10" r:id="rId6"/>
    <sheet name="Scenarios" sheetId="5" r:id="rId7"/>
    <sheet name="Operating Assumptions" sheetId="6" r:id="rId8"/>
    <sheet name="Finance and Value Assumptions" sheetId="8" r:id="rId9"/>
    <sheet name="Tax Assumptions" sheetId="7" r:id="rId10"/>
    <sheet name="Policies, Data &amp; Conversions" sheetId="19" r:id="rId11"/>
    <sheet name="Annual Analysis" sheetId="14" r:id="rId12"/>
    <sheet name="Audit Sheet" sheetId="16" r:id="rId13"/>
    <sheet name="Template" sheetId="22" r:id="rId14"/>
  </sheets>
  <functionGroups builtInGroupCount="19"/>
  <externalReferences>
    <externalReference r:id="rId15"/>
  </externalReferences>
  <definedNames>
    <definedName name="_xleta.BASE" hidden="1" xlm="1">#NAME?</definedName>
    <definedName name="_xleta.CEILING" hidden="1" xlm="1">#NAME?</definedName>
    <definedName name="_xleta.RATE" hidden="1" xlm="1">#NAME?</definedName>
    <definedName name="_xleta.SUM" hidden="1" xlm="1">#NAME?</definedName>
    <definedName name="_xleta.YEAR" hidden="1" xlm="1">#NAME?</definedName>
    <definedName name="Adjusted">Scenarios!$E$17:$O$17</definedName>
    <definedName name="Adjusted__formula">Scenarios!$E$17:$O$17</definedName>
    <definedName name="Base_Case">Scenarios!$E$7:$O$7</definedName>
    <definedName name="Charge">'Operating Assumptions'!$H$67</definedName>
    <definedName name="Computed">'Project Financing'!$T$137</definedName>
    <definedName name="Computed_Repay">'Project Financing'!$K$274:$DU$274</definedName>
    <definedName name="Copied_Data">Scenarios!$E$15</definedName>
    <definedName name="copy_to">Scenarios!$E$15</definedName>
    <definedName name="custom_case_row" localSheetId="6">Scenarios!$E$11:$O$11</definedName>
    <definedName name="Difference">'Project Financing'!$T$129</definedName>
    <definedName name="DifferenceROE">'Project Finance Dashboard'!$R$11</definedName>
    <definedName name="Fixed">'Project Financing'!$V$137</definedName>
    <definedName name="Fixed__Risk">'Project Financing'!#REF!</definedName>
    <definedName name="Fixed_Repay">'Project Financing'!$K$275:$DU$275</definedName>
    <definedName name="Function__Structr">'Project Financing'!$H$125:$H$143</definedName>
    <definedName name="High_Case">Scenarios!$E$9:$O$9</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40978.383599537</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ow_Case">Scenarios!$E$8:$O$8</definedName>
    <definedName name="NA">'Project Financing'!$D$469</definedName>
    <definedName name="pf_sheet_name">'Project Financing'!$E$512</definedName>
    <definedName name="scenario">Scenarios!$F$2</definedName>
    <definedName name="scenario_sheet">Scenarios!$M$2</definedName>
    <definedName name="solver_eng" localSheetId="4" hidden="1">1</definedName>
    <definedName name="solver_neg" localSheetId="4" hidden="1">2</definedName>
    <definedName name="solver_num" localSheetId="4" hidden="1">0</definedName>
    <definedName name="solver_opt" localSheetId="4" hidden="1">'EBITDA and Capital Expenditures'!$L$13</definedName>
    <definedName name="solver_typ" localSheetId="4" hidden="1">1</definedName>
    <definedName name="solver_val" localSheetId="4" hidden="1">0</definedName>
    <definedName name="solver_ver" localSheetId="4" hidden="1">3</definedName>
    <definedName name="spinner">Scenarios!$E$18</definedName>
    <definedName name="Spinner_Data">Scenarios!$E$18</definedName>
    <definedName name="start_period">'Project Financing'!$J$3</definedName>
    <definedName name="Start_Repay">'Project Financing'!$F$275</definedName>
    <definedName name="Total_Difference">'Project Financing'!$T$133</definedName>
    <definedName name="WC_PREF_A">'Project Financing'!$K$22:$DU$22</definedName>
    <definedName name="wc_prefund">'EBITDA and Capital Expenditures'!$L$31:$GW$31</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1" i="3" l="1"/>
  <c r="I40" i="3"/>
  <c r="I39" i="3"/>
  <c r="I38" i="3"/>
  <c r="I37" i="3"/>
  <c r="I35" i="3"/>
  <c r="I34" i="3"/>
  <c r="I33" i="3"/>
  <c r="I32" i="3"/>
  <c r="I31" i="3"/>
  <c r="I30" i="3"/>
  <c r="I29" i="3"/>
  <c r="I28" i="3"/>
  <c r="I27" i="3"/>
  <c r="I25" i="3"/>
  <c r="K20" i="3"/>
  <c r="J20" i="3"/>
  <c r="I20" i="3"/>
  <c r="K15" i="3"/>
  <c r="J15" i="3"/>
  <c r="I18" i="3"/>
  <c r="I17" i="3"/>
  <c r="I16" i="3"/>
  <c r="I15" i="3"/>
  <c r="L5" i="3"/>
  <c r="K5" i="3"/>
  <c r="J5" i="3"/>
  <c r="I13" i="3"/>
  <c r="I12" i="3"/>
  <c r="I11" i="3"/>
  <c r="I10" i="3"/>
  <c r="I9" i="3"/>
  <c r="I8" i="3"/>
  <c r="I7" i="3"/>
  <c r="I6" i="3"/>
  <c r="I5" i="3"/>
  <c r="F5" i="3"/>
  <c r="C46" i="3"/>
  <c r="D45" i="3"/>
  <c r="D44" i="3"/>
  <c r="D43" i="3"/>
  <c r="D42" i="3"/>
  <c r="D41" i="3"/>
  <c r="D40" i="3"/>
  <c r="D39" i="3"/>
  <c r="D37" i="3"/>
  <c r="D36" i="3"/>
  <c r="D35" i="3"/>
  <c r="D34" i="3"/>
  <c r="D33" i="3"/>
  <c r="D32" i="3"/>
  <c r="D31" i="3"/>
  <c r="D30" i="3"/>
  <c r="D28" i="3"/>
  <c r="D27" i="3"/>
  <c r="D26" i="3"/>
  <c r="D25" i="3"/>
  <c r="D24" i="3"/>
  <c r="D23" i="3"/>
  <c r="D22" i="3"/>
  <c r="D21" i="3"/>
  <c r="D20" i="3"/>
  <c r="D19" i="3"/>
  <c r="D18" i="3"/>
  <c r="D17" i="3"/>
  <c r="D16" i="3"/>
  <c r="D15" i="3"/>
  <c r="D14" i="3"/>
  <c r="D13" i="3"/>
  <c r="D12" i="3"/>
  <c r="D11" i="3"/>
  <c r="D10" i="3"/>
  <c r="D9" i="3"/>
  <c r="D8" i="3"/>
  <c r="D7" i="3"/>
  <c r="D6" i="3"/>
  <c r="D5" i="3"/>
  <c r="A3" i="3"/>
  <c r="E10" i="3"/>
  <c r="G70" i="8"/>
  <c r="G69" i="8"/>
  <c r="G68" i="8"/>
  <c r="G67" i="8"/>
  <c r="F56" i="8"/>
  <c r="F131" i="6"/>
  <c r="F93" i="6"/>
  <c r="G5" i="9"/>
  <c r="D469" i="10"/>
  <c r="M34" i="5"/>
  <c r="E89" i="10"/>
  <c r="M2" i="5"/>
  <c r="AU158" i="6"/>
  <c r="AT158" i="6"/>
  <c r="AS158" i="6"/>
  <c r="AR158" i="6"/>
  <c r="AQ158" i="6"/>
  <c r="AP158" i="6"/>
  <c r="AO158" i="6"/>
  <c r="AN158" i="6"/>
  <c r="AM158" i="6"/>
  <c r="AL158" i="6"/>
  <c r="AK158" i="6"/>
  <c r="AJ158" i="6"/>
  <c r="AI158" i="6"/>
  <c r="AH158" i="6"/>
  <c r="AG158" i="6"/>
  <c r="AF158" i="6"/>
  <c r="AE158" i="6"/>
  <c r="AD158" i="6"/>
  <c r="AC158" i="6"/>
  <c r="AB158" i="6"/>
  <c r="AA158" i="6"/>
  <c r="Z158" i="6"/>
  <c r="Y158" i="6"/>
  <c r="X158" i="6"/>
  <c r="W158" i="6"/>
  <c r="V158" i="6"/>
  <c r="U158" i="6"/>
  <c r="T158" i="6"/>
  <c r="S158" i="6"/>
  <c r="R158" i="6"/>
  <c r="Q158" i="6"/>
  <c r="P158" i="6"/>
  <c r="O158" i="6"/>
  <c r="N158" i="6"/>
  <c r="M158" i="6"/>
  <c r="L158" i="6"/>
  <c r="K158" i="6"/>
  <c r="J158" i="6"/>
  <c r="I158" i="6"/>
  <c r="H158" i="6"/>
  <c r="G158" i="6"/>
  <c r="F158" i="6"/>
  <c r="E79" i="14"/>
  <c r="I76" i="14"/>
  <c r="G51" i="14"/>
  <c r="H51" i="14" s="1"/>
  <c r="I51" i="14" s="1"/>
  <c r="J51" i="14" s="1"/>
  <c r="K51" i="14" s="1"/>
  <c r="L51" i="14" s="1"/>
  <c r="M51" i="14" s="1"/>
  <c r="N51" i="14" s="1"/>
  <c r="O51" i="14" s="1"/>
  <c r="P51" i="14" s="1"/>
  <c r="Q51" i="14" s="1"/>
  <c r="R51" i="14" s="1"/>
  <c r="S51" i="14" s="1"/>
  <c r="T51" i="14" s="1"/>
  <c r="U51" i="14" s="1"/>
  <c r="V51" i="14" s="1"/>
  <c r="W51" i="14" s="1"/>
  <c r="X51" i="14" s="1"/>
  <c r="Y51" i="14" s="1"/>
  <c r="Z51" i="14" s="1"/>
  <c r="AA51" i="14" s="1"/>
  <c r="AB51" i="14" s="1"/>
  <c r="AC51" i="14" s="1"/>
  <c r="AD51" i="14" s="1"/>
  <c r="AE51" i="14" s="1"/>
  <c r="AF51" i="14" s="1"/>
  <c r="AG51" i="14" s="1"/>
  <c r="AH51" i="14" s="1"/>
  <c r="AI51" i="14" s="1"/>
  <c r="AJ51" i="14" s="1"/>
  <c r="AK51" i="14" s="1"/>
  <c r="AL51" i="14" s="1"/>
  <c r="AM51" i="14" s="1"/>
  <c r="AN51" i="14" s="1"/>
  <c r="AO51" i="14" s="1"/>
  <c r="AP51" i="14" s="1"/>
  <c r="AQ51" i="14" s="1"/>
  <c r="AR51" i="14" s="1"/>
  <c r="AS51" i="14" s="1"/>
  <c r="AT51" i="14" s="1"/>
  <c r="AU51" i="14" s="1"/>
  <c r="AV51" i="14" s="1"/>
  <c r="AW51" i="14" s="1"/>
  <c r="AX51" i="14" s="1"/>
  <c r="AY51" i="14" s="1"/>
  <c r="E60" i="14"/>
  <c r="J57" i="14" l="1"/>
  <c r="J76" i="14" s="1"/>
  <c r="H57" i="14"/>
  <c r="H76" i="14" s="1"/>
  <c r="G57" i="14" l="1"/>
  <c r="G76" i="14" s="1"/>
  <c r="K57" i="14"/>
  <c r="K76" i="14" s="1"/>
  <c r="G11" i="5"/>
  <c r="E13" i="3" s="1"/>
  <c r="C30" i="19"/>
  <c r="C29" i="19"/>
  <c r="C27" i="19"/>
  <c r="C26" i="19"/>
  <c r="E68" i="19"/>
  <c r="F36" i="6" s="1"/>
  <c r="E67" i="19"/>
  <c r="F35" i="6" s="1"/>
  <c r="E66" i="19"/>
  <c r="E65" i="19"/>
  <c r="F34" i="6" s="1"/>
  <c r="F57" i="14" l="1"/>
  <c r="F76" i="14" s="1"/>
  <c r="L57" i="14"/>
  <c r="L76" i="14" s="1"/>
  <c r="C35" i="19"/>
  <c r="C34" i="19"/>
  <c r="C25" i="19"/>
  <c r="C22" i="19"/>
  <c r="C12" i="19"/>
  <c r="I9" i="5"/>
  <c r="I8" i="5"/>
  <c r="E511" i="10"/>
  <c r="H103" i="6"/>
  <c r="H104" i="6" s="1"/>
  <c r="H105" i="6" s="1"/>
  <c r="H106" i="6" s="1"/>
  <c r="H107" i="6" s="1"/>
  <c r="H108" i="6" s="1"/>
  <c r="H109" i="6" s="1"/>
  <c r="H110" i="6" s="1"/>
  <c r="H111" i="6" s="1"/>
  <c r="H112" i="6" s="1"/>
  <c r="F84" i="6"/>
  <c r="E18" i="3"/>
  <c r="H67" i="6"/>
  <c r="E6" i="3" s="1"/>
  <c r="M57" i="14" l="1"/>
  <c r="M76" i="14" s="1"/>
  <c r="C28" i="19"/>
  <c r="F78" i="6" s="1"/>
  <c r="C31" i="19"/>
  <c r="F61" i="9"/>
  <c r="H50" i="9"/>
  <c r="H22" i="14"/>
  <c r="M7" i="5" l="1"/>
  <c r="M9" i="5" s="1"/>
  <c r="N57" i="14"/>
  <c r="N76" i="14" s="1"/>
  <c r="G22" i="14"/>
  <c r="M35" i="9"/>
  <c r="L35" i="9"/>
  <c r="G33" i="9"/>
  <c r="F34" i="8"/>
  <c r="F53" i="8"/>
  <c r="E40" i="3" s="1"/>
  <c r="J11" i="5"/>
  <c r="E25" i="3"/>
  <c r="E24" i="3"/>
  <c r="F50" i="6"/>
  <c r="F3" i="6"/>
  <c r="E8" i="3" s="1"/>
  <c r="D456" i="10"/>
  <c r="F90" i="9"/>
  <c r="F82" i="9"/>
  <c r="G82" i="9"/>
  <c r="G90" i="9"/>
  <c r="M8" i="5" l="1"/>
  <c r="O57" i="14"/>
  <c r="O76" i="14" s="1"/>
  <c r="F22" i="14"/>
  <c r="F61" i="6"/>
  <c r="E42" i="3"/>
  <c r="P57" i="14" l="1"/>
  <c r="P76" i="14" s="1"/>
  <c r="F62" i="6"/>
  <c r="L168" i="9"/>
  <c r="L166" i="9"/>
  <c r="L162" i="9"/>
  <c r="L160" i="9"/>
  <c r="F155" i="9"/>
  <c r="GC155" i="9" s="1"/>
  <c r="F151" i="9"/>
  <c r="GM151" i="9" s="1"/>
  <c r="Q57" i="14" l="1"/>
  <c r="Q76" i="14" s="1"/>
  <c r="BC155" i="9"/>
  <c r="AH155" i="9"/>
  <c r="AI155" i="9"/>
  <c r="FG155" i="9"/>
  <c r="BE155" i="9"/>
  <c r="FE155" i="9"/>
  <c r="ED155" i="9"/>
  <c r="CA151" i="9"/>
  <c r="DU151" i="9"/>
  <c r="CB151" i="9"/>
  <c r="FL155" i="9"/>
  <c r="GQ151" i="9"/>
  <c r="EF155" i="9"/>
  <c r="CC151" i="9"/>
  <c r="AE155" i="9"/>
  <c r="FD155" i="9"/>
  <c r="FI155" i="9"/>
  <c r="CV151" i="9"/>
  <c r="CY151" i="9"/>
  <c r="AF155" i="9"/>
  <c r="EV151" i="9"/>
  <c r="BG155" i="9"/>
  <c r="GF155" i="9"/>
  <c r="GJ155" i="9"/>
  <c r="CD155" i="9"/>
  <c r="DX151" i="9"/>
  <c r="EW151" i="9"/>
  <c r="BI155" i="9"/>
  <c r="AC151" i="9"/>
  <c r="EX151" i="9"/>
  <c r="BJ155" i="9"/>
  <c r="GL155" i="9"/>
  <c r="AD151" i="9"/>
  <c r="EY151" i="9"/>
  <c r="CC155" i="9"/>
  <c r="AX151" i="9"/>
  <c r="FR151" i="9"/>
  <c r="AY151" i="9"/>
  <c r="FS151" i="9"/>
  <c r="CE155" i="9"/>
  <c r="BD151" i="9"/>
  <c r="FT151" i="9"/>
  <c r="CF155" i="9"/>
  <c r="BG151" i="9"/>
  <c r="FU151" i="9"/>
  <c r="DE155" i="9"/>
  <c r="BZ151" i="9"/>
  <c r="GN151" i="9"/>
  <c r="DF155" i="9"/>
  <c r="CZ151" i="9"/>
  <c r="GT151" i="9"/>
  <c r="DA151" i="9"/>
  <c r="GW151" i="9"/>
  <c r="CZ155" i="9"/>
  <c r="GP155" i="9"/>
  <c r="AB151" i="9"/>
  <c r="DT151" i="9"/>
  <c r="L155" i="9"/>
  <c r="DC155" i="9"/>
  <c r="AE151" i="9"/>
  <c r="EA151" i="9"/>
  <c r="AG155" i="9"/>
  <c r="EA155" i="9"/>
  <c r="EE155" i="9"/>
  <c r="AF151" i="9"/>
  <c r="EB151" i="9"/>
  <c r="CE151" i="9"/>
  <c r="FW151" i="9"/>
  <c r="AJ155" i="9"/>
  <c r="FM155" i="9"/>
  <c r="CF151" i="9"/>
  <c r="EF151" i="9"/>
  <c r="BL155" i="9"/>
  <c r="FO155" i="9"/>
  <c r="M151" i="9"/>
  <c r="DI151" i="9"/>
  <c r="AN155" i="9"/>
  <c r="EP155" i="9"/>
  <c r="N151" i="9"/>
  <c r="DJ151" i="9"/>
  <c r="GF151" i="9"/>
  <c r="CR155" i="9"/>
  <c r="GV155" i="9"/>
  <c r="O151" i="9"/>
  <c r="AQ151" i="9"/>
  <c r="BM151" i="9"/>
  <c r="CK151" i="9"/>
  <c r="DK151" i="9"/>
  <c r="EI151" i="9"/>
  <c r="FE151" i="9"/>
  <c r="GG151" i="9"/>
  <c r="Q155" i="9"/>
  <c r="AS155" i="9"/>
  <c r="BR155" i="9"/>
  <c r="CS155" i="9"/>
  <c r="DP155" i="9"/>
  <c r="ER155" i="9"/>
  <c r="FV155" i="9"/>
  <c r="GW155" i="9"/>
  <c r="R151" i="9"/>
  <c r="AR151" i="9"/>
  <c r="BN151" i="9"/>
  <c r="CN151" i="9"/>
  <c r="DL151" i="9"/>
  <c r="EJ151" i="9"/>
  <c r="FH151" i="9"/>
  <c r="GH151" i="9"/>
  <c r="S155" i="9"/>
  <c r="AT155" i="9"/>
  <c r="BT155" i="9"/>
  <c r="CT155" i="9"/>
  <c r="DQ155" i="9"/>
  <c r="ES155" i="9"/>
  <c r="FX155" i="9"/>
  <c r="BH151" i="9"/>
  <c r="EZ151" i="9"/>
  <c r="CG155" i="9"/>
  <c r="GQ155" i="9"/>
  <c r="AG151" i="9"/>
  <c r="BI151" i="9"/>
  <c r="M155" i="9"/>
  <c r="BK155" i="9"/>
  <c r="GR155" i="9"/>
  <c r="DF151" i="9"/>
  <c r="AL155" i="9"/>
  <c r="GS155" i="9"/>
  <c r="AO151" i="9"/>
  <c r="EG151" i="9"/>
  <c r="BM155" i="9"/>
  <c r="GU155" i="9"/>
  <c r="BL151" i="9"/>
  <c r="FD151" i="9"/>
  <c r="AO155" i="9"/>
  <c r="EQ155" i="9"/>
  <c r="FU155" i="9"/>
  <c r="W151" i="9"/>
  <c r="BO151" i="9"/>
  <c r="DO151" i="9"/>
  <c r="FM151" i="9"/>
  <c r="GI151" i="9"/>
  <c r="U155" i="9"/>
  <c r="AU155" i="9"/>
  <c r="BW155" i="9"/>
  <c r="CU155" i="9"/>
  <c r="X151" i="9"/>
  <c r="AT151" i="9"/>
  <c r="BP151" i="9"/>
  <c r="CR151" i="9"/>
  <c r="DP151" i="9"/>
  <c r="EL151" i="9"/>
  <c r="FN151" i="9"/>
  <c r="GJ151" i="9"/>
  <c r="W155" i="9"/>
  <c r="AX155" i="9"/>
  <c r="BX155" i="9"/>
  <c r="CV155" i="9"/>
  <c r="DV155" i="9"/>
  <c r="EU155" i="9"/>
  <c r="FZ155" i="9"/>
  <c r="DJ155" i="9"/>
  <c r="DC151" i="9"/>
  <c r="EK155" i="9"/>
  <c r="BJ151" i="9"/>
  <c r="N155" i="9"/>
  <c r="DM155" i="9"/>
  <c r="CI151" i="9"/>
  <c r="O155" i="9"/>
  <c r="DN155" i="9"/>
  <c r="AP151" i="9"/>
  <c r="DO155" i="9"/>
  <c r="EK151" i="9"/>
  <c r="DT155" i="9"/>
  <c r="Y151" i="9"/>
  <c r="AU151" i="9"/>
  <c r="BS151" i="9"/>
  <c r="CS151" i="9"/>
  <c r="DQ151" i="9"/>
  <c r="EM151" i="9"/>
  <c r="FO151" i="9"/>
  <c r="GK151" i="9"/>
  <c r="X155" i="9"/>
  <c r="AY155" i="9"/>
  <c r="BZ155" i="9"/>
  <c r="CW155" i="9"/>
  <c r="DW155" i="9"/>
  <c r="EY155" i="9"/>
  <c r="GA155" i="9"/>
  <c r="CD151" i="9"/>
  <c r="FA151" i="9"/>
  <c r="CH155" i="9"/>
  <c r="L151" i="9"/>
  <c r="FB151" i="9"/>
  <c r="CI155" i="9"/>
  <c r="BK151" i="9"/>
  <c r="GE151" i="9"/>
  <c r="CQ155" i="9"/>
  <c r="CJ151" i="9"/>
  <c r="P155" i="9"/>
  <c r="AS151" i="9"/>
  <c r="FY155" i="9"/>
  <c r="Z151" i="9"/>
  <c r="AV151" i="9"/>
  <c r="BV151" i="9"/>
  <c r="CT151" i="9"/>
  <c r="DR151" i="9"/>
  <c r="EP151" i="9"/>
  <c r="FP151" i="9"/>
  <c r="GL151" i="9"/>
  <c r="AA155" i="9"/>
  <c r="AZ155" i="9"/>
  <c r="CA155" i="9"/>
  <c r="CX155" i="9"/>
  <c r="DY155" i="9"/>
  <c r="EZ155" i="9"/>
  <c r="GB155" i="9"/>
  <c r="DB151" i="9"/>
  <c r="FV151" i="9"/>
  <c r="EG155" i="9"/>
  <c r="EE151" i="9"/>
  <c r="DK155" i="9"/>
  <c r="AJ151" i="9"/>
  <c r="GB151" i="9"/>
  <c r="EM155" i="9"/>
  <c r="FC151" i="9"/>
  <c r="FP155" i="9"/>
  <c r="EH151" i="9"/>
  <c r="BO155" i="9"/>
  <c r="CQ151" i="9"/>
  <c r="ET155" i="9"/>
  <c r="AA151" i="9"/>
  <c r="AW151" i="9"/>
  <c r="BY151" i="9"/>
  <c r="CU151" i="9"/>
  <c r="DS151" i="9"/>
  <c r="EU151" i="9"/>
  <c r="FQ151" i="9"/>
  <c r="AD155" i="9"/>
  <c r="BA155" i="9"/>
  <c r="CB155" i="9"/>
  <c r="CY155" i="9"/>
  <c r="DZ155" i="9"/>
  <c r="FB155" i="9"/>
  <c r="GP151" i="9"/>
  <c r="FZ151" i="9"/>
  <c r="FJ151" i="9"/>
  <c r="ET151" i="9"/>
  <c r="ED151" i="9"/>
  <c r="DN151" i="9"/>
  <c r="CX151" i="9"/>
  <c r="CH151" i="9"/>
  <c r="BR151" i="9"/>
  <c r="BB151" i="9"/>
  <c r="AL151" i="9"/>
  <c r="V151" i="9"/>
  <c r="GO151" i="9"/>
  <c r="FY151" i="9"/>
  <c r="FI151" i="9"/>
  <c r="ES151" i="9"/>
  <c r="EC151" i="9"/>
  <c r="DM151" i="9"/>
  <c r="CW151" i="9"/>
  <c r="CG151" i="9"/>
  <c r="BQ151" i="9"/>
  <c r="BA151" i="9"/>
  <c r="AK151" i="9"/>
  <c r="U151" i="9"/>
  <c r="AZ151" i="9"/>
  <c r="CL151" i="9"/>
  <c r="DV151" i="9"/>
  <c r="FF151" i="9"/>
  <c r="GR151" i="9"/>
  <c r="P151" i="9"/>
  <c r="AH151" i="9"/>
  <c r="BT151" i="9"/>
  <c r="DD151" i="9"/>
  <c r="EN151" i="9"/>
  <c r="FX151" i="9"/>
  <c r="GT155" i="9"/>
  <c r="GD155" i="9"/>
  <c r="FN155" i="9"/>
  <c r="EX155" i="9"/>
  <c r="EH155" i="9"/>
  <c r="DR155" i="9"/>
  <c r="DB155" i="9"/>
  <c r="CL155" i="9"/>
  <c r="BV155" i="9"/>
  <c r="BF155" i="9"/>
  <c r="AP155" i="9"/>
  <c r="Z155" i="9"/>
  <c r="GN155" i="9"/>
  <c r="FW155" i="9"/>
  <c r="FF155" i="9"/>
  <c r="EO155" i="9"/>
  <c r="DX155" i="9"/>
  <c r="DG155" i="9"/>
  <c r="CP155" i="9"/>
  <c r="BY155" i="9"/>
  <c r="BH155" i="9"/>
  <c r="AQ155" i="9"/>
  <c r="Y155" i="9"/>
  <c r="GK155" i="9"/>
  <c r="FT155" i="9"/>
  <c r="FC155" i="9"/>
  <c r="EL155" i="9"/>
  <c r="DU155" i="9"/>
  <c r="DD155" i="9"/>
  <c r="CM155" i="9"/>
  <c r="BU155" i="9"/>
  <c r="BD155" i="9"/>
  <c r="AM155" i="9"/>
  <c r="V155" i="9"/>
  <c r="GI155" i="9"/>
  <c r="FR155" i="9"/>
  <c r="FA155" i="9"/>
  <c r="EJ155" i="9"/>
  <c r="DS155" i="9"/>
  <c r="DA155" i="9"/>
  <c r="CJ155" i="9"/>
  <c r="BS155" i="9"/>
  <c r="BB155" i="9"/>
  <c r="AK155" i="9"/>
  <c r="T155" i="9"/>
  <c r="GO155" i="9"/>
  <c r="FS155" i="9"/>
  <c r="EW155" i="9"/>
  <c r="EC155" i="9"/>
  <c r="DI155" i="9"/>
  <c r="CN155" i="9"/>
  <c r="BQ155" i="9"/>
  <c r="AW155" i="9"/>
  <c r="AC155" i="9"/>
  <c r="GM155" i="9"/>
  <c r="FQ155" i="9"/>
  <c r="EV155" i="9"/>
  <c r="EB155" i="9"/>
  <c r="DH155" i="9"/>
  <c r="CK155" i="9"/>
  <c r="BP155" i="9"/>
  <c r="AV155" i="9"/>
  <c r="AB155" i="9"/>
  <c r="Q151" i="9"/>
  <c r="AI151" i="9"/>
  <c r="BC151" i="9"/>
  <c r="BU151" i="9"/>
  <c r="CM151" i="9"/>
  <c r="DE151" i="9"/>
  <c r="DW151" i="9"/>
  <c r="EO151" i="9"/>
  <c r="FG151" i="9"/>
  <c r="GA151" i="9"/>
  <c r="GS151" i="9"/>
  <c r="R155" i="9"/>
  <c r="AR155" i="9"/>
  <c r="BN155" i="9"/>
  <c r="CO155" i="9"/>
  <c r="DL155" i="9"/>
  <c r="EI155" i="9"/>
  <c r="FH155" i="9"/>
  <c r="GE155" i="9"/>
  <c r="S151" i="9"/>
  <c r="AM151" i="9"/>
  <c r="BE151" i="9"/>
  <c r="BW151" i="9"/>
  <c r="CO151" i="9"/>
  <c r="DG151" i="9"/>
  <c r="DY151" i="9"/>
  <c r="EQ151" i="9"/>
  <c r="FK151" i="9"/>
  <c r="GC151" i="9"/>
  <c r="GU151" i="9"/>
  <c r="FJ155" i="9"/>
  <c r="GG155" i="9"/>
  <c r="T151" i="9"/>
  <c r="AN151" i="9"/>
  <c r="BF151" i="9"/>
  <c r="BX151" i="9"/>
  <c r="CP151" i="9"/>
  <c r="DH151" i="9"/>
  <c r="DZ151" i="9"/>
  <c r="ER151" i="9"/>
  <c r="FL151" i="9"/>
  <c r="GD151" i="9"/>
  <c r="GV151" i="9"/>
  <c r="EN155" i="9"/>
  <c r="FK155" i="9"/>
  <c r="GH155" i="9"/>
  <c r="R57" i="14" l="1"/>
  <c r="R76" i="14" s="1"/>
  <c r="CF135" i="6"/>
  <c r="CE135" i="6"/>
  <c r="CD135" i="6"/>
  <c r="CC135" i="6"/>
  <c r="CB135" i="6"/>
  <c r="CA135" i="6"/>
  <c r="BZ135" i="6"/>
  <c r="BY135" i="6"/>
  <c r="BX135" i="6"/>
  <c r="BW135" i="6"/>
  <c r="BV135" i="6"/>
  <c r="BU135" i="6"/>
  <c r="BT135" i="6"/>
  <c r="BS135" i="6"/>
  <c r="BR135" i="6"/>
  <c r="BQ135" i="6"/>
  <c r="BP135" i="6"/>
  <c r="BO135" i="6"/>
  <c r="G128" i="6"/>
  <c r="H129" i="6" s="1"/>
  <c r="I129" i="6" s="1"/>
  <c r="J129" i="6" s="1"/>
  <c r="K129" i="6" s="1"/>
  <c r="L129" i="6" s="1"/>
  <c r="M129" i="6" s="1"/>
  <c r="N129" i="6" s="1"/>
  <c r="O129" i="6" s="1"/>
  <c r="P129" i="6" s="1"/>
  <c r="Q129" i="6" s="1"/>
  <c r="R129" i="6" s="1"/>
  <c r="S129" i="6" s="1"/>
  <c r="T129" i="6" s="1"/>
  <c r="U129" i="6" s="1"/>
  <c r="V129" i="6" s="1"/>
  <c r="W129" i="6" s="1"/>
  <c r="X129" i="6" s="1"/>
  <c r="Y129" i="6" s="1"/>
  <c r="Z129" i="6" s="1"/>
  <c r="AA129" i="6" s="1"/>
  <c r="AB129" i="6" s="1"/>
  <c r="AC129" i="6" s="1"/>
  <c r="AD129" i="6" s="1"/>
  <c r="AE129" i="6" s="1"/>
  <c r="AF129" i="6" s="1"/>
  <c r="AG129" i="6" s="1"/>
  <c r="AH129" i="6" s="1"/>
  <c r="AI129" i="6" s="1"/>
  <c r="AJ129" i="6" s="1"/>
  <c r="AK129" i="6" s="1"/>
  <c r="AL129" i="6" s="1"/>
  <c r="AM129" i="6" s="1"/>
  <c r="AN129" i="6" s="1"/>
  <c r="AO129" i="6" s="1"/>
  <c r="AP129" i="6" s="1"/>
  <c r="AQ129" i="6" s="1"/>
  <c r="AR129" i="6" s="1"/>
  <c r="AS129" i="6" s="1"/>
  <c r="AT129" i="6" s="1"/>
  <c r="AU129" i="6" s="1"/>
  <c r="AV129" i="6" s="1"/>
  <c r="AW129" i="6" s="1"/>
  <c r="AX129" i="6" s="1"/>
  <c r="AY129" i="6" s="1"/>
  <c r="AZ129" i="6" s="1"/>
  <c r="BA129" i="6" s="1"/>
  <c r="BB129" i="6" s="1"/>
  <c r="BC129" i="6" s="1"/>
  <c r="BD129" i="6" s="1"/>
  <c r="BE129" i="6" s="1"/>
  <c r="BF129" i="6" s="1"/>
  <c r="BG129" i="6" s="1"/>
  <c r="BH129" i="6" s="1"/>
  <c r="BI129" i="6" s="1"/>
  <c r="BJ129" i="6" s="1"/>
  <c r="BK129" i="6" s="1"/>
  <c r="BL129" i="6" s="1"/>
  <c r="BM129" i="6" s="1"/>
  <c r="BN129" i="6" s="1"/>
  <c r="BO129" i="6" s="1"/>
  <c r="BP129" i="6" s="1"/>
  <c r="BQ129" i="6" s="1"/>
  <c r="BR129" i="6" s="1"/>
  <c r="BS129" i="6" s="1"/>
  <c r="BT129" i="6" s="1"/>
  <c r="BU129" i="6" s="1"/>
  <c r="BV129" i="6" s="1"/>
  <c r="BW129" i="6" s="1"/>
  <c r="BX129" i="6" s="1"/>
  <c r="BY129" i="6" s="1"/>
  <c r="BZ129" i="6" s="1"/>
  <c r="CA129" i="6" s="1"/>
  <c r="CB129" i="6" s="1"/>
  <c r="CC129" i="6" s="1"/>
  <c r="CD129" i="6" s="1"/>
  <c r="CE129" i="6" s="1"/>
  <c r="CF129" i="6" s="1"/>
  <c r="F90" i="6"/>
  <c r="F22" i="8"/>
  <c r="C43" i="19" s="1"/>
  <c r="F21" i="8"/>
  <c r="C42" i="19" s="1"/>
  <c r="C14" i="19"/>
  <c r="J84" i="6"/>
  <c r="K84" i="6" s="1"/>
  <c r="L84" i="6" s="1"/>
  <c r="M84" i="6" s="1"/>
  <c r="N84" i="6" s="1"/>
  <c r="O84" i="6" s="1"/>
  <c r="P84" i="6" s="1"/>
  <c r="Q84" i="6" s="1"/>
  <c r="R84" i="6" s="1"/>
  <c r="S84" i="6" s="1"/>
  <c r="T84" i="6" s="1"/>
  <c r="U84" i="6" s="1"/>
  <c r="V84" i="6" s="1"/>
  <c r="W84" i="6" s="1"/>
  <c r="X84" i="6" s="1"/>
  <c r="Y84" i="6" s="1"/>
  <c r="Z84" i="6" s="1"/>
  <c r="AA84" i="6" s="1"/>
  <c r="AB84" i="6" s="1"/>
  <c r="AC84" i="6" s="1"/>
  <c r="AD84" i="6" s="1"/>
  <c r="AE84" i="6" s="1"/>
  <c r="AF84" i="6" s="1"/>
  <c r="AG84" i="6" s="1"/>
  <c r="AH84" i="6" s="1"/>
  <c r="AI84" i="6" s="1"/>
  <c r="AJ84" i="6" s="1"/>
  <c r="AK84" i="6" s="1"/>
  <c r="AL84" i="6" s="1"/>
  <c r="AM84" i="6" s="1"/>
  <c r="AN84" i="6" s="1"/>
  <c r="AO84" i="6" s="1"/>
  <c r="AP84" i="6" s="1"/>
  <c r="AQ84" i="6" s="1"/>
  <c r="AR84" i="6" s="1"/>
  <c r="AS84" i="6" s="1"/>
  <c r="AT84" i="6" s="1"/>
  <c r="AU84" i="6" s="1"/>
  <c r="AV84" i="6" s="1"/>
  <c r="AW84" i="6" s="1"/>
  <c r="AX84" i="6" s="1"/>
  <c r="AY84" i="6" s="1"/>
  <c r="AZ84" i="6" s="1"/>
  <c r="M35" i="5"/>
  <c r="M36" i="5"/>
  <c r="M37" i="5"/>
  <c r="S57" i="14" l="1"/>
  <c r="S76" i="14" s="1"/>
  <c r="C9" i="19"/>
  <c r="C10" i="19" s="1"/>
  <c r="N157" i="6"/>
  <c r="O157" i="6" s="1"/>
  <c r="P157" i="6" s="1"/>
  <c r="Q157" i="6" s="1"/>
  <c r="R157" i="6" s="1"/>
  <c r="S157" i="6" s="1"/>
  <c r="T157" i="6" s="1"/>
  <c r="U157" i="6" s="1"/>
  <c r="V157" i="6" s="1"/>
  <c r="W157" i="6" s="1"/>
  <c r="X157" i="6" s="1"/>
  <c r="Y157" i="6" s="1"/>
  <c r="Z157" i="6" s="1"/>
  <c r="AA157" i="6" s="1"/>
  <c r="AB157" i="6" s="1"/>
  <c r="AC157" i="6" s="1"/>
  <c r="AD157" i="6" s="1"/>
  <c r="AE157" i="6" s="1"/>
  <c r="AF157" i="6" s="1"/>
  <c r="AG157" i="6" s="1"/>
  <c r="AH157" i="6" s="1"/>
  <c r="AI157" i="6" s="1"/>
  <c r="AJ157" i="6" s="1"/>
  <c r="AK157" i="6" s="1"/>
  <c r="AL157" i="6" s="1"/>
  <c r="AM157" i="6" s="1"/>
  <c r="AN157" i="6" s="1"/>
  <c r="AO157" i="6" s="1"/>
  <c r="AP157" i="6" s="1"/>
  <c r="AQ157" i="6" s="1"/>
  <c r="AR157" i="6" s="1"/>
  <c r="AS157" i="6" s="1"/>
  <c r="AT157" i="6" s="1"/>
  <c r="AU157" i="6" s="1"/>
  <c r="G148" i="6"/>
  <c r="T57" i="14" l="1"/>
  <c r="T76" i="14" s="1"/>
  <c r="F20" i="8"/>
  <c r="E32" i="3" s="1"/>
  <c r="C48" i="3" s="1"/>
  <c r="CW362" i="10"/>
  <c r="CX362" i="10"/>
  <c r="CY362" i="10"/>
  <c r="CZ362" i="10"/>
  <c r="DA362" i="10"/>
  <c r="DB362" i="10"/>
  <c r="DC362" i="10"/>
  <c r="DD362" i="10"/>
  <c r="DE362" i="10"/>
  <c r="DF362" i="10"/>
  <c r="DG362" i="10"/>
  <c r="DH362" i="10"/>
  <c r="DI362" i="10"/>
  <c r="DJ362" i="10"/>
  <c r="DK362" i="10"/>
  <c r="DL362" i="10"/>
  <c r="DM362" i="10"/>
  <c r="DN362" i="10"/>
  <c r="DO362" i="10"/>
  <c r="DP362" i="10"/>
  <c r="DQ362" i="10"/>
  <c r="DR362" i="10"/>
  <c r="DS362" i="10"/>
  <c r="DT362" i="10"/>
  <c r="DU362" i="10"/>
  <c r="E49" i="14"/>
  <c r="E48" i="14"/>
  <c r="U57" i="14" l="1"/>
  <c r="U76" i="14" s="1"/>
  <c r="F418" i="10"/>
  <c r="CL418" i="10" s="1"/>
  <c r="F371" i="10"/>
  <c r="H310" i="10"/>
  <c r="G310" i="10"/>
  <c r="F310" i="10" s="1"/>
  <c r="F276" i="10"/>
  <c r="F268" i="10"/>
  <c r="F247" i="10"/>
  <c r="F246" i="10"/>
  <c r="H238" i="10"/>
  <c r="G233" i="10"/>
  <c r="F221" i="10"/>
  <c r="F219" i="10"/>
  <c r="F217" i="10"/>
  <c r="F209" i="10"/>
  <c r="F194" i="10"/>
  <c r="F184" i="10"/>
  <c r="F166" i="10"/>
  <c r="F162" i="10"/>
  <c r="F160" i="10"/>
  <c r="E140" i="10"/>
  <c r="E122" i="10"/>
  <c r="F108" i="10"/>
  <c r="E101" i="10"/>
  <c r="E100" i="10"/>
  <c r="E99" i="10"/>
  <c r="E98" i="10"/>
  <c r="E96" i="10"/>
  <c r="E95" i="10"/>
  <c r="E94" i="10"/>
  <c r="E93" i="10"/>
  <c r="E92" i="10"/>
  <c r="F75" i="10"/>
  <c r="F44" i="10"/>
  <c r="F5" i="10"/>
  <c r="F68" i="9"/>
  <c r="DY61" i="9"/>
  <c r="BD50" i="9"/>
  <c r="F44" i="9"/>
  <c r="G37" i="9"/>
  <c r="J29" i="9"/>
  <c r="G29" i="9"/>
  <c r="F13" i="9"/>
  <c r="K8" i="9"/>
  <c r="L7" i="9" s="1"/>
  <c r="E36" i="3"/>
  <c r="E35" i="3"/>
  <c r="E34" i="3"/>
  <c r="D12" i="16"/>
  <c r="D6" i="16"/>
  <c r="D5" i="16"/>
  <c r="E17" i="14"/>
  <c r="K478" i="10"/>
  <c r="J443" i="10"/>
  <c r="J422" i="10"/>
  <c r="K365" i="10"/>
  <c r="CV362" i="10"/>
  <c r="CU362" i="10"/>
  <c r="CT362" i="10"/>
  <c r="CS362" i="10"/>
  <c r="CR362" i="10"/>
  <c r="CQ362" i="10"/>
  <c r="CP362" i="10"/>
  <c r="CO362" i="10"/>
  <c r="CN362" i="10"/>
  <c r="CM362" i="10"/>
  <c r="CL362" i="10"/>
  <c r="CK362" i="10"/>
  <c r="CJ362" i="10"/>
  <c r="CI362" i="10"/>
  <c r="CH362" i="10"/>
  <c r="CG362" i="10"/>
  <c r="CF362" i="10"/>
  <c r="CE362" i="10"/>
  <c r="CD362" i="10"/>
  <c r="CC362" i="10"/>
  <c r="CB362" i="10"/>
  <c r="CA362" i="10"/>
  <c r="BZ362" i="10"/>
  <c r="BY362" i="10"/>
  <c r="BX362" i="10"/>
  <c r="BW362" i="10"/>
  <c r="BV362" i="10"/>
  <c r="BU362" i="10"/>
  <c r="BT362" i="10"/>
  <c r="BS362" i="10"/>
  <c r="BR362" i="10"/>
  <c r="BQ362" i="10"/>
  <c r="BP362" i="10"/>
  <c r="BO362" i="10"/>
  <c r="BN362" i="10"/>
  <c r="BM362" i="10"/>
  <c r="BL362" i="10"/>
  <c r="BK362" i="10"/>
  <c r="BJ362" i="10"/>
  <c r="BI362" i="10"/>
  <c r="BH362" i="10"/>
  <c r="BG362" i="10"/>
  <c r="BF362" i="10"/>
  <c r="BE362" i="10"/>
  <c r="BD362" i="10"/>
  <c r="BC362" i="10"/>
  <c r="BB362" i="10"/>
  <c r="BA362" i="10"/>
  <c r="AZ362" i="10"/>
  <c r="AY362" i="10"/>
  <c r="AX362" i="10"/>
  <c r="AW362" i="10"/>
  <c r="AV362" i="10"/>
  <c r="AU362" i="10"/>
  <c r="AT362" i="10"/>
  <c r="AS362" i="10"/>
  <c r="AR362" i="10"/>
  <c r="AQ362" i="10"/>
  <c r="AP362" i="10"/>
  <c r="AO362" i="10"/>
  <c r="AN362" i="10"/>
  <c r="AM362" i="10"/>
  <c r="AL362" i="10"/>
  <c r="AK362" i="10"/>
  <c r="AJ362" i="10"/>
  <c r="AI362" i="10"/>
  <c r="AH362" i="10"/>
  <c r="AG362" i="10"/>
  <c r="AF362" i="10"/>
  <c r="AE362" i="10"/>
  <c r="AD362" i="10"/>
  <c r="AC362" i="10"/>
  <c r="AB362" i="10"/>
  <c r="AA362" i="10"/>
  <c r="Z362" i="10"/>
  <c r="Y362" i="10"/>
  <c r="X362" i="10"/>
  <c r="W362" i="10"/>
  <c r="V362" i="10"/>
  <c r="U362" i="10"/>
  <c r="T362" i="10"/>
  <c r="S362" i="10"/>
  <c r="R362" i="10"/>
  <c r="Q362" i="10"/>
  <c r="P362" i="10"/>
  <c r="O362" i="10"/>
  <c r="N362" i="10"/>
  <c r="M362" i="10"/>
  <c r="L362" i="10"/>
  <c r="K362" i="10"/>
  <c r="K325" i="10"/>
  <c r="K316" i="10"/>
  <c r="K313" i="10" s="1"/>
  <c r="K294" i="10"/>
  <c r="K282" i="10"/>
  <c r="K253" i="10"/>
  <c r="K207" i="10"/>
  <c r="K193" i="10"/>
  <c r="K183" i="10"/>
  <c r="K180" i="10" s="1"/>
  <c r="K159" i="10"/>
  <c r="K69" i="10"/>
  <c r="F58" i="10"/>
  <c r="J58" i="10" s="1"/>
  <c r="F57" i="10"/>
  <c r="J57" i="10" s="1"/>
  <c r="L184" i="9"/>
  <c r="F82" i="8"/>
  <c r="F237" i="10" s="1"/>
  <c r="F287" i="10" s="1"/>
  <c r="F81" i="8"/>
  <c r="I11" i="4" s="1"/>
  <c r="F80" i="8"/>
  <c r="I9" i="4" s="1"/>
  <c r="J23" i="3"/>
  <c r="J22" i="3"/>
  <c r="F48" i="8"/>
  <c r="F44" i="8"/>
  <c r="F41" i="8"/>
  <c r="I27" i="4" s="1"/>
  <c r="F39" i="8"/>
  <c r="E102" i="10" s="1"/>
  <c r="F5" i="8"/>
  <c r="E90" i="10" s="1"/>
  <c r="F4" i="8"/>
  <c r="E91" i="10" s="1"/>
  <c r="C17" i="7"/>
  <c r="BN135" i="6"/>
  <c r="BM135" i="6"/>
  <c r="BL135" i="6"/>
  <c r="BK135" i="6"/>
  <c r="BJ135" i="6"/>
  <c r="BI135" i="6"/>
  <c r="BH135" i="6"/>
  <c r="BG135" i="6"/>
  <c r="BF135" i="6"/>
  <c r="BE135" i="6"/>
  <c r="BD135" i="6"/>
  <c r="BC135" i="6"/>
  <c r="BB135" i="6"/>
  <c r="BA135" i="6"/>
  <c r="AZ135" i="6"/>
  <c r="AY135" i="6"/>
  <c r="AX135" i="6"/>
  <c r="AW135" i="6"/>
  <c r="AV135" i="6"/>
  <c r="AU135" i="6"/>
  <c r="AT135" i="6"/>
  <c r="AS135" i="6"/>
  <c r="AR135" i="6"/>
  <c r="AQ135" i="6"/>
  <c r="AP135" i="6"/>
  <c r="AO135" i="6"/>
  <c r="AN135" i="6"/>
  <c r="AM135" i="6"/>
  <c r="AL135" i="6"/>
  <c r="AK135" i="6"/>
  <c r="AJ135" i="6"/>
  <c r="AI135" i="6"/>
  <c r="AH135" i="6"/>
  <c r="AG135" i="6"/>
  <c r="AF135" i="6"/>
  <c r="AE135" i="6"/>
  <c r="AD135" i="6"/>
  <c r="AC135" i="6"/>
  <c r="AB135" i="6"/>
  <c r="AA135" i="6"/>
  <c r="Z135" i="6"/>
  <c r="Y135" i="6"/>
  <c r="X135" i="6"/>
  <c r="W135" i="6"/>
  <c r="V135" i="6"/>
  <c r="U135" i="6"/>
  <c r="T135" i="6"/>
  <c r="S135" i="6"/>
  <c r="R135" i="6"/>
  <c r="Q135" i="6"/>
  <c r="P135" i="6"/>
  <c r="O135" i="6"/>
  <c r="N135" i="6"/>
  <c r="M135" i="6"/>
  <c r="L135" i="6"/>
  <c r="K135" i="6"/>
  <c r="J135" i="6"/>
  <c r="I135" i="6"/>
  <c r="H135" i="6"/>
  <c r="G135" i="6"/>
  <c r="D135" i="6"/>
  <c r="F28" i="6"/>
  <c r="F25" i="6"/>
  <c r="F17" i="6"/>
  <c r="F15" i="6"/>
  <c r="F300" i="10" s="1"/>
  <c r="F6" i="6"/>
  <c r="O17" i="5"/>
  <c r="N17" i="5"/>
  <c r="M17" i="5"/>
  <c r="L17" i="5"/>
  <c r="K17" i="5"/>
  <c r="J17" i="5"/>
  <c r="I17" i="5"/>
  <c r="H17" i="5"/>
  <c r="G17" i="5"/>
  <c r="F17" i="5"/>
  <c r="E17" i="5"/>
  <c r="D13" i="5"/>
  <c r="O11" i="5"/>
  <c r="N11" i="5"/>
  <c r="L11" i="5"/>
  <c r="L13" i="5" s="1"/>
  <c r="E17" i="3" s="1"/>
  <c r="K11" i="5"/>
  <c r="J13" i="5"/>
  <c r="I11" i="5"/>
  <c r="I13" i="5" s="1"/>
  <c r="H11" i="5"/>
  <c r="F11" i="5"/>
  <c r="E11" i="5"/>
  <c r="E13" i="5" s="1"/>
  <c r="F198" i="10" l="1"/>
  <c r="E103" i="10"/>
  <c r="F133" i="10"/>
  <c r="F132" i="10"/>
  <c r="V57" i="14"/>
  <c r="V76" i="14" s="1"/>
  <c r="F100" i="6"/>
  <c r="F105" i="9" s="1"/>
  <c r="F96" i="6"/>
  <c r="F62" i="9"/>
  <c r="AA62" i="9" s="1"/>
  <c r="F151" i="6"/>
  <c r="F10" i="8" s="1"/>
  <c r="E9" i="3"/>
  <c r="I26" i="4"/>
  <c r="AY418" i="10"/>
  <c r="F236" i="10"/>
  <c r="F280" i="10" s="1"/>
  <c r="F140" i="10"/>
  <c r="DG50" i="9"/>
  <c r="F13" i="5"/>
  <c r="E12" i="3" s="1"/>
  <c r="J21" i="3"/>
  <c r="D20" i="4"/>
  <c r="J24" i="3"/>
  <c r="O13" i="5"/>
  <c r="F121" i="6" s="1"/>
  <c r="BO90" i="9" s="1"/>
  <c r="N13" i="5"/>
  <c r="F117" i="6" s="1"/>
  <c r="EH61" i="9"/>
  <c r="EL61" i="9"/>
  <c r="EK61" i="9"/>
  <c r="X61" i="9"/>
  <c r="AB61" i="9"/>
  <c r="AD61" i="9"/>
  <c r="AG61" i="9"/>
  <c r="BP61" i="9"/>
  <c r="BQ61" i="9"/>
  <c r="BR61" i="9"/>
  <c r="Z61" i="9"/>
  <c r="CJ61" i="9"/>
  <c r="CK61" i="9"/>
  <c r="CX61" i="9"/>
  <c r="CZ61" i="9"/>
  <c r="D18" i="4"/>
  <c r="CN61" i="9"/>
  <c r="CY61" i="9"/>
  <c r="W61" i="9"/>
  <c r="DA61" i="9"/>
  <c r="AC61" i="9"/>
  <c r="O50" i="9"/>
  <c r="F103" i="10"/>
  <c r="F269" i="10"/>
  <c r="F270" i="10" s="1"/>
  <c r="S50" i="9"/>
  <c r="DF50" i="9"/>
  <c r="E104" i="10"/>
  <c r="DL50" i="9"/>
  <c r="AH61" i="9"/>
  <c r="DB61" i="9"/>
  <c r="DM50" i="9"/>
  <c r="AZ61" i="9"/>
  <c r="DU61" i="9"/>
  <c r="BA61" i="9"/>
  <c r="DV61" i="9"/>
  <c r="BM61" i="9"/>
  <c r="DZ61" i="9"/>
  <c r="BN61" i="9"/>
  <c r="EA61" i="9"/>
  <c r="F7" i="10"/>
  <c r="J7" i="10" s="1"/>
  <c r="K6" i="10" s="1"/>
  <c r="BO61" i="9"/>
  <c r="EB61" i="9"/>
  <c r="F94" i="6"/>
  <c r="F101" i="9" s="1"/>
  <c r="GI101" i="9" s="1"/>
  <c r="E16" i="3"/>
  <c r="DA50" i="9"/>
  <c r="DB50" i="9"/>
  <c r="DD50" i="9"/>
  <c r="Y61" i="9"/>
  <c r="BJ61" i="9"/>
  <c r="CL61" i="9"/>
  <c r="V50" i="9"/>
  <c r="EJ61" i="9"/>
  <c r="GN61" i="9"/>
  <c r="GH61" i="9"/>
  <c r="FR61" i="9"/>
  <c r="FB61" i="9"/>
  <c r="GC61" i="9"/>
  <c r="GB61" i="9"/>
  <c r="FL61" i="9"/>
  <c r="GW61" i="9"/>
  <c r="FK61" i="9"/>
  <c r="GM61" i="9"/>
  <c r="GG61" i="9"/>
  <c r="FQ61" i="9"/>
  <c r="FA61" i="9"/>
  <c r="GJ61" i="9"/>
  <c r="GD61" i="9"/>
  <c r="GL61" i="9"/>
  <c r="GF61" i="9"/>
  <c r="FP61" i="9"/>
  <c r="FN61" i="9"/>
  <c r="FM61" i="9"/>
  <c r="GA61" i="9"/>
  <c r="GK61" i="9"/>
  <c r="GE61" i="9"/>
  <c r="FO61" i="9"/>
  <c r="FZ61" i="9"/>
  <c r="FT61" i="9"/>
  <c r="GV61" i="9"/>
  <c r="GU61" i="9"/>
  <c r="FY61" i="9"/>
  <c r="GT61" i="9"/>
  <c r="GS61" i="9"/>
  <c r="FX61" i="9"/>
  <c r="FW61" i="9"/>
  <c r="FV61" i="9"/>
  <c r="FU61" i="9"/>
  <c r="FS61" i="9"/>
  <c r="FJ61" i="9"/>
  <c r="FI61" i="9"/>
  <c r="FH61" i="9"/>
  <c r="GR61" i="9"/>
  <c r="GQ61" i="9"/>
  <c r="GI61" i="9"/>
  <c r="GP61" i="9"/>
  <c r="FG61" i="9"/>
  <c r="GO61" i="9"/>
  <c r="FF61" i="9"/>
  <c r="FE61" i="9"/>
  <c r="FC61" i="9"/>
  <c r="FD61" i="9"/>
  <c r="BB50" i="9"/>
  <c r="AP61" i="9"/>
  <c r="DD61" i="9"/>
  <c r="BC50" i="9"/>
  <c r="AR61" i="9"/>
  <c r="BT61" i="9"/>
  <c r="DE61" i="9"/>
  <c r="EP61" i="9"/>
  <c r="Y50" i="9"/>
  <c r="BS61" i="9"/>
  <c r="EO61" i="9"/>
  <c r="AS61" i="9"/>
  <c r="CE61" i="9"/>
  <c r="DF61" i="9"/>
  <c r="EQ61" i="9"/>
  <c r="EM50" i="9"/>
  <c r="GJ50" i="9"/>
  <c r="GF50" i="9"/>
  <c r="FP50" i="9"/>
  <c r="FL50" i="9"/>
  <c r="GU50" i="9"/>
  <c r="GA50" i="9"/>
  <c r="FK50" i="9"/>
  <c r="FZ50" i="9"/>
  <c r="GS50" i="9"/>
  <c r="GE50" i="9"/>
  <c r="FO50" i="9"/>
  <c r="GV50" i="9"/>
  <c r="GB50" i="9"/>
  <c r="GT50" i="9"/>
  <c r="FJ50" i="9"/>
  <c r="GD50" i="9"/>
  <c r="FN50" i="9"/>
  <c r="GW50" i="9"/>
  <c r="GC50" i="9"/>
  <c r="FM50" i="9"/>
  <c r="GR50" i="9"/>
  <c r="GI50" i="9"/>
  <c r="FE50" i="9"/>
  <c r="GQ50" i="9"/>
  <c r="GH50" i="9"/>
  <c r="FD50" i="9"/>
  <c r="FB50" i="9"/>
  <c r="FA50" i="9"/>
  <c r="FU50" i="9"/>
  <c r="GP50" i="9"/>
  <c r="GG50" i="9"/>
  <c r="FC50" i="9"/>
  <c r="GO50" i="9"/>
  <c r="FY50" i="9"/>
  <c r="GN50" i="9"/>
  <c r="FX50" i="9"/>
  <c r="GM50" i="9"/>
  <c r="FW50" i="9"/>
  <c r="GL50" i="9"/>
  <c r="FV50" i="9"/>
  <c r="GK50" i="9"/>
  <c r="FT50" i="9"/>
  <c r="FS50" i="9"/>
  <c r="FR50" i="9"/>
  <c r="FI50" i="9"/>
  <c r="FH50" i="9"/>
  <c r="FG50" i="9"/>
  <c r="FF50" i="9"/>
  <c r="FQ50" i="9"/>
  <c r="BE50" i="9"/>
  <c r="AT61" i="9"/>
  <c r="CF61" i="9"/>
  <c r="DI61" i="9"/>
  <c r="ER61" i="9"/>
  <c r="BF50" i="9"/>
  <c r="AW61" i="9"/>
  <c r="CG61" i="9"/>
  <c r="DQ61" i="9"/>
  <c r="ES61" i="9"/>
  <c r="BU50" i="9"/>
  <c r="L61" i="9"/>
  <c r="AX61" i="9"/>
  <c r="CH61" i="9"/>
  <c r="DR61" i="9"/>
  <c r="ET61" i="9"/>
  <c r="BV50" i="9"/>
  <c r="M61" i="9"/>
  <c r="AY61" i="9"/>
  <c r="CI61" i="9"/>
  <c r="DT61" i="9"/>
  <c r="EU61" i="9"/>
  <c r="CE418" i="10"/>
  <c r="DI418" i="10"/>
  <c r="DJ418" i="10"/>
  <c r="DD418" i="10"/>
  <c r="DE418" i="10"/>
  <c r="DG418" i="10"/>
  <c r="DC418" i="10"/>
  <c r="DF418" i="10"/>
  <c r="DL418" i="10"/>
  <c r="DM418" i="10"/>
  <c r="DN418" i="10"/>
  <c r="DH418" i="10"/>
  <c r="DK418" i="10"/>
  <c r="DO418" i="10"/>
  <c r="DP418" i="10"/>
  <c r="DQ418" i="10"/>
  <c r="DR418" i="10"/>
  <c r="DS418" i="10"/>
  <c r="DU418" i="10"/>
  <c r="CZ418" i="10"/>
  <c r="DA418" i="10"/>
  <c r="DB418" i="10"/>
  <c r="CW418" i="10"/>
  <c r="CX418" i="10"/>
  <c r="CY418" i="10"/>
  <c r="DT418" i="10"/>
  <c r="CZ108" i="10"/>
  <c r="DP108" i="10"/>
  <c r="DD108" i="10"/>
  <c r="DU108" i="10"/>
  <c r="DE108" i="10"/>
  <c r="DI108" i="10"/>
  <c r="DL108" i="10"/>
  <c r="DK108" i="10"/>
  <c r="DO108" i="10"/>
  <c r="DQ108" i="10"/>
  <c r="DR108" i="10"/>
  <c r="CW108" i="10"/>
  <c r="DA108" i="10"/>
  <c r="DF108" i="10"/>
  <c r="DN108" i="10"/>
  <c r="CX108" i="10"/>
  <c r="DC108" i="10"/>
  <c r="DS108" i="10"/>
  <c r="DM108" i="10"/>
  <c r="DH108" i="10"/>
  <c r="DT108" i="10"/>
  <c r="CY108" i="10"/>
  <c r="DG108" i="10"/>
  <c r="DJ108" i="10"/>
  <c r="DB108" i="10"/>
  <c r="CF418" i="10"/>
  <c r="CM418" i="10"/>
  <c r="DU310" i="10"/>
  <c r="CJ418" i="10"/>
  <c r="AW418" i="10"/>
  <c r="BZ418" i="10"/>
  <c r="BX50" i="9"/>
  <c r="AD50" i="9"/>
  <c r="AE50" i="9"/>
  <c r="AH50" i="9"/>
  <c r="CG50" i="9"/>
  <c r="EI50" i="9"/>
  <c r="R61" i="9"/>
  <c r="AK61" i="9"/>
  <c r="BD61" i="9"/>
  <c r="BX61" i="9"/>
  <c r="CS61" i="9"/>
  <c r="DL61" i="9"/>
  <c r="EX61" i="9"/>
  <c r="AR50" i="9"/>
  <c r="CI50" i="9"/>
  <c r="EJ50" i="9"/>
  <c r="S61" i="9"/>
  <c r="AL61" i="9"/>
  <c r="BE61" i="9"/>
  <c r="BY61" i="9"/>
  <c r="CT61" i="9"/>
  <c r="DM61" i="9"/>
  <c r="EF61" i="9"/>
  <c r="EZ61" i="9"/>
  <c r="Z50" i="9"/>
  <c r="DV50" i="9"/>
  <c r="AC50" i="9"/>
  <c r="BZ50" i="9"/>
  <c r="DW50" i="9"/>
  <c r="CA50" i="9"/>
  <c r="ED50" i="9"/>
  <c r="N61" i="9"/>
  <c r="AI61" i="9"/>
  <c r="BB61" i="9"/>
  <c r="BU61" i="9"/>
  <c r="CO61" i="9"/>
  <c r="DJ61" i="9"/>
  <c r="EC61" i="9"/>
  <c r="EV61" i="9"/>
  <c r="CD50" i="9"/>
  <c r="EE50" i="9"/>
  <c r="Q61" i="9"/>
  <c r="AJ61" i="9"/>
  <c r="BC61" i="9"/>
  <c r="BV61" i="9"/>
  <c r="CP61" i="9"/>
  <c r="DK61" i="9"/>
  <c r="ED61" i="9"/>
  <c r="EW61" i="9"/>
  <c r="EE61" i="9"/>
  <c r="AX50" i="9"/>
  <c r="CK50" i="9"/>
  <c r="EK50" i="9"/>
  <c r="T61" i="9"/>
  <c r="AM61" i="9"/>
  <c r="BF61" i="9"/>
  <c r="BZ61" i="9"/>
  <c r="CU61" i="9"/>
  <c r="DN61" i="9"/>
  <c r="EG61" i="9"/>
  <c r="AZ50" i="9"/>
  <c r="CV50" i="9"/>
  <c r="EL50" i="9"/>
  <c r="U61" i="9"/>
  <c r="AN61" i="9"/>
  <c r="BH61" i="9"/>
  <c r="CC61" i="9"/>
  <c r="CV61" i="9"/>
  <c r="DO61" i="9"/>
  <c r="BA50" i="9"/>
  <c r="CY50" i="9"/>
  <c r="V61" i="9"/>
  <c r="AO61" i="9"/>
  <c r="BI61" i="9"/>
  <c r="CD61" i="9"/>
  <c r="CW61" i="9"/>
  <c r="DP61" i="9"/>
  <c r="F10" i="9"/>
  <c r="F14" i="9" s="1"/>
  <c r="L14" i="9" s="1"/>
  <c r="I13" i="4"/>
  <c r="D19" i="4"/>
  <c r="D17" i="4"/>
  <c r="I28" i="4"/>
  <c r="I25" i="4"/>
  <c r="F141" i="10"/>
  <c r="E33" i="3"/>
  <c r="E31" i="3"/>
  <c r="F71" i="6"/>
  <c r="E19" i="3"/>
  <c r="BL418" i="10"/>
  <c r="AA418" i="10"/>
  <c r="BK418" i="10"/>
  <c r="Z418" i="10"/>
  <c r="BJ418" i="10"/>
  <c r="Y418" i="10"/>
  <c r="BF418" i="10"/>
  <c r="X418" i="10"/>
  <c r="CQ418" i="10"/>
  <c r="BE418" i="10"/>
  <c r="T418" i="10"/>
  <c r="CN418" i="10"/>
  <c r="AZ418" i="10"/>
  <c r="K418" i="10"/>
  <c r="CK418" i="10"/>
  <c r="AV418" i="10"/>
  <c r="BY418" i="10"/>
  <c r="AD418" i="10"/>
  <c r="BW418" i="10"/>
  <c r="AC418" i="10"/>
  <c r="BP418" i="10"/>
  <c r="AB418" i="10"/>
  <c r="BB108" i="10"/>
  <c r="BA108" i="10"/>
  <c r="AZ108" i="10"/>
  <c r="AS108" i="10"/>
  <c r="AP108" i="10"/>
  <c r="AO108" i="10"/>
  <c r="BC108" i="10"/>
  <c r="AE418" i="10"/>
  <c r="AG418" i="10"/>
  <c r="AQ418" i="10"/>
  <c r="AU418" i="10"/>
  <c r="CR108" i="10"/>
  <c r="CB108" i="10"/>
  <c r="BL108" i="10"/>
  <c r="AV108" i="10"/>
  <c r="AF108" i="10"/>
  <c r="P108" i="10"/>
  <c r="CQ108" i="10"/>
  <c r="CA108" i="10"/>
  <c r="BK108" i="10"/>
  <c r="AU108" i="10"/>
  <c r="AE108" i="10"/>
  <c r="O108" i="10"/>
  <c r="CN108" i="10"/>
  <c r="BX108" i="10"/>
  <c r="BH108" i="10"/>
  <c r="AR108" i="10"/>
  <c r="AB108" i="10"/>
  <c r="L108" i="10"/>
  <c r="CU108" i="10"/>
  <c r="BZ108" i="10"/>
  <c r="BF108" i="10"/>
  <c r="AM108" i="10"/>
  <c r="T108" i="10"/>
  <c r="CS108" i="10"/>
  <c r="BW108" i="10"/>
  <c r="BD108" i="10"/>
  <c r="AK108" i="10"/>
  <c r="R108" i="10"/>
  <c r="CP108" i="10"/>
  <c r="BT108" i="10"/>
  <c r="AY108" i="10"/>
  <c r="AA108" i="10"/>
  <c r="CO108" i="10"/>
  <c r="BS108" i="10"/>
  <c r="AX108" i="10"/>
  <c r="Z108" i="10"/>
  <c r="CM108" i="10"/>
  <c r="BR108" i="10"/>
  <c r="AW108" i="10"/>
  <c r="Y108" i="10"/>
  <c r="CL108" i="10"/>
  <c r="BQ108" i="10"/>
  <c r="AT108" i="10"/>
  <c r="X108" i="10"/>
  <c r="CJ108" i="10"/>
  <c r="BO108" i="10"/>
  <c r="AQ108" i="10"/>
  <c r="V108" i="10"/>
  <c r="BP108" i="10"/>
  <c r="AJ108" i="10"/>
  <c r="BN108" i="10"/>
  <c r="AI108" i="10"/>
  <c r="BM108" i="10"/>
  <c r="AH108" i="10"/>
  <c r="CV108" i="10"/>
  <c r="BJ108" i="10"/>
  <c r="AG108" i="10"/>
  <c r="CT108" i="10"/>
  <c r="BI108" i="10"/>
  <c r="AD108" i="10"/>
  <c r="CK108" i="10"/>
  <c r="BG108" i="10"/>
  <c r="AC108" i="10"/>
  <c r="CI108" i="10"/>
  <c r="BE108" i="10"/>
  <c r="W108" i="10"/>
  <c r="K108" i="10"/>
  <c r="M108" i="10"/>
  <c r="BY108" i="10"/>
  <c r="N108" i="10"/>
  <c r="CC108" i="10"/>
  <c r="Q108" i="10"/>
  <c r="CD108" i="10"/>
  <c r="S108" i="10"/>
  <c r="CE108" i="10"/>
  <c r="U108" i="10"/>
  <c r="CF108" i="10"/>
  <c r="C272" i="10"/>
  <c r="G268" i="10"/>
  <c r="D272" i="10"/>
  <c r="BV108" i="10"/>
  <c r="AL108" i="10"/>
  <c r="CG108" i="10"/>
  <c r="K190" i="10"/>
  <c r="BU108" i="10"/>
  <c r="AN108" i="10"/>
  <c r="CH108" i="10"/>
  <c r="C276" i="10"/>
  <c r="F216" i="10"/>
  <c r="F223" i="10"/>
  <c r="AI418" i="10"/>
  <c r="BM418" i="10"/>
  <c r="CO418" i="10"/>
  <c r="CI418" i="10"/>
  <c r="BS418" i="10"/>
  <c r="BC418" i="10"/>
  <c r="AM418" i="10"/>
  <c r="W418" i="10"/>
  <c r="CH418" i="10"/>
  <c r="BR418" i="10"/>
  <c r="BB418" i="10"/>
  <c r="AL418" i="10"/>
  <c r="V418" i="10"/>
  <c r="CG418" i="10"/>
  <c r="BQ418" i="10"/>
  <c r="BA418" i="10"/>
  <c r="AK418" i="10"/>
  <c r="U418" i="10"/>
  <c r="CT418" i="10"/>
  <c r="CD418" i="10"/>
  <c r="BN418" i="10"/>
  <c r="AX418" i="10"/>
  <c r="AH418" i="10"/>
  <c r="R418" i="10"/>
  <c r="CC418" i="10"/>
  <c r="BI418" i="10"/>
  <c r="AO418" i="10"/>
  <c r="Q418" i="10"/>
  <c r="CB418" i="10"/>
  <c r="BH418" i="10"/>
  <c r="AN418" i="10"/>
  <c r="P418" i="10"/>
  <c r="CV418" i="10"/>
  <c r="CA418" i="10"/>
  <c r="BG418" i="10"/>
  <c r="AJ418" i="10"/>
  <c r="O418" i="10"/>
  <c r="CR418" i="10"/>
  <c r="BX418" i="10"/>
  <c r="BD418" i="10"/>
  <c r="AF418" i="10"/>
  <c r="L418" i="10"/>
  <c r="AP418" i="10"/>
  <c r="BO418" i="10"/>
  <c r="CP418" i="10"/>
  <c r="M418" i="10"/>
  <c r="AR418" i="10"/>
  <c r="BT418" i="10"/>
  <c r="CS418" i="10"/>
  <c r="N418" i="10"/>
  <c r="AS418" i="10"/>
  <c r="BU418" i="10"/>
  <c r="CU418" i="10"/>
  <c r="S418" i="10"/>
  <c r="AT418" i="10"/>
  <c r="BV418" i="10"/>
  <c r="U50" i="9"/>
  <c r="AY50" i="9"/>
  <c r="BW50" i="9"/>
  <c r="CZ50" i="9"/>
  <c r="EA50" i="9"/>
  <c r="AI50" i="9"/>
  <c r="BH50" i="9"/>
  <c r="CL50" i="9"/>
  <c r="DN50" i="9"/>
  <c r="EP50" i="9"/>
  <c r="AJ50" i="9"/>
  <c r="BJ50" i="9"/>
  <c r="CN50" i="9"/>
  <c r="DQ50" i="9"/>
  <c r="EQ50" i="9"/>
  <c r="EO50" i="9"/>
  <c r="DY50" i="9"/>
  <c r="DI50" i="9"/>
  <c r="CS50" i="9"/>
  <c r="CC50" i="9"/>
  <c r="BM50" i="9"/>
  <c r="AW50" i="9"/>
  <c r="AG50" i="9"/>
  <c r="Q50" i="9"/>
  <c r="EN50" i="9"/>
  <c r="DX50" i="9"/>
  <c r="DH50" i="9"/>
  <c r="CR50" i="9"/>
  <c r="CB50" i="9"/>
  <c r="BL50" i="9"/>
  <c r="AV50" i="9"/>
  <c r="AF50" i="9"/>
  <c r="P50" i="9"/>
  <c r="EZ50" i="9"/>
  <c r="EH50" i="9"/>
  <c r="DP50" i="9"/>
  <c r="CX50" i="9"/>
  <c r="CF50" i="9"/>
  <c r="BN50" i="9"/>
  <c r="AT50" i="9"/>
  <c r="AB50" i="9"/>
  <c r="EY50" i="9"/>
  <c r="EG50" i="9"/>
  <c r="DO50" i="9"/>
  <c r="CW50" i="9"/>
  <c r="CE50" i="9"/>
  <c r="BK50" i="9"/>
  <c r="AS50" i="9"/>
  <c r="AA50" i="9"/>
  <c r="EU50" i="9"/>
  <c r="EC50" i="9"/>
  <c r="DK50" i="9"/>
  <c r="CQ50" i="9"/>
  <c r="BY50" i="9"/>
  <c r="BG50" i="9"/>
  <c r="AO50" i="9"/>
  <c r="W50" i="9"/>
  <c r="EF50" i="9"/>
  <c r="DJ50" i="9"/>
  <c r="CM50" i="9"/>
  <c r="BR50" i="9"/>
  <c r="AU50" i="9"/>
  <c r="X50" i="9"/>
  <c r="EX50" i="9"/>
  <c r="EB50" i="9"/>
  <c r="DE50" i="9"/>
  <c r="CJ50" i="9"/>
  <c r="BO50" i="9"/>
  <c r="AP50" i="9"/>
  <c r="T50" i="9"/>
  <c r="EV50" i="9"/>
  <c r="DZ50" i="9"/>
  <c r="DC50" i="9"/>
  <c r="CH50" i="9"/>
  <c r="BI50" i="9"/>
  <c r="AM50" i="9"/>
  <c r="R50" i="9"/>
  <c r="AK50" i="9"/>
  <c r="BP50" i="9"/>
  <c r="CO50" i="9"/>
  <c r="DR50" i="9"/>
  <c r="ER50" i="9"/>
  <c r="L50" i="9"/>
  <c r="AL50" i="9"/>
  <c r="BQ50" i="9"/>
  <c r="CP50" i="9"/>
  <c r="DS50" i="9"/>
  <c r="ES50" i="9"/>
  <c r="M50" i="9"/>
  <c r="AN50" i="9"/>
  <c r="BS50" i="9"/>
  <c r="CT50" i="9"/>
  <c r="DT50" i="9"/>
  <c r="ET50" i="9"/>
  <c r="N50" i="9"/>
  <c r="AQ50" i="9"/>
  <c r="BT50" i="9"/>
  <c r="CU50" i="9"/>
  <c r="DU50" i="9"/>
  <c r="EW50" i="9"/>
  <c r="AA61" i="9"/>
  <c r="AQ61" i="9"/>
  <c r="BG61" i="9"/>
  <c r="BW61" i="9"/>
  <c r="CM61" i="9"/>
  <c r="DC61" i="9"/>
  <c r="DS61" i="9"/>
  <c r="EI61" i="9"/>
  <c r="EY61" i="9"/>
  <c r="F72" i="9"/>
  <c r="O61" i="9"/>
  <c r="AE61" i="9"/>
  <c r="AU61" i="9"/>
  <c r="BK61" i="9"/>
  <c r="CA61" i="9"/>
  <c r="CQ61" i="9"/>
  <c r="DG61" i="9"/>
  <c r="DW61" i="9"/>
  <c r="EM61" i="9"/>
  <c r="P61" i="9"/>
  <c r="AF61" i="9"/>
  <c r="AV61" i="9"/>
  <c r="BL61" i="9"/>
  <c r="CB61" i="9"/>
  <c r="CR61" i="9"/>
  <c r="DH61" i="9"/>
  <c r="DX61" i="9"/>
  <c r="EN61" i="9"/>
  <c r="W57" i="14" l="1"/>
  <c r="W76" i="14" s="1"/>
  <c r="F9" i="10"/>
  <c r="F67" i="8"/>
  <c r="I21" i="3" s="1"/>
  <c r="U62" i="9"/>
  <c r="BE62" i="9"/>
  <c r="DM62" i="9"/>
  <c r="CA62" i="9"/>
  <c r="DF62" i="9"/>
  <c r="CE62" i="9"/>
  <c r="EO62" i="9"/>
  <c r="BH62" i="9"/>
  <c r="AR62" i="9"/>
  <c r="BU62" i="9"/>
  <c r="Q62" i="9"/>
  <c r="BM62" i="9"/>
  <c r="CC62" i="9"/>
  <c r="AX62" i="9"/>
  <c r="BA62" i="9"/>
  <c r="EE62" i="9"/>
  <c r="M62" i="9"/>
  <c r="AY62" i="9"/>
  <c r="BB62" i="9"/>
  <c r="CD62" i="9"/>
  <c r="DH62" i="9"/>
  <c r="FS62" i="9"/>
  <c r="FO62" i="9"/>
  <c r="EU62" i="9"/>
  <c r="CL62" i="9"/>
  <c r="AM62" i="9"/>
  <c r="GN62" i="9"/>
  <c r="T62" i="9"/>
  <c r="GA62" i="9"/>
  <c r="EK62" i="9"/>
  <c r="FH62" i="9"/>
  <c r="CQ62" i="9"/>
  <c r="X62" i="9"/>
  <c r="DY62" i="9"/>
  <c r="AQ62" i="9"/>
  <c r="GD62" i="9"/>
  <c r="AE62" i="9"/>
  <c r="CZ62" i="9"/>
  <c r="FX62" i="9"/>
  <c r="DL62" i="9"/>
  <c r="EP62" i="9"/>
  <c r="FK62" i="9"/>
  <c r="AI62" i="9"/>
  <c r="BL62" i="9"/>
  <c r="DZ62" i="9"/>
  <c r="BI62" i="9"/>
  <c r="EA62" i="9"/>
  <c r="GP62" i="9"/>
  <c r="BT62" i="9"/>
  <c r="BV62" i="9"/>
  <c r="DP62" i="9"/>
  <c r="ER62" i="9"/>
  <c r="BO62" i="9"/>
  <c r="CH62" i="9"/>
  <c r="CY62" i="9"/>
  <c r="DK62" i="9"/>
  <c r="DG62" i="9"/>
  <c r="CX62" i="9"/>
  <c r="EM62" i="9"/>
  <c r="DS62" i="9"/>
  <c r="DD62" i="9"/>
  <c r="EC62" i="9"/>
  <c r="V62" i="9"/>
  <c r="AJ62" i="9"/>
  <c r="BK62" i="9"/>
  <c r="EJ62" i="9"/>
  <c r="DC62" i="9"/>
  <c r="DO62" i="9"/>
  <c r="EQ62" i="9"/>
  <c r="GH62" i="9"/>
  <c r="EF62" i="9"/>
  <c r="EW62" i="9"/>
  <c r="AB62" i="9"/>
  <c r="BY62" i="9"/>
  <c r="GG62" i="9"/>
  <c r="FF62" i="9"/>
  <c r="AL62" i="9"/>
  <c r="ET62" i="9"/>
  <c r="AP62" i="9"/>
  <c r="P62" i="9"/>
  <c r="FR62" i="9"/>
  <c r="DR62" i="9"/>
  <c r="AN62" i="9"/>
  <c r="AH62" i="9"/>
  <c r="BJ62" i="9"/>
  <c r="AV62" i="9"/>
  <c r="GT62" i="9"/>
  <c r="FU62" i="9"/>
  <c r="GV62" i="9"/>
  <c r="FP62" i="9"/>
  <c r="GQ62" i="9"/>
  <c r="ED62" i="9"/>
  <c r="GW62" i="9"/>
  <c r="FL62" i="9"/>
  <c r="L62" i="9"/>
  <c r="EB62" i="9"/>
  <c r="DE62" i="9"/>
  <c r="FQ62" i="9"/>
  <c r="BX62" i="9"/>
  <c r="GB62" i="9"/>
  <c r="CO62" i="9"/>
  <c r="FY62" i="9"/>
  <c r="Y62" i="9"/>
  <c r="O62" i="9"/>
  <c r="EG62" i="9"/>
  <c r="FB62" i="9"/>
  <c r="FM62" i="9"/>
  <c r="DB62" i="9"/>
  <c r="BP62" i="9"/>
  <c r="BD62" i="9"/>
  <c r="BF62" i="9"/>
  <c r="AG62" i="9"/>
  <c r="AT62" i="9"/>
  <c r="N62" i="9"/>
  <c r="CI62" i="9"/>
  <c r="BZ62" i="9"/>
  <c r="DV62" i="9"/>
  <c r="AW62" i="9"/>
  <c r="FE62" i="9"/>
  <c r="GC62" i="9"/>
  <c r="EH62" i="9"/>
  <c r="FJ62" i="9"/>
  <c r="BR62" i="9"/>
  <c r="AZ62" i="9"/>
  <c r="BS62" i="9"/>
  <c r="AC62" i="9"/>
  <c r="CJ62" i="9"/>
  <c r="CV62" i="9"/>
  <c r="CF62" i="9"/>
  <c r="EN62" i="9"/>
  <c r="CN62" i="9"/>
  <c r="GI62" i="9"/>
  <c r="GS62" i="9"/>
  <c r="FN62" i="9"/>
  <c r="EX62" i="9"/>
  <c r="DT62" i="9"/>
  <c r="CM62" i="9"/>
  <c r="FA62" i="9"/>
  <c r="FV62" i="9"/>
  <c r="GO62" i="9"/>
  <c r="CP62" i="9"/>
  <c r="BG62" i="9"/>
  <c r="BN62" i="9"/>
  <c r="CB62" i="9"/>
  <c r="R62" i="9"/>
  <c r="GR62" i="9"/>
  <c r="DX62" i="9"/>
  <c r="AD62" i="9"/>
  <c r="CK62" i="9"/>
  <c r="DQ62" i="9"/>
  <c r="CG62" i="9"/>
  <c r="CS62" i="9"/>
  <c r="CU62" i="9"/>
  <c r="FD62" i="9"/>
  <c r="GU62" i="9"/>
  <c r="GJ62" i="9"/>
  <c r="EI62" i="9"/>
  <c r="CW62" i="9"/>
  <c r="EZ62" i="9"/>
  <c r="FC62" i="9"/>
  <c r="FI62" i="9"/>
  <c r="EY62" i="9"/>
  <c r="BC62" i="9"/>
  <c r="DN62" i="9"/>
  <c r="W62" i="9"/>
  <c r="DA62" i="9"/>
  <c r="DJ62" i="9"/>
  <c r="CR62" i="9"/>
  <c r="GF62" i="9"/>
  <c r="FW62" i="9"/>
  <c r="FZ62" i="9"/>
  <c r="BW62" i="9"/>
  <c r="AK62" i="9"/>
  <c r="DU62" i="9"/>
  <c r="DW62" i="9"/>
  <c r="CT62" i="9"/>
  <c r="S62" i="9"/>
  <c r="FT62" i="9"/>
  <c r="GM62" i="9"/>
  <c r="GK62" i="9"/>
  <c r="AU62" i="9"/>
  <c r="AO62" i="9"/>
  <c r="BQ62" i="9"/>
  <c r="DI62" i="9"/>
  <c r="EV62" i="9"/>
  <c r="EL62" i="9"/>
  <c r="AS62" i="9"/>
  <c r="AF62" i="9"/>
  <c r="ES62" i="9"/>
  <c r="FG62" i="9"/>
  <c r="GL62" i="9"/>
  <c r="GE62" i="9"/>
  <c r="Z62" i="9"/>
  <c r="F9" i="6"/>
  <c r="G188" i="9" s="1"/>
  <c r="H188" i="9" s="1"/>
  <c r="L188" i="9" s="1"/>
  <c r="E22" i="3"/>
  <c r="F137" i="6"/>
  <c r="K509" i="10"/>
  <c r="K37" i="10"/>
  <c r="H51" i="9"/>
  <c r="GV51" i="9" s="1"/>
  <c r="G20" i="9"/>
  <c r="AX89" i="6"/>
  <c r="AP89" i="6"/>
  <c r="O89" i="6"/>
  <c r="AM89" i="6"/>
  <c r="AI89" i="6"/>
  <c r="N89" i="6"/>
  <c r="W89" i="6"/>
  <c r="AY89" i="6"/>
  <c r="AN89" i="6"/>
  <c r="S89" i="6"/>
  <c r="AL89" i="6"/>
  <c r="M89" i="6"/>
  <c r="AV89" i="6"/>
  <c r="AU89" i="6"/>
  <c r="L89" i="6"/>
  <c r="AO89" i="6"/>
  <c r="AG89" i="6"/>
  <c r="AF89" i="6"/>
  <c r="K89" i="6"/>
  <c r="AW89" i="6"/>
  <c r="AH89" i="6"/>
  <c r="AC89" i="6"/>
  <c r="Q89" i="6"/>
  <c r="AE89" i="6"/>
  <c r="J89" i="6"/>
  <c r="R89" i="6"/>
  <c r="AJ89" i="6"/>
  <c r="AA89" i="6"/>
  <c r="AR89" i="6"/>
  <c r="Z89" i="6"/>
  <c r="I89" i="6"/>
  <c r="V89" i="6"/>
  <c r="Y89" i="6"/>
  <c r="P89" i="6"/>
  <c r="X89" i="6"/>
  <c r="D89" i="6"/>
  <c r="AZ89" i="6"/>
  <c r="AK89" i="6"/>
  <c r="AD89" i="6"/>
  <c r="AT89" i="6"/>
  <c r="T89" i="6"/>
  <c r="AQ89" i="6"/>
  <c r="U89" i="6"/>
  <c r="AS89" i="6"/>
  <c r="AB89" i="6"/>
  <c r="E23" i="3"/>
  <c r="F126" i="9"/>
  <c r="F119" i="9"/>
  <c r="F12" i="10"/>
  <c r="K12" i="10" s="1"/>
  <c r="BP90" i="9"/>
  <c r="BH90" i="9"/>
  <c r="BN90" i="9"/>
  <c r="BS90" i="9"/>
  <c r="EA90" i="9"/>
  <c r="CK90" i="9"/>
  <c r="EW90" i="9"/>
  <c r="Z90" i="9"/>
  <c r="N90" i="9"/>
  <c r="GE90" i="9"/>
  <c r="AS90" i="9"/>
  <c r="DY90" i="9"/>
  <c r="GW90" i="9"/>
  <c r="AW90" i="9"/>
  <c r="FD90" i="9"/>
  <c r="CB90" i="9"/>
  <c r="FR90" i="9"/>
  <c r="EM90" i="9"/>
  <c r="FW90" i="9"/>
  <c r="EY90" i="9"/>
  <c r="X90" i="9"/>
  <c r="BD90" i="9"/>
  <c r="EI90" i="9"/>
  <c r="DN90" i="9"/>
  <c r="EJ90" i="9"/>
  <c r="ET90" i="9"/>
  <c r="EB90" i="9"/>
  <c r="FX90" i="9"/>
  <c r="CY90" i="9"/>
  <c r="AP90" i="9"/>
  <c r="DR90" i="9"/>
  <c r="CX90" i="9"/>
  <c r="EX90" i="9"/>
  <c r="GN90" i="9"/>
  <c r="CC90" i="9"/>
  <c r="EH90" i="9"/>
  <c r="FJ90" i="9"/>
  <c r="AD90" i="9"/>
  <c r="CG90" i="9"/>
  <c r="BZ90" i="9"/>
  <c r="AA90" i="9"/>
  <c r="Q90" i="9"/>
  <c r="ED90" i="9"/>
  <c r="GL90" i="9"/>
  <c r="EU90" i="9"/>
  <c r="P90" i="9"/>
  <c r="AJ90" i="9"/>
  <c r="BB90" i="9"/>
  <c r="FU90" i="9"/>
  <c r="AQ90" i="9"/>
  <c r="CO90" i="9"/>
  <c r="AT90" i="9"/>
  <c r="FF90" i="9"/>
  <c r="DA90" i="9"/>
  <c r="S90" i="9"/>
  <c r="EC90" i="9"/>
  <c r="CT90" i="9"/>
  <c r="FK90" i="9"/>
  <c r="CM90" i="9"/>
  <c r="CF90" i="9"/>
  <c r="T90" i="9"/>
  <c r="EV90" i="9"/>
  <c r="DG90" i="9"/>
  <c r="AM90" i="9"/>
  <c r="CQ90" i="9"/>
  <c r="EO90" i="9"/>
  <c r="DJ90" i="9"/>
  <c r="GC90" i="9"/>
  <c r="GD90" i="9"/>
  <c r="L90" i="9"/>
  <c r="BC90" i="9"/>
  <c r="CA90" i="9"/>
  <c r="FH90" i="9"/>
  <c r="AG90" i="9"/>
  <c r="V90" i="9"/>
  <c r="BU90" i="9"/>
  <c r="DB90" i="9"/>
  <c r="GF90" i="9"/>
  <c r="GG90" i="9"/>
  <c r="GS90" i="9"/>
  <c r="DC90" i="9"/>
  <c r="AI90" i="9"/>
  <c r="CU90" i="9"/>
  <c r="BJ90" i="9"/>
  <c r="FN90" i="9"/>
  <c r="FL90" i="9"/>
  <c r="FP90" i="9"/>
  <c r="GB90" i="9"/>
  <c r="FQ90" i="9"/>
  <c r="GR90" i="9"/>
  <c r="CJ90" i="9"/>
  <c r="EN90" i="9"/>
  <c r="DK90" i="9"/>
  <c r="AB90" i="9"/>
  <c r="FS90" i="9"/>
  <c r="DS90" i="9"/>
  <c r="Y90" i="9"/>
  <c r="EE90" i="9"/>
  <c r="AU90" i="9"/>
  <c r="FM90" i="9"/>
  <c r="AC90" i="9"/>
  <c r="ES90" i="9"/>
  <c r="AZ90" i="9"/>
  <c r="AK90" i="9"/>
  <c r="EG90" i="9"/>
  <c r="AE90" i="9"/>
  <c r="FY90" i="9"/>
  <c r="GO90" i="9"/>
  <c r="FG90" i="9"/>
  <c r="DH90" i="9"/>
  <c r="BM90" i="9"/>
  <c r="FB90" i="9"/>
  <c r="FZ90" i="9"/>
  <c r="CZ90" i="9"/>
  <c r="O90" i="9"/>
  <c r="CE90" i="9"/>
  <c r="DV90" i="9"/>
  <c r="GH90" i="9"/>
  <c r="GP90" i="9"/>
  <c r="CW90" i="9"/>
  <c r="FC90" i="9"/>
  <c r="GK90" i="9"/>
  <c r="BR90" i="9"/>
  <c r="CP90" i="9"/>
  <c r="M90" i="9"/>
  <c r="EF90" i="9"/>
  <c r="AL90" i="9"/>
  <c r="EQ90" i="9"/>
  <c r="AF90" i="9"/>
  <c r="W90" i="9"/>
  <c r="AH90" i="9"/>
  <c r="BE90" i="9"/>
  <c r="EL90" i="9"/>
  <c r="DT90" i="9"/>
  <c r="BK90" i="9"/>
  <c r="AX90" i="9"/>
  <c r="DI90" i="9"/>
  <c r="BY90" i="9"/>
  <c r="DO90" i="9"/>
  <c r="GI90" i="9"/>
  <c r="FV90" i="9"/>
  <c r="DU90" i="9"/>
  <c r="ER90" i="9"/>
  <c r="AN90" i="9"/>
  <c r="BQ90" i="9"/>
  <c r="DD90" i="9"/>
  <c r="EP90" i="9"/>
  <c r="R90" i="9"/>
  <c r="BG90" i="9"/>
  <c r="EZ90" i="9"/>
  <c r="DF90" i="9"/>
  <c r="DZ90" i="9"/>
  <c r="FA90" i="9"/>
  <c r="FO90" i="9"/>
  <c r="GM90" i="9"/>
  <c r="BI90" i="9"/>
  <c r="AO90" i="9"/>
  <c r="U90" i="9"/>
  <c r="AY90" i="9"/>
  <c r="BA90" i="9"/>
  <c r="BX90" i="9"/>
  <c r="DP90" i="9"/>
  <c r="BF90" i="9"/>
  <c r="DX90" i="9"/>
  <c r="GT90" i="9"/>
  <c r="FT90" i="9"/>
  <c r="GA90" i="9"/>
  <c r="DL90" i="9"/>
  <c r="CV90" i="9"/>
  <c r="CD90" i="9"/>
  <c r="BT90" i="9"/>
  <c r="CS90" i="9"/>
  <c r="BV90" i="9"/>
  <c r="DW90" i="9"/>
  <c r="GU90" i="9"/>
  <c r="GJ90" i="9"/>
  <c r="GQ90" i="9"/>
  <c r="CI90" i="9"/>
  <c r="DQ90" i="9"/>
  <c r="AV90" i="9"/>
  <c r="EK90" i="9"/>
  <c r="BL90" i="9"/>
  <c r="AR90" i="9"/>
  <c r="BW90" i="9"/>
  <c r="DE90" i="9"/>
  <c r="CN90" i="9"/>
  <c r="DM90" i="9"/>
  <c r="CR90" i="9"/>
  <c r="CL90" i="9"/>
  <c r="GV90" i="9"/>
  <c r="FI90" i="9"/>
  <c r="FE90" i="9"/>
  <c r="CH90" i="9"/>
  <c r="FN101" i="9"/>
  <c r="W101" i="9"/>
  <c r="CS101" i="9"/>
  <c r="CP101" i="9"/>
  <c r="Q101" i="9"/>
  <c r="CL101" i="9"/>
  <c r="S101" i="9"/>
  <c r="FJ101" i="9"/>
  <c r="BU101" i="9"/>
  <c r="AO101" i="9"/>
  <c r="ER101" i="9"/>
  <c r="GG101" i="9"/>
  <c r="DD101" i="9"/>
  <c r="EE101" i="9"/>
  <c r="EL101" i="9"/>
  <c r="AT101" i="9"/>
  <c r="FM101" i="9"/>
  <c r="EY101" i="9"/>
  <c r="O101" i="9"/>
  <c r="BL101" i="9"/>
  <c r="DF101" i="9"/>
  <c r="FR101" i="9"/>
  <c r="EI101" i="9"/>
  <c r="BQ101" i="9"/>
  <c r="AC101" i="9"/>
  <c r="FS101" i="9"/>
  <c r="DA101" i="9"/>
  <c r="ES101" i="9"/>
  <c r="CW101" i="9"/>
  <c r="FE101" i="9"/>
  <c r="V101" i="9"/>
  <c r="EG101" i="9"/>
  <c r="FI101" i="9"/>
  <c r="BW101" i="9"/>
  <c r="BF101" i="9"/>
  <c r="AV101" i="9"/>
  <c r="GT101" i="9"/>
  <c r="AF101" i="9"/>
  <c r="L101" i="9"/>
  <c r="GA101" i="9"/>
  <c r="N101" i="9"/>
  <c r="DS101" i="9"/>
  <c r="AU101" i="9"/>
  <c r="CM101" i="9"/>
  <c r="BZ101" i="9"/>
  <c r="L10" i="9"/>
  <c r="CR101" i="9"/>
  <c r="GD101" i="9"/>
  <c r="BS101" i="9"/>
  <c r="Z101" i="9"/>
  <c r="DC101" i="9"/>
  <c r="CF101" i="9"/>
  <c r="EB101" i="9"/>
  <c r="AI101" i="9"/>
  <c r="GE101" i="9"/>
  <c r="FO101" i="9"/>
  <c r="AB101" i="9"/>
  <c r="R101" i="9"/>
  <c r="FP101" i="9"/>
  <c r="FT101" i="9"/>
  <c r="AA101" i="9"/>
  <c r="DH101" i="9"/>
  <c r="ET101" i="9"/>
  <c r="EP101" i="9"/>
  <c r="GK101" i="9"/>
  <c r="EM101" i="9"/>
  <c r="CT101" i="9"/>
  <c r="CX101" i="9"/>
  <c r="FV101" i="9"/>
  <c r="AH101" i="9"/>
  <c r="DL101" i="9"/>
  <c r="DP101" i="9"/>
  <c r="GN101" i="9"/>
  <c r="DX101" i="9"/>
  <c r="AZ101" i="9"/>
  <c r="ED101" i="9"/>
  <c r="EH101" i="9"/>
  <c r="FD101" i="9"/>
  <c r="BB101" i="9"/>
  <c r="BR101" i="9"/>
  <c r="EV101" i="9"/>
  <c r="M101" i="9"/>
  <c r="GO101" i="9"/>
  <c r="DW101" i="9"/>
  <c r="CJ101" i="9"/>
  <c r="Y101" i="9"/>
  <c r="GB101" i="9"/>
  <c r="FG101" i="9"/>
  <c r="DT101" i="9"/>
  <c r="BA101" i="9"/>
  <c r="DB101" i="9"/>
  <c r="CU101" i="9"/>
  <c r="CK101" i="9"/>
  <c r="FZ101" i="9"/>
  <c r="FW101" i="9"/>
  <c r="AN101" i="9"/>
  <c r="P101" i="9"/>
  <c r="DJ101" i="9"/>
  <c r="AS101" i="9"/>
  <c r="BN101" i="9"/>
  <c r="T101" i="9"/>
  <c r="GC101" i="9"/>
  <c r="GH101" i="9"/>
  <c r="FY101" i="9"/>
  <c r="AX101" i="9"/>
  <c r="DV101" i="9"/>
  <c r="EC101" i="9"/>
  <c r="CD101" i="9"/>
  <c r="GU101" i="9"/>
  <c r="GR101" i="9"/>
  <c r="CN101" i="9"/>
  <c r="DZ101" i="9"/>
  <c r="BP101" i="9"/>
  <c r="EN101" i="9"/>
  <c r="X101" i="9"/>
  <c r="CV101" i="9"/>
  <c r="AW101" i="9"/>
  <c r="FK101" i="9"/>
  <c r="FU101" i="9"/>
  <c r="BD101" i="9"/>
  <c r="CH101" i="9"/>
  <c r="U101" i="9"/>
  <c r="AP101" i="9"/>
  <c r="DN101" i="9"/>
  <c r="BO101" i="9"/>
  <c r="GV101" i="9"/>
  <c r="GP101" i="9"/>
  <c r="AE101" i="9"/>
  <c r="BX101" i="9"/>
  <c r="BH101" i="9"/>
  <c r="DY101" i="9"/>
  <c r="CZ101" i="9"/>
  <c r="BY101" i="9"/>
  <c r="BJ101" i="9"/>
  <c r="EF101" i="9"/>
  <c r="DQ101" i="9"/>
  <c r="AL101" i="9"/>
  <c r="FL101" i="9"/>
  <c r="FH101" i="9"/>
  <c r="AR101" i="9"/>
  <c r="EO101" i="9"/>
  <c r="BC101" i="9"/>
  <c r="DR101" i="9"/>
  <c r="DI101" i="9"/>
  <c r="CB101" i="9"/>
  <c r="EX101" i="9"/>
  <c r="BT101" i="9"/>
  <c r="GW101" i="9"/>
  <c r="FX101" i="9"/>
  <c r="EZ101" i="9"/>
  <c r="BG101" i="9"/>
  <c r="DE101" i="9"/>
  <c r="AG101" i="9"/>
  <c r="AM101" i="9"/>
  <c r="BI101" i="9"/>
  <c r="BK101" i="9"/>
  <c r="BM101" i="9"/>
  <c r="CG101" i="9"/>
  <c r="CO101" i="9"/>
  <c r="GJ101" i="9"/>
  <c r="FQ101" i="9"/>
  <c r="GS101" i="9"/>
  <c r="EJ101" i="9"/>
  <c r="AQ101" i="9"/>
  <c r="AJ101" i="9"/>
  <c r="AY101" i="9"/>
  <c r="BE101" i="9"/>
  <c r="CA101" i="9"/>
  <c r="CC101" i="9"/>
  <c r="CE101" i="9"/>
  <c r="CY101" i="9"/>
  <c r="DG101" i="9"/>
  <c r="GF101" i="9"/>
  <c r="FF101" i="9"/>
  <c r="FB101" i="9"/>
  <c r="BV101" i="9"/>
  <c r="CI101" i="9"/>
  <c r="CQ101" i="9"/>
  <c r="DK101" i="9"/>
  <c r="DM101" i="9"/>
  <c r="DO101" i="9"/>
  <c r="EK101" i="9"/>
  <c r="FA101" i="9"/>
  <c r="GQ101" i="9"/>
  <c r="FC101" i="9"/>
  <c r="EQ101" i="9"/>
  <c r="DU101" i="9"/>
  <c r="EA101" i="9"/>
  <c r="EU101" i="9"/>
  <c r="EW101" i="9"/>
  <c r="AD101" i="9"/>
  <c r="AK101" i="9"/>
  <c r="GL101" i="9"/>
  <c r="GM101" i="9"/>
  <c r="F222" i="10"/>
  <c r="X57" i="14" l="1"/>
  <c r="X76" i="14" s="1"/>
  <c r="F125" i="6"/>
  <c r="C5" i="7" s="1"/>
  <c r="EX51" i="9"/>
  <c r="AP51" i="9"/>
  <c r="CH51" i="9"/>
  <c r="AR51" i="9"/>
  <c r="M51" i="9"/>
  <c r="P51" i="9"/>
  <c r="R51" i="9"/>
  <c r="S51" i="9"/>
  <c r="F152" i="6"/>
  <c r="F153" i="6" s="1"/>
  <c r="L52" i="6"/>
  <c r="CX51" i="9"/>
  <c r="ES51" i="9"/>
  <c r="Q51" i="9"/>
  <c r="BF51" i="9"/>
  <c r="AT51" i="9"/>
  <c r="FN51" i="9"/>
  <c r="CD51" i="9"/>
  <c r="EQ51" i="9"/>
  <c r="DL51" i="9"/>
  <c r="FO51" i="9"/>
  <c r="AD51" i="9"/>
  <c r="GA51" i="9"/>
  <c r="AK51" i="9"/>
  <c r="BR51" i="9"/>
  <c r="DD51" i="9"/>
  <c r="X51" i="9"/>
  <c r="BD51" i="9"/>
  <c r="AQ51" i="9"/>
  <c r="CR51" i="9"/>
  <c r="CJ51" i="9"/>
  <c r="DG51" i="9"/>
  <c r="BS51" i="9"/>
  <c r="GN51" i="9"/>
  <c r="AU51" i="9"/>
  <c r="EM51" i="9"/>
  <c r="EI51" i="9"/>
  <c r="GH51" i="9"/>
  <c r="BI51" i="9"/>
  <c r="EW51" i="9"/>
  <c r="AI51" i="9"/>
  <c r="EP51" i="9"/>
  <c r="DK51" i="9"/>
  <c r="GI51" i="9"/>
  <c r="DN51" i="9"/>
  <c r="W51" i="9"/>
  <c r="BX51" i="9"/>
  <c r="GT51" i="9"/>
  <c r="BK51" i="9"/>
  <c r="AX51" i="9"/>
  <c r="CL51" i="9"/>
  <c r="FP51" i="9"/>
  <c r="EN51" i="9"/>
  <c r="AM51" i="9"/>
  <c r="O51" i="9"/>
  <c r="FJ51" i="9"/>
  <c r="BW51" i="9"/>
  <c r="DP51" i="9"/>
  <c r="FH51" i="9"/>
  <c r="BQ51" i="9"/>
  <c r="EF51" i="9"/>
  <c r="L51" i="9"/>
  <c r="CV51" i="9"/>
  <c r="FY51" i="9"/>
  <c r="BH51" i="9"/>
  <c r="DR51" i="9"/>
  <c r="DB51" i="9"/>
  <c r="BJ51" i="9"/>
  <c r="BB51" i="9"/>
  <c r="DC51" i="9"/>
  <c r="FK51" i="9"/>
  <c r="BO51" i="9"/>
  <c r="AG51" i="9"/>
  <c r="EO51" i="9"/>
  <c r="ED51" i="9"/>
  <c r="EL51" i="9"/>
  <c r="AC51" i="9"/>
  <c r="FZ51" i="9"/>
  <c r="BL51" i="9"/>
  <c r="DI51" i="9"/>
  <c r="AH51" i="9"/>
  <c r="AW51" i="9"/>
  <c r="EE51" i="9"/>
  <c r="FE51" i="9"/>
  <c r="FI51" i="9"/>
  <c r="BP51" i="9"/>
  <c r="AZ51" i="9"/>
  <c r="ER51" i="9"/>
  <c r="CF51" i="9"/>
  <c r="N51" i="9"/>
  <c r="GF51" i="9"/>
  <c r="GL51" i="9"/>
  <c r="AV51" i="9"/>
  <c r="CZ51" i="9"/>
  <c r="BT51" i="9"/>
  <c r="BV51" i="9"/>
  <c r="GP51" i="9"/>
  <c r="GJ51" i="9"/>
  <c r="DJ51" i="9"/>
  <c r="BN51" i="9"/>
  <c r="DE51" i="9"/>
  <c r="EJ51" i="9"/>
  <c r="BE51" i="9"/>
  <c r="EV51" i="9"/>
  <c r="GG51" i="9"/>
  <c r="AS51" i="9"/>
  <c r="AO51" i="9"/>
  <c r="BG51" i="9"/>
  <c r="CN51" i="9"/>
  <c r="BA51" i="9"/>
  <c r="CC51" i="9"/>
  <c r="T51" i="9"/>
  <c r="CY51" i="9"/>
  <c r="U51" i="9"/>
  <c r="FQ51" i="9"/>
  <c r="FL51" i="9"/>
  <c r="EZ51" i="9"/>
  <c r="BZ51" i="9"/>
  <c r="AJ51" i="9"/>
  <c r="DF51" i="9"/>
  <c r="FS51" i="9"/>
  <c r="GB51" i="9"/>
  <c r="CG51" i="9"/>
  <c r="EC51" i="9"/>
  <c r="DM51" i="9"/>
  <c r="CP51" i="9"/>
  <c r="DU51" i="9"/>
  <c r="Y51" i="9"/>
  <c r="CK51" i="9"/>
  <c r="CM51" i="9"/>
  <c r="GM51" i="9"/>
  <c r="GS51" i="9"/>
  <c r="GK51" i="9"/>
  <c r="FW51" i="9"/>
  <c r="AN51" i="9"/>
  <c r="CI51" i="9"/>
  <c r="DS51" i="9"/>
  <c r="CE51" i="9"/>
  <c r="BC51" i="9"/>
  <c r="CU51" i="9"/>
  <c r="V51" i="9"/>
  <c r="EK51" i="9"/>
  <c r="GO51" i="9"/>
  <c r="FR51" i="9"/>
  <c r="FX51" i="9"/>
  <c r="AA51" i="9"/>
  <c r="DT51" i="9"/>
  <c r="DY51" i="9"/>
  <c r="DA51" i="9"/>
  <c r="AY51" i="9"/>
  <c r="BY51" i="9"/>
  <c r="CB51" i="9"/>
  <c r="CO51" i="9"/>
  <c r="FA51" i="9"/>
  <c r="FV51" i="9"/>
  <c r="GW51" i="9"/>
  <c r="Z51" i="9"/>
  <c r="FU51" i="9"/>
  <c r="EG51" i="9"/>
  <c r="AL51" i="9"/>
  <c r="DV51" i="9"/>
  <c r="DQ51" i="9"/>
  <c r="EA51" i="9"/>
  <c r="ET51" i="9"/>
  <c r="FB51" i="9"/>
  <c r="FM51" i="9"/>
  <c r="CA51" i="9"/>
  <c r="BM51" i="9"/>
  <c r="EH51" i="9"/>
  <c r="AF51" i="9"/>
  <c r="DO51" i="9"/>
  <c r="CQ51" i="9"/>
  <c r="CS51" i="9"/>
  <c r="EU51" i="9"/>
  <c r="DH51" i="9"/>
  <c r="GQ51" i="9"/>
  <c r="GD51" i="9"/>
  <c r="GC51" i="9"/>
  <c r="CW51" i="9"/>
  <c r="FC51" i="9"/>
  <c r="FF51" i="9"/>
  <c r="GU51" i="9"/>
  <c r="FD51" i="9"/>
  <c r="GR51" i="9"/>
  <c r="FG51" i="9"/>
  <c r="DX51" i="9"/>
  <c r="DZ51" i="9"/>
  <c r="EB51" i="9"/>
  <c r="CT51" i="9"/>
  <c r="BU51" i="9"/>
  <c r="AB51" i="9"/>
  <c r="AE51" i="9"/>
  <c r="DW51" i="9"/>
  <c r="EY51" i="9"/>
  <c r="GE51" i="9"/>
  <c r="FT51" i="9"/>
  <c r="F39" i="6"/>
  <c r="F41" i="6" s="1"/>
  <c r="L44" i="6" s="1"/>
  <c r="L138" i="9"/>
  <c r="L137" i="9"/>
  <c r="M43" i="6"/>
  <c r="N43" i="6" s="1"/>
  <c r="H27" i="9"/>
  <c r="F8" i="6"/>
  <c r="F22" i="6"/>
  <c r="K3" i="9" s="1"/>
  <c r="K4" i="9" s="1"/>
  <c r="K5" i="9" s="1"/>
  <c r="K6" i="9" s="1"/>
  <c r="F3" i="10"/>
  <c r="J3" i="10" s="1"/>
  <c r="G275" i="10" s="1"/>
  <c r="H275" i="10" s="1"/>
  <c r="H276" i="10" s="1"/>
  <c r="GV188" i="9"/>
  <c r="FV188" i="9"/>
  <c r="FF188" i="9"/>
  <c r="GR188" i="9"/>
  <c r="GQ188" i="9"/>
  <c r="GG188" i="9"/>
  <c r="FQ188" i="9"/>
  <c r="GP188" i="9"/>
  <c r="GF188" i="9"/>
  <c r="GO188" i="9"/>
  <c r="GE188" i="9"/>
  <c r="GU188" i="9"/>
  <c r="FU188" i="9"/>
  <c r="FE188" i="9"/>
  <c r="FR188" i="9"/>
  <c r="FA188" i="9"/>
  <c r="FO188" i="9"/>
  <c r="GT188" i="9"/>
  <c r="FT188" i="9"/>
  <c r="FD188" i="9"/>
  <c r="GH188" i="9"/>
  <c r="FB188" i="9"/>
  <c r="FP188" i="9"/>
  <c r="GS188" i="9"/>
  <c r="GI188" i="9"/>
  <c r="FS188" i="9"/>
  <c r="FC188" i="9"/>
  <c r="GN188" i="9"/>
  <c r="FN188" i="9"/>
  <c r="FI188" i="9"/>
  <c r="GM188" i="9"/>
  <c r="FM188" i="9"/>
  <c r="GK188" i="9"/>
  <c r="GL188" i="9"/>
  <c r="FL188" i="9"/>
  <c r="FK188" i="9"/>
  <c r="GJ188" i="9"/>
  <c r="FJ188" i="9"/>
  <c r="FH188" i="9"/>
  <c r="FG188" i="9"/>
  <c r="GD188" i="9"/>
  <c r="GC188" i="9"/>
  <c r="GB188" i="9"/>
  <c r="FX188" i="9"/>
  <c r="FW188" i="9"/>
  <c r="GA188" i="9"/>
  <c r="FZ188" i="9"/>
  <c r="GW188" i="9"/>
  <c r="FY188" i="9"/>
  <c r="ED188" i="9"/>
  <c r="EG188" i="9"/>
  <c r="EE188" i="9"/>
  <c r="BT188" i="9"/>
  <c r="DF188" i="9"/>
  <c r="AS188" i="9"/>
  <c r="DB188" i="9"/>
  <c r="AB188" i="9"/>
  <c r="DZ188" i="9"/>
  <c r="CE188" i="9"/>
  <c r="DL188" i="9"/>
  <c r="BA188" i="9"/>
  <c r="CI188" i="9"/>
  <c r="T188" i="9"/>
  <c r="EM188" i="9"/>
  <c r="BO188" i="9"/>
  <c r="BI188" i="9"/>
  <c r="DK188" i="9"/>
  <c r="BH188" i="9"/>
  <c r="CD188" i="9"/>
  <c r="S188" i="9"/>
  <c r="AG188" i="9"/>
  <c r="DS188" i="9"/>
  <c r="Q188" i="9"/>
  <c r="CX188" i="9"/>
  <c r="BY188" i="9"/>
  <c r="AE188" i="9"/>
  <c r="CA188" i="9"/>
  <c r="EW188" i="9"/>
  <c r="ER188" i="9"/>
  <c r="EQ188" i="9"/>
  <c r="CQ188" i="9"/>
  <c r="AH188" i="9"/>
  <c r="BK188" i="9"/>
  <c r="EY188" i="9"/>
  <c r="DD188" i="9"/>
  <c r="AD188" i="9"/>
  <c r="EZ188" i="9"/>
  <c r="AU188" i="9"/>
  <c r="AP188" i="9"/>
  <c r="AQ188" i="9"/>
  <c r="BB188" i="9"/>
  <c r="P188" i="9"/>
  <c r="AX188" i="9"/>
  <c r="EO188" i="9"/>
  <c r="EN188" i="9"/>
  <c r="DW188" i="9"/>
  <c r="BX188" i="9"/>
  <c r="M188" i="9"/>
  <c r="AO188" i="9"/>
  <c r="DV188" i="9"/>
  <c r="BW188" i="9"/>
  <c r="CP188" i="9"/>
  <c r="BD188" i="9"/>
  <c r="ET188" i="9"/>
  <c r="BR188" i="9"/>
  <c r="DY188" i="9"/>
  <c r="DX188" i="9"/>
  <c r="DE188" i="9"/>
  <c r="BE188" i="9"/>
  <c r="EI188" i="9"/>
  <c r="O188" i="9"/>
  <c r="CW188" i="9"/>
  <c r="AJ188" i="9"/>
  <c r="AY188" i="9"/>
  <c r="DR188" i="9"/>
  <c r="DI188" i="9"/>
  <c r="DH188" i="9"/>
  <c r="CM188" i="9"/>
  <c r="AL188" i="9"/>
  <c r="DM188" i="9"/>
  <c r="BV188" i="9"/>
  <c r="DQ188" i="9"/>
  <c r="Y188" i="9"/>
  <c r="AM188" i="9"/>
  <c r="U188" i="9"/>
  <c r="AA188" i="9"/>
  <c r="AV188" i="9"/>
  <c r="EA188" i="9"/>
  <c r="AC188" i="9"/>
  <c r="DO188" i="9"/>
  <c r="EU188" i="9"/>
  <c r="CS188" i="9"/>
  <c r="CR188" i="9"/>
  <c r="BU188" i="9"/>
  <c r="R188" i="9"/>
  <c r="CL188" i="9"/>
  <c r="AT188" i="9"/>
  <c r="EV188" i="9"/>
  <c r="EJ188" i="9"/>
  <c r="BG188" i="9"/>
  <c r="EP188" i="9"/>
  <c r="DC188" i="9"/>
  <c r="Z188" i="9"/>
  <c r="AF188" i="9"/>
  <c r="CZ188" i="9"/>
  <c r="BQ188" i="9"/>
  <c r="DJ188" i="9"/>
  <c r="N188" i="9"/>
  <c r="CC188" i="9"/>
  <c r="CB188" i="9"/>
  <c r="BC188" i="9"/>
  <c r="BP188" i="9"/>
  <c r="DT188" i="9"/>
  <c r="DA188" i="9"/>
  <c r="ES188" i="9"/>
  <c r="DP188" i="9"/>
  <c r="V188" i="9"/>
  <c r="EC188" i="9"/>
  <c r="BM188" i="9"/>
  <c r="BL188" i="9"/>
  <c r="AK188" i="9"/>
  <c r="AR188" i="9"/>
  <c r="CU188" i="9"/>
  <c r="EL188" i="9"/>
  <c r="BN188" i="9"/>
  <c r="CK188" i="9"/>
  <c r="W188" i="9"/>
  <c r="AW188" i="9"/>
  <c r="CF188" i="9"/>
  <c r="EB188" i="9"/>
  <c r="BF188" i="9"/>
  <c r="X188" i="9"/>
  <c r="DU188" i="9"/>
  <c r="EH188" i="9"/>
  <c r="CJ188" i="9"/>
  <c r="DN188" i="9"/>
  <c r="CH188" i="9"/>
  <c r="CT188" i="9"/>
  <c r="DG188" i="9"/>
  <c r="AI188" i="9"/>
  <c r="CV188" i="9"/>
  <c r="CY188" i="9"/>
  <c r="AN188" i="9"/>
  <c r="AZ188" i="9"/>
  <c r="CO188" i="9"/>
  <c r="EX188" i="9"/>
  <c r="CN188" i="9"/>
  <c r="EF188" i="9"/>
  <c r="BS188" i="9"/>
  <c r="EK188" i="9"/>
  <c r="BJ188" i="9"/>
  <c r="BZ188" i="9"/>
  <c r="CG188" i="9"/>
  <c r="F26" i="8" l="1"/>
  <c r="E97" i="10" s="1"/>
  <c r="F48" i="10"/>
  <c r="F49" i="10"/>
  <c r="F50" i="10"/>
  <c r="F51" i="10"/>
  <c r="Y57" i="14"/>
  <c r="Y76" i="14" s="1"/>
  <c r="M52" i="6"/>
  <c r="M53" i="6" s="1"/>
  <c r="L58" i="6"/>
  <c r="N44" i="6"/>
  <c r="F10" i="6"/>
  <c r="F55" i="14" s="1"/>
  <c r="E11" i="3"/>
  <c r="M44" i="6"/>
  <c r="L53" i="6"/>
  <c r="L3" i="9"/>
  <c r="M3" i="9" s="1"/>
  <c r="N3" i="9" s="1"/>
  <c r="G67" i="6"/>
  <c r="L46" i="9" s="1"/>
  <c r="C6" i="7"/>
  <c r="C7" i="7" s="1"/>
  <c r="F74" i="8"/>
  <c r="F79" i="8" s="1"/>
  <c r="C14" i="7"/>
  <c r="C16" i="7" s="1"/>
  <c r="F11" i="9"/>
  <c r="E102" i="6" s="1"/>
  <c r="G102" i="6" s="1"/>
  <c r="F15" i="8"/>
  <c r="F57" i="8" s="1"/>
  <c r="G9" i="10"/>
  <c r="F68" i="8"/>
  <c r="F43" i="8"/>
  <c r="F45" i="8" s="1"/>
  <c r="G104" i="10" s="1"/>
  <c r="J22" i="14"/>
  <c r="I1" i="14"/>
  <c r="I47" i="14" s="1"/>
  <c r="F19" i="6"/>
  <c r="F20" i="6" s="1"/>
  <c r="K3" i="10"/>
  <c r="K4" i="10" s="1"/>
  <c r="K5" i="10" s="1"/>
  <c r="J4" i="10"/>
  <c r="J5" i="10" s="1"/>
  <c r="O43" i="6"/>
  <c r="P43" i="6" s="1"/>
  <c r="H337" i="10" l="1"/>
  <c r="H338" i="10" s="1"/>
  <c r="F4" i="10"/>
  <c r="K9" i="10"/>
  <c r="I56" i="14"/>
  <c r="K56" i="14"/>
  <c r="G56" i="14"/>
  <c r="J56" i="14"/>
  <c r="H56" i="14"/>
  <c r="F56" i="14"/>
  <c r="L56" i="14"/>
  <c r="M56" i="14"/>
  <c r="N56" i="14"/>
  <c r="O56" i="14"/>
  <c r="P56" i="14"/>
  <c r="Q56" i="14"/>
  <c r="R56" i="14"/>
  <c r="S56" i="14"/>
  <c r="T56" i="14"/>
  <c r="U56" i="14"/>
  <c r="V56" i="14"/>
  <c r="W56" i="14"/>
  <c r="X56" i="14"/>
  <c r="Z57" i="14"/>
  <c r="Z76" i="14" s="1"/>
  <c r="Y56" i="14"/>
  <c r="J1" i="14"/>
  <c r="H1" i="14"/>
  <c r="K22" i="14"/>
  <c r="L22" i="14" s="1"/>
  <c r="F11" i="6"/>
  <c r="F75" i="8"/>
  <c r="D12" i="4" s="1"/>
  <c r="M58" i="6"/>
  <c r="N52" i="6"/>
  <c r="F69" i="8"/>
  <c r="I22" i="3"/>
  <c r="F12" i="9"/>
  <c r="L12" i="9" s="1"/>
  <c r="L92" i="9" s="1"/>
  <c r="G10" i="10"/>
  <c r="M4" i="9"/>
  <c r="M5" i="9" s="1"/>
  <c r="M6" i="9" s="1"/>
  <c r="M63" i="9" s="1"/>
  <c r="L4" i="9"/>
  <c r="L5" i="9" s="1"/>
  <c r="L8" i="9" s="1"/>
  <c r="F104" i="10"/>
  <c r="K104" i="10" s="1"/>
  <c r="F16" i="8"/>
  <c r="F11" i="10"/>
  <c r="L11" i="9"/>
  <c r="F15" i="9"/>
  <c r="L15" i="9" s="1"/>
  <c r="F14" i="10"/>
  <c r="K14" i="10" s="1"/>
  <c r="F10" i="10"/>
  <c r="F13" i="10"/>
  <c r="K13" i="10" s="1"/>
  <c r="L3" i="10"/>
  <c r="M3" i="10" s="1"/>
  <c r="O44" i="6"/>
  <c r="K447" i="10"/>
  <c r="F105" i="10"/>
  <c r="E103" i="6"/>
  <c r="G103" i="6" s="1"/>
  <c r="E104" i="6" s="1"/>
  <c r="G104" i="6" s="1"/>
  <c r="N4" i="9"/>
  <c r="N5" i="9" s="1"/>
  <c r="N6" i="9" s="1"/>
  <c r="N63" i="9" s="1"/>
  <c r="O3" i="9"/>
  <c r="K110" i="10"/>
  <c r="K7" i="10"/>
  <c r="K8" i="10" s="1"/>
  <c r="K38" i="10"/>
  <c r="K39" i="10" s="1"/>
  <c r="F234" i="10"/>
  <c r="F233" i="10"/>
  <c r="K233" i="10" s="1"/>
  <c r="I8" i="4"/>
  <c r="P44" i="6"/>
  <c r="Q43" i="6"/>
  <c r="K10" i="10" l="1"/>
  <c r="K50" i="10" s="1"/>
  <c r="K57" i="10" s="1"/>
  <c r="G1" i="14"/>
  <c r="H47" i="14"/>
  <c r="K1" i="14"/>
  <c r="J47" i="14"/>
  <c r="K407" i="10"/>
  <c r="AA57" i="14"/>
  <c r="AA76" i="14" s="1"/>
  <c r="Z56" i="14"/>
  <c r="H21" i="3"/>
  <c r="N58" i="6"/>
  <c r="O52" i="6"/>
  <c r="N53" i="6"/>
  <c r="L25" i="9"/>
  <c r="L26" i="9"/>
  <c r="I7" i="4"/>
  <c r="F83" i="8"/>
  <c r="F70" i="8"/>
  <c r="I24" i="3" s="1"/>
  <c r="I23" i="3"/>
  <c r="H22" i="3" s="1"/>
  <c r="M7" i="9"/>
  <c r="L149" i="9"/>
  <c r="L13" i="9"/>
  <c r="L9" i="9"/>
  <c r="L19" i="9"/>
  <c r="L6" i="9"/>
  <c r="L63" i="9" s="1"/>
  <c r="F450" i="10"/>
  <c r="F451" i="10" s="1"/>
  <c r="K451" i="10" s="1"/>
  <c r="E105" i="6"/>
  <c r="G105" i="6" s="1"/>
  <c r="G11" i="10"/>
  <c r="K11" i="10" s="1"/>
  <c r="K268" i="10" s="1"/>
  <c r="L24" i="9"/>
  <c r="L4" i="10"/>
  <c r="L5" i="10" s="1"/>
  <c r="L110" i="10" s="1"/>
  <c r="L287" i="10" s="1"/>
  <c r="L65" i="9"/>
  <c r="K109" i="10"/>
  <c r="K111" i="10" s="1"/>
  <c r="L68" i="9"/>
  <c r="L119" i="9"/>
  <c r="L70" i="9"/>
  <c r="L126" i="9"/>
  <c r="L82" i="9"/>
  <c r="M4" i="10"/>
  <c r="M5" i="10" s="1"/>
  <c r="M110" i="10" s="1"/>
  <c r="N3" i="10"/>
  <c r="O4" i="9"/>
  <c r="O5" i="9" s="1"/>
  <c r="O6" i="9" s="1"/>
  <c r="O63" i="9" s="1"/>
  <c r="P3" i="9"/>
  <c r="L6" i="10"/>
  <c r="K166" i="10"/>
  <c r="K167" i="10" s="1"/>
  <c r="K160" i="10" s="1"/>
  <c r="K287" i="10"/>
  <c r="M22" i="14"/>
  <c r="Q44" i="6"/>
  <c r="R43" i="6"/>
  <c r="L1" i="14" l="1"/>
  <c r="K47" i="14"/>
  <c r="F1" i="14"/>
  <c r="F47" i="14" s="1"/>
  <c r="G47" i="14"/>
  <c r="AB57" i="14"/>
  <c r="AB76" i="14" s="1"/>
  <c r="AA56" i="14"/>
  <c r="M46" i="9"/>
  <c r="E106" i="6"/>
  <c r="G106" i="6" s="1"/>
  <c r="O58" i="6"/>
  <c r="P52" i="6"/>
  <c r="O53" i="6"/>
  <c r="M11" i="9"/>
  <c r="M24" i="9" s="1"/>
  <c r="M10" i="9"/>
  <c r="M138" i="9" s="1"/>
  <c r="K471" i="10"/>
  <c r="K51" i="10"/>
  <c r="K58" i="10" s="1"/>
  <c r="K464" i="10"/>
  <c r="K103" i="10"/>
  <c r="K198" i="10" s="1"/>
  <c r="K199" i="10" s="1"/>
  <c r="L509" i="10"/>
  <c r="M15" i="9"/>
  <c r="H23" i="3"/>
  <c r="H24" i="3"/>
  <c r="M8" i="9"/>
  <c r="M19" i="9" s="1"/>
  <c r="F84" i="8"/>
  <c r="G234" i="10" s="1"/>
  <c r="K234" i="10" s="1"/>
  <c r="K290" i="10" s="1"/>
  <c r="F85" i="8"/>
  <c r="I12" i="4" s="1"/>
  <c r="L42" i="9"/>
  <c r="L43" i="9" s="1"/>
  <c r="L44" i="9" s="1"/>
  <c r="M12" i="9"/>
  <c r="M92" i="9" s="1"/>
  <c r="K450" i="10"/>
  <c r="M14" i="9"/>
  <c r="L152" i="9"/>
  <c r="L156" i="9"/>
  <c r="L105" i="9"/>
  <c r="L67" i="9"/>
  <c r="L69" i="9" s="1"/>
  <c r="L71" i="9" s="1"/>
  <c r="L72" i="9" s="1"/>
  <c r="L66" i="9"/>
  <c r="L166" i="10"/>
  <c r="K288" i="10"/>
  <c r="P4" i="9"/>
  <c r="P5" i="9" s="1"/>
  <c r="P6" i="9" s="1"/>
  <c r="P63" i="9" s="1"/>
  <c r="Q3" i="9"/>
  <c r="L14" i="10"/>
  <c r="L451" i="10"/>
  <c r="L12" i="10"/>
  <c r="L104" i="10"/>
  <c r="L450" i="10"/>
  <c r="L11" i="10"/>
  <c r="L13" i="10"/>
  <c r="L109" i="10"/>
  <c r="L111" i="10" s="1"/>
  <c r="L10" i="10"/>
  <c r="L37" i="10"/>
  <c r="L38" i="10" s="1"/>
  <c r="L39" i="10" s="1"/>
  <c r="L9" i="10"/>
  <c r="L7" i="10"/>
  <c r="L447" i="10"/>
  <c r="L233" i="10"/>
  <c r="K213" i="10"/>
  <c r="K214" i="10" s="1"/>
  <c r="K260" i="10"/>
  <c r="K266" i="10"/>
  <c r="N4" i="10"/>
  <c r="N5" i="10" s="1"/>
  <c r="N110" i="10" s="1"/>
  <c r="O3" i="10"/>
  <c r="M166" i="10"/>
  <c r="M287" i="10"/>
  <c r="N22" i="14"/>
  <c r="R44" i="6"/>
  <c r="S43" i="6"/>
  <c r="L47" i="14" l="1"/>
  <c r="M1" i="14"/>
  <c r="AC57" i="14"/>
  <c r="AC76" i="14" s="1"/>
  <c r="AB56" i="14"/>
  <c r="E107" i="6"/>
  <c r="G107" i="6" s="1"/>
  <c r="J25" i="3"/>
  <c r="P58" i="6"/>
  <c r="Q52" i="6"/>
  <c r="P53" i="6"/>
  <c r="M25" i="9"/>
  <c r="M137" i="9"/>
  <c r="M26" i="9"/>
  <c r="K300" i="10"/>
  <c r="K301" i="10" s="1"/>
  <c r="K393" i="10" s="1"/>
  <c r="M9" i="9"/>
  <c r="N7" i="9"/>
  <c r="M82" i="9"/>
  <c r="J11" i="3"/>
  <c r="M70" i="9"/>
  <c r="M149" i="9"/>
  <c r="M152" i="9" s="1"/>
  <c r="M68" i="9"/>
  <c r="M13" i="9"/>
  <c r="M105" i="9"/>
  <c r="M126" i="9"/>
  <c r="L234" i="10"/>
  <c r="L290" i="10" s="1"/>
  <c r="M119" i="9"/>
  <c r="M65" i="9"/>
  <c r="M66" i="9" s="1"/>
  <c r="L83" i="9"/>
  <c r="L120" i="9" s="1"/>
  <c r="L127" i="9" s="1"/>
  <c r="L91" i="9"/>
  <c r="M67" i="9"/>
  <c r="K261" i="10"/>
  <c r="K303" i="10" s="1"/>
  <c r="K422" i="10"/>
  <c r="L266" i="10"/>
  <c r="L422" i="10" s="1"/>
  <c r="K217" i="10"/>
  <c r="K216" i="10"/>
  <c r="Q4" i="9"/>
  <c r="Q5" i="9" s="1"/>
  <c r="Q6" i="9" s="1"/>
  <c r="Q63" i="9" s="1"/>
  <c r="R3" i="9"/>
  <c r="M6" i="10"/>
  <c r="L8" i="10"/>
  <c r="L50" i="10"/>
  <c r="L57" i="10" s="1"/>
  <c r="L51" i="10"/>
  <c r="L58" i="10" s="1"/>
  <c r="L465" i="10"/>
  <c r="L466" i="10"/>
  <c r="L385" i="10"/>
  <c r="L256" i="10" s="1"/>
  <c r="L464" i="10"/>
  <c r="L467" i="10" s="1"/>
  <c r="L471" i="10"/>
  <c r="L103" i="10"/>
  <c r="L213" i="10"/>
  <c r="L260" i="10"/>
  <c r="L268" i="10"/>
  <c r="K228" i="10"/>
  <c r="K347" i="10" s="1"/>
  <c r="P3" i="10"/>
  <c r="O4" i="10"/>
  <c r="O5" i="10" s="1"/>
  <c r="O110" i="10" s="1"/>
  <c r="N166" i="10"/>
  <c r="N287" i="10"/>
  <c r="O22" i="14"/>
  <c r="S44" i="6"/>
  <c r="T43" i="6"/>
  <c r="M47" i="14" l="1"/>
  <c r="N1" i="14"/>
  <c r="M42" i="9"/>
  <c r="M43" i="9" s="1"/>
  <c r="M44" i="9" s="1"/>
  <c r="AD57" i="14"/>
  <c r="AD76" i="14" s="1"/>
  <c r="AC56" i="14"/>
  <c r="N46" i="9"/>
  <c r="E108" i="6"/>
  <c r="G108" i="6" s="1"/>
  <c r="Q58" i="6"/>
  <c r="R52" i="6"/>
  <c r="Q53" i="6"/>
  <c r="K361" i="10"/>
  <c r="N14" i="9"/>
  <c r="N11" i="9"/>
  <c r="N12" i="9"/>
  <c r="M69" i="9"/>
  <c r="M71" i="9" s="1"/>
  <c r="M72" i="9" s="1"/>
  <c r="N10" i="9"/>
  <c r="N138" i="9" s="1"/>
  <c r="N8" i="9"/>
  <c r="N149" i="9" s="1"/>
  <c r="N15" i="9"/>
  <c r="M156" i="9"/>
  <c r="M509" i="10"/>
  <c r="L128" i="9"/>
  <c r="L121" i="9"/>
  <c r="L84" i="9"/>
  <c r="S3" i="9"/>
  <c r="R4" i="9"/>
  <c r="R5" i="9" s="1"/>
  <c r="R6" i="9" s="1"/>
  <c r="R63" i="9" s="1"/>
  <c r="L198" i="10"/>
  <c r="L300" i="10"/>
  <c r="Q3" i="10"/>
  <c r="P4" i="10"/>
  <c r="P5" i="10" s="1"/>
  <c r="P110" i="10" s="1"/>
  <c r="L436" i="10"/>
  <c r="K433" i="10"/>
  <c r="K152" i="10"/>
  <c r="O166" i="10"/>
  <c r="O287" i="10"/>
  <c r="K304" i="10"/>
  <c r="K360" i="10"/>
  <c r="K383" i="10" s="1"/>
  <c r="K435" i="10" s="1"/>
  <c r="M13" i="10"/>
  <c r="M447" i="10"/>
  <c r="M7" i="10"/>
  <c r="M8" i="10" s="1"/>
  <c r="M450" i="10"/>
  <c r="M10" i="10"/>
  <c r="M11" i="10"/>
  <c r="M268" i="10" s="1"/>
  <c r="M109" i="10"/>
  <c r="M111" i="10" s="1"/>
  <c r="M451" i="10"/>
  <c r="M37" i="10"/>
  <c r="M38" i="10" s="1"/>
  <c r="M39" i="10" s="1"/>
  <c r="M234" i="10"/>
  <c r="M290" i="10" s="1"/>
  <c r="M233" i="10"/>
  <c r="M104" i="10"/>
  <c r="M12" i="10"/>
  <c r="M9" i="10"/>
  <c r="M14" i="10"/>
  <c r="P22" i="14"/>
  <c r="U43" i="6"/>
  <c r="T44" i="6"/>
  <c r="N82" i="9" l="1"/>
  <c r="N92" i="9"/>
  <c r="N47" i="14"/>
  <c r="O1" i="14"/>
  <c r="AE57" i="14"/>
  <c r="AE76" i="14" s="1"/>
  <c r="AD56" i="14"/>
  <c r="E109" i="6"/>
  <c r="G109" i="6" s="1"/>
  <c r="M91" i="9"/>
  <c r="M83" i="9"/>
  <c r="M120" i="9" s="1"/>
  <c r="M121" i="9" s="1"/>
  <c r="R58" i="6"/>
  <c r="S52" i="6"/>
  <c r="R53" i="6"/>
  <c r="N137" i="9"/>
  <c r="N25" i="9"/>
  <c r="N13" i="9"/>
  <c r="N9" i="9"/>
  <c r="N19" i="9"/>
  <c r="N24" i="9"/>
  <c r="N26" i="9"/>
  <c r="N65" i="9"/>
  <c r="N66" i="9" s="1"/>
  <c r="N126" i="9"/>
  <c r="N119" i="9"/>
  <c r="N67" i="9"/>
  <c r="N70" i="9"/>
  <c r="N68" i="9"/>
  <c r="N105" i="9"/>
  <c r="O7" i="9"/>
  <c r="N152" i="9"/>
  <c r="N156" i="9"/>
  <c r="P166" i="10"/>
  <c r="P287" i="10"/>
  <c r="M471" i="10"/>
  <c r="M103" i="10"/>
  <c r="R3" i="10"/>
  <c r="Q4" i="10"/>
  <c r="Q5" i="10" s="1"/>
  <c r="Q110" i="10" s="1"/>
  <c r="N6" i="10"/>
  <c r="T3" i="9"/>
  <c r="S4" i="9"/>
  <c r="S5" i="9" s="1"/>
  <c r="S6" i="9" s="1"/>
  <c r="S63" i="9" s="1"/>
  <c r="M266" i="10"/>
  <c r="M422" i="10" s="1"/>
  <c r="M213" i="10"/>
  <c r="M260" i="10"/>
  <c r="M464" i="10"/>
  <c r="M467" i="10" s="1"/>
  <c r="M465" i="10"/>
  <c r="M51" i="10"/>
  <c r="M58" i="10" s="1"/>
  <c r="M466" i="10"/>
  <c r="M385" i="10"/>
  <c r="M256" i="10" s="1"/>
  <c r="M50" i="10"/>
  <c r="M57" i="10" s="1"/>
  <c r="Q22" i="14"/>
  <c r="V43" i="6"/>
  <c r="U44" i="6"/>
  <c r="O47" i="14" l="1"/>
  <c r="P1" i="14"/>
  <c r="N42" i="9"/>
  <c r="N43" i="9" s="1"/>
  <c r="N44" i="9" s="1"/>
  <c r="AF57" i="14"/>
  <c r="AF76" i="14" s="1"/>
  <c r="AE56" i="14"/>
  <c r="M84" i="9"/>
  <c r="E110" i="6"/>
  <c r="G110" i="6" s="1"/>
  <c r="M127" i="9"/>
  <c r="M128" i="9" s="1"/>
  <c r="S58" i="6"/>
  <c r="T52" i="6"/>
  <c r="S53" i="6"/>
  <c r="O10" i="9"/>
  <c r="O137" i="9" s="1"/>
  <c r="O46" i="9"/>
  <c r="O15" i="9"/>
  <c r="O14" i="9"/>
  <c r="N69" i="9"/>
  <c r="N71" i="9" s="1"/>
  <c r="N72" i="9" s="1"/>
  <c r="O11" i="9"/>
  <c r="O12" i="9"/>
  <c r="O92" i="9" s="1"/>
  <c r="O8" i="9"/>
  <c r="O13" i="9" s="1"/>
  <c r="N509" i="10"/>
  <c r="Q166" i="10"/>
  <c r="Q287" i="10"/>
  <c r="R4" i="10"/>
  <c r="R5" i="10" s="1"/>
  <c r="R110" i="10" s="1"/>
  <c r="S3" i="10"/>
  <c r="T4" i="9"/>
  <c r="T5" i="9" s="1"/>
  <c r="T6" i="9" s="1"/>
  <c r="T63" i="9" s="1"/>
  <c r="U3" i="9"/>
  <c r="M300" i="10"/>
  <c r="M198" i="10"/>
  <c r="M436" i="10"/>
  <c r="N9" i="10"/>
  <c r="N10" i="10"/>
  <c r="N451" i="10"/>
  <c r="N14" i="10"/>
  <c r="N11" i="10"/>
  <c r="N13" i="10"/>
  <c r="N7" i="10"/>
  <c r="N8" i="10" s="1"/>
  <c r="N447" i="10"/>
  <c r="N233" i="10"/>
  <c r="N109" i="10"/>
  <c r="N111" i="10" s="1"/>
  <c r="N450" i="10"/>
  <c r="N234" i="10"/>
  <c r="N290" i="10" s="1"/>
  <c r="N37" i="10"/>
  <c r="N38" i="10" s="1"/>
  <c r="N39" i="10" s="1"/>
  <c r="N104" i="10"/>
  <c r="N12" i="10"/>
  <c r="R22" i="14"/>
  <c r="W43" i="6"/>
  <c r="V44" i="6"/>
  <c r="P47" i="14" l="1"/>
  <c r="Q1" i="14"/>
  <c r="AG57" i="14"/>
  <c r="AG76" i="14" s="1"/>
  <c r="AF56" i="14"/>
  <c r="N91" i="9"/>
  <c r="N83" i="9"/>
  <c r="N120" i="9" s="1"/>
  <c r="N127" i="9" s="1"/>
  <c r="N128" i="9" s="1"/>
  <c r="E111" i="6"/>
  <c r="G111" i="6" s="1"/>
  <c r="O138" i="9"/>
  <c r="T58" i="6"/>
  <c r="U52" i="6"/>
  <c r="T53" i="6"/>
  <c r="O24" i="9"/>
  <c r="O26" i="9"/>
  <c r="O25" i="9"/>
  <c r="O9" i="9"/>
  <c r="O68" i="9"/>
  <c r="P7" i="9"/>
  <c r="O65" i="9"/>
  <c r="O66" i="9" s="1"/>
  <c r="O70" i="9"/>
  <c r="O67" i="9"/>
  <c r="O82" i="9"/>
  <c r="O149" i="9"/>
  <c r="O152" i="9" s="1"/>
  <c r="O105" i="9"/>
  <c r="O19" i="9"/>
  <c r="O126" i="9"/>
  <c r="O119" i="9"/>
  <c r="O6" i="10"/>
  <c r="U4" i="9"/>
  <c r="U5" i="9" s="1"/>
  <c r="U6" i="9" s="1"/>
  <c r="U63" i="9" s="1"/>
  <c r="V3" i="9"/>
  <c r="T3" i="10"/>
  <c r="S4" i="10"/>
  <c r="S5" i="10" s="1"/>
  <c r="S110" i="10" s="1"/>
  <c r="N260" i="10"/>
  <c r="N213" i="10"/>
  <c r="R166" i="10"/>
  <c r="R287" i="10"/>
  <c r="N266" i="10"/>
  <c r="N422" i="10" s="1"/>
  <c r="N385" i="10"/>
  <c r="N256" i="10" s="1"/>
  <c r="N51" i="10"/>
  <c r="N58" i="10" s="1"/>
  <c r="N465" i="10"/>
  <c r="N464" i="10"/>
  <c r="N467" i="10" s="1"/>
  <c r="N466" i="10"/>
  <c r="N50" i="10"/>
  <c r="N57" i="10" s="1"/>
  <c r="N268" i="10"/>
  <c r="N103" i="10"/>
  <c r="N471" i="10"/>
  <c r="S22" i="14"/>
  <c r="X43" i="6"/>
  <c r="W44" i="6"/>
  <c r="Q47" i="14" l="1"/>
  <c r="R1" i="14"/>
  <c r="O42" i="9"/>
  <c r="O43" i="9" s="1"/>
  <c r="O44" i="9" s="1"/>
  <c r="O91" i="9" s="1"/>
  <c r="AG56" i="14"/>
  <c r="AH57" i="14"/>
  <c r="AH76" i="14" s="1"/>
  <c r="N121" i="9"/>
  <c r="N84" i="9"/>
  <c r="P8" i="9"/>
  <c r="P149" i="9" s="1"/>
  <c r="P152" i="9" s="1"/>
  <c r="E112" i="6"/>
  <c r="G112" i="6" s="1"/>
  <c r="P102" i="9" s="1"/>
  <c r="P103" i="9" s="1"/>
  <c r="P104" i="9" s="1"/>
  <c r="O69" i="9"/>
  <c r="O71" i="9" s="1"/>
  <c r="O72" i="9" s="1"/>
  <c r="U58" i="6"/>
  <c r="V52" i="6"/>
  <c r="U53" i="6"/>
  <c r="P10" i="9"/>
  <c r="P15" i="9"/>
  <c r="P12" i="9"/>
  <c r="P92" i="9" s="1"/>
  <c r="P46" i="9"/>
  <c r="O156" i="9"/>
  <c r="P11" i="9"/>
  <c r="P14" i="9"/>
  <c r="O509" i="10"/>
  <c r="U3" i="10"/>
  <c r="T4" i="10"/>
  <c r="T5" i="10" s="1"/>
  <c r="T110" i="10" s="1"/>
  <c r="V4" i="9"/>
  <c r="V5" i="9" s="1"/>
  <c r="V6" i="9" s="1"/>
  <c r="V63" i="9" s="1"/>
  <c r="W3" i="9"/>
  <c r="O9" i="10"/>
  <c r="O14" i="10"/>
  <c r="O109" i="10"/>
  <c r="O111" i="10" s="1"/>
  <c r="O447" i="10"/>
  <c r="O7" i="10"/>
  <c r="O8" i="10" s="1"/>
  <c r="O104" i="10"/>
  <c r="O11" i="10"/>
  <c r="O13" i="10"/>
  <c r="O10" i="10"/>
  <c r="O12" i="10"/>
  <c r="O450" i="10"/>
  <c r="O37" i="10"/>
  <c r="O38" i="10" s="1"/>
  <c r="O39" i="10" s="1"/>
  <c r="O451" i="10"/>
  <c r="O234" i="10"/>
  <c r="O290" i="10" s="1"/>
  <c r="O233" i="10"/>
  <c r="S166" i="10"/>
  <c r="S287" i="10"/>
  <c r="N436" i="10"/>
  <c r="N198" i="10"/>
  <c r="N300" i="10"/>
  <c r="T22" i="14"/>
  <c r="Y43" i="6"/>
  <c r="X44" i="6"/>
  <c r="R47" i="14" l="1"/>
  <c r="S1" i="14"/>
  <c r="O83" i="9"/>
  <c r="O120" i="9" s="1"/>
  <c r="AI57" i="14"/>
  <c r="AI76" i="14" s="1"/>
  <c r="AH56" i="14"/>
  <c r="P19" i="9"/>
  <c r="P13" i="9"/>
  <c r="Q7" i="9"/>
  <c r="Q46" i="9" s="1"/>
  <c r="P156" i="9"/>
  <c r="P9" i="9"/>
  <c r="L102" i="9"/>
  <c r="L103" i="9" s="1"/>
  <c r="M102" i="9"/>
  <c r="M103" i="9" s="1"/>
  <c r="N102" i="9"/>
  <c r="N103" i="9" s="1"/>
  <c r="O102" i="9"/>
  <c r="O103" i="9" s="1"/>
  <c r="P68" i="9"/>
  <c r="P119" i="9"/>
  <c r="P70" i="9"/>
  <c r="V58" i="6"/>
  <c r="W52" i="6"/>
  <c r="V53" i="6"/>
  <c r="P105" i="9"/>
  <c r="P24" i="9"/>
  <c r="P67" i="9"/>
  <c r="P65" i="9"/>
  <c r="P66" i="9" s="1"/>
  <c r="P82" i="9"/>
  <c r="P126" i="9"/>
  <c r="O465" i="10"/>
  <c r="O464" i="10"/>
  <c r="O467" i="10" s="1"/>
  <c r="O466" i="10"/>
  <c r="O50" i="10"/>
  <c r="O57" i="10" s="1"/>
  <c r="O385" i="10"/>
  <c r="O256" i="10" s="1"/>
  <c r="O51" i="10"/>
  <c r="O58" i="10" s="1"/>
  <c r="O213" i="10"/>
  <c r="O260" i="10"/>
  <c r="O266" i="10"/>
  <c r="O422" i="10" s="1"/>
  <c r="O268" i="10"/>
  <c r="O103" i="10"/>
  <c r="O471" i="10"/>
  <c r="X3" i="9"/>
  <c r="W4" i="9"/>
  <c r="W5" i="9" s="1"/>
  <c r="W6" i="9" s="1"/>
  <c r="W63" i="9" s="1"/>
  <c r="T166" i="10"/>
  <c r="T287" i="10"/>
  <c r="P6" i="10"/>
  <c r="V3" i="10"/>
  <c r="U4" i="10"/>
  <c r="U5" i="10" s="1"/>
  <c r="U110" i="10" s="1"/>
  <c r="U22" i="14"/>
  <c r="Z43" i="6"/>
  <c r="Y44" i="6"/>
  <c r="S47" i="14" l="1"/>
  <c r="T1" i="14"/>
  <c r="O84" i="9"/>
  <c r="P42" i="9"/>
  <c r="P43" i="9" s="1"/>
  <c r="P44" i="9" s="1"/>
  <c r="P83" i="9" s="1"/>
  <c r="P120" i="9" s="1"/>
  <c r="P127" i="9" s="1"/>
  <c r="P128" i="9" s="1"/>
  <c r="AJ57" i="14"/>
  <c r="AJ76" i="14" s="1"/>
  <c r="AI56" i="14"/>
  <c r="Q11" i="9"/>
  <c r="Q24" i="9" s="1"/>
  <c r="Q10" i="9"/>
  <c r="Q102" i="9"/>
  <c r="Q103" i="9" s="1"/>
  <c r="Q104" i="9" s="1"/>
  <c r="Q12" i="9"/>
  <c r="Q15" i="9"/>
  <c r="Q14" i="9"/>
  <c r="Q8" i="9"/>
  <c r="Q149" i="9" s="1"/>
  <c r="Q152" i="9" s="1"/>
  <c r="N104" i="9"/>
  <c r="L104" i="9"/>
  <c r="L106" i="9"/>
  <c r="L107" i="9" s="1"/>
  <c r="L111" i="9" s="1"/>
  <c r="M104" i="9"/>
  <c r="O104" i="9"/>
  <c r="P69" i="9"/>
  <c r="P71" i="9" s="1"/>
  <c r="P72" i="9" s="1"/>
  <c r="W58" i="6"/>
  <c r="W53" i="6"/>
  <c r="X52" i="6"/>
  <c r="P509" i="10"/>
  <c r="O121" i="9"/>
  <c r="O127" i="9"/>
  <c r="P450" i="10"/>
  <c r="P233" i="10"/>
  <c r="P109" i="10"/>
  <c r="P111" i="10" s="1"/>
  <c r="P451" i="10"/>
  <c r="P447" i="10"/>
  <c r="P12" i="10"/>
  <c r="P234" i="10"/>
  <c r="P290" i="10" s="1"/>
  <c r="P7" i="10"/>
  <c r="P8" i="10" s="1"/>
  <c r="P10" i="10"/>
  <c r="P104" i="10"/>
  <c r="P37" i="10"/>
  <c r="P38" i="10" s="1"/>
  <c r="P39" i="10" s="1"/>
  <c r="P14" i="10"/>
  <c r="P11" i="10"/>
  <c r="P268" i="10" s="1"/>
  <c r="P13" i="10"/>
  <c r="P9" i="10"/>
  <c r="O436" i="10"/>
  <c r="U287" i="10"/>
  <c r="U166" i="10"/>
  <c r="W3" i="10"/>
  <c r="V4" i="10"/>
  <c r="V5" i="10" s="1"/>
  <c r="V110" i="10" s="1"/>
  <c r="X4" i="9"/>
  <c r="X5" i="9" s="1"/>
  <c r="X6" i="9" s="1"/>
  <c r="X63" i="9" s="1"/>
  <c r="Y3" i="9"/>
  <c r="O300" i="10"/>
  <c r="O198" i="10"/>
  <c r="V22" i="14"/>
  <c r="Z44" i="6"/>
  <c r="AA43" i="6"/>
  <c r="Q68" i="9" l="1"/>
  <c r="Q92" i="9"/>
  <c r="T47" i="14"/>
  <c r="U1" i="14"/>
  <c r="AK57" i="14"/>
  <c r="AK76" i="14" s="1"/>
  <c r="AJ56" i="14"/>
  <c r="P91" i="9"/>
  <c r="Q126" i="9"/>
  <c r="Q65" i="9"/>
  <c r="Q66" i="9" s="1"/>
  <c r="Q105" i="9"/>
  <c r="Q67" i="9"/>
  <c r="Q9" i="9"/>
  <c r="Q42" i="9" s="1"/>
  <c r="Q43" i="9" s="1"/>
  <c r="Q70" i="9"/>
  <c r="Q82" i="9"/>
  <c r="Q13" i="9"/>
  <c r="Q156" i="9"/>
  <c r="Q119" i="9"/>
  <c r="Q19" i="9"/>
  <c r="R7" i="9"/>
  <c r="R10" i="9" s="1"/>
  <c r="P121" i="9"/>
  <c r="M106" i="9"/>
  <c r="M107" i="9" s="1"/>
  <c r="M111" i="9" s="1"/>
  <c r="P84" i="9"/>
  <c r="X58" i="6"/>
  <c r="X53" i="6"/>
  <c r="Y52" i="6"/>
  <c r="O128" i="9"/>
  <c r="V287" i="10"/>
  <c r="V166" i="10"/>
  <c r="P50" i="10"/>
  <c r="P57" i="10" s="1"/>
  <c r="P465" i="10"/>
  <c r="P51" i="10"/>
  <c r="P58" i="10" s="1"/>
  <c r="P385" i="10"/>
  <c r="P256" i="10" s="1"/>
  <c r="P466" i="10"/>
  <c r="P464" i="10"/>
  <c r="P467" i="10" s="1"/>
  <c r="Q6" i="10"/>
  <c r="P266" i="10"/>
  <c r="P422" i="10" s="1"/>
  <c r="P260" i="10"/>
  <c r="P213" i="10"/>
  <c r="X3" i="10"/>
  <c r="W4" i="10"/>
  <c r="W5" i="10" s="1"/>
  <c r="W110" i="10" s="1"/>
  <c r="Y4" i="9"/>
  <c r="Y5" i="9" s="1"/>
  <c r="Y6" i="9" s="1"/>
  <c r="Y63" i="9" s="1"/>
  <c r="Z3" i="9"/>
  <c r="P471" i="10"/>
  <c r="P103" i="10"/>
  <c r="W22" i="14"/>
  <c r="AB43" i="6"/>
  <c r="AA44" i="6"/>
  <c r="U47" i="14" l="1"/>
  <c r="V1" i="14"/>
  <c r="Q69" i="9"/>
  <c r="Q71" i="9" s="1"/>
  <c r="Q72" i="9" s="1"/>
  <c r="AL57" i="14"/>
  <c r="AL76" i="14" s="1"/>
  <c r="AK56" i="14"/>
  <c r="Q44" i="9"/>
  <c r="Q83" i="9" s="1"/>
  <c r="Q120" i="9" s="1"/>
  <c r="Q127" i="9" s="1"/>
  <c r="Q128" i="9" s="1"/>
  <c r="R12" i="9"/>
  <c r="R15" i="9"/>
  <c r="R8" i="9"/>
  <c r="R149" i="9" s="1"/>
  <c r="R152" i="9" s="1"/>
  <c r="R11" i="9"/>
  <c r="R24" i="9" s="1"/>
  <c r="R46" i="9"/>
  <c r="R102" i="9"/>
  <c r="R103" i="9" s="1"/>
  <c r="R104" i="9" s="1"/>
  <c r="R14" i="9"/>
  <c r="N106" i="9"/>
  <c r="O106" i="9" s="1"/>
  <c r="Y58" i="6"/>
  <c r="Z52" i="6"/>
  <c r="Y53" i="6"/>
  <c r="Q509" i="10"/>
  <c r="Q109" i="10"/>
  <c r="Q111" i="10" s="1"/>
  <c r="W166" i="10"/>
  <c r="W287" i="10"/>
  <c r="X4" i="10"/>
  <c r="X5" i="10" s="1"/>
  <c r="X110" i="10" s="1"/>
  <c r="Y3" i="10"/>
  <c r="P436" i="10"/>
  <c r="P300" i="10"/>
  <c r="P198" i="10"/>
  <c r="Q9" i="10"/>
  <c r="Q7" i="10"/>
  <c r="Q8" i="10" s="1"/>
  <c r="Q13" i="10"/>
  <c r="Q450" i="10"/>
  <c r="Q14" i="10"/>
  <c r="Q12" i="10"/>
  <c r="Q234" i="10"/>
  <c r="Q290" i="10" s="1"/>
  <c r="Q451" i="10"/>
  <c r="Q233" i="10"/>
  <c r="Q447" i="10"/>
  <c r="Q10" i="10"/>
  <c r="Q104" i="10"/>
  <c r="Q11" i="10"/>
  <c r="Q37" i="10"/>
  <c r="Q38" i="10" s="1"/>
  <c r="Q39" i="10" s="1"/>
  <c r="Z4" i="9"/>
  <c r="Z5" i="9" s="1"/>
  <c r="Z6" i="9" s="1"/>
  <c r="Z63" i="9" s="1"/>
  <c r="AA3" i="9"/>
  <c r="X22" i="14"/>
  <c r="AB44" i="6"/>
  <c r="AC43" i="6"/>
  <c r="R82" i="9" l="1"/>
  <c r="R92" i="9"/>
  <c r="R119" i="9"/>
  <c r="V47" i="14"/>
  <c r="W1" i="14"/>
  <c r="AM57" i="14"/>
  <c r="AM76" i="14" s="1"/>
  <c r="AL56" i="14"/>
  <c r="Q121" i="9"/>
  <c r="Q91" i="9"/>
  <c r="Q84" i="9"/>
  <c r="R68" i="9"/>
  <c r="R70" i="9"/>
  <c r="R126" i="9"/>
  <c r="R65" i="9"/>
  <c r="R66" i="9" s="1"/>
  <c r="R67" i="9"/>
  <c r="R156" i="9"/>
  <c r="R19" i="9"/>
  <c r="S7" i="9"/>
  <c r="S11" i="9" s="1"/>
  <c r="R105" i="9"/>
  <c r="R9" i="9"/>
  <c r="R42" i="9" s="1"/>
  <c r="R43" i="9" s="1"/>
  <c r="R13" i="9"/>
  <c r="N107" i="9"/>
  <c r="N111" i="9" s="1"/>
  <c r="O107" i="9"/>
  <c r="O111" i="9" s="1"/>
  <c r="P106" i="9"/>
  <c r="Z58" i="6"/>
  <c r="Z53" i="6"/>
  <c r="AA52" i="6"/>
  <c r="Q268" i="10"/>
  <c r="Q471" i="10"/>
  <c r="Q103" i="10"/>
  <c r="R6" i="10"/>
  <c r="Q266" i="10"/>
  <c r="Q422" i="10" s="1"/>
  <c r="Q260" i="10"/>
  <c r="Q213" i="10"/>
  <c r="Q51" i="10"/>
  <c r="Q58" i="10" s="1"/>
  <c r="Q465" i="10"/>
  <c r="Q466" i="10"/>
  <c r="Q50" i="10"/>
  <c r="Q57" i="10" s="1"/>
  <c r="Q385" i="10"/>
  <c r="Q256" i="10" s="1"/>
  <c r="Q464" i="10"/>
  <c r="Q467" i="10" s="1"/>
  <c r="X166" i="10"/>
  <c r="X287" i="10"/>
  <c r="Y4" i="10"/>
  <c r="Y5" i="10" s="1"/>
  <c r="Y110" i="10" s="1"/>
  <c r="Z3" i="10"/>
  <c r="AA4" i="9"/>
  <c r="AA5" i="9" s="1"/>
  <c r="AA6" i="9" s="1"/>
  <c r="AA63" i="9" s="1"/>
  <c r="AB3" i="9"/>
  <c r="Y22" i="14"/>
  <c r="AC44" i="6"/>
  <c r="AD43" i="6"/>
  <c r="W47" i="14" l="1"/>
  <c r="X1" i="14"/>
  <c r="AN57" i="14"/>
  <c r="AN76" i="14" s="1"/>
  <c r="AM56" i="14"/>
  <c r="R69" i="9"/>
  <c r="R71" i="9" s="1"/>
  <c r="R72" i="9" s="1"/>
  <c r="S46" i="9"/>
  <c r="S12" i="9"/>
  <c r="S102" i="9"/>
  <c r="S103" i="9" s="1"/>
  <c r="S104" i="9" s="1"/>
  <c r="S14" i="9"/>
  <c r="S15" i="9"/>
  <c r="S10" i="9"/>
  <c r="S8" i="9"/>
  <c r="S149" i="9" s="1"/>
  <c r="S156" i="9" s="1"/>
  <c r="R44" i="9"/>
  <c r="R83" i="9" s="1"/>
  <c r="R120" i="9" s="1"/>
  <c r="R121" i="9" s="1"/>
  <c r="P107" i="9"/>
  <c r="P111" i="9" s="1"/>
  <c r="Q106" i="9"/>
  <c r="AA58" i="6"/>
  <c r="AA53" i="6"/>
  <c r="AB52" i="6"/>
  <c r="S24" i="9"/>
  <c r="R509" i="10"/>
  <c r="R109" i="10"/>
  <c r="R111" i="10" s="1"/>
  <c r="AB4" i="9"/>
  <c r="AB5" i="9" s="1"/>
  <c r="AB6" i="9" s="1"/>
  <c r="AB63" i="9" s="1"/>
  <c r="AC3" i="9"/>
  <c r="Y287" i="10"/>
  <c r="Y166" i="10"/>
  <c r="R7" i="10"/>
  <c r="R8" i="10" s="1"/>
  <c r="R10" i="10"/>
  <c r="R451" i="10"/>
  <c r="R9" i="10"/>
  <c r="R12" i="10"/>
  <c r="R450" i="10"/>
  <c r="R14" i="10"/>
  <c r="R104" i="10"/>
  <c r="R447" i="10"/>
  <c r="R234" i="10"/>
  <c r="R290" i="10" s="1"/>
  <c r="R13" i="10"/>
  <c r="R37" i="10"/>
  <c r="R38" i="10" s="1"/>
  <c r="R39" i="10" s="1"/>
  <c r="R233" i="10"/>
  <c r="R11" i="10"/>
  <c r="Q198" i="10"/>
  <c r="Q300" i="10"/>
  <c r="AA3" i="10"/>
  <c r="Z4" i="10"/>
  <c r="Z5" i="10" s="1"/>
  <c r="Z110" i="10" s="1"/>
  <c r="Q436" i="10"/>
  <c r="Z22" i="14"/>
  <c r="AD44" i="6"/>
  <c r="AE43" i="6"/>
  <c r="S70" i="9" l="1"/>
  <c r="S92" i="9"/>
  <c r="X47" i="14"/>
  <c r="Y1" i="14"/>
  <c r="AO57" i="14"/>
  <c r="AO76" i="14" s="1"/>
  <c r="AN56" i="14"/>
  <c r="R84" i="9"/>
  <c r="R91" i="9"/>
  <c r="S19" i="9"/>
  <c r="R127" i="9"/>
  <c r="R128" i="9" s="1"/>
  <c r="S152" i="9"/>
  <c r="S82" i="9"/>
  <c r="S126" i="9"/>
  <c r="S67" i="9"/>
  <c r="S119" i="9"/>
  <c r="S68" i="9"/>
  <c r="S105" i="9"/>
  <c r="S9" i="9"/>
  <c r="S42" i="9" s="1"/>
  <c r="S43" i="9" s="1"/>
  <c r="T7" i="9"/>
  <c r="T10" i="9" s="1"/>
  <c r="S13" i="9"/>
  <c r="S65" i="9"/>
  <c r="S66" i="9" s="1"/>
  <c r="Q107" i="9"/>
  <c r="Q111" i="9" s="1"/>
  <c r="R106" i="9"/>
  <c r="R107" i="9" s="1"/>
  <c r="R111" i="9" s="1"/>
  <c r="AB58" i="6"/>
  <c r="AB53" i="6"/>
  <c r="AC52" i="6"/>
  <c r="AB3" i="10"/>
  <c r="AA4" i="10"/>
  <c r="AA5" i="10" s="1"/>
  <c r="AA110" i="10" s="1"/>
  <c r="Z166" i="10"/>
  <c r="Z287" i="10"/>
  <c r="R213" i="10"/>
  <c r="R260" i="10"/>
  <c r="R266" i="10"/>
  <c r="R422" i="10" s="1"/>
  <c r="R466" i="10"/>
  <c r="R464" i="10"/>
  <c r="R467" i="10" s="1"/>
  <c r="R465" i="10"/>
  <c r="R385" i="10"/>
  <c r="R256" i="10" s="1"/>
  <c r="R50" i="10"/>
  <c r="R57" i="10" s="1"/>
  <c r="R51" i="10"/>
  <c r="R58" i="10" s="1"/>
  <c r="S6" i="10"/>
  <c r="R103" i="10"/>
  <c r="R471" i="10"/>
  <c r="R268" i="10"/>
  <c r="AD3" i="9"/>
  <c r="AC4" i="9"/>
  <c r="AC5" i="9" s="1"/>
  <c r="AC6" i="9" s="1"/>
  <c r="AC63" i="9" s="1"/>
  <c r="AA22" i="14"/>
  <c r="AE44" i="6"/>
  <c r="AF43" i="6"/>
  <c r="Y47" i="14" l="1"/>
  <c r="Z1" i="14"/>
  <c r="AP57" i="14"/>
  <c r="AP76" i="14" s="1"/>
  <c r="AO56" i="14"/>
  <c r="S69" i="9"/>
  <c r="S71" i="9" s="1"/>
  <c r="S72" i="9" s="1"/>
  <c r="S44" i="9"/>
  <c r="S83" i="9" s="1"/>
  <c r="S120" i="9" s="1"/>
  <c r="S127" i="9" s="1"/>
  <c r="T14" i="9"/>
  <c r="T102" i="9"/>
  <c r="T103" i="9" s="1"/>
  <c r="T104" i="9" s="1"/>
  <c r="T12" i="9"/>
  <c r="T46" i="9"/>
  <c r="T8" i="9"/>
  <c r="T149" i="9" s="1"/>
  <c r="T152" i="9" s="1"/>
  <c r="T11" i="9"/>
  <c r="T24" i="9" s="1"/>
  <c r="T15" i="9"/>
  <c r="S106" i="9"/>
  <c r="S107" i="9" s="1"/>
  <c r="S111" i="9" s="1"/>
  <c r="T67" i="9"/>
  <c r="AC58" i="6"/>
  <c r="AC53" i="6"/>
  <c r="AD52" i="6"/>
  <c r="S509" i="10"/>
  <c r="AD4" i="9"/>
  <c r="AD5" i="9" s="1"/>
  <c r="AD6" i="9" s="1"/>
  <c r="AD63" i="9" s="1"/>
  <c r="AE3" i="9"/>
  <c r="R198" i="10"/>
  <c r="R300" i="10"/>
  <c r="S104" i="10"/>
  <c r="S13" i="10"/>
  <c r="S10" i="10"/>
  <c r="S450" i="10"/>
  <c r="S37" i="10"/>
  <c r="S38" i="10" s="1"/>
  <c r="S39" i="10" s="1"/>
  <c r="S9" i="10"/>
  <c r="S447" i="10"/>
  <c r="S7" i="10"/>
  <c r="S8" i="10" s="1"/>
  <c r="S12" i="10"/>
  <c r="S233" i="10"/>
  <c r="S14" i="10"/>
  <c r="S234" i="10"/>
  <c r="S290" i="10" s="1"/>
  <c r="S451" i="10"/>
  <c r="S109" i="10"/>
  <c r="S111" i="10" s="1"/>
  <c r="S11" i="10"/>
  <c r="AA166" i="10"/>
  <c r="AA287" i="10"/>
  <c r="R436" i="10"/>
  <c r="AB4" i="10"/>
  <c r="AB5" i="10" s="1"/>
  <c r="AB110" i="10" s="1"/>
  <c r="AC3" i="10"/>
  <c r="AB22" i="14"/>
  <c r="AF44" i="6"/>
  <c r="AG43" i="6"/>
  <c r="T68" i="9" l="1"/>
  <c r="T69" i="9" s="1"/>
  <c r="T71" i="9" s="1"/>
  <c r="T72" i="9" s="1"/>
  <c r="T92" i="9"/>
  <c r="Z47" i="14"/>
  <c r="AA1" i="14"/>
  <c r="AQ57" i="14"/>
  <c r="AQ76" i="14" s="1"/>
  <c r="AP56" i="14"/>
  <c r="T156" i="9"/>
  <c r="T105" i="9"/>
  <c r="T106" i="9" s="1"/>
  <c r="T107" i="9" s="1"/>
  <c r="T111" i="9" s="1"/>
  <c r="T70" i="9"/>
  <c r="T119" i="9"/>
  <c r="U7" i="9"/>
  <c r="U102" i="9" s="1"/>
  <c r="U103" i="9" s="1"/>
  <c r="U104" i="9" s="1"/>
  <c r="T126" i="9"/>
  <c r="S91" i="9"/>
  <c r="T65" i="9"/>
  <c r="T66" i="9" s="1"/>
  <c r="T82" i="9"/>
  <c r="T19" i="9"/>
  <c r="T9" i="9"/>
  <c r="T42" i="9" s="1"/>
  <c r="T43" i="9" s="1"/>
  <c r="T13" i="9"/>
  <c r="S84" i="9"/>
  <c r="S121" i="9"/>
  <c r="AD58" i="6"/>
  <c r="AE52" i="6"/>
  <c r="AD53" i="6"/>
  <c r="S266" i="10"/>
  <c r="S422" i="10" s="1"/>
  <c r="S268" i="10"/>
  <c r="S260" i="10"/>
  <c r="S213" i="10"/>
  <c r="AF3" i="9"/>
  <c r="AE4" i="9"/>
  <c r="AE5" i="9" s="1"/>
  <c r="AE6" i="9" s="1"/>
  <c r="AE63" i="9" s="1"/>
  <c r="T6" i="10"/>
  <c r="AD3" i="10"/>
  <c r="AC4" i="10"/>
  <c r="AC5" i="10" s="1"/>
  <c r="AC110" i="10" s="1"/>
  <c r="S466" i="10"/>
  <c r="S465" i="10"/>
  <c r="S50" i="10"/>
  <c r="S57" i="10" s="1"/>
  <c r="S385" i="10"/>
  <c r="S256" i="10" s="1"/>
  <c r="S464" i="10"/>
  <c r="S467" i="10" s="1"/>
  <c r="S51" i="10"/>
  <c r="S58" i="10" s="1"/>
  <c r="AB166" i="10"/>
  <c r="AB287" i="10"/>
  <c r="S471" i="10"/>
  <c r="S103" i="10"/>
  <c r="AC22" i="14"/>
  <c r="S128" i="9"/>
  <c r="AG44" i="6"/>
  <c r="AH43" i="6"/>
  <c r="AA47" i="14" l="1"/>
  <c r="AB1" i="14"/>
  <c r="AR57" i="14"/>
  <c r="AR76" i="14" s="1"/>
  <c r="AQ56" i="14"/>
  <c r="U11" i="9"/>
  <c r="U24" i="9" s="1"/>
  <c r="U12" i="9"/>
  <c r="U10" i="9"/>
  <c r="U14" i="9"/>
  <c r="U8" i="9"/>
  <c r="U149" i="9" s="1"/>
  <c r="U156" i="9" s="1"/>
  <c r="U15" i="9"/>
  <c r="U46" i="9"/>
  <c r="T44" i="9"/>
  <c r="T83" i="9" s="1"/>
  <c r="T84" i="9" s="1"/>
  <c r="AE58" i="6"/>
  <c r="AE53" i="6"/>
  <c r="AF52" i="6"/>
  <c r="T509" i="10"/>
  <c r="T109" i="10"/>
  <c r="T111" i="10" s="1"/>
  <c r="AC166" i="10"/>
  <c r="AC287" i="10"/>
  <c r="AE3" i="10"/>
  <c r="AD4" i="10"/>
  <c r="AD5" i="10" s="1"/>
  <c r="AD110" i="10" s="1"/>
  <c r="AG3" i="9"/>
  <c r="AF4" i="9"/>
  <c r="AF5" i="9" s="1"/>
  <c r="AF6" i="9" s="1"/>
  <c r="AF63" i="9" s="1"/>
  <c r="S300" i="10"/>
  <c r="S198" i="10"/>
  <c r="T12" i="10"/>
  <c r="T9" i="10"/>
  <c r="T451" i="10"/>
  <c r="T233" i="10"/>
  <c r="T11" i="10"/>
  <c r="T7" i="10"/>
  <c r="T8" i="10" s="1"/>
  <c r="T450" i="10"/>
  <c r="T37" i="10"/>
  <c r="T38" i="10" s="1"/>
  <c r="T39" i="10" s="1"/>
  <c r="T13" i="10"/>
  <c r="T234" i="10"/>
  <c r="T290" i="10" s="1"/>
  <c r="T10" i="10"/>
  <c r="T447" i="10"/>
  <c r="T14" i="10"/>
  <c r="T104" i="10"/>
  <c r="S436" i="10"/>
  <c r="AD22" i="14"/>
  <c r="AH44" i="6"/>
  <c r="AI43" i="6"/>
  <c r="U70" i="9" l="1"/>
  <c r="U92" i="9"/>
  <c r="AB47" i="14"/>
  <c r="AC1" i="14"/>
  <c r="AS57" i="14"/>
  <c r="AS76" i="14" s="1"/>
  <c r="AR56" i="14"/>
  <c r="U126" i="9"/>
  <c r="U105" i="9"/>
  <c r="U106" i="9" s="1"/>
  <c r="U107" i="9" s="1"/>
  <c r="U111" i="9" s="1"/>
  <c r="U82" i="9"/>
  <c r="U68" i="9"/>
  <c r="V7" i="9"/>
  <c r="V102" i="9" s="1"/>
  <c r="V103" i="9" s="1"/>
  <c r="V104" i="9" s="1"/>
  <c r="U9" i="9"/>
  <c r="U42" i="9" s="1"/>
  <c r="U43" i="9" s="1"/>
  <c r="U65" i="9"/>
  <c r="U66" i="9" s="1"/>
  <c r="U119" i="9"/>
  <c r="U67" i="9"/>
  <c r="U13" i="9"/>
  <c r="U19" i="9"/>
  <c r="U152" i="9"/>
  <c r="T120" i="9"/>
  <c r="T121" i="9" s="1"/>
  <c r="T91" i="9"/>
  <c r="AF58" i="6"/>
  <c r="AG52" i="6"/>
  <c r="AF53" i="6"/>
  <c r="T260" i="10"/>
  <c r="T213" i="10"/>
  <c r="T266" i="10"/>
  <c r="T422" i="10" s="1"/>
  <c r="AF3" i="10"/>
  <c r="AE4" i="10"/>
  <c r="AE5" i="10" s="1"/>
  <c r="AE110" i="10" s="1"/>
  <c r="T466" i="10"/>
  <c r="T51" i="10"/>
  <c r="T58" i="10" s="1"/>
  <c r="T50" i="10"/>
  <c r="T57" i="10" s="1"/>
  <c r="T385" i="10"/>
  <c r="T256" i="10" s="1"/>
  <c r="T465" i="10"/>
  <c r="T464" i="10"/>
  <c r="T467" i="10" s="1"/>
  <c r="AG4" i="9"/>
  <c r="AG5" i="9" s="1"/>
  <c r="AG6" i="9" s="1"/>
  <c r="AG63" i="9" s="1"/>
  <c r="AH3" i="9"/>
  <c r="T268" i="10"/>
  <c r="T471" i="10"/>
  <c r="T103" i="10"/>
  <c r="U6" i="10"/>
  <c r="AD287" i="10"/>
  <c r="AD166" i="10"/>
  <c r="AE22" i="14"/>
  <c r="AI44" i="6"/>
  <c r="AJ43" i="6"/>
  <c r="AC47" i="14" l="1"/>
  <c r="AD1" i="14"/>
  <c r="V8" i="9"/>
  <c r="V149" i="9" s="1"/>
  <c r="V152" i="9" s="1"/>
  <c r="U69" i="9"/>
  <c r="U71" i="9" s="1"/>
  <c r="U72" i="9" s="1"/>
  <c r="U44" i="9"/>
  <c r="U83" i="9" s="1"/>
  <c r="U120" i="9" s="1"/>
  <c r="U127" i="9" s="1"/>
  <c r="AS56" i="14"/>
  <c r="AT57" i="14"/>
  <c r="AT76" i="14" s="1"/>
  <c r="V10" i="9"/>
  <c r="V12" i="9"/>
  <c r="V15" i="9"/>
  <c r="V14" i="9"/>
  <c r="V46" i="9"/>
  <c r="V11" i="9"/>
  <c r="V24" i="9" s="1"/>
  <c r="T127" i="9"/>
  <c r="T128" i="9" s="1"/>
  <c r="AG58" i="6"/>
  <c r="AG53" i="6"/>
  <c r="AH52" i="6"/>
  <c r="U509" i="10"/>
  <c r="U12" i="10"/>
  <c r="U109" i="10"/>
  <c r="U111" i="10" s="1"/>
  <c r="U10" i="10"/>
  <c r="U450" i="10"/>
  <c r="U451" i="10"/>
  <c r="U37" i="10"/>
  <c r="U38" i="10" s="1"/>
  <c r="U39" i="10" s="1"/>
  <c r="U9" i="10"/>
  <c r="U233" i="10"/>
  <c r="U13" i="10"/>
  <c r="U104" i="10"/>
  <c r="U234" i="10"/>
  <c r="U290" i="10" s="1"/>
  <c r="U7" i="10"/>
  <c r="U8" i="10" s="1"/>
  <c r="U447" i="10"/>
  <c r="U11" i="10"/>
  <c r="U14" i="10"/>
  <c r="T198" i="10"/>
  <c r="T300" i="10"/>
  <c r="AE287" i="10"/>
  <c r="AE166" i="10"/>
  <c r="T436" i="10"/>
  <c r="AF4" i="10"/>
  <c r="AF5" i="10" s="1"/>
  <c r="AF110" i="10" s="1"/>
  <c r="AG3" i="10"/>
  <c r="AH4" i="9"/>
  <c r="AH5" i="9" s="1"/>
  <c r="AH6" i="9" s="1"/>
  <c r="AH63" i="9" s="1"/>
  <c r="AI3" i="9"/>
  <c r="AF22" i="14"/>
  <c r="AK43" i="6"/>
  <c r="AJ44" i="6"/>
  <c r="V9" i="9" l="1"/>
  <c r="V42" i="9" s="1"/>
  <c r="V43" i="9" s="1"/>
  <c r="V156" i="9"/>
  <c r="V19" i="9"/>
  <c r="W7" i="9"/>
  <c r="W102" i="9" s="1"/>
  <c r="W103" i="9" s="1"/>
  <c r="W104" i="9" s="1"/>
  <c r="V65" i="9"/>
  <c r="V66" i="9" s="1"/>
  <c r="V92" i="9"/>
  <c r="V13" i="9"/>
  <c r="AD47" i="14"/>
  <c r="AE1" i="14"/>
  <c r="U84" i="9"/>
  <c r="U121" i="9"/>
  <c r="V126" i="9"/>
  <c r="V82" i="9"/>
  <c r="V105" i="9"/>
  <c r="V106" i="9" s="1"/>
  <c r="V107" i="9" s="1"/>
  <c r="V111" i="9" s="1"/>
  <c r="U91" i="9"/>
  <c r="V68" i="9"/>
  <c r="V119" i="9"/>
  <c r="V70" i="9"/>
  <c r="AU57" i="14"/>
  <c r="AU76" i="14" s="1"/>
  <c r="AT56" i="14"/>
  <c r="V67" i="9"/>
  <c r="AH58" i="6"/>
  <c r="AH53" i="6"/>
  <c r="AI52" i="6"/>
  <c r="AJ3" i="9"/>
  <c r="AI4" i="9"/>
  <c r="AI5" i="9" s="1"/>
  <c r="AI6" i="9" s="1"/>
  <c r="AI63" i="9" s="1"/>
  <c r="V6" i="10"/>
  <c r="U471" i="10"/>
  <c r="U103" i="10"/>
  <c r="AF166" i="10"/>
  <c r="AF287" i="10"/>
  <c r="U50" i="10"/>
  <c r="U57" i="10" s="1"/>
  <c r="U465" i="10"/>
  <c r="U464" i="10"/>
  <c r="U467" i="10" s="1"/>
  <c r="U466" i="10"/>
  <c r="U385" i="10"/>
  <c r="U256" i="10" s="1"/>
  <c r="U51" i="10"/>
  <c r="U58" i="10" s="1"/>
  <c r="U266" i="10"/>
  <c r="U422" i="10" s="1"/>
  <c r="U213" i="10"/>
  <c r="U260" i="10"/>
  <c r="AH3" i="10"/>
  <c r="AG4" i="10"/>
  <c r="AG5" i="10" s="1"/>
  <c r="AG110" i="10" s="1"/>
  <c r="U268" i="10"/>
  <c r="AG22" i="14"/>
  <c r="U128" i="9"/>
  <c r="AL43" i="6"/>
  <c r="AK44" i="6"/>
  <c r="W15" i="9" l="1"/>
  <c r="V44" i="9"/>
  <c r="V83" i="9" s="1"/>
  <c r="V120" i="9" s="1"/>
  <c r="V127" i="9" s="1"/>
  <c r="W46" i="9"/>
  <c r="W8" i="9"/>
  <c r="W149" i="9" s="1"/>
  <c r="W152" i="9" s="1"/>
  <c r="W12" i="9"/>
  <c r="W65" i="9" s="1"/>
  <c r="W66" i="9" s="1"/>
  <c r="W10" i="9"/>
  <c r="W14" i="9"/>
  <c r="W11" i="9"/>
  <c r="W24" i="9" s="1"/>
  <c r="AE47" i="14"/>
  <c r="AF1" i="14"/>
  <c r="V69" i="9"/>
  <c r="V71" i="9" s="1"/>
  <c r="V72" i="9" s="1"/>
  <c r="AV57" i="14"/>
  <c r="AV76" i="14" s="1"/>
  <c r="AU56" i="14"/>
  <c r="AI58" i="6"/>
  <c r="AI53" i="6"/>
  <c r="AJ52" i="6"/>
  <c r="V509" i="10"/>
  <c r="AG287" i="10"/>
  <c r="AG166" i="10"/>
  <c r="V10" i="10"/>
  <c r="V109" i="10"/>
  <c r="V111" i="10" s="1"/>
  <c r="V14" i="10"/>
  <c r="V13" i="10"/>
  <c r="V450" i="10"/>
  <c r="V7" i="10"/>
  <c r="V8" i="10" s="1"/>
  <c r="V12" i="10"/>
  <c r="V9" i="10"/>
  <c r="V37" i="10"/>
  <c r="V38" i="10" s="1"/>
  <c r="V39" i="10" s="1"/>
  <c r="V11" i="10"/>
  <c r="V104" i="10"/>
  <c r="V447" i="10"/>
  <c r="V451" i="10"/>
  <c r="V233" i="10"/>
  <c r="V234" i="10"/>
  <c r="V290" i="10" s="1"/>
  <c r="AK3" i="9"/>
  <c r="AJ4" i="9"/>
  <c r="AJ5" i="9" s="1"/>
  <c r="AJ6" i="9" s="1"/>
  <c r="AJ63" i="9" s="1"/>
  <c r="AH4" i="10"/>
  <c r="AH5" i="10" s="1"/>
  <c r="AH110" i="10" s="1"/>
  <c r="AI3" i="10"/>
  <c r="U300" i="10"/>
  <c r="U198" i="10"/>
  <c r="U436" i="10"/>
  <c r="AH22" i="14"/>
  <c r="AM43" i="6"/>
  <c r="AL44" i="6"/>
  <c r="V91" i="9" l="1"/>
  <c r="V84" i="9"/>
  <c r="W19" i="9"/>
  <c r="W156" i="9"/>
  <c r="W68" i="9"/>
  <c r="W70" i="9"/>
  <c r="W119" i="9"/>
  <c r="W105" i="9"/>
  <c r="W106" i="9" s="1"/>
  <c r="W107" i="9" s="1"/>
  <c r="W111" i="9" s="1"/>
  <c r="W92" i="9"/>
  <c r="W67" i="9"/>
  <c r="W126" i="9"/>
  <c r="W82" i="9"/>
  <c r="W13" i="9"/>
  <c r="X7" i="9"/>
  <c r="X46" i="9" s="1"/>
  <c r="W9" i="9"/>
  <c r="W42" i="9" s="1"/>
  <c r="W43" i="9" s="1"/>
  <c r="W44" i="9" s="1"/>
  <c r="W83" i="9" s="1"/>
  <c r="W120" i="9" s="1"/>
  <c r="W127" i="9" s="1"/>
  <c r="W128" i="9" s="1"/>
  <c r="AF47" i="14"/>
  <c r="AG1" i="14"/>
  <c r="V121" i="9"/>
  <c r="AW57" i="14"/>
  <c r="AW76" i="14" s="1"/>
  <c r="AV56" i="14"/>
  <c r="AJ58" i="6"/>
  <c r="AK52" i="6"/>
  <c r="AJ53" i="6"/>
  <c r="V266" i="10"/>
  <c r="V422" i="10" s="1"/>
  <c r="V268" i="10"/>
  <c r="V103" i="10"/>
  <c r="V471" i="10"/>
  <c r="W6" i="10"/>
  <c r="AJ3" i="10"/>
  <c r="AI4" i="10"/>
  <c r="AI5" i="10" s="1"/>
  <c r="AI110" i="10" s="1"/>
  <c r="AH287" i="10"/>
  <c r="AH166" i="10"/>
  <c r="V260" i="10"/>
  <c r="V213" i="10"/>
  <c r="V385" i="10"/>
  <c r="V256" i="10" s="1"/>
  <c r="V51" i="10"/>
  <c r="V58" i="10" s="1"/>
  <c r="V465" i="10"/>
  <c r="V466" i="10"/>
  <c r="V464" i="10"/>
  <c r="V467" i="10" s="1"/>
  <c r="V50" i="10"/>
  <c r="V57" i="10" s="1"/>
  <c r="AL3" i="9"/>
  <c r="AK4" i="9"/>
  <c r="AK5" i="9" s="1"/>
  <c r="AK6" i="9" s="1"/>
  <c r="AK63" i="9" s="1"/>
  <c r="AI22" i="14"/>
  <c r="V128" i="9"/>
  <c r="AN43" i="6"/>
  <c r="AM44" i="6"/>
  <c r="W69" i="9" l="1"/>
  <c r="W71" i="9" s="1"/>
  <c r="W72" i="9" s="1"/>
  <c r="X12" i="9"/>
  <c r="X65" i="9" s="1"/>
  <c r="X66" i="9" s="1"/>
  <c r="X14" i="9"/>
  <c r="X10" i="9"/>
  <c r="X8" i="9"/>
  <c r="X149" i="9" s="1"/>
  <c r="X156" i="9" s="1"/>
  <c r="X102" i="9"/>
  <c r="X103" i="9" s="1"/>
  <c r="X104" i="9" s="1"/>
  <c r="X11" i="9"/>
  <c r="X24" i="9" s="1"/>
  <c r="X15" i="9"/>
  <c r="X119" i="9"/>
  <c r="X92" i="9"/>
  <c r="AG47" i="14"/>
  <c r="AH1" i="14"/>
  <c r="X70" i="9"/>
  <c r="X82" i="9"/>
  <c r="X105" i="9"/>
  <c r="X68" i="9"/>
  <c r="AX57" i="14"/>
  <c r="AX76" i="14" s="1"/>
  <c r="AW56" i="14"/>
  <c r="W84" i="9"/>
  <c r="W91" i="9"/>
  <c r="W121" i="9"/>
  <c r="AK58" i="6"/>
  <c r="AL52" i="6"/>
  <c r="AK53" i="6"/>
  <c r="W509" i="10"/>
  <c r="AI287" i="10"/>
  <c r="AI166" i="10"/>
  <c r="W11" i="10"/>
  <c r="W104" i="10"/>
  <c r="W13" i="10"/>
  <c r="W12" i="10"/>
  <c r="W450" i="10"/>
  <c r="W37" i="10"/>
  <c r="W38" i="10" s="1"/>
  <c r="W39" i="10" s="1"/>
  <c r="W109" i="10"/>
  <c r="W111" i="10" s="1"/>
  <c r="W451" i="10"/>
  <c r="W447" i="10"/>
  <c r="W233" i="10"/>
  <c r="W234" i="10"/>
  <c r="W290" i="10" s="1"/>
  <c r="W10" i="10"/>
  <c r="W7" i="10"/>
  <c r="W8" i="10" s="1"/>
  <c r="W14" i="10"/>
  <c r="W9" i="10"/>
  <c r="V300" i="10"/>
  <c r="V198" i="10"/>
  <c r="AL4" i="9"/>
  <c r="AL5" i="9" s="1"/>
  <c r="AL6" i="9" s="1"/>
  <c r="AL63" i="9" s="1"/>
  <c r="AM3" i="9"/>
  <c r="V436" i="10"/>
  <c r="AK3" i="10"/>
  <c r="AJ4" i="10"/>
  <c r="AJ5" i="10" s="1"/>
  <c r="AJ110" i="10" s="1"/>
  <c r="AJ22" i="14"/>
  <c r="AO43" i="6"/>
  <c r="AN44" i="6"/>
  <c r="X126" i="9" l="1"/>
  <c r="X67" i="9"/>
  <c r="X9" i="9"/>
  <c r="X42" i="9" s="1"/>
  <c r="X43" i="9" s="1"/>
  <c r="X106" i="9"/>
  <c r="X107" i="9" s="1"/>
  <c r="X111" i="9" s="1"/>
  <c r="X19" i="9"/>
  <c r="Y7" i="9"/>
  <c r="Y46" i="9" s="1"/>
  <c r="X152" i="9"/>
  <c r="X13" i="9"/>
  <c r="AH47" i="14"/>
  <c r="AI1" i="14"/>
  <c r="X69" i="9"/>
  <c r="X71" i="9" s="1"/>
  <c r="X72" i="9" s="1"/>
  <c r="AY57" i="14"/>
  <c r="AY76" i="14" s="1"/>
  <c r="AX56" i="14"/>
  <c r="AL58" i="6"/>
  <c r="AL53" i="6"/>
  <c r="AM52" i="6"/>
  <c r="W466" i="10"/>
  <c r="W385" i="10"/>
  <c r="W256" i="10" s="1"/>
  <c r="W464" i="10"/>
  <c r="W467" i="10" s="1"/>
  <c r="W465" i="10"/>
  <c r="W50" i="10"/>
  <c r="W57" i="10" s="1"/>
  <c r="W51" i="10"/>
  <c r="W58" i="10" s="1"/>
  <c r="AJ166" i="10"/>
  <c r="AJ287" i="10"/>
  <c r="AK4" i="10"/>
  <c r="AK5" i="10" s="1"/>
  <c r="AK110" i="10" s="1"/>
  <c r="AL3" i="10"/>
  <c r="W266" i="10"/>
  <c r="W422" i="10" s="1"/>
  <c r="W213" i="10"/>
  <c r="W260" i="10"/>
  <c r="W268" i="10"/>
  <c r="AM4" i="9"/>
  <c r="AM5" i="9" s="1"/>
  <c r="AM6" i="9" s="1"/>
  <c r="AM63" i="9" s="1"/>
  <c r="AN3" i="9"/>
  <c r="W103" i="10"/>
  <c r="W471" i="10"/>
  <c r="X6" i="10"/>
  <c r="AK22" i="14"/>
  <c r="AP43" i="6"/>
  <c r="AO44" i="6"/>
  <c r="X44" i="9" l="1"/>
  <c r="X91" i="9" s="1"/>
  <c r="Y8" i="9"/>
  <c r="Y149" i="9" s="1"/>
  <c r="Y11" i="9"/>
  <c r="Y24" i="9" s="1"/>
  <c r="Y10" i="9"/>
  <c r="Y12" i="9"/>
  <c r="Y92" i="9" s="1"/>
  <c r="Y102" i="9"/>
  <c r="Y103" i="9" s="1"/>
  <c r="Y104" i="9" s="1"/>
  <c r="Y14" i="9"/>
  <c r="Y15" i="9"/>
  <c r="AI47" i="14"/>
  <c r="AJ1" i="14"/>
  <c r="AY56" i="14"/>
  <c r="X83" i="9"/>
  <c r="Y119" i="9"/>
  <c r="Y65" i="9"/>
  <c r="Y66" i="9" s="1"/>
  <c r="Y67" i="9"/>
  <c r="AM58" i="6"/>
  <c r="AM53" i="6"/>
  <c r="AN52" i="6"/>
  <c r="X509" i="10"/>
  <c r="AL4" i="10"/>
  <c r="AL5" i="10" s="1"/>
  <c r="AL110" i="10" s="1"/>
  <c r="AM3" i="10"/>
  <c r="W300" i="10"/>
  <c r="W198" i="10"/>
  <c r="AK166" i="10"/>
  <c r="AK287" i="10"/>
  <c r="AN4" i="9"/>
  <c r="AN5" i="9" s="1"/>
  <c r="AN6" i="9" s="1"/>
  <c r="AN63" i="9" s="1"/>
  <c r="AO3" i="9"/>
  <c r="W436" i="10"/>
  <c r="X10" i="10"/>
  <c r="X13" i="10"/>
  <c r="X14" i="10"/>
  <c r="X450" i="10"/>
  <c r="X233" i="10"/>
  <c r="X37" i="10"/>
  <c r="X38" i="10" s="1"/>
  <c r="X39" i="10" s="1"/>
  <c r="X234" i="10"/>
  <c r="X290" i="10" s="1"/>
  <c r="X451" i="10"/>
  <c r="X109" i="10"/>
  <c r="X111" i="10" s="1"/>
  <c r="X104" i="10"/>
  <c r="X11" i="10"/>
  <c r="X9" i="10"/>
  <c r="X447" i="10"/>
  <c r="X7" i="10"/>
  <c r="X8" i="10" s="1"/>
  <c r="X12" i="10"/>
  <c r="AL22" i="14"/>
  <c r="AQ43" i="6"/>
  <c r="AP44" i="6"/>
  <c r="Y13" i="9" l="1"/>
  <c r="Y19" i="9"/>
  <c r="Y9" i="9"/>
  <c r="Y42" i="9" s="1"/>
  <c r="Y43" i="9" s="1"/>
  <c r="Z7" i="9"/>
  <c r="Z14" i="9" s="1"/>
  <c r="Y126" i="9"/>
  <c r="Y105" i="9"/>
  <c r="Y106" i="9" s="1"/>
  <c r="Y107" i="9" s="1"/>
  <c r="Y111" i="9" s="1"/>
  <c r="Y82" i="9"/>
  <c r="Y68" i="9"/>
  <c r="Y69" i="9" s="1"/>
  <c r="Y71" i="9" s="1"/>
  <c r="Y72" i="9" s="1"/>
  <c r="Y70" i="9"/>
  <c r="AJ47" i="14"/>
  <c r="AK1" i="14"/>
  <c r="X120" i="9"/>
  <c r="X84" i="9"/>
  <c r="Y156" i="9"/>
  <c r="Y152" i="9"/>
  <c r="AN58" i="6"/>
  <c r="AO52" i="6"/>
  <c r="AN53" i="6"/>
  <c r="X260" i="10"/>
  <c r="X213" i="10"/>
  <c r="X268" i="10"/>
  <c r="X465" i="10"/>
  <c r="X51" i="10"/>
  <c r="X58" i="10" s="1"/>
  <c r="X385" i="10"/>
  <c r="X256" i="10" s="1"/>
  <c r="X464" i="10"/>
  <c r="X467" i="10" s="1"/>
  <c r="X466" i="10"/>
  <c r="X50" i="10"/>
  <c r="X57" i="10" s="1"/>
  <c r="Y6" i="10"/>
  <c r="X266" i="10"/>
  <c r="X422" i="10" s="1"/>
  <c r="AP3" i="9"/>
  <c r="AO4" i="9"/>
  <c r="AO5" i="9" s="1"/>
  <c r="AO6" i="9" s="1"/>
  <c r="AO63" i="9" s="1"/>
  <c r="AM4" i="10"/>
  <c r="AM5" i="10" s="1"/>
  <c r="AM110" i="10" s="1"/>
  <c r="AN3" i="10"/>
  <c r="X103" i="10"/>
  <c r="X471" i="10"/>
  <c r="AL287" i="10"/>
  <c r="AL166" i="10"/>
  <c r="AM22" i="14"/>
  <c r="AR43" i="6"/>
  <c r="AQ44" i="6"/>
  <c r="Y44" i="9" l="1"/>
  <c r="Z11" i="9"/>
  <c r="Z24" i="9" s="1"/>
  <c r="Z46" i="9"/>
  <c r="Z10" i="9"/>
  <c r="Z15" i="9"/>
  <c r="Z8" i="9"/>
  <c r="Z19" i="9" s="1"/>
  <c r="Z102" i="9"/>
  <c r="Z103" i="9" s="1"/>
  <c r="Z104" i="9" s="1"/>
  <c r="Z12" i="9"/>
  <c r="Z92" i="9" s="1"/>
  <c r="AK47" i="14"/>
  <c r="AL1" i="14"/>
  <c r="X127" i="9"/>
  <c r="X128" i="9" s="1"/>
  <c r="X121" i="9"/>
  <c r="Y91" i="9"/>
  <c r="Y83" i="9"/>
  <c r="AO58" i="6"/>
  <c r="AP52" i="6"/>
  <c r="AO53" i="6"/>
  <c r="Y509" i="10"/>
  <c r="AO3" i="10"/>
  <c r="AN4" i="10"/>
  <c r="AN5" i="10" s="1"/>
  <c r="AN110" i="10" s="1"/>
  <c r="AP4" i="9"/>
  <c r="AP5" i="9" s="1"/>
  <c r="AP6" i="9" s="1"/>
  <c r="AP63" i="9" s="1"/>
  <c r="AQ3" i="9"/>
  <c r="Y10" i="10"/>
  <c r="Y234" i="10"/>
  <c r="Y290" i="10" s="1"/>
  <c r="Y11" i="10"/>
  <c r="Y447" i="10"/>
  <c r="Y450" i="10"/>
  <c r="Y7" i="10"/>
  <c r="Y8" i="10" s="1"/>
  <c r="Y104" i="10"/>
  <c r="Y13" i="10"/>
  <c r="Y12" i="10"/>
  <c r="Y109" i="10"/>
  <c r="Y111" i="10" s="1"/>
  <c r="Y233" i="10"/>
  <c r="Y9" i="10"/>
  <c r="Y37" i="10"/>
  <c r="Y38" i="10" s="1"/>
  <c r="Y39" i="10" s="1"/>
  <c r="Y14" i="10"/>
  <c r="Y451" i="10"/>
  <c r="X436" i="10"/>
  <c r="AM166" i="10"/>
  <c r="AM287" i="10"/>
  <c r="X198" i="10"/>
  <c r="X300" i="10"/>
  <c r="AN22" i="14"/>
  <c r="AR44" i="6"/>
  <c r="AS43" i="6"/>
  <c r="Z149" i="9" l="1"/>
  <c r="Z156" i="9" s="1"/>
  <c r="Z13" i="9"/>
  <c r="AA7" i="9"/>
  <c r="AA46" i="9" s="1"/>
  <c r="Z119" i="9"/>
  <c r="Z105" i="9"/>
  <c r="Z106" i="9" s="1"/>
  <c r="Z107" i="9" s="1"/>
  <c r="Z111" i="9" s="1"/>
  <c r="Z82" i="9"/>
  <c r="Z9" i="9"/>
  <c r="Z42" i="9" s="1"/>
  <c r="Z43" i="9" s="1"/>
  <c r="Z44" i="9" s="1"/>
  <c r="Z91" i="9" s="1"/>
  <c r="Z126" i="9"/>
  <c r="Z68" i="9"/>
  <c r="Z70" i="9"/>
  <c r="Z67" i="9"/>
  <c r="Z69" i="9" s="1"/>
  <c r="Z71" i="9" s="1"/>
  <c r="Z72" i="9" s="1"/>
  <c r="Z65" i="9"/>
  <c r="Z66" i="9" s="1"/>
  <c r="AL47" i="14"/>
  <c r="AM1" i="14"/>
  <c r="AO22" i="14"/>
  <c r="AP22" i="14"/>
  <c r="Z152" i="9"/>
  <c r="Y120" i="9"/>
  <c r="Y84" i="9"/>
  <c r="AP58" i="6"/>
  <c r="AQ52" i="6"/>
  <c r="AP53" i="6"/>
  <c r="Y268" i="10"/>
  <c r="Y50" i="10"/>
  <c r="Y57" i="10" s="1"/>
  <c r="Y465" i="10"/>
  <c r="Y464" i="10"/>
  <c r="Y467" i="10" s="1"/>
  <c r="Y51" i="10"/>
  <c r="Y58" i="10" s="1"/>
  <c r="Y466" i="10"/>
  <c r="Y385" i="10"/>
  <c r="Y256" i="10" s="1"/>
  <c r="Y260" i="10"/>
  <c r="Y213" i="10"/>
  <c r="Y266" i="10"/>
  <c r="Y422" i="10" s="1"/>
  <c r="AR3" i="9"/>
  <c r="AQ4" i="9"/>
  <c r="AQ5" i="9" s="1"/>
  <c r="AQ6" i="9" s="1"/>
  <c r="AQ63" i="9" s="1"/>
  <c r="Z6" i="10"/>
  <c r="Y471" i="10"/>
  <c r="Y103" i="10"/>
  <c r="AN287" i="10"/>
  <c r="AN166" i="10"/>
  <c r="AP3" i="10"/>
  <c r="AO4" i="10"/>
  <c r="AO5" i="10" s="1"/>
  <c r="AO110" i="10" s="1"/>
  <c r="AS44" i="6"/>
  <c r="AT43" i="6"/>
  <c r="AA11" i="9" l="1"/>
  <c r="AA24" i="9" s="1"/>
  <c r="AA102" i="9"/>
  <c r="AA103" i="9" s="1"/>
  <c r="AA104" i="9" s="1"/>
  <c r="AA15" i="9"/>
  <c r="AA8" i="9"/>
  <c r="AA9" i="9" s="1"/>
  <c r="AA10" i="9"/>
  <c r="AA14" i="9"/>
  <c r="AA12" i="9"/>
  <c r="AA92" i="9" s="1"/>
  <c r="AM47" i="14"/>
  <c r="AN1" i="14"/>
  <c r="Z83" i="9"/>
  <c r="Z84" i="9" s="1"/>
  <c r="AQ22" i="14"/>
  <c r="Y127" i="9"/>
  <c r="Y128" i="9" s="1"/>
  <c r="Y121" i="9"/>
  <c r="AA67" i="9"/>
  <c r="AA70" i="9"/>
  <c r="AA82" i="9"/>
  <c r="AQ58" i="6"/>
  <c r="AR52" i="6"/>
  <c r="AQ53" i="6"/>
  <c r="Z509" i="10"/>
  <c r="Y300" i="10"/>
  <c r="Y198" i="10"/>
  <c r="AQ3" i="10"/>
  <c r="AP4" i="10"/>
  <c r="AP5" i="10" s="1"/>
  <c r="AP110" i="10" s="1"/>
  <c r="Y436" i="10"/>
  <c r="Z451" i="10"/>
  <c r="Z11" i="10"/>
  <c r="Z9" i="10"/>
  <c r="Z7" i="10"/>
  <c r="Z8" i="10" s="1"/>
  <c r="Z12" i="10"/>
  <c r="Z109" i="10"/>
  <c r="Z111" i="10" s="1"/>
  <c r="Z13" i="10"/>
  <c r="Z10" i="10"/>
  <c r="Z104" i="10"/>
  <c r="Z14" i="10"/>
  <c r="Z233" i="10"/>
  <c r="Z450" i="10"/>
  <c r="Z447" i="10"/>
  <c r="Z37" i="10"/>
  <c r="Z38" i="10" s="1"/>
  <c r="Z39" i="10" s="1"/>
  <c r="Z234" i="10"/>
  <c r="Z290" i="10" s="1"/>
  <c r="AO166" i="10"/>
  <c r="AO287" i="10"/>
  <c r="AR4" i="9"/>
  <c r="AR5" i="9" s="1"/>
  <c r="AR6" i="9" s="1"/>
  <c r="AR63" i="9" s="1"/>
  <c r="AS3" i="9"/>
  <c r="AT44" i="6"/>
  <c r="AU43" i="6"/>
  <c r="AA126" i="9" l="1"/>
  <c r="AA68" i="9"/>
  <c r="AA13" i="9"/>
  <c r="AB7" i="9"/>
  <c r="AB12" i="9" s="1"/>
  <c r="AB92" i="9" s="1"/>
  <c r="AA19" i="9"/>
  <c r="AA149" i="9"/>
  <c r="AA152" i="9" s="1"/>
  <c r="AA65" i="9"/>
  <c r="AA66" i="9" s="1"/>
  <c r="AA105" i="9"/>
  <c r="AA106" i="9" s="1"/>
  <c r="AA107" i="9" s="1"/>
  <c r="AA111" i="9" s="1"/>
  <c r="AA119" i="9"/>
  <c r="Z120" i="9"/>
  <c r="Z121" i="9" s="1"/>
  <c r="AO1" i="14"/>
  <c r="AN47" i="14"/>
  <c r="AA42" i="9"/>
  <c r="AA43" i="9" s="1"/>
  <c r="AA44" i="9" s="1"/>
  <c r="AA69" i="9"/>
  <c r="AA71" i="9" s="1"/>
  <c r="AA72" i="9" s="1"/>
  <c r="AR22" i="14"/>
  <c r="AA156" i="9"/>
  <c r="AR58" i="6"/>
  <c r="AS52" i="6"/>
  <c r="AR53" i="6"/>
  <c r="Z266" i="10"/>
  <c r="Z422" i="10" s="1"/>
  <c r="Z471" i="10"/>
  <c r="Z103" i="10"/>
  <c r="AA6" i="10"/>
  <c r="Z464" i="10"/>
  <c r="Z467" i="10" s="1"/>
  <c r="Z385" i="10"/>
  <c r="Z256" i="10" s="1"/>
  <c r="Z51" i="10"/>
  <c r="Z58" i="10" s="1"/>
  <c r="Z50" i="10"/>
  <c r="Z57" i="10" s="1"/>
  <c r="Z465" i="10"/>
  <c r="Z466" i="10"/>
  <c r="AP287" i="10"/>
  <c r="AP166" i="10"/>
  <c r="AT3" i="9"/>
  <c r="AS4" i="9"/>
  <c r="AS5" i="9" s="1"/>
  <c r="AS6" i="9" s="1"/>
  <c r="AS63" i="9" s="1"/>
  <c r="Z213" i="10"/>
  <c r="Z260" i="10"/>
  <c r="Z268" i="10"/>
  <c r="AR3" i="10"/>
  <c r="AQ4" i="10"/>
  <c r="AQ5" i="10" s="1"/>
  <c r="AQ110" i="10" s="1"/>
  <c r="AU44" i="6"/>
  <c r="AV43" i="6"/>
  <c r="AB15" i="9" l="1"/>
  <c r="AB8" i="9"/>
  <c r="AB149" i="9" s="1"/>
  <c r="AB46" i="9"/>
  <c r="AB102" i="9"/>
  <c r="AB103" i="9" s="1"/>
  <c r="AB104" i="9" s="1"/>
  <c r="AB10" i="9"/>
  <c r="AB14" i="9"/>
  <c r="AB11" i="9"/>
  <c r="AB24" i="9" s="1"/>
  <c r="Z127" i="9"/>
  <c r="Z128" i="9" s="1"/>
  <c r="AO47" i="14"/>
  <c r="AP1" i="14"/>
  <c r="AS22" i="14"/>
  <c r="AA91" i="9"/>
  <c r="AA83" i="9"/>
  <c r="AB119" i="9"/>
  <c r="AB68" i="9"/>
  <c r="AB105" i="9"/>
  <c r="AB106" i="9" s="1"/>
  <c r="AB107" i="9" s="1"/>
  <c r="AB111" i="9" s="1"/>
  <c r="AB70" i="9"/>
  <c r="AB65" i="9"/>
  <c r="AB66" i="9" s="1"/>
  <c r="AB126" i="9"/>
  <c r="AB82" i="9"/>
  <c r="AB67" i="9"/>
  <c r="AB13" i="9"/>
  <c r="AB9" i="9"/>
  <c r="AB19" i="9"/>
  <c r="AC7" i="9"/>
  <c r="AS58" i="6"/>
  <c r="AT52" i="6"/>
  <c r="AS53" i="6"/>
  <c r="AA509" i="10"/>
  <c r="AA109" i="10"/>
  <c r="AA111" i="10" s="1"/>
  <c r="AQ166" i="10"/>
  <c r="AQ287" i="10"/>
  <c r="AR4" i="10"/>
  <c r="AR5" i="10" s="1"/>
  <c r="AR110" i="10" s="1"/>
  <c r="AS3" i="10"/>
  <c r="Z436" i="10"/>
  <c r="AT4" i="9"/>
  <c r="AT5" i="9" s="1"/>
  <c r="AT6" i="9" s="1"/>
  <c r="AT63" i="9" s="1"/>
  <c r="AU3" i="9"/>
  <c r="Z300" i="10"/>
  <c r="Z198" i="10"/>
  <c r="AA450" i="10"/>
  <c r="AA12" i="10"/>
  <c r="AA11" i="10"/>
  <c r="AA37" i="10"/>
  <c r="AA38" i="10" s="1"/>
  <c r="AA39" i="10" s="1"/>
  <c r="AA104" i="10"/>
  <c r="AA13" i="10"/>
  <c r="AA10" i="10"/>
  <c r="AA7" i="10"/>
  <c r="AA8" i="10" s="1"/>
  <c r="AA451" i="10"/>
  <c r="AA9" i="10"/>
  <c r="AA447" i="10"/>
  <c r="AA14" i="10"/>
  <c r="AA233" i="10"/>
  <c r="AA234" i="10"/>
  <c r="AA290" i="10" s="1"/>
  <c r="AV44" i="6"/>
  <c r="AW43" i="6"/>
  <c r="AP47" i="14" l="1"/>
  <c r="AQ1" i="14"/>
  <c r="AB42" i="9"/>
  <c r="AB43" i="9" s="1"/>
  <c r="AB44" i="9" s="1"/>
  <c r="AT22" i="14"/>
  <c r="AB69" i="9"/>
  <c r="AB71" i="9" s="1"/>
  <c r="AB72" i="9" s="1"/>
  <c r="AC102" i="9"/>
  <c r="AC103" i="9" s="1"/>
  <c r="AC104" i="9" s="1"/>
  <c r="AC11" i="9"/>
  <c r="AC24" i="9" s="1"/>
  <c r="AC46" i="9"/>
  <c r="AC10" i="9"/>
  <c r="AC12" i="9"/>
  <c r="AC15" i="9"/>
  <c r="AC14" i="9"/>
  <c r="AC8" i="9"/>
  <c r="AA84" i="9"/>
  <c r="AA120" i="9"/>
  <c r="AB156" i="9"/>
  <c r="AB152" i="9"/>
  <c r="AT58" i="6"/>
  <c r="AU52" i="6"/>
  <c r="AT53" i="6"/>
  <c r="AA260" i="10"/>
  <c r="AA266" i="10"/>
  <c r="AA422" i="10" s="1"/>
  <c r="AA213" i="10"/>
  <c r="AA385" i="10"/>
  <c r="AA256" i="10" s="1"/>
  <c r="AA51" i="10"/>
  <c r="AA58" i="10" s="1"/>
  <c r="AA465" i="10"/>
  <c r="AA466" i="10"/>
  <c r="AA464" i="10"/>
  <c r="AA467" i="10" s="1"/>
  <c r="AA50" i="10"/>
  <c r="AA57" i="10" s="1"/>
  <c r="AT3" i="10"/>
  <c r="AS4" i="10"/>
  <c r="AS5" i="10" s="1"/>
  <c r="AS110" i="10" s="1"/>
  <c r="AV3" i="9"/>
  <c r="AU4" i="9"/>
  <c r="AU5" i="9" s="1"/>
  <c r="AU6" i="9" s="1"/>
  <c r="AU63" i="9" s="1"/>
  <c r="AA471" i="10"/>
  <c r="AA103" i="10"/>
  <c r="AB6" i="10"/>
  <c r="AA268" i="10"/>
  <c r="AR166" i="10"/>
  <c r="AR287" i="10"/>
  <c r="AW44" i="6"/>
  <c r="AX43" i="6"/>
  <c r="AQ47" i="14" l="1"/>
  <c r="AR1" i="14"/>
  <c r="AC67" i="9"/>
  <c r="AC92" i="9"/>
  <c r="AU22" i="14"/>
  <c r="AB83" i="9"/>
  <c r="AB91" i="9"/>
  <c r="AA127" i="9"/>
  <c r="AA128" i="9" s="1"/>
  <c r="AA121" i="9"/>
  <c r="AC149" i="9"/>
  <c r="AD7" i="9"/>
  <c r="AC9" i="9"/>
  <c r="AC19" i="9"/>
  <c r="AC13" i="9"/>
  <c r="AC65" i="9"/>
  <c r="AC66" i="9" s="1"/>
  <c r="AC105" i="9"/>
  <c r="AC106" i="9" s="1"/>
  <c r="AC107" i="9" s="1"/>
  <c r="AC111" i="9" s="1"/>
  <c r="AC119" i="9"/>
  <c r="AC70" i="9"/>
  <c r="AC68" i="9"/>
  <c r="AC82" i="9"/>
  <c r="AC126" i="9"/>
  <c r="AU58" i="6"/>
  <c r="AU53" i="6"/>
  <c r="AV52" i="6"/>
  <c r="AB509" i="10"/>
  <c r="AS166" i="10"/>
  <c r="AS287" i="10"/>
  <c r="AT4" i="10"/>
  <c r="AT5" i="10" s="1"/>
  <c r="AT110" i="10" s="1"/>
  <c r="AU3" i="10"/>
  <c r="AB451" i="10"/>
  <c r="AB11" i="10"/>
  <c r="AB37" i="10"/>
  <c r="AB38" i="10" s="1"/>
  <c r="AB39" i="10" s="1"/>
  <c r="AB234" i="10"/>
  <c r="AB290" i="10" s="1"/>
  <c r="AB109" i="10"/>
  <c r="AB111" i="10" s="1"/>
  <c r="AB447" i="10"/>
  <c r="AB7" i="10"/>
  <c r="AB8" i="10" s="1"/>
  <c r="AB10" i="10"/>
  <c r="AB9" i="10"/>
  <c r="AB12" i="10"/>
  <c r="AB233" i="10"/>
  <c r="AB13" i="10"/>
  <c r="AB104" i="10"/>
  <c r="AB14" i="10"/>
  <c r="AB450" i="10"/>
  <c r="AW3" i="9"/>
  <c r="AV4" i="9"/>
  <c r="AV5" i="9" s="1"/>
  <c r="AV6" i="9" s="1"/>
  <c r="AV63" i="9" s="1"/>
  <c r="AA300" i="10"/>
  <c r="AA198" i="10"/>
  <c r="AA436" i="10"/>
  <c r="AX44" i="6"/>
  <c r="AY43" i="6"/>
  <c r="AC69" i="9" l="1"/>
  <c r="AC71" i="9" s="1"/>
  <c r="AC72" i="9" s="1"/>
  <c r="AR47" i="14"/>
  <c r="AS1" i="14"/>
  <c r="AC42" i="9"/>
  <c r="AC43" i="9" s="1"/>
  <c r="AC44" i="9" s="1"/>
  <c r="AV22" i="14"/>
  <c r="AB120" i="9"/>
  <c r="AB84" i="9"/>
  <c r="AD102" i="9"/>
  <c r="AD103" i="9" s="1"/>
  <c r="AD104" i="9" s="1"/>
  <c r="AD14" i="9"/>
  <c r="AD11" i="9"/>
  <c r="AD24" i="9" s="1"/>
  <c r="AD46" i="9"/>
  <c r="AD12" i="9"/>
  <c r="AD92" i="9" s="1"/>
  <c r="AD10" i="9"/>
  <c r="AD8" i="9"/>
  <c r="AD15" i="9"/>
  <c r="AC152" i="9"/>
  <c r="AC156" i="9"/>
  <c r="AV58" i="6"/>
  <c r="AW52" i="6"/>
  <c r="AV53" i="6"/>
  <c r="AC6" i="10"/>
  <c r="AB266" i="10"/>
  <c r="AB422" i="10" s="1"/>
  <c r="AB260" i="10"/>
  <c r="AB213" i="10"/>
  <c r="AU4" i="10"/>
  <c r="AU5" i="10" s="1"/>
  <c r="AU110" i="10" s="1"/>
  <c r="AV3" i="10"/>
  <c r="AB471" i="10"/>
  <c r="AB103" i="10"/>
  <c r="AW4" i="9"/>
  <c r="AW5" i="9" s="1"/>
  <c r="AW6" i="9" s="1"/>
  <c r="AW63" i="9" s="1"/>
  <c r="AX3" i="9"/>
  <c r="AB466" i="10"/>
  <c r="AB385" i="10"/>
  <c r="AB256" i="10" s="1"/>
  <c r="AB51" i="10"/>
  <c r="AB58" i="10" s="1"/>
  <c r="AB464" i="10"/>
  <c r="AB467" i="10" s="1"/>
  <c r="AB465" i="10"/>
  <c r="AB50" i="10"/>
  <c r="AB57" i="10" s="1"/>
  <c r="AT166" i="10"/>
  <c r="AT287" i="10"/>
  <c r="AB268" i="10"/>
  <c r="AY44" i="6"/>
  <c r="AZ43" i="6"/>
  <c r="AS47" i="14" l="1"/>
  <c r="AT1" i="14"/>
  <c r="AW22" i="14"/>
  <c r="AB121" i="9"/>
  <c r="AB127" i="9"/>
  <c r="AB128" i="9" s="1"/>
  <c r="AD149" i="9"/>
  <c r="AE7" i="9"/>
  <c r="AD13" i="9"/>
  <c r="AD9" i="9"/>
  <c r="AD19" i="9"/>
  <c r="AD126" i="9"/>
  <c r="AD105" i="9"/>
  <c r="AD106" i="9" s="1"/>
  <c r="AD107" i="9" s="1"/>
  <c r="AD111" i="9" s="1"/>
  <c r="AD67" i="9"/>
  <c r="AD119" i="9"/>
  <c r="AD70" i="9"/>
  <c r="AD68" i="9"/>
  <c r="AD65" i="9"/>
  <c r="AD66" i="9" s="1"/>
  <c r="AD82" i="9"/>
  <c r="AC91" i="9"/>
  <c r="AC83" i="9"/>
  <c r="AW58" i="6"/>
  <c r="AX52" i="6"/>
  <c r="AW53" i="6"/>
  <c r="AC509" i="10"/>
  <c r="AW3" i="10"/>
  <c r="AV4" i="10"/>
  <c r="AV5" i="10" s="1"/>
  <c r="AV110" i="10" s="1"/>
  <c r="AU166" i="10"/>
  <c r="AU287" i="10"/>
  <c r="AC450" i="10"/>
  <c r="AC234" i="10"/>
  <c r="AC290" i="10" s="1"/>
  <c r="AC12" i="10"/>
  <c r="AC9" i="10"/>
  <c r="AC13" i="10"/>
  <c r="AC451" i="10"/>
  <c r="AC37" i="10"/>
  <c r="AC38" i="10" s="1"/>
  <c r="AC39" i="10" s="1"/>
  <c r="AC7" i="10"/>
  <c r="AC8" i="10" s="1"/>
  <c r="AC10" i="10"/>
  <c r="AC11" i="10"/>
  <c r="AC447" i="10"/>
  <c r="AC104" i="10"/>
  <c r="AC109" i="10"/>
  <c r="AC111" i="10" s="1"/>
  <c r="AC14" i="10"/>
  <c r="AC233" i="10"/>
  <c r="AX4" i="9"/>
  <c r="AX5" i="9" s="1"/>
  <c r="AX6" i="9" s="1"/>
  <c r="AX63" i="9" s="1"/>
  <c r="AY3" i="9"/>
  <c r="AB300" i="10"/>
  <c r="AB198" i="10"/>
  <c r="AB436" i="10"/>
  <c r="BA43" i="6"/>
  <c r="AZ44" i="6"/>
  <c r="AT47" i="14" l="1"/>
  <c r="AU1" i="14"/>
  <c r="AD42" i="9"/>
  <c r="AD43" i="9" s="1"/>
  <c r="AD44" i="9" s="1"/>
  <c r="AD91" i="9" s="1"/>
  <c r="AX22" i="14"/>
  <c r="AC120" i="9"/>
  <c r="AC84" i="9"/>
  <c r="AD69" i="9"/>
  <c r="AD71" i="9" s="1"/>
  <c r="AD72" i="9" s="1"/>
  <c r="AE102" i="9"/>
  <c r="AE103" i="9" s="1"/>
  <c r="AE104" i="9" s="1"/>
  <c r="AE46" i="9"/>
  <c r="AE11" i="9"/>
  <c r="AE24" i="9" s="1"/>
  <c r="AE8" i="9"/>
  <c r="AE10" i="9"/>
  <c r="AE15" i="9"/>
  <c r="AE12" i="9"/>
  <c r="AE92" i="9" s="1"/>
  <c r="AE14" i="9"/>
  <c r="AD156" i="9"/>
  <c r="AD152" i="9"/>
  <c r="AX58" i="6"/>
  <c r="AY52" i="6"/>
  <c r="AX53" i="6"/>
  <c r="AC266" i="10"/>
  <c r="AC422" i="10" s="1"/>
  <c r="AC465" i="10"/>
  <c r="AC385" i="10"/>
  <c r="AC256" i="10" s="1"/>
  <c r="AC50" i="10"/>
  <c r="AC57" i="10" s="1"/>
  <c r="AC464" i="10"/>
  <c r="AC467" i="10" s="1"/>
  <c r="AC51" i="10"/>
  <c r="AC58" i="10" s="1"/>
  <c r="AC466" i="10"/>
  <c r="AD6" i="10"/>
  <c r="AV166" i="10"/>
  <c r="AV287" i="10"/>
  <c r="AC471" i="10"/>
  <c r="AC103" i="10"/>
  <c r="AZ3" i="9"/>
  <c r="AY4" i="9"/>
  <c r="AY5" i="9" s="1"/>
  <c r="AY6" i="9" s="1"/>
  <c r="AY63" i="9" s="1"/>
  <c r="AC213" i="10"/>
  <c r="AC260" i="10"/>
  <c r="AW4" i="10"/>
  <c r="AW5" i="10" s="1"/>
  <c r="AW110" i="10" s="1"/>
  <c r="AX3" i="10"/>
  <c r="AC268" i="10"/>
  <c r="BB43" i="6"/>
  <c r="BA44" i="6"/>
  <c r="AU47" i="14" l="1"/>
  <c r="AV1" i="14"/>
  <c r="AY22" i="14"/>
  <c r="AD83" i="9"/>
  <c r="AD120" i="9" s="1"/>
  <c r="AD127" i="9" s="1"/>
  <c r="AE65" i="9"/>
  <c r="AE66" i="9" s="1"/>
  <c r="AE105" i="9"/>
  <c r="AE106" i="9" s="1"/>
  <c r="AE107" i="9" s="1"/>
  <c r="AE111" i="9" s="1"/>
  <c r="AE126" i="9"/>
  <c r="AE82" i="9"/>
  <c r="AE70" i="9"/>
  <c r="AE119" i="9"/>
  <c r="AE68" i="9"/>
  <c r="AE149" i="9"/>
  <c r="AE9" i="9"/>
  <c r="AE19" i="9"/>
  <c r="AE13" i="9"/>
  <c r="AF7" i="9"/>
  <c r="AE67" i="9"/>
  <c r="AC127" i="9"/>
  <c r="AC128" i="9" s="1"/>
  <c r="AC121" i="9"/>
  <c r="AY58" i="6"/>
  <c r="AZ52" i="6"/>
  <c r="AY53" i="6"/>
  <c r="AD509" i="10"/>
  <c r="AD234" i="10"/>
  <c r="AD290" i="10" s="1"/>
  <c r="AD12" i="10"/>
  <c r="AD37" i="10"/>
  <c r="AD38" i="10" s="1"/>
  <c r="AD39" i="10" s="1"/>
  <c r="AD14" i="10"/>
  <c r="AD450" i="10"/>
  <c r="AD451" i="10"/>
  <c r="AD447" i="10"/>
  <c r="AD9" i="10"/>
  <c r="AD11" i="10"/>
  <c r="AD104" i="10"/>
  <c r="AD233" i="10"/>
  <c r="AD109" i="10"/>
  <c r="AD111" i="10" s="1"/>
  <c r="AD13" i="10"/>
  <c r="AD10" i="10"/>
  <c r="AD7" i="10"/>
  <c r="AD8" i="10" s="1"/>
  <c r="AC436" i="10"/>
  <c r="AW166" i="10"/>
  <c r="AW287" i="10"/>
  <c r="BA3" i="9"/>
  <c r="AZ4" i="9"/>
  <c r="AZ5" i="9" s="1"/>
  <c r="AZ6" i="9" s="1"/>
  <c r="AZ63" i="9" s="1"/>
  <c r="AC300" i="10"/>
  <c r="AC198" i="10"/>
  <c r="AY3" i="10"/>
  <c r="AX4" i="10"/>
  <c r="AX5" i="10" s="1"/>
  <c r="AX110" i="10" s="1"/>
  <c r="BC43" i="6"/>
  <c r="BB44" i="6"/>
  <c r="AV47" i="14" l="1"/>
  <c r="AW1" i="14"/>
  <c r="AE69" i="9"/>
  <c r="AE71" i="9" s="1"/>
  <c r="AE72" i="9" s="1"/>
  <c r="AD121" i="9"/>
  <c r="AE42" i="9"/>
  <c r="AE43" i="9" s="1"/>
  <c r="AE44" i="9" s="1"/>
  <c r="AD84" i="9"/>
  <c r="AE152" i="9"/>
  <c r="AE156" i="9"/>
  <c r="AF102" i="9"/>
  <c r="AF103" i="9" s="1"/>
  <c r="AF104" i="9" s="1"/>
  <c r="AF11" i="9"/>
  <c r="AF24" i="9" s="1"/>
  <c r="AF10" i="9"/>
  <c r="AF8" i="9"/>
  <c r="AF12" i="9"/>
  <c r="AF92" i="9" s="1"/>
  <c r="AF46" i="9"/>
  <c r="AF14" i="9"/>
  <c r="AF15" i="9"/>
  <c r="AZ58" i="6"/>
  <c r="BA52" i="6"/>
  <c r="AZ53" i="6"/>
  <c r="AD213" i="10"/>
  <c r="AD266" i="10"/>
  <c r="AD422" i="10" s="1"/>
  <c r="AD260" i="10"/>
  <c r="AD103" i="10"/>
  <c r="AD471" i="10"/>
  <c r="BB3" i="9"/>
  <c r="BA4" i="9"/>
  <c r="BA5" i="9" s="1"/>
  <c r="BA6" i="9" s="1"/>
  <c r="BA63" i="9" s="1"/>
  <c r="AZ3" i="10"/>
  <c r="AY4" i="10"/>
  <c r="AY5" i="10" s="1"/>
  <c r="AY110" i="10" s="1"/>
  <c r="AE6" i="10"/>
  <c r="AX166" i="10"/>
  <c r="AX287" i="10"/>
  <c r="AD50" i="10"/>
  <c r="AD57" i="10" s="1"/>
  <c r="AD465" i="10"/>
  <c r="AD51" i="10"/>
  <c r="AD58" i="10" s="1"/>
  <c r="AD464" i="10"/>
  <c r="AD467" i="10" s="1"/>
  <c r="AD466" i="10"/>
  <c r="AD385" i="10"/>
  <c r="AD256" i="10" s="1"/>
  <c r="AD268" i="10"/>
  <c r="AD128" i="9"/>
  <c r="BD43" i="6"/>
  <c r="BC44" i="6"/>
  <c r="AW47" i="14" l="1"/>
  <c r="AX1" i="14"/>
  <c r="AF149" i="9"/>
  <c r="AF9" i="9"/>
  <c r="AF19" i="9"/>
  <c r="AF13" i="9"/>
  <c r="AG7" i="9"/>
  <c r="AF126" i="9"/>
  <c r="AF119" i="9"/>
  <c r="AF68" i="9"/>
  <c r="AF82" i="9"/>
  <c r="AF70" i="9"/>
  <c r="AF105" i="9"/>
  <c r="AF106" i="9" s="1"/>
  <c r="AF107" i="9" s="1"/>
  <c r="AF111" i="9" s="1"/>
  <c r="AF65" i="9"/>
  <c r="AF66" i="9" s="1"/>
  <c r="AF67" i="9"/>
  <c r="AE91" i="9"/>
  <c r="AE83" i="9"/>
  <c r="BA58" i="6"/>
  <c r="BA53" i="6"/>
  <c r="BB52" i="6"/>
  <c r="AE509" i="10"/>
  <c r="AE9" i="10"/>
  <c r="AE11" i="10"/>
  <c r="AE234" i="10"/>
  <c r="AE290" i="10" s="1"/>
  <c r="AE447" i="10"/>
  <c r="AE14" i="10"/>
  <c r="AE450" i="10"/>
  <c r="AE451" i="10"/>
  <c r="AE233" i="10"/>
  <c r="AE37" i="10"/>
  <c r="AE38" i="10" s="1"/>
  <c r="AE39" i="10" s="1"/>
  <c r="AE7" i="10"/>
  <c r="AE8" i="10" s="1"/>
  <c r="AE12" i="10"/>
  <c r="AE10" i="10"/>
  <c r="AE104" i="10"/>
  <c r="AE109" i="10"/>
  <c r="AE111" i="10" s="1"/>
  <c r="AE13" i="10"/>
  <c r="AD198" i="10"/>
  <c r="AD300" i="10"/>
  <c r="AD436" i="10"/>
  <c r="AZ4" i="10"/>
  <c r="AZ5" i="10" s="1"/>
  <c r="AZ110" i="10" s="1"/>
  <c r="BA3" i="10"/>
  <c r="BC3" i="9"/>
  <c r="BB4" i="9"/>
  <c r="BB5" i="9" s="1"/>
  <c r="BB6" i="9" s="1"/>
  <c r="BB63" i="9" s="1"/>
  <c r="AY166" i="10"/>
  <c r="AY287" i="10"/>
  <c r="BE43" i="6"/>
  <c r="BD44" i="6"/>
  <c r="AX47" i="14" l="1"/>
  <c r="AY1" i="14"/>
  <c r="AF69" i="9"/>
  <c r="AF71" i="9" s="1"/>
  <c r="AF72" i="9" s="1"/>
  <c r="AF42" i="9"/>
  <c r="AF43" i="9" s="1"/>
  <c r="AF44" i="9" s="1"/>
  <c r="AE84" i="9"/>
  <c r="AE120" i="9"/>
  <c r="AG102" i="9"/>
  <c r="AG103" i="9" s="1"/>
  <c r="AG104" i="9" s="1"/>
  <c r="AG8" i="9"/>
  <c r="AG14" i="9"/>
  <c r="AG46" i="9"/>
  <c r="AG15" i="9"/>
  <c r="AG10" i="9"/>
  <c r="AG12" i="9"/>
  <c r="AG11" i="9"/>
  <c r="AG24" i="9" s="1"/>
  <c r="AF152" i="9"/>
  <c r="AF156" i="9"/>
  <c r="BB58" i="6"/>
  <c r="BC52" i="6"/>
  <c r="BB53" i="6"/>
  <c r="BD3" i="9"/>
  <c r="BC4" i="9"/>
  <c r="BC5" i="9" s="1"/>
  <c r="BC6" i="9" s="1"/>
  <c r="BC63" i="9" s="1"/>
  <c r="AE51" i="10"/>
  <c r="AE58" i="10" s="1"/>
  <c r="AE465" i="10"/>
  <c r="AE50" i="10"/>
  <c r="AE57" i="10" s="1"/>
  <c r="AE464" i="10"/>
  <c r="AE467" i="10" s="1"/>
  <c r="AE385" i="10"/>
  <c r="AE256" i="10" s="1"/>
  <c r="AE466" i="10"/>
  <c r="AZ166" i="10"/>
  <c r="AZ287" i="10"/>
  <c r="AF6" i="10"/>
  <c r="AE471" i="10"/>
  <c r="AE103" i="10"/>
  <c r="BA4" i="10"/>
  <c r="BA5" i="10" s="1"/>
  <c r="BA110" i="10" s="1"/>
  <c r="BB3" i="10"/>
  <c r="AE260" i="10"/>
  <c r="AE213" i="10"/>
  <c r="AE266" i="10"/>
  <c r="AE422" i="10" s="1"/>
  <c r="AE268" i="10"/>
  <c r="BF43" i="6"/>
  <c r="BE44" i="6"/>
  <c r="AG67" i="9" l="1"/>
  <c r="AG92" i="9"/>
  <c r="AY47" i="14"/>
  <c r="AZ1" i="14"/>
  <c r="AF91" i="9"/>
  <c r="AF83" i="9"/>
  <c r="AG119" i="9"/>
  <c r="AG68" i="9"/>
  <c r="AG82" i="9"/>
  <c r="AG65" i="9"/>
  <c r="AG66" i="9" s="1"/>
  <c r="AG70" i="9"/>
  <c r="AG126" i="9"/>
  <c r="AG105" i="9"/>
  <c r="AG106" i="9" s="1"/>
  <c r="AG107" i="9" s="1"/>
  <c r="AG111" i="9" s="1"/>
  <c r="AG149" i="9"/>
  <c r="AG19" i="9"/>
  <c r="AH7" i="9"/>
  <c r="AG13" i="9"/>
  <c r="AG9" i="9"/>
  <c r="AE127" i="9"/>
  <c r="AE128" i="9" s="1"/>
  <c r="AE121" i="9"/>
  <c r="BC58" i="6"/>
  <c r="BC53" i="6"/>
  <c r="BD52" i="6"/>
  <c r="AF509" i="10"/>
  <c r="AF109" i="10"/>
  <c r="AF111" i="10" s="1"/>
  <c r="BA166" i="10"/>
  <c r="BA287" i="10"/>
  <c r="AE436" i="10"/>
  <c r="AE300" i="10"/>
  <c r="AE198" i="10"/>
  <c r="AF233" i="10"/>
  <c r="AF12" i="10"/>
  <c r="AF37" i="10"/>
  <c r="AF38" i="10" s="1"/>
  <c r="AF39" i="10" s="1"/>
  <c r="AF7" i="10"/>
  <c r="AF8" i="10" s="1"/>
  <c r="AF11" i="10"/>
  <c r="AF234" i="10"/>
  <c r="AF290" i="10" s="1"/>
  <c r="AF9" i="10"/>
  <c r="AF104" i="10"/>
  <c r="AF447" i="10"/>
  <c r="AF13" i="10"/>
  <c r="AF450" i="10"/>
  <c r="AF14" i="10"/>
  <c r="AF10" i="10"/>
  <c r="AF451" i="10"/>
  <c r="BC3" i="10"/>
  <c r="BB4" i="10"/>
  <c r="BB5" i="10" s="1"/>
  <c r="BB110" i="10" s="1"/>
  <c r="BD4" i="9"/>
  <c r="BD5" i="9" s="1"/>
  <c r="BD6" i="9" s="1"/>
  <c r="BD63" i="9" s="1"/>
  <c r="BE3" i="9"/>
  <c r="BF44" i="6"/>
  <c r="BG43" i="6"/>
  <c r="AG69" i="9" l="1"/>
  <c r="AG71" i="9" s="1"/>
  <c r="AG72" i="9" s="1"/>
  <c r="AG42" i="9"/>
  <c r="AG43" i="9" s="1"/>
  <c r="AG44" i="9" s="1"/>
  <c r="AG91" i="9" s="1"/>
  <c r="AH102" i="9"/>
  <c r="AH103" i="9" s="1"/>
  <c r="AH104" i="9" s="1"/>
  <c r="AH8" i="9"/>
  <c r="AH11" i="9"/>
  <c r="AH24" i="9" s="1"/>
  <c r="AH14" i="9"/>
  <c r="AH46" i="9"/>
  <c r="AH12" i="9"/>
  <c r="AH92" i="9" s="1"/>
  <c r="AH15" i="9"/>
  <c r="AH10" i="9"/>
  <c r="AG152" i="9"/>
  <c r="AG156" i="9"/>
  <c r="AF120" i="9"/>
  <c r="AF84" i="9"/>
  <c r="BD58" i="6"/>
  <c r="BE52" i="6"/>
  <c r="BD53" i="6"/>
  <c r="BB287" i="10"/>
  <c r="BB166" i="10"/>
  <c r="AF466" i="10"/>
  <c r="AF51" i="10"/>
  <c r="AF58" i="10" s="1"/>
  <c r="AF464" i="10"/>
  <c r="AF467" i="10" s="1"/>
  <c r="AF385" i="10"/>
  <c r="AF256" i="10" s="1"/>
  <c r="AF50" i="10"/>
  <c r="AF57" i="10" s="1"/>
  <c r="AF465" i="10"/>
  <c r="AF268" i="10"/>
  <c r="AF266" i="10"/>
  <c r="AF422" i="10" s="1"/>
  <c r="AF213" i="10"/>
  <c r="AF260" i="10"/>
  <c r="BD3" i="10"/>
  <c r="BC4" i="10"/>
  <c r="BC5" i="10" s="1"/>
  <c r="BC110" i="10" s="1"/>
  <c r="AG6" i="10"/>
  <c r="AF471" i="10"/>
  <c r="AF103" i="10"/>
  <c r="BE4" i="9"/>
  <c r="BE5" i="9" s="1"/>
  <c r="BE6" i="9" s="1"/>
  <c r="BE63" i="9" s="1"/>
  <c r="BF3" i="9"/>
  <c r="BH43" i="6"/>
  <c r="BG44" i="6"/>
  <c r="AG83" i="9" l="1"/>
  <c r="AG120" i="9" s="1"/>
  <c r="AG127" i="9" s="1"/>
  <c r="AF127" i="9"/>
  <c r="AF128" i="9" s="1"/>
  <c r="AF121" i="9"/>
  <c r="AH119" i="9"/>
  <c r="AH68" i="9"/>
  <c r="AH82" i="9"/>
  <c r="AH65" i="9"/>
  <c r="AH66" i="9" s="1"/>
  <c r="AH67" i="9"/>
  <c r="AH70" i="9"/>
  <c r="AH126" i="9"/>
  <c r="AH105" i="9"/>
  <c r="AH106" i="9" s="1"/>
  <c r="AH107" i="9" s="1"/>
  <c r="AH111" i="9" s="1"/>
  <c r="AH149" i="9"/>
  <c r="AI7" i="9"/>
  <c r="AH13" i="9"/>
  <c r="AH19" i="9"/>
  <c r="AH9" i="9"/>
  <c r="BE58" i="6"/>
  <c r="BF52" i="6"/>
  <c r="BE53" i="6"/>
  <c r="AG509" i="10"/>
  <c r="BG3" i="9"/>
  <c r="BF4" i="9"/>
  <c r="BF5" i="9" s="1"/>
  <c r="BF6" i="9" s="1"/>
  <c r="BF63" i="9" s="1"/>
  <c r="AF436" i="10"/>
  <c r="AF300" i="10"/>
  <c r="AF198" i="10"/>
  <c r="BC287" i="10"/>
  <c r="BC166" i="10"/>
  <c r="BE3" i="10"/>
  <c r="BD4" i="10"/>
  <c r="BD5" i="10" s="1"/>
  <c r="BD110" i="10" s="1"/>
  <c r="AG451" i="10"/>
  <c r="AG13" i="10"/>
  <c r="AG447" i="10"/>
  <c r="AG234" i="10"/>
  <c r="AG290" i="10" s="1"/>
  <c r="AG37" i="10"/>
  <c r="AG38" i="10" s="1"/>
  <c r="AG39" i="10" s="1"/>
  <c r="AG11" i="10"/>
  <c r="AG12" i="10"/>
  <c r="AG109" i="10"/>
  <c r="AG111" i="10" s="1"/>
  <c r="AG233" i="10"/>
  <c r="AG104" i="10"/>
  <c r="AG14" i="10"/>
  <c r="AG10" i="10"/>
  <c r="AG7" i="10"/>
  <c r="AG8" i="10" s="1"/>
  <c r="AG9" i="10"/>
  <c r="AG450" i="10"/>
  <c r="BH44" i="6"/>
  <c r="BI43" i="6"/>
  <c r="AG121" i="9" l="1"/>
  <c r="AH42" i="9"/>
  <c r="AH43" i="9" s="1"/>
  <c r="AH44" i="9" s="1"/>
  <c r="AG84" i="9"/>
  <c r="AH69" i="9"/>
  <c r="AH71" i="9" s="1"/>
  <c r="AH72" i="9" s="1"/>
  <c r="AI102" i="9"/>
  <c r="AI103" i="9" s="1"/>
  <c r="AI104" i="9" s="1"/>
  <c r="AI8" i="9"/>
  <c r="AI14" i="9"/>
  <c r="AI15" i="9"/>
  <c r="AI46" i="9"/>
  <c r="AI12" i="9"/>
  <c r="AI11" i="9"/>
  <c r="AI24" i="9" s="1"/>
  <c r="AI10" i="9"/>
  <c r="AH156" i="9"/>
  <c r="AH152" i="9"/>
  <c r="BF58" i="6"/>
  <c r="BG52" i="6"/>
  <c r="BF53" i="6"/>
  <c r="AG213" i="10"/>
  <c r="AG266" i="10"/>
  <c r="AG422" i="10" s="1"/>
  <c r="AG260" i="10"/>
  <c r="BE4" i="10"/>
  <c r="BE5" i="10" s="1"/>
  <c r="BE110" i="10" s="1"/>
  <c r="BF3" i="10"/>
  <c r="AH6" i="10"/>
  <c r="AG466" i="10"/>
  <c r="AG385" i="10"/>
  <c r="AG256" i="10" s="1"/>
  <c r="AG464" i="10"/>
  <c r="AG467" i="10" s="1"/>
  <c r="AG465" i="10"/>
  <c r="AG50" i="10"/>
  <c r="AG57" i="10" s="1"/>
  <c r="AG51" i="10"/>
  <c r="AG58" i="10" s="1"/>
  <c r="BD287" i="10"/>
  <c r="BD166" i="10"/>
  <c r="BG4" i="9"/>
  <c r="BG5" i="9" s="1"/>
  <c r="BG6" i="9" s="1"/>
  <c r="BG63" i="9" s="1"/>
  <c r="BH3" i="9"/>
  <c r="AG471" i="10"/>
  <c r="AG103" i="10"/>
  <c r="AG268" i="10"/>
  <c r="AG128" i="9"/>
  <c r="BI44" i="6"/>
  <c r="BJ43" i="6"/>
  <c r="AI65" i="9" l="1"/>
  <c r="AI66" i="9" s="1"/>
  <c r="AI92" i="9"/>
  <c r="AI67" i="9"/>
  <c r="AI68" i="9"/>
  <c r="AI126" i="9"/>
  <c r="AI105" i="9"/>
  <c r="AI106" i="9" s="1"/>
  <c r="AI107" i="9" s="1"/>
  <c r="AI111" i="9" s="1"/>
  <c r="AI119" i="9"/>
  <c r="AI70" i="9"/>
  <c r="AI82" i="9"/>
  <c r="AI149" i="9"/>
  <c r="AI13" i="9"/>
  <c r="AI19" i="9"/>
  <c r="AI9" i="9"/>
  <c r="AJ7" i="9"/>
  <c r="AH91" i="9"/>
  <c r="AH83" i="9"/>
  <c r="BG58" i="6"/>
  <c r="BH52" i="6"/>
  <c r="BG53" i="6"/>
  <c r="AH509" i="10"/>
  <c r="AG436" i="10"/>
  <c r="AH234" i="10"/>
  <c r="AH290" i="10" s="1"/>
  <c r="AH447" i="10"/>
  <c r="AH233" i="10"/>
  <c r="AH14" i="10"/>
  <c r="AH104" i="10"/>
  <c r="AH109" i="10"/>
  <c r="AH111" i="10" s="1"/>
  <c r="AH13" i="10"/>
  <c r="AH10" i="10"/>
  <c r="AH11" i="10"/>
  <c r="AH268" i="10" s="1"/>
  <c r="AH37" i="10"/>
  <c r="AH38" i="10" s="1"/>
  <c r="AH39" i="10" s="1"/>
  <c r="AH451" i="10"/>
  <c r="AH9" i="10"/>
  <c r="AH7" i="10"/>
  <c r="AH8" i="10" s="1"/>
  <c r="AH12" i="10"/>
  <c r="AH450" i="10"/>
  <c r="BF4" i="10"/>
  <c r="BF5" i="10" s="1"/>
  <c r="BF110" i="10" s="1"/>
  <c r="BG3" i="10"/>
  <c r="BE287" i="10"/>
  <c r="BE166" i="10"/>
  <c r="AG300" i="10"/>
  <c r="AG198" i="10"/>
  <c r="BH4" i="9"/>
  <c r="BH5" i="9" s="1"/>
  <c r="BH6" i="9" s="1"/>
  <c r="BH63" i="9" s="1"/>
  <c r="BI3" i="9"/>
  <c r="BJ44" i="6"/>
  <c r="BK43" i="6"/>
  <c r="AI42" i="9" l="1"/>
  <c r="AI43" i="9" s="1"/>
  <c r="AI44" i="9" s="1"/>
  <c r="AI83" i="9" s="1"/>
  <c r="AI120" i="9" s="1"/>
  <c r="AI127" i="9" s="1"/>
  <c r="AI69" i="9"/>
  <c r="AI71" i="9" s="1"/>
  <c r="AI72" i="9" s="1"/>
  <c r="AJ102" i="9"/>
  <c r="AJ103" i="9" s="1"/>
  <c r="AJ104" i="9" s="1"/>
  <c r="AJ46" i="9"/>
  <c r="AJ15" i="9"/>
  <c r="AJ11" i="9"/>
  <c r="AJ24" i="9" s="1"/>
  <c r="AJ8" i="9"/>
  <c r="AJ12" i="9"/>
  <c r="AJ92" i="9" s="1"/>
  <c r="AJ14" i="9"/>
  <c r="AJ10" i="9"/>
  <c r="AI156" i="9"/>
  <c r="AI152" i="9"/>
  <c r="AH120" i="9"/>
  <c r="AH84" i="9"/>
  <c r="BH58" i="6"/>
  <c r="BH53" i="6"/>
  <c r="BI52" i="6"/>
  <c r="BJ3" i="9"/>
  <c r="BI4" i="9"/>
  <c r="BI5" i="9" s="1"/>
  <c r="BI6" i="9" s="1"/>
  <c r="BI63" i="9" s="1"/>
  <c r="AH466" i="10"/>
  <c r="AH385" i="10"/>
  <c r="AH256" i="10" s="1"/>
  <c r="AH51" i="10"/>
  <c r="AH58" i="10" s="1"/>
  <c r="AH50" i="10"/>
  <c r="AH57" i="10" s="1"/>
  <c r="AH464" i="10"/>
  <c r="AH467" i="10" s="1"/>
  <c r="AH465" i="10"/>
  <c r="AH471" i="10"/>
  <c r="AH103" i="10"/>
  <c r="AH266" i="10"/>
  <c r="AH422" i="10" s="1"/>
  <c r="AH213" i="10"/>
  <c r="AH260" i="10"/>
  <c r="BF166" i="10"/>
  <c r="BF287" i="10"/>
  <c r="AI6" i="10"/>
  <c r="BH3" i="10"/>
  <c r="BG4" i="10"/>
  <c r="BG5" i="10" s="1"/>
  <c r="BG110" i="10" s="1"/>
  <c r="BK44" i="6"/>
  <c r="BL43" i="6"/>
  <c r="AI121" i="9" l="1"/>
  <c r="AI84" i="9"/>
  <c r="AI91" i="9"/>
  <c r="AJ119" i="9"/>
  <c r="AJ68" i="9"/>
  <c r="AJ126" i="9"/>
  <c r="AJ105" i="9"/>
  <c r="AJ106" i="9" s="1"/>
  <c r="AJ107" i="9" s="1"/>
  <c r="AJ111" i="9" s="1"/>
  <c r="AJ65" i="9"/>
  <c r="AJ66" i="9" s="1"/>
  <c r="AJ70" i="9"/>
  <c r="AJ82" i="9"/>
  <c r="AJ67" i="9"/>
  <c r="AH127" i="9"/>
  <c r="AH128" i="9" s="1"/>
  <c r="AH121" i="9"/>
  <c r="AJ149" i="9"/>
  <c r="AJ19" i="9"/>
  <c r="AK7" i="9"/>
  <c r="AJ9" i="9"/>
  <c r="AJ13" i="9"/>
  <c r="BI58" i="6"/>
  <c r="BJ52" i="6"/>
  <c r="BI53" i="6"/>
  <c r="AI509" i="10"/>
  <c r="BG166" i="10"/>
  <c r="BG287" i="10"/>
  <c r="BJ4" i="9"/>
  <c r="BJ5" i="9" s="1"/>
  <c r="BJ6" i="9" s="1"/>
  <c r="BJ63" i="9" s="1"/>
  <c r="BK3" i="9"/>
  <c r="BI3" i="10"/>
  <c r="BH4" i="10"/>
  <c r="BH5" i="10" s="1"/>
  <c r="BH110" i="10" s="1"/>
  <c r="AH436" i="10"/>
  <c r="AH300" i="10"/>
  <c r="AH198" i="10"/>
  <c r="AI7" i="10"/>
  <c r="AI8" i="10" s="1"/>
  <c r="AI109" i="10"/>
  <c r="AI111" i="10" s="1"/>
  <c r="AI9" i="10"/>
  <c r="AI37" i="10"/>
  <c r="AI38" i="10" s="1"/>
  <c r="AI39" i="10" s="1"/>
  <c r="AI447" i="10"/>
  <c r="AI11" i="10"/>
  <c r="AI12" i="10"/>
  <c r="AI10" i="10"/>
  <c r="AI13" i="10"/>
  <c r="AI450" i="10"/>
  <c r="AI233" i="10"/>
  <c r="AI234" i="10"/>
  <c r="AI290" i="10" s="1"/>
  <c r="AI104" i="10"/>
  <c r="AI14" i="10"/>
  <c r="AI451" i="10"/>
  <c r="AI128" i="9"/>
  <c r="BL44" i="6"/>
  <c r="BM43" i="6"/>
  <c r="AJ69" i="9" l="1"/>
  <c r="AJ71" i="9" s="1"/>
  <c r="AJ72" i="9" s="1"/>
  <c r="AJ42" i="9"/>
  <c r="AJ43" i="9" s="1"/>
  <c r="AJ44" i="9" s="1"/>
  <c r="AJ91" i="9" s="1"/>
  <c r="AK102" i="9"/>
  <c r="AK103" i="9" s="1"/>
  <c r="AK104" i="9" s="1"/>
  <c r="AK10" i="9"/>
  <c r="AK15" i="9"/>
  <c r="AK12" i="9"/>
  <c r="AK11" i="9"/>
  <c r="AK24" i="9" s="1"/>
  <c r="AK8" i="9"/>
  <c r="AK46" i="9"/>
  <c r="AK14" i="9"/>
  <c r="AJ152" i="9"/>
  <c r="AJ156" i="9"/>
  <c r="BJ58" i="6"/>
  <c r="BK52" i="6"/>
  <c r="BJ53" i="6"/>
  <c r="AJ6" i="10"/>
  <c r="BL3" i="9"/>
  <c r="BK4" i="9"/>
  <c r="BK5" i="9" s="1"/>
  <c r="BK6" i="9" s="1"/>
  <c r="BK63" i="9" s="1"/>
  <c r="BI4" i="10"/>
  <c r="BI5" i="10" s="1"/>
  <c r="BI110" i="10" s="1"/>
  <c r="BJ3" i="10"/>
  <c r="AI268" i="10"/>
  <c r="BH166" i="10"/>
  <c r="BH287" i="10"/>
  <c r="AI385" i="10"/>
  <c r="AI256" i="10" s="1"/>
  <c r="AI51" i="10"/>
  <c r="AI58" i="10" s="1"/>
  <c r="AI50" i="10"/>
  <c r="AI57" i="10" s="1"/>
  <c r="AI466" i="10"/>
  <c r="AI465" i="10"/>
  <c r="AI464" i="10"/>
  <c r="AI467" i="10" s="1"/>
  <c r="AI103" i="10"/>
  <c r="AI471" i="10"/>
  <c r="AI260" i="10"/>
  <c r="AI213" i="10"/>
  <c r="AI266" i="10"/>
  <c r="AI422" i="10" s="1"/>
  <c r="BM44" i="6"/>
  <c r="BN43" i="6"/>
  <c r="AK67" i="9" l="1"/>
  <c r="AK92" i="9"/>
  <c r="AJ83" i="9"/>
  <c r="AJ120" i="9" s="1"/>
  <c r="AJ127" i="9" s="1"/>
  <c r="AJ128" i="9" s="1"/>
  <c r="AK149" i="9"/>
  <c r="AK9" i="9"/>
  <c r="AK42" i="9" s="1"/>
  <c r="AK43" i="9" s="1"/>
  <c r="AL7" i="9"/>
  <c r="AK19" i="9"/>
  <c r="AK13" i="9"/>
  <c r="AK65" i="9"/>
  <c r="AK66" i="9" s="1"/>
  <c r="AK119" i="9"/>
  <c r="AK68" i="9"/>
  <c r="AK70" i="9"/>
  <c r="AK82" i="9"/>
  <c r="AK126" i="9"/>
  <c r="AK105" i="9"/>
  <c r="AK106" i="9" s="1"/>
  <c r="AK107" i="9" s="1"/>
  <c r="AK111" i="9" s="1"/>
  <c r="BK58" i="6"/>
  <c r="BL52" i="6"/>
  <c r="BK53" i="6"/>
  <c r="AJ509" i="10"/>
  <c r="AJ109" i="10"/>
  <c r="AJ111" i="10" s="1"/>
  <c r="AI300" i="10"/>
  <c r="AI198" i="10"/>
  <c r="BK3" i="10"/>
  <c r="BJ4" i="10"/>
  <c r="BJ5" i="10" s="1"/>
  <c r="BJ110" i="10" s="1"/>
  <c r="BI166" i="10"/>
  <c r="BI287" i="10"/>
  <c r="BM3" i="9"/>
  <c r="BL4" i="9"/>
  <c r="BL5" i="9" s="1"/>
  <c r="BL6" i="9" s="1"/>
  <c r="BL63" i="9" s="1"/>
  <c r="AI436" i="10"/>
  <c r="AJ10" i="10"/>
  <c r="AJ7" i="10"/>
  <c r="AJ8" i="10" s="1"/>
  <c r="AJ234" i="10"/>
  <c r="AJ290" i="10" s="1"/>
  <c r="AJ37" i="10"/>
  <c r="AJ38" i="10" s="1"/>
  <c r="AJ39" i="10" s="1"/>
  <c r="AJ447" i="10"/>
  <c r="AJ233" i="10"/>
  <c r="AJ104" i="10"/>
  <c r="AJ13" i="10"/>
  <c r="AJ11" i="10"/>
  <c r="AJ450" i="10"/>
  <c r="AJ451" i="10"/>
  <c r="AJ14" i="10"/>
  <c r="AJ12" i="10"/>
  <c r="AJ9" i="10"/>
  <c r="BN44" i="6"/>
  <c r="BO43" i="6"/>
  <c r="AK69" i="9" l="1"/>
  <c r="AK71" i="9" s="1"/>
  <c r="AK72" i="9" s="1"/>
  <c r="AJ121" i="9"/>
  <c r="AJ84" i="9"/>
  <c r="AK44" i="9"/>
  <c r="AK152" i="9"/>
  <c r="AK156" i="9"/>
  <c r="AL102" i="9"/>
  <c r="AL103" i="9" s="1"/>
  <c r="AL104" i="9" s="1"/>
  <c r="AL46" i="9"/>
  <c r="AL11" i="9"/>
  <c r="AL24" i="9" s="1"/>
  <c r="AL15" i="9"/>
  <c r="AL14" i="9"/>
  <c r="AL12" i="9"/>
  <c r="AL92" i="9" s="1"/>
  <c r="AL8" i="9"/>
  <c r="AL10" i="9"/>
  <c r="BL58" i="6"/>
  <c r="BM52" i="6"/>
  <c r="BL53" i="6"/>
  <c r="AK6" i="10"/>
  <c r="AJ471" i="10"/>
  <c r="AJ103" i="10"/>
  <c r="AJ465" i="10"/>
  <c r="AJ466" i="10"/>
  <c r="AJ464" i="10"/>
  <c r="AJ467" i="10" s="1"/>
  <c r="AJ385" i="10"/>
  <c r="AJ256" i="10" s="1"/>
  <c r="AJ50" i="10"/>
  <c r="AJ57" i="10" s="1"/>
  <c r="AJ51" i="10"/>
  <c r="AJ58" i="10" s="1"/>
  <c r="BN3" i="9"/>
  <c r="BM4" i="9"/>
  <c r="BM5" i="9" s="1"/>
  <c r="BM6" i="9" s="1"/>
  <c r="BM63" i="9" s="1"/>
  <c r="AJ268" i="10"/>
  <c r="BJ166" i="10"/>
  <c r="BJ287" i="10"/>
  <c r="AJ213" i="10"/>
  <c r="AJ260" i="10"/>
  <c r="AJ266" i="10"/>
  <c r="BL3" i="10"/>
  <c r="BK4" i="10"/>
  <c r="BK5" i="10" s="1"/>
  <c r="BK110" i="10" s="1"/>
  <c r="BO44" i="6"/>
  <c r="BP43" i="6"/>
  <c r="AK91" i="9" l="1"/>
  <c r="AK83" i="9"/>
  <c r="AL149" i="9"/>
  <c r="AM7" i="9"/>
  <c r="AL13" i="9"/>
  <c r="AL9" i="9"/>
  <c r="AL42" i="9" s="1"/>
  <c r="AL43" i="9" s="1"/>
  <c r="AL19" i="9"/>
  <c r="AL70" i="9"/>
  <c r="AL82" i="9"/>
  <c r="AL105" i="9"/>
  <c r="AL106" i="9" s="1"/>
  <c r="AL107" i="9" s="1"/>
  <c r="AL111" i="9" s="1"/>
  <c r="AL67" i="9"/>
  <c r="AL126" i="9"/>
  <c r="AL119" i="9"/>
  <c r="AL68" i="9"/>
  <c r="AL65" i="9"/>
  <c r="AL66" i="9" s="1"/>
  <c r="BM58" i="6"/>
  <c r="BM53" i="6"/>
  <c r="BN52" i="6"/>
  <c r="AK509" i="10"/>
  <c r="BK166" i="10"/>
  <c r="BK287" i="10"/>
  <c r="BM3" i="10"/>
  <c r="BL4" i="10"/>
  <c r="BL5" i="10" s="1"/>
  <c r="BL110" i="10" s="1"/>
  <c r="BO3" i="9"/>
  <c r="BN4" i="9"/>
  <c r="BN5" i="9" s="1"/>
  <c r="BN6" i="9" s="1"/>
  <c r="BN63" i="9" s="1"/>
  <c r="AJ436" i="10"/>
  <c r="AK234" i="10"/>
  <c r="AK290" i="10" s="1"/>
  <c r="AK10" i="10"/>
  <c r="AK13" i="10"/>
  <c r="AK104" i="10"/>
  <c r="AK109" i="10"/>
  <c r="AK111" i="10" s="1"/>
  <c r="AK37" i="10"/>
  <c r="AK38" i="10" s="1"/>
  <c r="AK39" i="10" s="1"/>
  <c r="AK447" i="10"/>
  <c r="AK12" i="10"/>
  <c r="AK14" i="10"/>
  <c r="AK233" i="10"/>
  <c r="AK9" i="10"/>
  <c r="AK11" i="10"/>
  <c r="AK7" i="10"/>
  <c r="AK8" i="10" s="1"/>
  <c r="AK451" i="10"/>
  <c r="AK450" i="10"/>
  <c r="AJ422" i="10"/>
  <c r="AJ300" i="10"/>
  <c r="AJ198" i="10"/>
  <c r="BQ43" i="6"/>
  <c r="BP44" i="6"/>
  <c r="AL44" i="9" l="1"/>
  <c r="AK120" i="9"/>
  <c r="AK84" i="9"/>
  <c r="AL69" i="9"/>
  <c r="AL71" i="9" s="1"/>
  <c r="AL72" i="9" s="1"/>
  <c r="AM102" i="9"/>
  <c r="AM103" i="9" s="1"/>
  <c r="AM104" i="9" s="1"/>
  <c r="AM10" i="9"/>
  <c r="AM15" i="9"/>
  <c r="AM46" i="9"/>
  <c r="AM12" i="9"/>
  <c r="AM92" i="9" s="1"/>
  <c r="AM8" i="9"/>
  <c r="AM11" i="9"/>
  <c r="AM24" i="9" s="1"/>
  <c r="AM14" i="9"/>
  <c r="AL156" i="9"/>
  <c r="AL152" i="9"/>
  <c r="BN58" i="6"/>
  <c r="BO52" i="6"/>
  <c r="BN53" i="6"/>
  <c r="BO4" i="9"/>
  <c r="BO5" i="9" s="1"/>
  <c r="BO6" i="9" s="1"/>
  <c r="BO63" i="9" s="1"/>
  <c r="BP3" i="9"/>
  <c r="BL287" i="10"/>
  <c r="BL166" i="10"/>
  <c r="BM4" i="10"/>
  <c r="BM5" i="10" s="1"/>
  <c r="BM110" i="10" s="1"/>
  <c r="BN3" i="10"/>
  <c r="AL6" i="10"/>
  <c r="AK260" i="10"/>
  <c r="AK213" i="10"/>
  <c r="AK266" i="10"/>
  <c r="AK422" i="10" s="1"/>
  <c r="AK103" i="10"/>
  <c r="AK471" i="10"/>
  <c r="AK465" i="10"/>
  <c r="AK385" i="10"/>
  <c r="AK256" i="10" s="1"/>
  <c r="AK466" i="10"/>
  <c r="AK464" i="10"/>
  <c r="AK467" i="10" s="1"/>
  <c r="AK51" i="10"/>
  <c r="AK58" i="10" s="1"/>
  <c r="AK50" i="10"/>
  <c r="AK57" i="10" s="1"/>
  <c r="AK268" i="10"/>
  <c r="BR43" i="6"/>
  <c r="BQ44" i="6"/>
  <c r="AL91" i="9" l="1"/>
  <c r="AL83" i="9"/>
  <c r="AK121" i="9"/>
  <c r="AK127" i="9"/>
  <c r="AK128" i="9" s="1"/>
  <c r="AM149" i="9"/>
  <c r="AM13" i="9"/>
  <c r="AN7" i="9"/>
  <c r="AM9" i="9"/>
  <c r="AM42" i="9" s="1"/>
  <c r="AM43" i="9" s="1"/>
  <c r="AM19" i="9"/>
  <c r="AM67" i="9"/>
  <c r="AM82" i="9"/>
  <c r="AM68" i="9"/>
  <c r="AM119" i="9"/>
  <c r="AM70" i="9"/>
  <c r="AM126" i="9"/>
  <c r="AM105" i="9"/>
  <c r="AM106" i="9" s="1"/>
  <c r="AM107" i="9" s="1"/>
  <c r="AM111" i="9" s="1"/>
  <c r="AM65" i="9"/>
  <c r="AM66" i="9" s="1"/>
  <c r="BO58" i="6"/>
  <c r="BO53" i="6"/>
  <c r="BP52" i="6"/>
  <c r="AL509" i="10"/>
  <c r="AL109" i="10"/>
  <c r="AL111" i="10" s="1"/>
  <c r="AK436" i="10"/>
  <c r="BM287" i="10"/>
  <c r="BM166" i="10"/>
  <c r="AK198" i="10"/>
  <c r="AK300" i="10"/>
  <c r="BP4" i="9"/>
  <c r="BP5" i="9" s="1"/>
  <c r="BP6" i="9" s="1"/>
  <c r="BP63" i="9" s="1"/>
  <c r="BQ3" i="9"/>
  <c r="AL10" i="10"/>
  <c r="AL12" i="10"/>
  <c r="AL7" i="10"/>
  <c r="AL8" i="10" s="1"/>
  <c r="AL13" i="10"/>
  <c r="AL14" i="10"/>
  <c r="AL451" i="10"/>
  <c r="AL450" i="10"/>
  <c r="AL9" i="10"/>
  <c r="AL447" i="10"/>
  <c r="AL104" i="10"/>
  <c r="AL234" i="10"/>
  <c r="AL290" i="10" s="1"/>
  <c r="AL11" i="10"/>
  <c r="AL37" i="10"/>
  <c r="AL38" i="10" s="1"/>
  <c r="AL39" i="10" s="1"/>
  <c r="AL233" i="10"/>
  <c r="BN4" i="10"/>
  <c r="BN5" i="10" s="1"/>
  <c r="BN110" i="10" s="1"/>
  <c r="BO3" i="10"/>
  <c r="BS43" i="6"/>
  <c r="BR44" i="6"/>
  <c r="AM69" i="9" l="1"/>
  <c r="AM71" i="9" s="1"/>
  <c r="AM72" i="9" s="1"/>
  <c r="AL120" i="9"/>
  <c r="AL84" i="9"/>
  <c r="AM44" i="9"/>
  <c r="AN102" i="9"/>
  <c r="AN103" i="9" s="1"/>
  <c r="AN104" i="9" s="1"/>
  <c r="AN46" i="9"/>
  <c r="AN8" i="9"/>
  <c r="AN12" i="9"/>
  <c r="AN92" i="9" s="1"/>
  <c r="AN11" i="9"/>
  <c r="AN24" i="9" s="1"/>
  <c r="AN10" i="9"/>
  <c r="AN14" i="9"/>
  <c r="AN15" i="9"/>
  <c r="AM152" i="9"/>
  <c r="AM156" i="9"/>
  <c r="BP58" i="6"/>
  <c r="BQ52" i="6"/>
  <c r="BP53" i="6"/>
  <c r="BN287" i="10"/>
  <c r="BN166" i="10"/>
  <c r="BR3" i="9"/>
  <c r="BQ4" i="9"/>
  <c r="BQ5" i="9" s="1"/>
  <c r="BQ6" i="9" s="1"/>
  <c r="BQ63" i="9" s="1"/>
  <c r="AM6" i="10"/>
  <c r="AL260" i="10"/>
  <c r="AL213" i="10"/>
  <c r="AL266" i="10"/>
  <c r="AL422" i="10" s="1"/>
  <c r="BP3" i="10"/>
  <c r="BO4" i="10"/>
  <c r="BO5" i="10" s="1"/>
  <c r="BO110" i="10" s="1"/>
  <c r="AL385" i="10"/>
  <c r="AL256" i="10" s="1"/>
  <c r="AL50" i="10"/>
  <c r="AL57" i="10" s="1"/>
  <c r="AL464" i="10"/>
  <c r="AL467" i="10" s="1"/>
  <c r="AL465" i="10"/>
  <c r="AL51" i="10"/>
  <c r="AL58" i="10" s="1"/>
  <c r="AL466" i="10"/>
  <c r="AL471" i="10"/>
  <c r="AL103" i="10"/>
  <c r="AL268" i="10"/>
  <c r="BT43" i="6"/>
  <c r="BS44" i="6"/>
  <c r="AL127" i="9" l="1"/>
  <c r="AL128" i="9" s="1"/>
  <c r="AL121" i="9"/>
  <c r="AM83" i="9"/>
  <c r="AM91" i="9"/>
  <c r="AN149" i="9"/>
  <c r="AO7" i="9"/>
  <c r="AN19" i="9"/>
  <c r="AN13" i="9"/>
  <c r="AN9" i="9"/>
  <c r="AN42" i="9" s="1"/>
  <c r="AN43" i="9" s="1"/>
  <c r="AN65" i="9"/>
  <c r="AN66" i="9" s="1"/>
  <c r="AN68" i="9"/>
  <c r="AN105" i="9"/>
  <c r="AN106" i="9" s="1"/>
  <c r="AN107" i="9" s="1"/>
  <c r="AN111" i="9" s="1"/>
  <c r="AN126" i="9"/>
  <c r="AN82" i="9"/>
  <c r="AN119" i="9"/>
  <c r="AN67" i="9"/>
  <c r="AN70" i="9"/>
  <c r="BQ58" i="6"/>
  <c r="BR52" i="6"/>
  <c r="BQ53" i="6"/>
  <c r="AM509" i="10"/>
  <c r="AM109" i="10"/>
  <c r="AM111" i="10" s="1"/>
  <c r="BP4" i="10"/>
  <c r="BP5" i="10" s="1"/>
  <c r="BP110" i="10" s="1"/>
  <c r="BQ3" i="10"/>
  <c r="BO287" i="10"/>
  <c r="BO166" i="10"/>
  <c r="AM11" i="10"/>
  <c r="AM37" i="10"/>
  <c r="AM38" i="10" s="1"/>
  <c r="AM39" i="10" s="1"/>
  <c r="AM13" i="10"/>
  <c r="AM12" i="10"/>
  <c r="AM447" i="10"/>
  <c r="AM14" i="10"/>
  <c r="AM9" i="10"/>
  <c r="AM104" i="10"/>
  <c r="AM450" i="10"/>
  <c r="AM10" i="10"/>
  <c r="AM233" i="10"/>
  <c r="AM234" i="10"/>
  <c r="AM290" i="10" s="1"/>
  <c r="AM7" i="10"/>
  <c r="AM8" i="10" s="1"/>
  <c r="AM451" i="10"/>
  <c r="BS3" i="9"/>
  <c r="BR4" i="9"/>
  <c r="BR5" i="9" s="1"/>
  <c r="BR6" i="9" s="1"/>
  <c r="BR63" i="9" s="1"/>
  <c r="AL436" i="10"/>
  <c r="AL300" i="10"/>
  <c r="AL198" i="10"/>
  <c r="BU43" i="6"/>
  <c r="BT44" i="6"/>
  <c r="AN44" i="9" l="1"/>
  <c r="AN91" i="9" s="1"/>
  <c r="AN69" i="9"/>
  <c r="AN71" i="9" s="1"/>
  <c r="AN72" i="9" s="1"/>
  <c r="AM120" i="9"/>
  <c r="AM84" i="9"/>
  <c r="AO102" i="9"/>
  <c r="AO103" i="9" s="1"/>
  <c r="AO104" i="9" s="1"/>
  <c r="AO10" i="9"/>
  <c r="AO15" i="9"/>
  <c r="AO11" i="9"/>
  <c r="AO24" i="9" s="1"/>
  <c r="AO46" i="9"/>
  <c r="AO14" i="9"/>
  <c r="AO12" i="9"/>
  <c r="AO92" i="9" s="1"/>
  <c r="AO8" i="9"/>
  <c r="AN156" i="9"/>
  <c r="AN152" i="9"/>
  <c r="BR58" i="6"/>
  <c r="BS52" i="6"/>
  <c r="BR53" i="6"/>
  <c r="AM266" i="10"/>
  <c r="AM422" i="10" s="1"/>
  <c r="AM260" i="10"/>
  <c r="AM213" i="10"/>
  <c r="AM268" i="10"/>
  <c r="AN6" i="10"/>
  <c r="AM471" i="10"/>
  <c r="AM103" i="10"/>
  <c r="BT3" i="9"/>
  <c r="BS4" i="9"/>
  <c r="BS5" i="9" s="1"/>
  <c r="BS6" i="9" s="1"/>
  <c r="BS63" i="9" s="1"/>
  <c r="BQ4" i="10"/>
  <c r="BQ5" i="10" s="1"/>
  <c r="BQ110" i="10" s="1"/>
  <c r="BR3" i="10"/>
  <c r="AM464" i="10"/>
  <c r="AM467" i="10" s="1"/>
  <c r="AM51" i="10"/>
  <c r="AM58" i="10" s="1"/>
  <c r="AM385" i="10"/>
  <c r="AM256" i="10" s="1"/>
  <c r="AM50" i="10"/>
  <c r="AM57" i="10" s="1"/>
  <c r="AM466" i="10"/>
  <c r="AM465" i="10"/>
  <c r="BP287" i="10"/>
  <c r="BP166" i="10"/>
  <c r="BV43" i="6"/>
  <c r="BU44" i="6"/>
  <c r="AN83" i="9" l="1"/>
  <c r="AM121" i="9"/>
  <c r="AM127" i="9"/>
  <c r="AM128" i="9" s="1"/>
  <c r="AO149" i="9"/>
  <c r="AO19" i="9"/>
  <c r="AO9" i="9"/>
  <c r="AO42" i="9" s="1"/>
  <c r="AO43" i="9" s="1"/>
  <c r="AO13" i="9"/>
  <c r="AP7" i="9"/>
  <c r="AO67" i="9"/>
  <c r="AO119" i="9"/>
  <c r="AO68" i="9"/>
  <c r="AO65" i="9"/>
  <c r="AO66" i="9" s="1"/>
  <c r="AO126" i="9"/>
  <c r="AO82" i="9"/>
  <c r="AO105" i="9"/>
  <c r="AO106" i="9" s="1"/>
  <c r="AO107" i="9" s="1"/>
  <c r="AO111" i="9" s="1"/>
  <c r="AO70" i="9"/>
  <c r="BS58" i="6"/>
  <c r="BT52" i="6"/>
  <c r="BS53" i="6"/>
  <c r="AN509" i="10"/>
  <c r="AM436" i="10"/>
  <c r="AM300" i="10"/>
  <c r="AM198" i="10"/>
  <c r="AN450" i="10"/>
  <c r="AN109" i="10"/>
  <c r="AN111" i="10" s="1"/>
  <c r="AN13" i="10"/>
  <c r="AN451" i="10"/>
  <c r="AN104" i="10"/>
  <c r="AN233" i="10"/>
  <c r="AN37" i="10"/>
  <c r="AN38" i="10" s="1"/>
  <c r="AN39" i="10" s="1"/>
  <c r="AN10" i="10"/>
  <c r="AN7" i="10"/>
  <c r="AN8" i="10" s="1"/>
  <c r="AN9" i="10"/>
  <c r="AN14" i="10"/>
  <c r="AN447" i="10"/>
  <c r="AN234" i="10"/>
  <c r="AN290" i="10" s="1"/>
  <c r="AN11" i="10"/>
  <c r="AN12" i="10"/>
  <c r="BR4" i="10"/>
  <c r="BR5" i="10" s="1"/>
  <c r="BR110" i="10" s="1"/>
  <c r="BS3" i="10"/>
  <c r="BQ166" i="10"/>
  <c r="BQ287" i="10"/>
  <c r="BU3" i="9"/>
  <c r="BT4" i="9"/>
  <c r="BT5" i="9" s="1"/>
  <c r="BT6" i="9" s="1"/>
  <c r="BT63" i="9" s="1"/>
  <c r="BW43" i="6"/>
  <c r="BV44" i="6"/>
  <c r="AN120" i="9" l="1"/>
  <c r="AN84" i="9"/>
  <c r="AO69" i="9"/>
  <c r="AO71" i="9" s="1"/>
  <c r="AO72" i="9" s="1"/>
  <c r="AP102" i="9"/>
  <c r="AP103" i="9" s="1"/>
  <c r="AP104" i="9" s="1"/>
  <c r="AP46" i="9"/>
  <c r="AP14" i="9"/>
  <c r="AP15" i="9"/>
  <c r="AP11" i="9"/>
  <c r="AP24" i="9" s="1"/>
  <c r="AP10" i="9"/>
  <c r="AP12" i="9"/>
  <c r="AP92" i="9" s="1"/>
  <c r="AP8" i="9"/>
  <c r="AO44" i="9"/>
  <c r="AO152" i="9"/>
  <c r="AO156" i="9"/>
  <c r="BT58" i="6"/>
  <c r="BU52" i="6"/>
  <c r="BT53" i="6"/>
  <c r="AO6" i="10"/>
  <c r="AN471" i="10"/>
  <c r="AN103" i="10"/>
  <c r="AN51" i="10"/>
  <c r="AN58" i="10" s="1"/>
  <c r="AN50" i="10"/>
  <c r="AN57" i="10" s="1"/>
  <c r="AN385" i="10"/>
  <c r="AN256" i="10" s="1"/>
  <c r="AN466" i="10"/>
  <c r="AN464" i="10"/>
  <c r="AN467" i="10" s="1"/>
  <c r="AN465" i="10"/>
  <c r="BV3" i="9"/>
  <c r="BU4" i="9"/>
  <c r="BU5" i="9" s="1"/>
  <c r="BU6" i="9" s="1"/>
  <c r="BU63" i="9" s="1"/>
  <c r="BR287" i="10"/>
  <c r="BR166" i="10"/>
  <c r="AN213" i="10"/>
  <c r="AN266" i="10"/>
  <c r="AN422" i="10" s="1"/>
  <c r="AN260" i="10"/>
  <c r="BT3" i="10"/>
  <c r="BS4" i="10"/>
  <c r="BS5" i="10" s="1"/>
  <c r="BS110" i="10" s="1"/>
  <c r="AN268" i="10"/>
  <c r="BX43" i="6"/>
  <c r="BW44" i="6"/>
  <c r="AN127" i="9" l="1"/>
  <c r="AN128" i="9" s="1"/>
  <c r="AN121" i="9"/>
  <c r="AO83" i="9"/>
  <c r="AO91" i="9"/>
  <c r="AP149" i="9"/>
  <c r="AP9" i="9"/>
  <c r="AP42" i="9" s="1"/>
  <c r="AP43" i="9" s="1"/>
  <c r="AP13" i="9"/>
  <c r="AP19" i="9"/>
  <c r="AQ7" i="9"/>
  <c r="AP70" i="9"/>
  <c r="AP126" i="9"/>
  <c r="AP105" i="9"/>
  <c r="AP106" i="9" s="1"/>
  <c r="AP107" i="9" s="1"/>
  <c r="AP111" i="9" s="1"/>
  <c r="AP82" i="9"/>
  <c r="AP119" i="9"/>
  <c r="AP68" i="9"/>
  <c r="AP67" i="9"/>
  <c r="AP65" i="9"/>
  <c r="AP66" i="9" s="1"/>
  <c r="BU58" i="6"/>
  <c r="BV52" i="6"/>
  <c r="BU53" i="6"/>
  <c r="AO509" i="10"/>
  <c r="AO109" i="10"/>
  <c r="AO111" i="10" s="1"/>
  <c r="BV4" i="9"/>
  <c r="BV5" i="9" s="1"/>
  <c r="BV6" i="9" s="1"/>
  <c r="BV63" i="9" s="1"/>
  <c r="BW3" i="9"/>
  <c r="BT4" i="10"/>
  <c r="BT5" i="10" s="1"/>
  <c r="BT110" i="10" s="1"/>
  <c r="BU3" i="10"/>
  <c r="BS166" i="10"/>
  <c r="BS287" i="10"/>
  <c r="AN300" i="10"/>
  <c r="AN198" i="10"/>
  <c r="AO11" i="10"/>
  <c r="AO12" i="10"/>
  <c r="AO234" i="10"/>
  <c r="AO290" i="10" s="1"/>
  <c r="AO450" i="10"/>
  <c r="AO10" i="10"/>
  <c r="AO14" i="10"/>
  <c r="AO9" i="10"/>
  <c r="AO104" i="10"/>
  <c r="AO37" i="10"/>
  <c r="AO38" i="10" s="1"/>
  <c r="AO39" i="10" s="1"/>
  <c r="AO447" i="10"/>
  <c r="AO451" i="10"/>
  <c r="AO233" i="10"/>
  <c r="AO7" i="10"/>
  <c r="AO8" i="10" s="1"/>
  <c r="AO13" i="10"/>
  <c r="AN436" i="10"/>
  <c r="BX44" i="6"/>
  <c r="BY43" i="6"/>
  <c r="AP44" i="9" l="1"/>
  <c r="AP69" i="9"/>
  <c r="AP71" i="9" s="1"/>
  <c r="AP72" i="9" s="1"/>
  <c r="AQ102" i="9"/>
  <c r="AQ103" i="9" s="1"/>
  <c r="AQ104" i="9" s="1"/>
  <c r="AQ15" i="9"/>
  <c r="AQ46" i="9"/>
  <c r="AQ11" i="9"/>
  <c r="AQ24" i="9" s="1"/>
  <c r="AQ8" i="9"/>
  <c r="AQ12" i="9"/>
  <c r="AQ92" i="9" s="1"/>
  <c r="AQ14" i="9"/>
  <c r="AQ10" i="9"/>
  <c r="AP152" i="9"/>
  <c r="AP156" i="9"/>
  <c r="AO84" i="9"/>
  <c r="AO120" i="9"/>
  <c r="BV58" i="6"/>
  <c r="BW52" i="6"/>
  <c r="BV53" i="6"/>
  <c r="BV3" i="10"/>
  <c r="BU4" i="10"/>
  <c r="BU5" i="10" s="1"/>
  <c r="BU110" i="10" s="1"/>
  <c r="BT166" i="10"/>
  <c r="BT287" i="10"/>
  <c r="AO266" i="10"/>
  <c r="AO422" i="10" s="1"/>
  <c r="AO260" i="10"/>
  <c r="AO213" i="10"/>
  <c r="BW4" i="9"/>
  <c r="BW5" i="9" s="1"/>
  <c r="BW6" i="9" s="1"/>
  <c r="BW63" i="9" s="1"/>
  <c r="BX3" i="9"/>
  <c r="AO268" i="10"/>
  <c r="AP6" i="10"/>
  <c r="AO103" i="10"/>
  <c r="AO471" i="10"/>
  <c r="AO50" i="10"/>
  <c r="AO57" i="10" s="1"/>
  <c r="AO464" i="10"/>
  <c r="AO467" i="10" s="1"/>
  <c r="AO466" i="10"/>
  <c r="AO385" i="10"/>
  <c r="AO256" i="10" s="1"/>
  <c r="AO51" i="10"/>
  <c r="AO58" i="10" s="1"/>
  <c r="AO465" i="10"/>
  <c r="BY44" i="6"/>
  <c r="BZ43" i="6"/>
  <c r="AP83" i="9" l="1"/>
  <c r="AP91" i="9"/>
  <c r="AQ67" i="9"/>
  <c r="AQ126" i="9"/>
  <c r="AQ70" i="9"/>
  <c r="AQ119" i="9"/>
  <c r="AQ68" i="9"/>
  <c r="AQ82" i="9"/>
  <c r="AQ105" i="9"/>
  <c r="AQ106" i="9" s="1"/>
  <c r="AQ107" i="9" s="1"/>
  <c r="AQ111" i="9" s="1"/>
  <c r="AO127" i="9"/>
  <c r="AO128" i="9" s="1"/>
  <c r="AO121" i="9"/>
  <c r="AQ149" i="9"/>
  <c r="AQ13" i="9"/>
  <c r="AR7" i="9"/>
  <c r="AQ9" i="9"/>
  <c r="AQ42" i="9" s="1"/>
  <c r="AQ43" i="9" s="1"/>
  <c r="AQ19" i="9"/>
  <c r="AQ65" i="9"/>
  <c r="AQ66" i="9" s="1"/>
  <c r="BW58" i="6"/>
  <c r="BW53" i="6"/>
  <c r="BX52" i="6"/>
  <c r="AP509" i="10"/>
  <c r="AO300" i="10"/>
  <c r="AO198" i="10"/>
  <c r="BU287" i="10"/>
  <c r="BU166" i="10"/>
  <c r="BW3" i="10"/>
  <c r="BV4" i="10"/>
  <c r="BV5" i="10" s="1"/>
  <c r="BV110" i="10" s="1"/>
  <c r="AO436" i="10"/>
  <c r="AP447" i="10"/>
  <c r="AP234" i="10"/>
  <c r="AP290" i="10" s="1"/>
  <c r="AP13" i="10"/>
  <c r="AP233" i="10"/>
  <c r="AP37" i="10"/>
  <c r="AP38" i="10" s="1"/>
  <c r="AP39" i="10" s="1"/>
  <c r="AP450" i="10"/>
  <c r="AP109" i="10"/>
  <c r="AP111" i="10" s="1"/>
  <c r="AP12" i="10"/>
  <c r="AP9" i="10"/>
  <c r="AP104" i="10"/>
  <c r="AP451" i="10"/>
  <c r="AP10" i="10"/>
  <c r="AP14" i="10"/>
  <c r="AP7" i="10"/>
  <c r="AP8" i="10" s="1"/>
  <c r="AP11" i="10"/>
  <c r="BX4" i="9"/>
  <c r="BX5" i="9" s="1"/>
  <c r="BX6" i="9" s="1"/>
  <c r="BX63" i="9" s="1"/>
  <c r="BY3" i="9"/>
  <c r="BZ44" i="6"/>
  <c r="CA43" i="6"/>
  <c r="AQ69" i="9" l="1"/>
  <c r="AQ71" i="9" s="1"/>
  <c r="AQ72" i="9" s="1"/>
  <c r="AQ44" i="9"/>
  <c r="AQ91" i="9" s="1"/>
  <c r="AP120" i="9"/>
  <c r="AP84" i="9"/>
  <c r="AR102" i="9"/>
  <c r="AR103" i="9" s="1"/>
  <c r="AR104" i="9" s="1"/>
  <c r="AR15" i="9"/>
  <c r="AR10" i="9"/>
  <c r="AR8" i="9"/>
  <c r="AR46" i="9"/>
  <c r="AR14" i="9"/>
  <c r="AR12" i="9"/>
  <c r="AR92" i="9" s="1"/>
  <c r="AR11" i="9"/>
  <c r="AR24" i="9" s="1"/>
  <c r="AQ156" i="9"/>
  <c r="AQ152" i="9"/>
  <c r="BX58" i="6"/>
  <c r="BY52" i="6"/>
  <c r="BX53" i="6"/>
  <c r="BY4" i="9"/>
  <c r="BY5" i="9" s="1"/>
  <c r="BY6" i="9" s="1"/>
  <c r="BY63" i="9" s="1"/>
  <c r="BZ3" i="9"/>
  <c r="AP50" i="10"/>
  <c r="AP57" i="10" s="1"/>
  <c r="AP465" i="10"/>
  <c r="AP464" i="10"/>
  <c r="AP467" i="10" s="1"/>
  <c r="AP385" i="10"/>
  <c r="AP256" i="10" s="1"/>
  <c r="AP51" i="10"/>
  <c r="AP58" i="10" s="1"/>
  <c r="AP466" i="10"/>
  <c r="AQ6" i="10"/>
  <c r="BV287" i="10"/>
  <c r="BV166" i="10"/>
  <c r="BW4" i="10"/>
  <c r="BW5" i="10" s="1"/>
  <c r="BW110" i="10" s="1"/>
  <c r="BX3" i="10"/>
  <c r="AP268" i="10"/>
  <c r="AP471" i="10"/>
  <c r="AP103" i="10"/>
  <c r="AP213" i="10"/>
  <c r="AP260" i="10"/>
  <c r="AP266" i="10"/>
  <c r="AP422" i="10" s="1"/>
  <c r="CA44" i="6"/>
  <c r="CB43" i="6"/>
  <c r="AQ83" i="9" l="1"/>
  <c r="AQ120" i="9" s="1"/>
  <c r="AQ127" i="9" s="1"/>
  <c r="AQ128" i="9" s="1"/>
  <c r="AP127" i="9"/>
  <c r="AP128" i="9" s="1"/>
  <c r="AP121" i="9"/>
  <c r="AR119" i="9"/>
  <c r="AR82" i="9"/>
  <c r="AR105" i="9"/>
  <c r="AR106" i="9" s="1"/>
  <c r="AR107" i="9" s="1"/>
  <c r="AR111" i="9" s="1"/>
  <c r="AR67" i="9"/>
  <c r="AR126" i="9"/>
  <c r="AR68" i="9"/>
  <c r="AR70" i="9"/>
  <c r="AR149" i="9"/>
  <c r="AR19" i="9"/>
  <c r="AR9" i="9"/>
  <c r="AR42" i="9" s="1"/>
  <c r="AR43" i="9" s="1"/>
  <c r="AS7" i="9"/>
  <c r="AR13" i="9"/>
  <c r="AR65" i="9"/>
  <c r="AR66" i="9" s="1"/>
  <c r="BY58" i="6"/>
  <c r="BY53" i="6"/>
  <c r="BZ52" i="6"/>
  <c r="AQ509" i="10"/>
  <c r="AP198" i="10"/>
  <c r="AP300" i="10"/>
  <c r="AP436" i="10"/>
  <c r="BZ4" i="9"/>
  <c r="BZ5" i="9" s="1"/>
  <c r="BZ6" i="9" s="1"/>
  <c r="BZ63" i="9" s="1"/>
  <c r="CA3" i="9"/>
  <c r="BX4" i="10"/>
  <c r="BX5" i="10" s="1"/>
  <c r="BX110" i="10" s="1"/>
  <c r="BY3" i="10"/>
  <c r="BW287" i="10"/>
  <c r="BW166" i="10"/>
  <c r="AQ37" i="10"/>
  <c r="AQ38" i="10" s="1"/>
  <c r="AQ39" i="10" s="1"/>
  <c r="AQ11" i="10"/>
  <c r="AQ447" i="10"/>
  <c r="AQ109" i="10"/>
  <c r="AQ111" i="10" s="1"/>
  <c r="AQ10" i="10"/>
  <c r="AQ12" i="10"/>
  <c r="AQ13" i="10"/>
  <c r="AQ104" i="10"/>
  <c r="AQ14" i="10"/>
  <c r="AQ451" i="10"/>
  <c r="AQ9" i="10"/>
  <c r="AQ7" i="10"/>
  <c r="AQ8" i="10" s="1"/>
  <c r="AQ233" i="10"/>
  <c r="AQ234" i="10"/>
  <c r="AQ290" i="10" s="1"/>
  <c r="AQ450" i="10"/>
  <c r="CB44" i="6"/>
  <c r="CC43" i="6"/>
  <c r="AQ84" i="9" l="1"/>
  <c r="AQ121" i="9"/>
  <c r="AR156" i="9"/>
  <c r="AR152" i="9"/>
  <c r="AS102" i="9"/>
  <c r="AS103" i="9" s="1"/>
  <c r="AS104" i="9" s="1"/>
  <c r="AS11" i="9"/>
  <c r="AS24" i="9" s="1"/>
  <c r="AS14" i="9"/>
  <c r="AS8" i="9"/>
  <c r="AS46" i="9"/>
  <c r="AS10" i="9"/>
  <c r="AS12" i="9"/>
  <c r="AS92" i="9" s="1"/>
  <c r="AS15" i="9"/>
  <c r="AR44" i="9"/>
  <c r="AR69" i="9"/>
  <c r="AR71" i="9" s="1"/>
  <c r="AR72" i="9" s="1"/>
  <c r="BZ58" i="6"/>
  <c r="CA52" i="6"/>
  <c r="BZ53" i="6"/>
  <c r="BY4" i="10"/>
  <c r="BY5" i="10" s="1"/>
  <c r="BY110" i="10" s="1"/>
  <c r="BZ3" i="10"/>
  <c r="BX287" i="10"/>
  <c r="BX166" i="10"/>
  <c r="AQ471" i="10"/>
  <c r="AQ103" i="10"/>
  <c r="CA4" i="9"/>
  <c r="CA5" i="9" s="1"/>
  <c r="CA6" i="9" s="1"/>
  <c r="CA63" i="9" s="1"/>
  <c r="CB3" i="9"/>
  <c r="AR6" i="10"/>
  <c r="AQ260" i="10"/>
  <c r="AQ266" i="10"/>
  <c r="AQ422" i="10" s="1"/>
  <c r="AQ213" i="10"/>
  <c r="AQ466" i="10"/>
  <c r="AQ385" i="10"/>
  <c r="AQ256" i="10" s="1"/>
  <c r="AQ51" i="10"/>
  <c r="AQ58" i="10" s="1"/>
  <c r="AQ50" i="10"/>
  <c r="AQ57" i="10" s="1"/>
  <c r="AQ464" i="10"/>
  <c r="AQ467" i="10" s="1"/>
  <c r="AQ465" i="10"/>
  <c r="AQ268" i="10"/>
  <c r="CC44" i="6"/>
  <c r="CD43" i="6"/>
  <c r="CD44" i="6" s="1"/>
  <c r="AS65" i="9" l="1"/>
  <c r="AS66" i="9" s="1"/>
  <c r="AS70" i="9"/>
  <c r="AS68" i="9"/>
  <c r="AS82" i="9"/>
  <c r="AS119" i="9"/>
  <c r="AS126" i="9"/>
  <c r="AS105" i="9"/>
  <c r="AS106" i="9" s="1"/>
  <c r="AS107" i="9" s="1"/>
  <c r="AS111" i="9" s="1"/>
  <c r="AS67" i="9"/>
  <c r="AR83" i="9"/>
  <c r="AR91" i="9"/>
  <c r="AS149" i="9"/>
  <c r="AT7" i="9"/>
  <c r="AS19" i="9"/>
  <c r="AS9" i="9"/>
  <c r="AS42" i="9" s="1"/>
  <c r="AS43" i="9" s="1"/>
  <c r="AS13" i="9"/>
  <c r="CA58" i="6"/>
  <c r="CA53" i="6"/>
  <c r="CB52" i="6"/>
  <c r="AR509" i="10"/>
  <c r="CB4" i="9"/>
  <c r="CB5" i="9" s="1"/>
  <c r="CB6" i="9" s="1"/>
  <c r="CB63" i="9" s="1"/>
  <c r="CC3" i="9"/>
  <c r="AQ436" i="10"/>
  <c r="CA3" i="10"/>
  <c r="BZ4" i="10"/>
  <c r="BZ5" i="10" s="1"/>
  <c r="BZ110" i="10" s="1"/>
  <c r="BY166" i="10"/>
  <c r="BY287" i="10"/>
  <c r="AQ300" i="10"/>
  <c r="AQ198" i="10"/>
  <c r="BW45" i="6"/>
  <c r="AR10" i="10"/>
  <c r="AR450" i="10"/>
  <c r="AR13" i="10"/>
  <c r="AR451" i="10"/>
  <c r="AR104" i="10"/>
  <c r="AR14" i="10"/>
  <c r="AR7" i="10"/>
  <c r="AR8" i="10" s="1"/>
  <c r="AR12" i="10"/>
  <c r="AR447" i="10"/>
  <c r="AR233" i="10"/>
  <c r="AR109" i="10"/>
  <c r="AR111" i="10" s="1"/>
  <c r="AR37" i="10"/>
  <c r="AR38" i="10" s="1"/>
  <c r="AR39" i="10" s="1"/>
  <c r="AR234" i="10"/>
  <c r="AR290" i="10" s="1"/>
  <c r="AR11" i="10"/>
  <c r="AR9" i="10"/>
  <c r="CB45" i="6"/>
  <c r="BU45" i="6"/>
  <c r="BZ45" i="6"/>
  <c r="BX45" i="6"/>
  <c r="CD45" i="6"/>
  <c r="M45" i="6"/>
  <c r="Q25" i="9" s="1"/>
  <c r="L45" i="6"/>
  <c r="P25" i="9" s="1"/>
  <c r="N45" i="6"/>
  <c r="R25" i="9" s="1"/>
  <c r="O45" i="6"/>
  <c r="S25" i="9" s="1"/>
  <c r="Q45" i="6"/>
  <c r="U25" i="9" s="1"/>
  <c r="P45" i="6"/>
  <c r="T25" i="9" s="1"/>
  <c r="R45" i="6"/>
  <c r="V25" i="9" s="1"/>
  <c r="S45" i="6"/>
  <c r="W25" i="9" s="1"/>
  <c r="T45" i="6"/>
  <c r="X25" i="9" s="1"/>
  <c r="U45" i="6"/>
  <c r="Y25" i="9" s="1"/>
  <c r="V45" i="6"/>
  <c r="Z25" i="9" s="1"/>
  <c r="W45" i="6"/>
  <c r="AA25" i="9" s="1"/>
  <c r="Z45" i="6"/>
  <c r="AD25" i="9" s="1"/>
  <c r="X45" i="6"/>
  <c r="AB25" i="9" s="1"/>
  <c r="Y45" i="6"/>
  <c r="AC25" i="9" s="1"/>
  <c r="AC45" i="6"/>
  <c r="AG25" i="9" s="1"/>
  <c r="AA45" i="6"/>
  <c r="AE25" i="9" s="1"/>
  <c r="AE45" i="6"/>
  <c r="AI25" i="9" s="1"/>
  <c r="AB45" i="6"/>
  <c r="AF25" i="9" s="1"/>
  <c r="AD45" i="6"/>
  <c r="AH25" i="9" s="1"/>
  <c r="AG45" i="6"/>
  <c r="AK25" i="9" s="1"/>
  <c r="AF45" i="6"/>
  <c r="AJ25" i="9" s="1"/>
  <c r="AH45" i="6"/>
  <c r="AL25" i="9" s="1"/>
  <c r="AI45" i="6"/>
  <c r="AM25" i="9" s="1"/>
  <c r="AJ45" i="6"/>
  <c r="AN25" i="9" s="1"/>
  <c r="AK45" i="6"/>
  <c r="AO25" i="9" s="1"/>
  <c r="AL45" i="6"/>
  <c r="AP25" i="9" s="1"/>
  <c r="AM45" i="6"/>
  <c r="AQ25" i="9" s="1"/>
  <c r="AN45" i="6"/>
  <c r="AR25" i="9" s="1"/>
  <c r="AP45" i="6"/>
  <c r="AS45" i="6"/>
  <c r="AO45" i="6"/>
  <c r="AS25" i="9" s="1"/>
  <c r="AQ45" i="6"/>
  <c r="AU45" i="6"/>
  <c r="AW45" i="6"/>
  <c r="AR45" i="6"/>
  <c r="AY45" i="6"/>
  <c r="AT45" i="6"/>
  <c r="AV45" i="6"/>
  <c r="AX45" i="6"/>
  <c r="BA45" i="6"/>
  <c r="AZ45" i="6"/>
  <c r="BB45" i="6"/>
  <c r="BD45" i="6"/>
  <c r="BC45" i="6"/>
  <c r="BE45" i="6"/>
  <c r="BF45" i="6"/>
  <c r="BH45" i="6"/>
  <c r="BG45" i="6"/>
  <c r="BI45" i="6"/>
  <c r="BN45" i="6"/>
  <c r="BJ45" i="6"/>
  <c r="BM45" i="6"/>
  <c r="BL45" i="6"/>
  <c r="BK45" i="6"/>
  <c r="BO45" i="6"/>
  <c r="BP45" i="6"/>
  <c r="BS45" i="6"/>
  <c r="BR45" i="6"/>
  <c r="BQ45" i="6"/>
  <c r="BV45" i="6"/>
  <c r="BT45" i="6"/>
  <c r="CC45" i="6"/>
  <c r="CA45" i="6"/>
  <c r="BY45" i="6"/>
  <c r="AS69" i="9" l="1"/>
  <c r="AS71" i="9" s="1"/>
  <c r="AS72" i="9" s="1"/>
  <c r="AS44" i="9"/>
  <c r="AS152" i="9"/>
  <c r="AS156" i="9"/>
  <c r="AT102" i="9"/>
  <c r="AT103" i="9" s="1"/>
  <c r="AT104" i="9" s="1"/>
  <c r="AT14" i="9"/>
  <c r="AT15" i="9"/>
  <c r="AT46" i="9"/>
  <c r="AT12" i="9"/>
  <c r="AT11" i="9"/>
  <c r="AT24" i="9" s="1"/>
  <c r="AT8" i="9"/>
  <c r="AT10" i="9"/>
  <c r="AR120" i="9"/>
  <c r="AR84" i="9"/>
  <c r="CB58" i="6"/>
  <c r="CC52" i="6"/>
  <c r="CB53" i="6"/>
  <c r="AR471" i="10"/>
  <c r="AR103" i="10"/>
  <c r="AR50" i="10"/>
  <c r="AR57" i="10" s="1"/>
  <c r="AR51" i="10"/>
  <c r="AR58" i="10" s="1"/>
  <c r="AR464" i="10"/>
  <c r="AR268" i="10"/>
  <c r="AR213" i="10"/>
  <c r="AR266" i="10"/>
  <c r="AR422" i="10" s="1"/>
  <c r="AR260" i="10"/>
  <c r="BZ287" i="10"/>
  <c r="BZ166" i="10"/>
  <c r="AS6" i="10"/>
  <c r="CB3" i="10"/>
  <c r="CA4" i="10"/>
  <c r="CA5" i="10" s="1"/>
  <c r="CA110" i="10" s="1"/>
  <c r="CD3" i="9"/>
  <c r="CC4" i="9"/>
  <c r="CC5" i="9" s="1"/>
  <c r="CC6" i="9" s="1"/>
  <c r="CC63" i="9" s="1"/>
  <c r="J46" i="6"/>
  <c r="AT67" i="9" l="1"/>
  <c r="AT92" i="9"/>
  <c r="AT149" i="9"/>
  <c r="AT19" i="9"/>
  <c r="AU7" i="9"/>
  <c r="AT9" i="9"/>
  <c r="AT42" i="9" s="1"/>
  <c r="AT43" i="9" s="1"/>
  <c r="AT13" i="9"/>
  <c r="AT119" i="9"/>
  <c r="AT105" i="9"/>
  <c r="AT106" i="9" s="1"/>
  <c r="AT107" i="9" s="1"/>
  <c r="AT111" i="9" s="1"/>
  <c r="AT70" i="9"/>
  <c r="AT82" i="9"/>
  <c r="AT68" i="9"/>
  <c r="AT126" i="9"/>
  <c r="AT65" i="9"/>
  <c r="AT66" i="9" s="1"/>
  <c r="AT25" i="9"/>
  <c r="AR127" i="9"/>
  <c r="AR128" i="9" s="1"/>
  <c r="AR121" i="9"/>
  <c r="AS91" i="9"/>
  <c r="AS83" i="9"/>
  <c r="CC58" i="6"/>
  <c r="CD52" i="6"/>
  <c r="CC53" i="6"/>
  <c r="AS509" i="10"/>
  <c r="CC3" i="10"/>
  <c r="CB4" i="10"/>
  <c r="CB5" i="10" s="1"/>
  <c r="CB110" i="10" s="1"/>
  <c r="AR300" i="10"/>
  <c r="AR198" i="10"/>
  <c r="CA287" i="10"/>
  <c r="CA166" i="10"/>
  <c r="CD4" i="9"/>
  <c r="CD5" i="9" s="1"/>
  <c r="CD6" i="9" s="1"/>
  <c r="CD63" i="9" s="1"/>
  <c r="CE3" i="9"/>
  <c r="AS10" i="10"/>
  <c r="AS104" i="10"/>
  <c r="AS233" i="10"/>
  <c r="AS447" i="10"/>
  <c r="AS14" i="10"/>
  <c r="AS109" i="10"/>
  <c r="AS111" i="10" s="1"/>
  <c r="AS13" i="10"/>
  <c r="AS37" i="10"/>
  <c r="AS38" i="10" s="1"/>
  <c r="AS39" i="10" s="1"/>
  <c r="AS451" i="10"/>
  <c r="AS450" i="10"/>
  <c r="AS12" i="10"/>
  <c r="AS234" i="10"/>
  <c r="AS290" i="10" s="1"/>
  <c r="AS9" i="10"/>
  <c r="AS11" i="10"/>
  <c r="AS7" i="10"/>
  <c r="AS8" i="10" s="1"/>
  <c r="AT69" i="9" l="1"/>
  <c r="AT71" i="9" s="1"/>
  <c r="AT72" i="9" s="1"/>
  <c r="AU102" i="9"/>
  <c r="AU103" i="9" s="1"/>
  <c r="AU104" i="9" s="1"/>
  <c r="AU11" i="9"/>
  <c r="AU24" i="9" s="1"/>
  <c r="AU25" i="9" s="1"/>
  <c r="AU8" i="9"/>
  <c r="AU14" i="9"/>
  <c r="AU12" i="9"/>
  <c r="AU92" i="9" s="1"/>
  <c r="AU10" i="9"/>
  <c r="AU15" i="9"/>
  <c r="AU46" i="9"/>
  <c r="AT156" i="9"/>
  <c r="AT152" i="9"/>
  <c r="AT44" i="9"/>
  <c r="AS120" i="9"/>
  <c r="AS84" i="9"/>
  <c r="CD58" i="6"/>
  <c r="BW57" i="6" s="1"/>
  <c r="CD53" i="6"/>
  <c r="O54" i="6" s="1"/>
  <c r="AS266" i="10"/>
  <c r="AS422" i="10" s="1"/>
  <c r="AT6" i="10"/>
  <c r="CB166" i="10"/>
  <c r="CB287" i="10"/>
  <c r="AS213" i="10"/>
  <c r="AS260" i="10"/>
  <c r="AS51" i="10"/>
  <c r="AS58" i="10" s="1"/>
  <c r="AS50" i="10"/>
  <c r="AS57" i="10" s="1"/>
  <c r="AS464" i="10"/>
  <c r="AS471" i="10"/>
  <c r="AS103" i="10"/>
  <c r="CE4" i="9"/>
  <c r="CE5" i="9" s="1"/>
  <c r="CE6" i="9" s="1"/>
  <c r="CE63" i="9" s="1"/>
  <c r="CF3" i="9"/>
  <c r="CC4" i="10"/>
  <c r="CC5" i="10" s="1"/>
  <c r="CC110" i="10" s="1"/>
  <c r="CD3" i="10"/>
  <c r="AS268" i="10"/>
  <c r="AU149" i="9" l="1"/>
  <c r="AU19" i="9"/>
  <c r="AV7" i="9"/>
  <c r="AU9" i="9"/>
  <c r="AU42" i="9" s="1"/>
  <c r="AU43" i="9" s="1"/>
  <c r="AU13" i="9"/>
  <c r="AU70" i="9"/>
  <c r="AU119" i="9"/>
  <c r="AU126" i="9"/>
  <c r="AU105" i="9"/>
  <c r="AU106" i="9" s="1"/>
  <c r="AU107" i="9" s="1"/>
  <c r="AU111" i="9" s="1"/>
  <c r="AU67" i="9"/>
  <c r="AU82" i="9"/>
  <c r="AU68" i="9"/>
  <c r="AU65" i="9"/>
  <c r="AU66" i="9" s="1"/>
  <c r="AS127" i="9"/>
  <c r="AS128" i="9" s="1"/>
  <c r="AS121" i="9"/>
  <c r="AT83" i="9"/>
  <c r="AT91" i="9"/>
  <c r="T57" i="6"/>
  <c r="X26" i="9" s="1"/>
  <c r="AF57" i="6"/>
  <c r="AJ26" i="9" s="1"/>
  <c r="CA57" i="6"/>
  <c r="BU57" i="6"/>
  <c r="CC57" i="6"/>
  <c r="CB54" i="6"/>
  <c r="CD57" i="6"/>
  <c r="Q57" i="6"/>
  <c r="U26" i="9" s="1"/>
  <c r="AA57" i="6"/>
  <c r="AE26" i="9" s="1"/>
  <c r="AQ57" i="6"/>
  <c r="AU26" i="9" s="1"/>
  <c r="AL57" i="6"/>
  <c r="AP26" i="9" s="1"/>
  <c r="BT57" i="6"/>
  <c r="AS57" i="6"/>
  <c r="BL57" i="6"/>
  <c r="P57" i="6"/>
  <c r="T26" i="9" s="1"/>
  <c r="BI57" i="6"/>
  <c r="BO57" i="6"/>
  <c r="O57" i="6"/>
  <c r="S26" i="9" s="1"/>
  <c r="AE57" i="6"/>
  <c r="AI26" i="9" s="1"/>
  <c r="AG57" i="6"/>
  <c r="AK26" i="9" s="1"/>
  <c r="BM57" i="6"/>
  <c r="AT57" i="6"/>
  <c r="S57" i="6"/>
  <c r="W26" i="9" s="1"/>
  <c r="AJ57" i="6"/>
  <c r="AN26" i="9" s="1"/>
  <c r="BK57" i="6"/>
  <c r="AH57" i="6"/>
  <c r="AL26" i="9" s="1"/>
  <c r="BB57" i="6"/>
  <c r="AP57" i="6"/>
  <c r="AT26" i="9" s="1"/>
  <c r="AN57" i="6"/>
  <c r="AR26" i="9" s="1"/>
  <c r="AO57" i="6"/>
  <c r="AS26" i="9" s="1"/>
  <c r="AC57" i="6"/>
  <c r="AG26" i="9" s="1"/>
  <c r="BJ57" i="6"/>
  <c r="BG57" i="6"/>
  <c r="AR57" i="6"/>
  <c r="N57" i="6"/>
  <c r="R26" i="9" s="1"/>
  <c r="BC57" i="6"/>
  <c r="AX57" i="6"/>
  <c r="BR57" i="6"/>
  <c r="BA57" i="6"/>
  <c r="BS57" i="6"/>
  <c r="W57" i="6"/>
  <c r="AA26" i="9" s="1"/>
  <c r="BP57" i="6"/>
  <c r="BD57" i="6"/>
  <c r="AZ57" i="6"/>
  <c r="Z57" i="6"/>
  <c r="AD26" i="9" s="1"/>
  <c r="Y57" i="6"/>
  <c r="AC26" i="9" s="1"/>
  <c r="BQ57" i="6"/>
  <c r="U57" i="6"/>
  <c r="Y26" i="9" s="1"/>
  <c r="AI57" i="6"/>
  <c r="AM26" i="9" s="1"/>
  <c r="V57" i="6"/>
  <c r="Z26" i="9" s="1"/>
  <c r="R57" i="6"/>
  <c r="V26" i="9" s="1"/>
  <c r="L57" i="6"/>
  <c r="BH57" i="6"/>
  <c r="AB57" i="6"/>
  <c r="AF26" i="9" s="1"/>
  <c r="BN57" i="6"/>
  <c r="AW57" i="6"/>
  <c r="BF57" i="6"/>
  <c r="BX57" i="6"/>
  <c r="M57" i="6"/>
  <c r="Q26" i="9" s="1"/>
  <c r="AK57" i="6"/>
  <c r="AO26" i="9" s="1"/>
  <c r="AV57" i="6"/>
  <c r="BZ57" i="6"/>
  <c r="BV57" i="6"/>
  <c r="AM57" i="6"/>
  <c r="AQ26" i="9" s="1"/>
  <c r="BV54" i="6"/>
  <c r="X57" i="6"/>
  <c r="AB26" i="9" s="1"/>
  <c r="BY54" i="6"/>
  <c r="BY57" i="6"/>
  <c r="L54" i="6"/>
  <c r="AD57" i="6"/>
  <c r="AH26" i="9" s="1"/>
  <c r="BZ54" i="6"/>
  <c r="AY57" i="6"/>
  <c r="CD54" i="6"/>
  <c r="AQ54" i="6"/>
  <c r="AI54" i="6"/>
  <c r="AV54" i="6"/>
  <c r="AA54" i="6"/>
  <c r="BJ54" i="6"/>
  <c r="AC54" i="6"/>
  <c r="AL54" i="6"/>
  <c r="AE54" i="6"/>
  <c r="M54" i="6"/>
  <c r="AO54" i="6"/>
  <c r="AM54" i="6"/>
  <c r="S54" i="6"/>
  <c r="T54" i="6"/>
  <c r="BG54" i="6"/>
  <c r="AZ54" i="6"/>
  <c r="AK54" i="6"/>
  <c r="U54" i="6"/>
  <c r="AH54" i="6"/>
  <c r="AU54" i="6"/>
  <c r="AG54" i="6"/>
  <c r="AF54" i="6"/>
  <c r="BI54" i="6"/>
  <c r="BT54" i="6"/>
  <c r="BL54" i="6"/>
  <c r="AT54" i="6"/>
  <c r="BF54" i="6"/>
  <c r="BD54" i="6"/>
  <c r="N54" i="6"/>
  <c r="BS54" i="6"/>
  <c r="AW54" i="6"/>
  <c r="R54" i="6"/>
  <c r="BO54" i="6"/>
  <c r="AD54" i="6"/>
  <c r="V54" i="6"/>
  <c r="BR54" i="6"/>
  <c r="AR54" i="6"/>
  <c r="BA54" i="6"/>
  <c r="X54" i="6"/>
  <c r="P54" i="6"/>
  <c r="AS54" i="6"/>
  <c r="Z54" i="6"/>
  <c r="BH54" i="6"/>
  <c r="BK54" i="6"/>
  <c r="Q54" i="6"/>
  <c r="AJ54" i="6"/>
  <c r="AB54" i="6"/>
  <c r="BW54" i="6"/>
  <c r="Y54" i="6"/>
  <c r="AP54" i="6"/>
  <c r="BM54" i="6"/>
  <c r="BP54" i="6"/>
  <c r="BC54" i="6"/>
  <c r="BB54" i="6"/>
  <c r="BN54" i="6"/>
  <c r="AY54" i="6"/>
  <c r="BQ54" i="6"/>
  <c r="BX54" i="6"/>
  <c r="BE54" i="6"/>
  <c r="AN54" i="6"/>
  <c r="BU54" i="6"/>
  <c r="AX54" i="6"/>
  <c r="W54" i="6"/>
  <c r="CA54" i="6"/>
  <c r="BE57" i="6"/>
  <c r="CC54" i="6"/>
  <c r="AU57" i="6"/>
  <c r="CB57" i="6"/>
  <c r="AT509" i="10"/>
  <c r="CC166" i="10"/>
  <c r="CC287" i="10"/>
  <c r="AS198" i="10"/>
  <c r="AS300" i="10"/>
  <c r="AT10" i="10"/>
  <c r="AT447" i="10"/>
  <c r="AT37" i="10"/>
  <c r="AT38" i="10" s="1"/>
  <c r="AT39" i="10" s="1"/>
  <c r="AT11" i="10"/>
  <c r="AT14" i="10"/>
  <c r="AT109" i="10"/>
  <c r="AT111" i="10" s="1"/>
  <c r="AT7" i="10"/>
  <c r="AT8" i="10" s="1"/>
  <c r="AT104" i="10"/>
  <c r="AT450" i="10"/>
  <c r="AT451" i="10"/>
  <c r="AT234" i="10"/>
  <c r="AT290" i="10" s="1"/>
  <c r="AT13" i="10"/>
  <c r="AT9" i="10"/>
  <c r="AT233" i="10"/>
  <c r="AT12" i="10"/>
  <c r="CF4" i="9"/>
  <c r="CF5" i="9" s="1"/>
  <c r="CF6" i="9" s="1"/>
  <c r="CF63" i="9" s="1"/>
  <c r="CG3" i="9"/>
  <c r="CE3" i="10"/>
  <c r="CD4" i="10"/>
  <c r="CD5" i="10" s="1"/>
  <c r="CD110" i="10" s="1"/>
  <c r="AU44" i="9" l="1"/>
  <c r="AU69" i="9"/>
  <c r="AU71" i="9" s="1"/>
  <c r="AU72" i="9" s="1"/>
  <c r="AV102" i="9"/>
  <c r="AV103" i="9" s="1"/>
  <c r="AV104" i="9" s="1"/>
  <c r="AV46" i="9"/>
  <c r="AV10" i="9"/>
  <c r="AV12" i="9"/>
  <c r="AV14" i="9"/>
  <c r="AV8" i="9"/>
  <c r="AV11" i="9"/>
  <c r="AV24" i="9" s="1"/>
  <c r="AV25" i="9" s="1"/>
  <c r="AV15" i="9"/>
  <c r="AT120" i="9"/>
  <c r="AT84" i="9"/>
  <c r="AU156" i="9"/>
  <c r="AU152" i="9"/>
  <c r="J55" i="6"/>
  <c r="P26" i="9"/>
  <c r="J57" i="6"/>
  <c r="AT266" i="10"/>
  <c r="AT422" i="10" s="1"/>
  <c r="AT213" i="10"/>
  <c r="AT260" i="10"/>
  <c r="CH3" i="9"/>
  <c r="CG4" i="9"/>
  <c r="CG5" i="9" s="1"/>
  <c r="CG6" i="9" s="1"/>
  <c r="CG63" i="9" s="1"/>
  <c r="AT51" i="10"/>
  <c r="AT58" i="10" s="1"/>
  <c r="AT50" i="10"/>
  <c r="AT57" i="10" s="1"/>
  <c r="AT464" i="10"/>
  <c r="AT268" i="10"/>
  <c r="AT471" i="10"/>
  <c r="AT103" i="10"/>
  <c r="CE4" i="10"/>
  <c r="CE5" i="10" s="1"/>
  <c r="CE110" i="10" s="1"/>
  <c r="CF3" i="10"/>
  <c r="AU6" i="10"/>
  <c r="CD287" i="10"/>
  <c r="CD166" i="10"/>
  <c r="AV67" i="9" l="1"/>
  <c r="AV92" i="9"/>
  <c r="CG3" i="10"/>
  <c r="CF4" i="10"/>
  <c r="CF5" i="10" s="1"/>
  <c r="CF110" i="10" s="1"/>
  <c r="AT121" i="9"/>
  <c r="AT127" i="9"/>
  <c r="AT128" i="9" s="1"/>
  <c r="AV149" i="9"/>
  <c r="AV19" i="9"/>
  <c r="AW7" i="9"/>
  <c r="AV9" i="9"/>
  <c r="AV42" i="9" s="1"/>
  <c r="AV43" i="9" s="1"/>
  <c r="AV13" i="9"/>
  <c r="AV65" i="9"/>
  <c r="AV66" i="9" s="1"/>
  <c r="AV126" i="9"/>
  <c r="AV70" i="9"/>
  <c r="AV68" i="9"/>
  <c r="AV105" i="9"/>
  <c r="AV106" i="9" s="1"/>
  <c r="AV107" i="9" s="1"/>
  <c r="AV111" i="9" s="1"/>
  <c r="AV82" i="9"/>
  <c r="AV119" i="9"/>
  <c r="AV26" i="9"/>
  <c r="AU91" i="9"/>
  <c r="AU83" i="9"/>
  <c r="AU509" i="10"/>
  <c r="AU109" i="10"/>
  <c r="AU111" i="10" s="1"/>
  <c r="CE287" i="10"/>
  <c r="CE166" i="10"/>
  <c r="AT198" i="10"/>
  <c r="AT300" i="10"/>
  <c r="CI3" i="9"/>
  <c r="CH4" i="9"/>
  <c r="CH5" i="9" s="1"/>
  <c r="CH6" i="9" s="1"/>
  <c r="CH63" i="9" s="1"/>
  <c r="AU234" i="10"/>
  <c r="AU290" i="10" s="1"/>
  <c r="AU37" i="10"/>
  <c r="AU38" i="10" s="1"/>
  <c r="AU39" i="10" s="1"/>
  <c r="AU11" i="10"/>
  <c r="AU7" i="10"/>
  <c r="AU8" i="10" s="1"/>
  <c r="AU14" i="10"/>
  <c r="AU13" i="10"/>
  <c r="AU447" i="10"/>
  <c r="AU9" i="10"/>
  <c r="AU10" i="10"/>
  <c r="AU12" i="10"/>
  <c r="AU451" i="10"/>
  <c r="AU104" i="10"/>
  <c r="AU450" i="10"/>
  <c r="AU233" i="10"/>
  <c r="AV69" i="9" l="1"/>
  <c r="AV71" i="9" s="1"/>
  <c r="AV72" i="9" s="1"/>
  <c r="AU120" i="9"/>
  <c r="AU84" i="9"/>
  <c r="AV44" i="9"/>
  <c r="AV156" i="9"/>
  <c r="AV152" i="9"/>
  <c r="AW102" i="9"/>
  <c r="AW103" i="9" s="1"/>
  <c r="AW104" i="9" s="1"/>
  <c r="AW11" i="9"/>
  <c r="AW24" i="9" s="1"/>
  <c r="AW25" i="9" s="1"/>
  <c r="AW10" i="9"/>
  <c r="AW12" i="9"/>
  <c r="AW92" i="9" s="1"/>
  <c r="AW46" i="9"/>
  <c r="AW8" i="9"/>
  <c r="AW15" i="9"/>
  <c r="AW14" i="9"/>
  <c r="AW26" i="9"/>
  <c r="AU471" i="10"/>
  <c r="AU103" i="10"/>
  <c r="AV6" i="10"/>
  <c r="AU268" i="10"/>
  <c r="CJ3" i="9"/>
  <c r="CI4" i="9"/>
  <c r="CI5" i="9" s="1"/>
  <c r="CI6" i="9" s="1"/>
  <c r="CI63" i="9" s="1"/>
  <c r="AU260" i="10"/>
  <c r="AU213" i="10"/>
  <c r="AU266" i="10"/>
  <c r="AU422" i="10" s="1"/>
  <c r="CG4" i="10"/>
  <c r="CG5" i="10" s="1"/>
  <c r="CG110" i="10" s="1"/>
  <c r="CH3" i="10"/>
  <c r="AU464" i="10"/>
  <c r="AU51" i="10"/>
  <c r="AU58" i="10" s="1"/>
  <c r="AU50" i="10"/>
  <c r="AU57" i="10" s="1"/>
  <c r="CF166" i="10"/>
  <c r="CF287" i="10"/>
  <c r="AV91" i="9" l="1"/>
  <c r="AV83" i="9"/>
  <c r="AW149" i="9"/>
  <c r="AX7" i="9"/>
  <c r="AW9" i="9"/>
  <c r="AW42" i="9" s="1"/>
  <c r="AW43" i="9" s="1"/>
  <c r="AW19" i="9"/>
  <c r="AW13" i="9"/>
  <c r="AW82" i="9"/>
  <c r="AW105" i="9"/>
  <c r="AW106" i="9" s="1"/>
  <c r="AW107" i="9" s="1"/>
  <c r="AW111" i="9" s="1"/>
  <c r="AW67" i="9"/>
  <c r="AW119" i="9"/>
  <c r="AW70" i="9"/>
  <c r="AW65" i="9"/>
  <c r="AW66" i="9" s="1"/>
  <c r="AW68" i="9" s="1"/>
  <c r="AW126" i="9"/>
  <c r="AU127" i="9"/>
  <c r="AU128" i="9" s="1"/>
  <c r="AU121" i="9"/>
  <c r="AV509" i="10"/>
  <c r="AV109" i="10"/>
  <c r="AV111" i="10" s="1"/>
  <c r="CG287" i="10"/>
  <c r="CG166" i="10"/>
  <c r="CH4" i="10"/>
  <c r="CH5" i="10" s="1"/>
  <c r="CH110" i="10" s="1"/>
  <c r="CI3" i="10"/>
  <c r="AU198" i="10"/>
  <c r="AU300" i="10"/>
  <c r="CK3" i="9"/>
  <c r="CJ4" i="9"/>
  <c r="CJ5" i="9" s="1"/>
  <c r="CJ6" i="9" s="1"/>
  <c r="CJ63" i="9" s="1"/>
  <c r="AV14" i="10"/>
  <c r="AV450" i="10"/>
  <c r="AV12" i="10"/>
  <c r="AV13" i="10"/>
  <c r="AV447" i="10"/>
  <c r="AV37" i="10"/>
  <c r="AV38" i="10" s="1"/>
  <c r="AV39" i="10" s="1"/>
  <c r="AV104" i="10"/>
  <c r="AV234" i="10"/>
  <c r="AV290" i="10" s="1"/>
  <c r="AV451" i="10"/>
  <c r="AV233" i="10"/>
  <c r="AV7" i="10"/>
  <c r="AV8" i="10" s="1"/>
  <c r="AV9" i="10"/>
  <c r="AV10" i="10"/>
  <c r="AV11" i="10"/>
  <c r="AW69" i="9" l="1"/>
  <c r="AW71" i="9" s="1"/>
  <c r="AW72" i="9" s="1"/>
  <c r="AX102" i="9"/>
  <c r="AX103" i="9" s="1"/>
  <c r="AX104" i="9" s="1"/>
  <c r="AX12" i="9"/>
  <c r="AX14" i="9"/>
  <c r="AX11" i="9"/>
  <c r="AX24" i="9" s="1"/>
  <c r="AX26" i="9" s="1"/>
  <c r="AX46" i="9"/>
  <c r="AX15" i="9"/>
  <c r="AX10" i="9"/>
  <c r="AX8" i="9"/>
  <c r="AW44" i="9"/>
  <c r="AV120" i="9"/>
  <c r="AV84" i="9"/>
  <c r="AW152" i="9"/>
  <c r="AW156" i="9"/>
  <c r="AW6" i="10"/>
  <c r="AV266" i="10"/>
  <c r="AV260" i="10"/>
  <c r="AV213" i="10"/>
  <c r="CH166" i="10"/>
  <c r="CH287" i="10"/>
  <c r="AV268" i="10"/>
  <c r="CI4" i="10"/>
  <c r="CI5" i="10" s="1"/>
  <c r="CI110" i="10" s="1"/>
  <c r="CJ3" i="10"/>
  <c r="AV50" i="10"/>
  <c r="AV57" i="10" s="1"/>
  <c r="AV464" i="10"/>
  <c r="AV51" i="10"/>
  <c r="AV58" i="10" s="1"/>
  <c r="CK4" i="9"/>
  <c r="CK5" i="9" s="1"/>
  <c r="CK6" i="9" s="1"/>
  <c r="CK63" i="9" s="1"/>
  <c r="CL3" i="9"/>
  <c r="AV471" i="10"/>
  <c r="AV103" i="10"/>
  <c r="AX65" i="9" l="1"/>
  <c r="AX66" i="9" s="1"/>
  <c r="AX68" i="9" s="1"/>
  <c r="AX92" i="9"/>
  <c r="AW91" i="9"/>
  <c r="AW83" i="9"/>
  <c r="AV127" i="9"/>
  <c r="AV128" i="9" s="1"/>
  <c r="AV121" i="9"/>
  <c r="AX149" i="9"/>
  <c r="AY7" i="9"/>
  <c r="AX9" i="9"/>
  <c r="AX42" i="9" s="1"/>
  <c r="AX43" i="9" s="1"/>
  <c r="AX13" i="9"/>
  <c r="AX19" i="9"/>
  <c r="AX119" i="9"/>
  <c r="AX126" i="9"/>
  <c r="AX105" i="9"/>
  <c r="AX106" i="9" s="1"/>
  <c r="AX107" i="9" s="1"/>
  <c r="AX111" i="9" s="1"/>
  <c r="AX70" i="9"/>
  <c r="AX67" i="9"/>
  <c r="AX82" i="9"/>
  <c r="AX25" i="9"/>
  <c r="AW509" i="10"/>
  <c r="AV422" i="10"/>
  <c r="AW14" i="10"/>
  <c r="AW7" i="10"/>
  <c r="AW8" i="10" s="1"/>
  <c r="AW9" i="10"/>
  <c r="AW13" i="10"/>
  <c r="AW447" i="10"/>
  <c r="AW109" i="10"/>
  <c r="AW111" i="10" s="1"/>
  <c r="AW234" i="10"/>
  <c r="AW290" i="10" s="1"/>
  <c r="AW104" i="10"/>
  <c r="AW451" i="10"/>
  <c r="AW450" i="10"/>
  <c r="AW37" i="10"/>
  <c r="AW38" i="10" s="1"/>
  <c r="AW39" i="10" s="1"/>
  <c r="AW11" i="10"/>
  <c r="AW12" i="10"/>
  <c r="AW233" i="10"/>
  <c r="AW10" i="10"/>
  <c r="CL4" i="9"/>
  <c r="CL5" i="9" s="1"/>
  <c r="CL6" i="9" s="1"/>
  <c r="CL63" i="9" s="1"/>
  <c r="CM3" i="9"/>
  <c r="CK3" i="10"/>
  <c r="CJ4" i="10"/>
  <c r="CJ5" i="10" s="1"/>
  <c r="CJ110" i="10" s="1"/>
  <c r="CI287" i="10"/>
  <c r="CI166" i="10"/>
  <c r="AV300" i="10"/>
  <c r="AV198" i="10"/>
  <c r="AX69" i="9" l="1"/>
  <c r="AX71" i="9" s="1"/>
  <c r="AX72" i="9" s="1"/>
  <c r="AW84" i="9"/>
  <c r="AW120" i="9"/>
  <c r="AX152" i="9"/>
  <c r="AX156" i="9"/>
  <c r="AX44" i="9"/>
  <c r="AY102" i="9"/>
  <c r="AY103" i="9" s="1"/>
  <c r="AY104" i="9" s="1"/>
  <c r="AY11" i="9"/>
  <c r="AY24" i="9" s="1"/>
  <c r="AY26" i="9" s="1"/>
  <c r="AY8" i="9"/>
  <c r="AY10" i="9"/>
  <c r="AY15" i="9"/>
  <c r="AY46" i="9"/>
  <c r="AY12" i="9"/>
  <c r="AY92" i="9" s="1"/>
  <c r="AY14" i="9"/>
  <c r="AW213" i="10"/>
  <c r="AW260" i="10"/>
  <c r="AW103" i="10"/>
  <c r="AW471" i="10"/>
  <c r="AW268" i="10"/>
  <c r="CN3" i="9"/>
  <c r="CM4" i="9"/>
  <c r="CM5" i="9" s="1"/>
  <c r="CM6" i="9" s="1"/>
  <c r="CM63" i="9" s="1"/>
  <c r="AW51" i="10"/>
  <c r="AW58" i="10" s="1"/>
  <c r="AW464" i="10"/>
  <c r="AW50" i="10"/>
  <c r="AW57" i="10" s="1"/>
  <c r="CJ287" i="10"/>
  <c r="CJ166" i="10"/>
  <c r="AW266" i="10"/>
  <c r="AW422" i="10" s="1"/>
  <c r="AX6" i="10"/>
  <c r="CK4" i="10"/>
  <c r="CK5" i="10" s="1"/>
  <c r="CK110" i="10" s="1"/>
  <c r="CL3" i="10"/>
  <c r="AY25" i="9" l="1"/>
  <c r="AY67" i="9"/>
  <c r="AY126" i="9"/>
  <c r="AY82" i="9"/>
  <c r="AY65" i="9"/>
  <c r="AY66" i="9" s="1"/>
  <c r="AY68" i="9" s="1"/>
  <c r="AY70" i="9"/>
  <c r="AY119" i="9"/>
  <c r="AY105" i="9"/>
  <c r="AY106" i="9" s="1"/>
  <c r="AY107" i="9" s="1"/>
  <c r="AY111" i="9" s="1"/>
  <c r="AY149" i="9"/>
  <c r="AY19" i="9"/>
  <c r="AZ7" i="9"/>
  <c r="AY13" i="9"/>
  <c r="AY9" i="9"/>
  <c r="AY42" i="9" s="1"/>
  <c r="AY43" i="9" s="1"/>
  <c r="AX91" i="9"/>
  <c r="AX83" i="9"/>
  <c r="AW127" i="9"/>
  <c r="AW128" i="9" s="1"/>
  <c r="AW121" i="9"/>
  <c r="AX509" i="10"/>
  <c r="AW198" i="10"/>
  <c r="AW300" i="10"/>
  <c r="CK287" i="10"/>
  <c r="CK166" i="10"/>
  <c r="CL4" i="10"/>
  <c r="CL5" i="10" s="1"/>
  <c r="CL110" i="10" s="1"/>
  <c r="CM3" i="10"/>
  <c r="CO3" i="9"/>
  <c r="CN4" i="9"/>
  <c r="CN5" i="9" s="1"/>
  <c r="CN6" i="9" s="1"/>
  <c r="CN63" i="9" s="1"/>
  <c r="AX233" i="10"/>
  <c r="AX9" i="10"/>
  <c r="AX234" i="10"/>
  <c r="AX290" i="10" s="1"/>
  <c r="AX37" i="10"/>
  <c r="AX38" i="10" s="1"/>
  <c r="AX39" i="10" s="1"/>
  <c r="AX7" i="10"/>
  <c r="AX8" i="10" s="1"/>
  <c r="AX10" i="10"/>
  <c r="AX450" i="10"/>
  <c r="AX109" i="10"/>
  <c r="AX111" i="10" s="1"/>
  <c r="AX12" i="10"/>
  <c r="AX447" i="10"/>
  <c r="AX451" i="10"/>
  <c r="AX11" i="10"/>
  <c r="AX13" i="10"/>
  <c r="AX14" i="10"/>
  <c r="AX104" i="10"/>
  <c r="AY69" i="9" l="1"/>
  <c r="AY71" i="9" s="1"/>
  <c r="AY72" i="9" s="1"/>
  <c r="AY44" i="9"/>
  <c r="AY83" i="9" s="1"/>
  <c r="AX120" i="9"/>
  <c r="AX84" i="9"/>
  <c r="AY156" i="9"/>
  <c r="AY152" i="9"/>
  <c r="AZ102" i="9"/>
  <c r="AZ103" i="9" s="1"/>
  <c r="AZ104" i="9" s="1"/>
  <c r="AZ8" i="9"/>
  <c r="AZ14" i="9"/>
  <c r="AZ10" i="9"/>
  <c r="AZ15" i="9"/>
  <c r="AZ12" i="9"/>
  <c r="AZ92" i="9" s="1"/>
  <c r="AZ46" i="9"/>
  <c r="AZ11" i="9"/>
  <c r="AZ24" i="9" s="1"/>
  <c r="AZ25" i="9" s="1"/>
  <c r="CP3" i="9"/>
  <c r="CO4" i="9"/>
  <c r="CO5" i="9" s="1"/>
  <c r="CO6" i="9" s="1"/>
  <c r="CO63" i="9" s="1"/>
  <c r="AX260" i="10"/>
  <c r="AX213" i="10"/>
  <c r="AX266" i="10"/>
  <c r="AX422" i="10" s="1"/>
  <c r="CL287" i="10"/>
  <c r="CL166" i="10"/>
  <c r="CM4" i="10"/>
  <c r="CM5" i="10" s="1"/>
  <c r="CM110" i="10" s="1"/>
  <c r="CN3" i="10"/>
  <c r="AX464" i="10"/>
  <c r="AX50" i="10"/>
  <c r="AX57" i="10" s="1"/>
  <c r="AX51" i="10"/>
  <c r="AX58" i="10" s="1"/>
  <c r="AX103" i="10"/>
  <c r="AX471" i="10"/>
  <c r="AY6" i="10"/>
  <c r="AX268" i="10"/>
  <c r="AY120" i="9"/>
  <c r="AY84" i="9"/>
  <c r="AY91" i="9" l="1"/>
  <c r="AZ65" i="9"/>
  <c r="AZ66" i="9" s="1"/>
  <c r="AZ68" i="9" s="1"/>
  <c r="AZ126" i="9"/>
  <c r="AZ70" i="9"/>
  <c r="AZ82" i="9"/>
  <c r="AZ67" i="9"/>
  <c r="AZ119" i="9"/>
  <c r="AZ105" i="9"/>
  <c r="AZ106" i="9" s="1"/>
  <c r="AZ107" i="9" s="1"/>
  <c r="AZ111" i="9" s="1"/>
  <c r="AZ26" i="9"/>
  <c r="AZ149" i="9"/>
  <c r="BA7" i="9"/>
  <c r="AZ13" i="9"/>
  <c r="AZ9" i="9"/>
  <c r="AZ42" i="9" s="1"/>
  <c r="AZ43" i="9" s="1"/>
  <c r="AZ19" i="9"/>
  <c r="AX127" i="9"/>
  <c r="AX128" i="9" s="1"/>
  <c r="AX121" i="9"/>
  <c r="AY509" i="10"/>
  <c r="AY109" i="10"/>
  <c r="AY111" i="10" s="1"/>
  <c r="AX300" i="10"/>
  <c r="AX198" i="10"/>
  <c r="CN4" i="10"/>
  <c r="CN5" i="10" s="1"/>
  <c r="CN110" i="10" s="1"/>
  <c r="CO3" i="10"/>
  <c r="CM166" i="10"/>
  <c r="CM287" i="10"/>
  <c r="AY37" i="10"/>
  <c r="AY38" i="10" s="1"/>
  <c r="AY39" i="10" s="1"/>
  <c r="AY104" i="10"/>
  <c r="AY10" i="10"/>
  <c r="AY451" i="10"/>
  <c r="AY11" i="10"/>
  <c r="AY14" i="10"/>
  <c r="AY12" i="10"/>
  <c r="AY13" i="10"/>
  <c r="AY234" i="10"/>
  <c r="AY290" i="10" s="1"/>
  <c r="AY450" i="10"/>
  <c r="AY233" i="10"/>
  <c r="AY447" i="10"/>
  <c r="AY9" i="10"/>
  <c r="AY7" i="10"/>
  <c r="AY8" i="10" s="1"/>
  <c r="CP4" i="9"/>
  <c r="CP5" i="9" s="1"/>
  <c r="CP6" i="9" s="1"/>
  <c r="CP63" i="9" s="1"/>
  <c r="CQ3" i="9"/>
  <c r="AY127" i="9"/>
  <c r="AY121" i="9"/>
  <c r="AZ69" i="9" l="1"/>
  <c r="AZ71" i="9" s="1"/>
  <c r="AZ72" i="9" s="1"/>
  <c r="AZ156" i="9"/>
  <c r="AZ152" i="9"/>
  <c r="BA102" i="9"/>
  <c r="BA103" i="9" s="1"/>
  <c r="BA104" i="9" s="1"/>
  <c r="BA12" i="9"/>
  <c r="BA92" i="9" s="1"/>
  <c r="BA8" i="9"/>
  <c r="BA15" i="9"/>
  <c r="BA11" i="9"/>
  <c r="BA24" i="9" s="1"/>
  <c r="BA26" i="9" s="1"/>
  <c r="BA14" i="9"/>
  <c r="BA10" i="9"/>
  <c r="BA46" i="9"/>
  <c r="AZ44" i="9"/>
  <c r="AY266" i="10"/>
  <c r="AY422" i="10" s="1"/>
  <c r="AY464" i="10"/>
  <c r="AY51" i="10"/>
  <c r="AY58" i="10" s="1"/>
  <c r="AY50" i="10"/>
  <c r="AY57" i="10" s="1"/>
  <c r="AZ6" i="10"/>
  <c r="CN287" i="10"/>
  <c r="CN166" i="10"/>
  <c r="CR3" i="9"/>
  <c r="CQ4" i="9"/>
  <c r="CQ5" i="9" s="1"/>
  <c r="CQ6" i="9" s="1"/>
  <c r="CQ63" i="9" s="1"/>
  <c r="AY471" i="10"/>
  <c r="AY103" i="10"/>
  <c r="AY260" i="10"/>
  <c r="AY213" i="10"/>
  <c r="CO4" i="10"/>
  <c r="CO5" i="10" s="1"/>
  <c r="CO110" i="10" s="1"/>
  <c r="CP3" i="10"/>
  <c r="AY268" i="10"/>
  <c r="AY128" i="9"/>
  <c r="BA25" i="9" l="1"/>
  <c r="AZ91" i="9"/>
  <c r="AZ83" i="9"/>
  <c r="BA149" i="9"/>
  <c r="BA13" i="9"/>
  <c r="BB7" i="9"/>
  <c r="BA19" i="9"/>
  <c r="BA9" i="9"/>
  <c r="BA42" i="9" s="1"/>
  <c r="BA43" i="9" s="1"/>
  <c r="BA67" i="9"/>
  <c r="BA119" i="9"/>
  <c r="BA126" i="9"/>
  <c r="BA82" i="9"/>
  <c r="BA70" i="9"/>
  <c r="BA65" i="9"/>
  <c r="BA66" i="9" s="1"/>
  <c r="BA68" i="9" s="1"/>
  <c r="BA69" i="9" s="1"/>
  <c r="BA71" i="9" s="1"/>
  <c r="BA72" i="9" s="1"/>
  <c r="BA105" i="9"/>
  <c r="BA106" i="9" s="1"/>
  <c r="BA107" i="9" s="1"/>
  <c r="BA111" i="9" s="1"/>
  <c r="AZ509" i="10"/>
  <c r="AZ109" i="10"/>
  <c r="AZ111" i="10" s="1"/>
  <c r="AZ233" i="10"/>
  <c r="AZ11" i="10"/>
  <c r="AZ14" i="10"/>
  <c r="AZ13" i="10"/>
  <c r="AZ37" i="10"/>
  <c r="AZ38" i="10" s="1"/>
  <c r="AZ39" i="10" s="1"/>
  <c r="AZ447" i="10"/>
  <c r="AZ234" i="10"/>
  <c r="AZ290" i="10" s="1"/>
  <c r="AZ450" i="10"/>
  <c r="AZ104" i="10"/>
  <c r="AZ9" i="10"/>
  <c r="AZ7" i="10"/>
  <c r="AZ8" i="10" s="1"/>
  <c r="AZ12" i="10"/>
  <c r="AZ451" i="10"/>
  <c r="AZ10" i="10"/>
  <c r="AY300" i="10"/>
  <c r="AY198" i="10"/>
  <c r="CO287" i="10"/>
  <c r="CO166" i="10"/>
  <c r="CP4" i="10"/>
  <c r="CP5" i="10" s="1"/>
  <c r="CP110" i="10" s="1"/>
  <c r="CQ3" i="10"/>
  <c r="CR4" i="9"/>
  <c r="CR5" i="9" s="1"/>
  <c r="CR6" i="9" s="1"/>
  <c r="CR63" i="9" s="1"/>
  <c r="CS3" i="9"/>
  <c r="BA44" i="9" l="1"/>
  <c r="BA91" i="9" s="1"/>
  <c r="BB102" i="9"/>
  <c r="BB103" i="9" s="1"/>
  <c r="BB104" i="9" s="1"/>
  <c r="BB46" i="9"/>
  <c r="BB14" i="9"/>
  <c r="BB15" i="9"/>
  <c r="BB12" i="9"/>
  <c r="BB92" i="9" s="1"/>
  <c r="BB8" i="9"/>
  <c r="BB11" i="9"/>
  <c r="BB24" i="9" s="1"/>
  <c r="BB26" i="9" s="1"/>
  <c r="BB10" i="9"/>
  <c r="BA152" i="9"/>
  <c r="BA156" i="9"/>
  <c r="AZ120" i="9"/>
  <c r="AZ84" i="9"/>
  <c r="AZ213" i="10"/>
  <c r="AZ260" i="10"/>
  <c r="AZ266" i="10"/>
  <c r="AZ422" i="10" s="1"/>
  <c r="CR3" i="10"/>
  <c r="CQ4" i="10"/>
  <c r="CQ5" i="10" s="1"/>
  <c r="CQ110" i="10" s="1"/>
  <c r="BA6" i="10"/>
  <c r="AZ268" i="10"/>
  <c r="CP287" i="10"/>
  <c r="CP166" i="10"/>
  <c r="AZ103" i="10"/>
  <c r="AZ471" i="10"/>
  <c r="CT3" i="9"/>
  <c r="CS4" i="9"/>
  <c r="CS5" i="9" s="1"/>
  <c r="CS6" i="9" s="1"/>
  <c r="CS63" i="9" s="1"/>
  <c r="AZ50" i="10"/>
  <c r="AZ57" i="10" s="1"/>
  <c r="AZ51" i="10"/>
  <c r="AZ58" i="10" s="1"/>
  <c r="AZ464" i="10"/>
  <c r="BB25" i="9" l="1"/>
  <c r="BA83" i="9"/>
  <c r="AZ127" i="9"/>
  <c r="AZ128" i="9" s="1"/>
  <c r="AZ121" i="9"/>
  <c r="BB119" i="9"/>
  <c r="BB70" i="9"/>
  <c r="BB82" i="9"/>
  <c r="BB105" i="9"/>
  <c r="BB106" i="9" s="1"/>
  <c r="BB107" i="9" s="1"/>
  <c r="BB111" i="9" s="1"/>
  <c r="BB126" i="9"/>
  <c r="BB65" i="9"/>
  <c r="BB66" i="9" s="1"/>
  <c r="BB68" i="9" s="1"/>
  <c r="BB149" i="9"/>
  <c r="BB9" i="9"/>
  <c r="BB42" i="9" s="1"/>
  <c r="BB43" i="9" s="1"/>
  <c r="BB19" i="9"/>
  <c r="BB13" i="9"/>
  <c r="BC7" i="9"/>
  <c r="BB67" i="9"/>
  <c r="BA509" i="10"/>
  <c r="BA12" i="10"/>
  <c r="BA447" i="10"/>
  <c r="BA14" i="10"/>
  <c r="BA234" i="10"/>
  <c r="BA290" i="10" s="1"/>
  <c r="BA11" i="10"/>
  <c r="BA109" i="10"/>
  <c r="BA111" i="10" s="1"/>
  <c r="BA104" i="10"/>
  <c r="BA13" i="10"/>
  <c r="BA450" i="10"/>
  <c r="BA37" i="10"/>
  <c r="BA38" i="10" s="1"/>
  <c r="BA39" i="10" s="1"/>
  <c r="BA451" i="10"/>
  <c r="BA9" i="10"/>
  <c r="BA233" i="10"/>
  <c r="BA7" i="10"/>
  <c r="BA8" i="10" s="1"/>
  <c r="BA10" i="10"/>
  <c r="CU3" i="9"/>
  <c r="CT4" i="9"/>
  <c r="CT5" i="9" s="1"/>
  <c r="CT6" i="9" s="1"/>
  <c r="CT63" i="9" s="1"/>
  <c r="CS3" i="10"/>
  <c r="CR4" i="10"/>
  <c r="CR5" i="10" s="1"/>
  <c r="CR110" i="10" s="1"/>
  <c r="CQ287" i="10"/>
  <c r="CQ166" i="10"/>
  <c r="AZ300" i="10"/>
  <c r="AZ198" i="10"/>
  <c r="BA120" i="9" l="1"/>
  <c r="BA84" i="9"/>
  <c r="BB44" i="9"/>
  <c r="BB91" i="9" s="1"/>
  <c r="BC102" i="9"/>
  <c r="BC103" i="9" s="1"/>
  <c r="BC104" i="9" s="1"/>
  <c r="BC46" i="9"/>
  <c r="BC8" i="9"/>
  <c r="BC15" i="9"/>
  <c r="BC12" i="9"/>
  <c r="BC92" i="9" s="1"/>
  <c r="BC11" i="9"/>
  <c r="BC24" i="9" s="1"/>
  <c r="BC26" i="9" s="1"/>
  <c r="BC14" i="9"/>
  <c r="BC10" i="9"/>
  <c r="BB69" i="9"/>
  <c r="BB71" i="9" s="1"/>
  <c r="BB72" i="9" s="1"/>
  <c r="BB156" i="9"/>
  <c r="BB152" i="9"/>
  <c r="BB6" i="10"/>
  <c r="BA471" i="10"/>
  <c r="BA103" i="10"/>
  <c r="BA213" i="10"/>
  <c r="BA266" i="10"/>
  <c r="BA422" i="10" s="1"/>
  <c r="BA260" i="10"/>
  <c r="BA268" i="10"/>
  <c r="CT3" i="10"/>
  <c r="CS4" i="10"/>
  <c r="CS5" i="10" s="1"/>
  <c r="CS110" i="10" s="1"/>
  <c r="CV3" i="9"/>
  <c r="CU4" i="9"/>
  <c r="CU5" i="9" s="1"/>
  <c r="CU6" i="9" s="1"/>
  <c r="CU63" i="9" s="1"/>
  <c r="CR166" i="10"/>
  <c r="CR287" i="10"/>
  <c r="BA464" i="10"/>
  <c r="BA51" i="10"/>
  <c r="BA58" i="10" s="1"/>
  <c r="BA50" i="10"/>
  <c r="BA57" i="10" s="1"/>
  <c r="BB83" i="9" l="1"/>
  <c r="BB120" i="9" s="1"/>
  <c r="BB127" i="9" s="1"/>
  <c r="BA127" i="9"/>
  <c r="BA128" i="9" s="1"/>
  <c r="BA121" i="9"/>
  <c r="BC25" i="9"/>
  <c r="BC65" i="9"/>
  <c r="BC66" i="9" s="1"/>
  <c r="BC68" i="9" s="1"/>
  <c r="BC70" i="9"/>
  <c r="BC126" i="9"/>
  <c r="BC119" i="9"/>
  <c r="BC82" i="9"/>
  <c r="BC105" i="9"/>
  <c r="BC106" i="9" s="1"/>
  <c r="BC107" i="9" s="1"/>
  <c r="BC111" i="9" s="1"/>
  <c r="BC149" i="9"/>
  <c r="BD7" i="9"/>
  <c r="BC19" i="9"/>
  <c r="BC13" i="9"/>
  <c r="BC9" i="9"/>
  <c r="BC42" i="9" s="1"/>
  <c r="BC43" i="9" s="1"/>
  <c r="BC67" i="9"/>
  <c r="BB509" i="10"/>
  <c r="CW3" i="9"/>
  <c r="CV4" i="9"/>
  <c r="CV5" i="9" s="1"/>
  <c r="CV6" i="9" s="1"/>
  <c r="CV63" i="9" s="1"/>
  <c r="CS166" i="10"/>
  <c r="CS287" i="10"/>
  <c r="BA300" i="10"/>
  <c r="BA198" i="10"/>
  <c r="BB109" i="10"/>
  <c r="BB111" i="10" s="1"/>
  <c r="BB37" i="10"/>
  <c r="BB38" i="10" s="1"/>
  <c r="BB39" i="10" s="1"/>
  <c r="BB450" i="10"/>
  <c r="BB234" i="10"/>
  <c r="BB290" i="10" s="1"/>
  <c r="BB7" i="10"/>
  <c r="BB8" i="10" s="1"/>
  <c r="BB12" i="10"/>
  <c r="BB9" i="10"/>
  <c r="BB451" i="10"/>
  <c r="BB233" i="10"/>
  <c r="BB447" i="10"/>
  <c r="BB104" i="10"/>
  <c r="BB13" i="10"/>
  <c r="BB14" i="10"/>
  <c r="BB10" i="10"/>
  <c r="BB11" i="10"/>
  <c r="CT4" i="10"/>
  <c r="CT5" i="10" s="1"/>
  <c r="CT110" i="10" s="1"/>
  <c r="CU3" i="10"/>
  <c r="BB121" i="9" l="1"/>
  <c r="BB84" i="9"/>
  <c r="BC69" i="9"/>
  <c r="BC71" i="9" s="1"/>
  <c r="BC72" i="9" s="1"/>
  <c r="BC44" i="9"/>
  <c r="BC83" i="9" s="1"/>
  <c r="BC120" i="9" s="1"/>
  <c r="BC121" i="9" s="1"/>
  <c r="BD102" i="9"/>
  <c r="BD103" i="9" s="1"/>
  <c r="BD104" i="9" s="1"/>
  <c r="BD12" i="9"/>
  <c r="BD67" i="9" s="1"/>
  <c r="BD46" i="9"/>
  <c r="BD14" i="9"/>
  <c r="BD10" i="9"/>
  <c r="BD8" i="9"/>
  <c r="BD15" i="9"/>
  <c r="BD11" i="9"/>
  <c r="BC152" i="9"/>
  <c r="BC156" i="9"/>
  <c r="BB50" i="10"/>
  <c r="BB57" i="10" s="1"/>
  <c r="BB51" i="10"/>
  <c r="BB58" i="10" s="1"/>
  <c r="BB464" i="10"/>
  <c r="CV3" i="10"/>
  <c r="CW3" i="10" s="1"/>
  <c r="CU4" i="10"/>
  <c r="CU5" i="10" s="1"/>
  <c r="CU110" i="10" s="1"/>
  <c r="CT166" i="10"/>
  <c r="CT287" i="10"/>
  <c r="BC6" i="10"/>
  <c r="BB266" i="10"/>
  <c r="BB422" i="10" s="1"/>
  <c r="BB260" i="10"/>
  <c r="BB213" i="10"/>
  <c r="BB268" i="10"/>
  <c r="BB471" i="10"/>
  <c r="BB103" i="10"/>
  <c r="CW4" i="9"/>
  <c r="CW5" i="9" s="1"/>
  <c r="CW6" i="9" s="1"/>
  <c r="CW63" i="9" s="1"/>
  <c r="CX3" i="9"/>
  <c r="BB128" i="9"/>
  <c r="BC127" i="9" l="1"/>
  <c r="BC128" i="9" s="1"/>
  <c r="BC84" i="9"/>
  <c r="BC91" i="9"/>
  <c r="BD24" i="9"/>
  <c r="BD25" i="9" s="1"/>
  <c r="BD26" i="9"/>
  <c r="BD149" i="9"/>
  <c r="BD13" i="9"/>
  <c r="BD9" i="9"/>
  <c r="BD42" i="9" s="1"/>
  <c r="BD43" i="9" s="1"/>
  <c r="BD44" i="9" s="1"/>
  <c r="BD91" i="9" s="1"/>
  <c r="BD92" i="9" s="1"/>
  <c r="BE7" i="9"/>
  <c r="BD19" i="9"/>
  <c r="BD119" i="9"/>
  <c r="BD70" i="9"/>
  <c r="BD126" i="9"/>
  <c r="BD65" i="9"/>
  <c r="BD66" i="9" s="1"/>
  <c r="BD68" i="9" s="1"/>
  <c r="BD69" i="9" s="1"/>
  <c r="BD71" i="9" s="1"/>
  <c r="BD72" i="9" s="1"/>
  <c r="BD105" i="9"/>
  <c r="BD106" i="9" s="1"/>
  <c r="BD107" i="9" s="1"/>
  <c r="BD111" i="9" s="1"/>
  <c r="BD82" i="9"/>
  <c r="BC509" i="10"/>
  <c r="CX3" i="10"/>
  <c r="CW4" i="10"/>
  <c r="CW5" i="10" s="1"/>
  <c r="CW110" i="10" s="1"/>
  <c r="BC10" i="10"/>
  <c r="BC11" i="10"/>
  <c r="BC7" i="10"/>
  <c r="BC8" i="10" s="1"/>
  <c r="BC13" i="10"/>
  <c r="BC451" i="10"/>
  <c r="BC14" i="10"/>
  <c r="BC12" i="10"/>
  <c r="BC9" i="10"/>
  <c r="BC109" i="10"/>
  <c r="BC111" i="10" s="1"/>
  <c r="BC450" i="10"/>
  <c r="BC234" i="10"/>
  <c r="BC290" i="10" s="1"/>
  <c r="BC37" i="10"/>
  <c r="BC38" i="10" s="1"/>
  <c r="BC39" i="10" s="1"/>
  <c r="BC233" i="10"/>
  <c r="BC104" i="10"/>
  <c r="BC447" i="10"/>
  <c r="CV4" i="10"/>
  <c r="CV5" i="10" s="1"/>
  <c r="CV110" i="10" s="1"/>
  <c r="BB300" i="10"/>
  <c r="BB198" i="10"/>
  <c r="CY3" i="9"/>
  <c r="CX4" i="9"/>
  <c r="CX5" i="9" s="1"/>
  <c r="CX6" i="9" s="1"/>
  <c r="CX63" i="9" s="1"/>
  <c r="CU287" i="10"/>
  <c r="CU166" i="10"/>
  <c r="BD83" i="9" l="1"/>
  <c r="BD120" i="9" s="1"/>
  <c r="BD127" i="9" s="1"/>
  <c r="BD128" i="9" s="1"/>
  <c r="BE102" i="9"/>
  <c r="BE103" i="9" s="1"/>
  <c r="BE104" i="9" s="1"/>
  <c r="BE11" i="9"/>
  <c r="BE24" i="9" s="1"/>
  <c r="BE26" i="9" s="1"/>
  <c r="BE10" i="9"/>
  <c r="BE15" i="9"/>
  <c r="BE46" i="9"/>
  <c r="BE12" i="9"/>
  <c r="BE65" i="9" s="1"/>
  <c r="BE66" i="9" s="1"/>
  <c r="BE68" i="9" s="1"/>
  <c r="BE8" i="9"/>
  <c r="BE14" i="9"/>
  <c r="BD152" i="9"/>
  <c r="BD156" i="9"/>
  <c r="CW166" i="10"/>
  <c r="CW287" i="10"/>
  <c r="CY3" i="10"/>
  <c r="CX4" i="10"/>
  <c r="CX5" i="10" s="1"/>
  <c r="CX110" i="10" s="1"/>
  <c r="BC266" i="10"/>
  <c r="BC422" i="10" s="1"/>
  <c r="BC260" i="10"/>
  <c r="BC213" i="10"/>
  <c r="CV166" i="10"/>
  <c r="CV287" i="10"/>
  <c r="BD6" i="10"/>
  <c r="CZ3" i="9"/>
  <c r="CY4" i="9"/>
  <c r="CY5" i="9" s="1"/>
  <c r="CY6" i="9" s="1"/>
  <c r="CY63" i="9" s="1"/>
  <c r="BC471" i="10"/>
  <c r="BC103" i="10"/>
  <c r="BC50" i="10"/>
  <c r="BC57" i="10" s="1"/>
  <c r="BC51" i="10"/>
  <c r="BC58" i="10" s="1"/>
  <c r="BC464" i="10"/>
  <c r="BC268" i="10"/>
  <c r="BE25" i="9" l="1"/>
  <c r="BD84" i="9"/>
  <c r="BD121" i="9"/>
  <c r="BE149" i="9"/>
  <c r="BE13" i="9"/>
  <c r="BE9" i="9"/>
  <c r="BE42" i="9" s="1"/>
  <c r="BE43" i="9" s="1"/>
  <c r="BE19" i="9"/>
  <c r="BF7" i="9"/>
  <c r="BE67" i="9"/>
  <c r="BE69" i="9" s="1"/>
  <c r="BE71" i="9" s="1"/>
  <c r="BE72" i="9" s="1"/>
  <c r="BE119" i="9"/>
  <c r="BE126" i="9"/>
  <c r="BE70" i="9"/>
  <c r="BE82" i="9"/>
  <c r="BE105" i="9"/>
  <c r="BE106" i="9" s="1"/>
  <c r="BE107" i="9" s="1"/>
  <c r="BE111" i="9" s="1"/>
  <c r="BD509" i="10"/>
  <c r="CX166" i="10"/>
  <c r="CX287" i="10"/>
  <c r="CZ3" i="10"/>
  <c r="CY4" i="10"/>
  <c r="CY5" i="10" s="1"/>
  <c r="CY110" i="10" s="1"/>
  <c r="CZ4" i="9"/>
  <c r="CZ5" i="9" s="1"/>
  <c r="CZ6" i="9" s="1"/>
  <c r="CZ63" i="9" s="1"/>
  <c r="DA3" i="9"/>
  <c r="BC198" i="10"/>
  <c r="BC300" i="10"/>
  <c r="BD233" i="10"/>
  <c r="BD10" i="10"/>
  <c r="BD11" i="10"/>
  <c r="BD9" i="10"/>
  <c r="BD234" i="10"/>
  <c r="BD290" i="10" s="1"/>
  <c r="BD14" i="10"/>
  <c r="BD7" i="10"/>
  <c r="BD8" i="10" s="1"/>
  <c r="BD13" i="10"/>
  <c r="BD37" i="10"/>
  <c r="BD38" i="10" s="1"/>
  <c r="BD39" i="10" s="1"/>
  <c r="BD447" i="10"/>
  <c r="BD450" i="10"/>
  <c r="BD109" i="10"/>
  <c r="BD111" i="10" s="1"/>
  <c r="BD12" i="10"/>
  <c r="BD451" i="10"/>
  <c r="BD104" i="10"/>
  <c r="BE44" i="9" l="1"/>
  <c r="BE83" i="9" s="1"/>
  <c r="BE120" i="9" s="1"/>
  <c r="BF102" i="9"/>
  <c r="BF103" i="9" s="1"/>
  <c r="BF104" i="9" s="1"/>
  <c r="BF46" i="9"/>
  <c r="BF10" i="9"/>
  <c r="BF15" i="9"/>
  <c r="BF12" i="9"/>
  <c r="BF67" i="9" s="1"/>
  <c r="BF14" i="9"/>
  <c r="BF11" i="9"/>
  <c r="BF24" i="9" s="1"/>
  <c r="BF26" i="9" s="1"/>
  <c r="BF8" i="9"/>
  <c r="BE152" i="9"/>
  <c r="BE156" i="9"/>
  <c r="CY166" i="10"/>
  <c r="CY287" i="10"/>
  <c r="DA3" i="10"/>
  <c r="CZ4" i="10"/>
  <c r="CZ5" i="10" s="1"/>
  <c r="CZ110" i="10" s="1"/>
  <c r="BD103" i="10"/>
  <c r="BD471" i="10"/>
  <c r="BD268" i="10"/>
  <c r="BD260" i="10"/>
  <c r="BD266" i="10"/>
  <c r="BD422" i="10" s="1"/>
  <c r="BD213" i="10"/>
  <c r="BD464" i="10"/>
  <c r="BD50" i="10"/>
  <c r="BD57" i="10" s="1"/>
  <c r="BD51" i="10"/>
  <c r="BD58" i="10" s="1"/>
  <c r="DB3" i="9"/>
  <c r="DA4" i="9"/>
  <c r="DA5" i="9" s="1"/>
  <c r="DA6" i="9" s="1"/>
  <c r="DA63" i="9" s="1"/>
  <c r="BE6" i="10"/>
  <c r="BE84" i="9" l="1"/>
  <c r="BE91" i="9"/>
  <c r="BE92" i="9" s="1"/>
  <c r="BF25" i="9"/>
  <c r="BF105" i="9"/>
  <c r="BF106" i="9" s="1"/>
  <c r="BF107" i="9" s="1"/>
  <c r="BF111" i="9" s="1"/>
  <c r="BF65" i="9"/>
  <c r="BF66" i="9" s="1"/>
  <c r="BF68" i="9" s="1"/>
  <c r="BF69" i="9" s="1"/>
  <c r="BF71" i="9" s="1"/>
  <c r="BF72" i="9" s="1"/>
  <c r="BF70" i="9"/>
  <c r="BF82" i="9"/>
  <c r="BF119" i="9"/>
  <c r="BF126" i="9"/>
  <c r="BF149" i="9"/>
  <c r="BG7" i="9"/>
  <c r="BF13" i="9"/>
  <c r="BF9" i="9"/>
  <c r="BF42" i="9" s="1"/>
  <c r="BF43" i="9" s="1"/>
  <c r="BF19" i="9"/>
  <c r="BE509" i="10"/>
  <c r="CZ166" i="10"/>
  <c r="CZ287" i="10"/>
  <c r="DB3" i="10"/>
  <c r="DA4" i="10"/>
  <c r="DA5" i="10" s="1"/>
  <c r="DA110" i="10" s="1"/>
  <c r="DB4" i="9"/>
  <c r="DB5" i="9" s="1"/>
  <c r="DB6" i="9" s="1"/>
  <c r="DB63" i="9" s="1"/>
  <c r="DC3" i="9"/>
  <c r="BD300" i="10"/>
  <c r="BD198" i="10"/>
  <c r="BE233" i="10"/>
  <c r="BE104" i="10"/>
  <c r="BE234" i="10"/>
  <c r="BE290" i="10" s="1"/>
  <c r="BE447" i="10"/>
  <c r="BE451" i="10"/>
  <c r="BE450" i="10"/>
  <c r="BE109" i="10"/>
  <c r="BE111" i="10" s="1"/>
  <c r="BE14" i="10"/>
  <c r="BE37" i="10"/>
  <c r="BE38" i="10" s="1"/>
  <c r="BE39" i="10" s="1"/>
  <c r="BE10" i="10"/>
  <c r="BE7" i="10"/>
  <c r="BE8" i="10" s="1"/>
  <c r="BE13" i="10"/>
  <c r="BE11" i="10"/>
  <c r="BE9" i="10"/>
  <c r="BE12" i="10"/>
  <c r="BE127" i="9"/>
  <c r="BE121" i="9"/>
  <c r="BF44" i="9" l="1"/>
  <c r="BF91" i="9" s="1"/>
  <c r="BF92" i="9" s="1"/>
  <c r="BG102" i="9"/>
  <c r="BG103" i="9" s="1"/>
  <c r="BG104" i="9" s="1"/>
  <c r="BG15" i="9"/>
  <c r="BG11" i="9"/>
  <c r="BG8" i="9"/>
  <c r="BG12" i="9"/>
  <c r="BG46" i="9"/>
  <c r="BG10" i="9"/>
  <c r="BG14" i="9"/>
  <c r="BF156" i="9"/>
  <c r="BF152" i="9"/>
  <c r="DA287" i="10"/>
  <c r="DA166" i="10"/>
  <c r="DC3" i="10"/>
  <c r="DB4" i="10"/>
  <c r="DB5" i="10" s="1"/>
  <c r="DB110" i="10" s="1"/>
  <c r="BE266" i="10"/>
  <c r="BE422" i="10" s="1"/>
  <c r="BE103" i="10"/>
  <c r="BE471" i="10"/>
  <c r="BF6" i="10"/>
  <c r="DD3" i="9"/>
  <c r="DC4" i="9"/>
  <c r="DC5" i="9" s="1"/>
  <c r="DC6" i="9" s="1"/>
  <c r="DC63" i="9" s="1"/>
  <c r="BE213" i="10"/>
  <c r="BE260" i="10"/>
  <c r="BE464" i="10"/>
  <c r="BE51" i="10"/>
  <c r="BE58" i="10" s="1"/>
  <c r="BE50" i="10"/>
  <c r="BE57" i="10" s="1"/>
  <c r="BE268" i="10"/>
  <c r="BE128" i="9"/>
  <c r="BF83" i="9" l="1"/>
  <c r="BF120" i="9" s="1"/>
  <c r="BF127" i="9" s="1"/>
  <c r="BG24" i="9"/>
  <c r="BG26" i="9" s="1"/>
  <c r="BG67" i="9"/>
  <c r="BG126" i="9"/>
  <c r="BG82" i="9"/>
  <c r="BG65" i="9"/>
  <c r="BG66" i="9" s="1"/>
  <c r="BG68" i="9" s="1"/>
  <c r="BG105" i="9"/>
  <c r="BG106" i="9" s="1"/>
  <c r="BG107" i="9" s="1"/>
  <c r="BG111" i="9" s="1"/>
  <c r="BG70" i="9"/>
  <c r="BG119" i="9"/>
  <c r="BG149" i="9"/>
  <c r="BG13" i="9"/>
  <c r="BG9" i="9"/>
  <c r="BG42" i="9" s="1"/>
  <c r="BG43" i="9" s="1"/>
  <c r="BG19" i="9"/>
  <c r="BH7" i="9"/>
  <c r="BF509" i="10"/>
  <c r="DB287" i="10"/>
  <c r="DB166" i="10"/>
  <c r="DD3" i="10"/>
  <c r="DC4" i="10"/>
  <c r="DC5" i="10" s="1"/>
  <c r="DC110" i="10" s="1"/>
  <c r="BE198" i="10"/>
  <c r="BE300" i="10"/>
  <c r="BF7" i="10"/>
  <c r="BF8" i="10" s="1"/>
  <c r="BF450" i="10"/>
  <c r="BF234" i="10"/>
  <c r="BF290" i="10" s="1"/>
  <c r="BF447" i="10"/>
  <c r="BF104" i="10"/>
  <c r="BF10" i="10"/>
  <c r="BF14" i="10"/>
  <c r="BF451" i="10"/>
  <c r="BF109" i="10"/>
  <c r="BF111" i="10" s="1"/>
  <c r="BF233" i="10"/>
  <c r="BF11" i="10"/>
  <c r="BF9" i="10"/>
  <c r="BF37" i="10"/>
  <c r="BF38" i="10" s="1"/>
  <c r="BF39" i="10" s="1"/>
  <c r="BF13" i="10"/>
  <c r="BF12" i="10"/>
  <c r="DE3" i="9"/>
  <c r="DD4" i="9"/>
  <c r="DD5" i="9" s="1"/>
  <c r="DD6" i="9" s="1"/>
  <c r="DD63" i="9" s="1"/>
  <c r="BF121" i="9" l="1"/>
  <c r="BF84" i="9"/>
  <c r="BG69" i="9"/>
  <c r="BG71" i="9" s="1"/>
  <c r="BG72" i="9" s="1"/>
  <c r="BG44" i="9"/>
  <c r="BG91" i="9" s="1"/>
  <c r="BG92" i="9" s="1"/>
  <c r="BH102" i="9"/>
  <c r="BH103" i="9" s="1"/>
  <c r="BH104" i="9" s="1"/>
  <c r="BH14" i="9"/>
  <c r="BH15" i="9"/>
  <c r="BH8" i="9"/>
  <c r="BH12" i="9"/>
  <c r="BH46" i="9"/>
  <c r="BH11" i="9"/>
  <c r="BH24" i="9" s="1"/>
  <c r="BH25" i="9" s="1"/>
  <c r="BH10" i="9"/>
  <c r="BG152" i="9"/>
  <c r="BG156" i="9"/>
  <c r="BG25" i="9"/>
  <c r="DD4" i="10"/>
  <c r="DD5" i="10" s="1"/>
  <c r="DD110" i="10" s="1"/>
  <c r="DE3" i="10"/>
  <c r="DC287" i="10"/>
  <c r="DC166" i="10"/>
  <c r="BF103" i="10"/>
  <c r="BF471" i="10"/>
  <c r="BF260" i="10"/>
  <c r="BF266" i="10"/>
  <c r="BF422" i="10" s="1"/>
  <c r="BF213" i="10"/>
  <c r="BG6" i="10"/>
  <c r="BF464" i="10"/>
  <c r="BF51" i="10"/>
  <c r="BF58" i="10" s="1"/>
  <c r="BF50" i="10"/>
  <c r="BF57" i="10" s="1"/>
  <c r="DF3" i="9"/>
  <c r="DE4" i="9"/>
  <c r="DE5" i="9" s="1"/>
  <c r="DE6" i="9" s="1"/>
  <c r="DE63" i="9" s="1"/>
  <c r="BF268" i="10"/>
  <c r="BF128" i="9"/>
  <c r="BH26" i="9" l="1"/>
  <c r="BG83" i="9"/>
  <c r="BG120" i="9" s="1"/>
  <c r="BG127" i="9" s="1"/>
  <c r="BH105" i="9"/>
  <c r="BH106" i="9" s="1"/>
  <c r="BH107" i="9" s="1"/>
  <c r="BH111" i="9" s="1"/>
  <c r="BH70" i="9"/>
  <c r="BH65" i="9"/>
  <c r="BH66" i="9" s="1"/>
  <c r="BH68" i="9" s="1"/>
  <c r="BH67" i="9"/>
  <c r="BH119" i="9"/>
  <c r="BH126" i="9"/>
  <c r="BH82" i="9"/>
  <c r="BH149" i="9"/>
  <c r="BH9" i="9"/>
  <c r="BH42" i="9" s="1"/>
  <c r="BH43" i="9" s="1"/>
  <c r="BH13" i="9"/>
  <c r="BH19" i="9"/>
  <c r="BI7" i="9"/>
  <c r="BG509" i="10"/>
  <c r="DE4" i="10"/>
  <c r="DE5" i="10" s="1"/>
  <c r="DE110" i="10" s="1"/>
  <c r="DF3" i="10"/>
  <c r="DD166" i="10"/>
  <c r="DD287" i="10"/>
  <c r="DF4" i="9"/>
  <c r="DF5" i="9" s="1"/>
  <c r="DF6" i="9" s="1"/>
  <c r="DF63" i="9" s="1"/>
  <c r="DG3" i="9"/>
  <c r="BF198" i="10"/>
  <c r="BF300" i="10"/>
  <c r="BG9" i="10"/>
  <c r="BG12" i="10"/>
  <c r="BG11" i="10"/>
  <c r="BG10" i="10"/>
  <c r="BG447" i="10"/>
  <c r="BG7" i="10"/>
  <c r="BG8" i="10" s="1"/>
  <c r="BG451" i="10"/>
  <c r="BG233" i="10"/>
  <c r="BG14" i="10"/>
  <c r="BG37" i="10"/>
  <c r="BG38" i="10" s="1"/>
  <c r="BG39" i="10" s="1"/>
  <c r="BG450" i="10"/>
  <c r="BG109" i="10"/>
  <c r="BG111" i="10" s="1"/>
  <c r="BG234" i="10"/>
  <c r="BG290" i="10" s="1"/>
  <c r="BG104" i="10"/>
  <c r="BG13" i="10"/>
  <c r="BG84" i="9" l="1"/>
  <c r="BG121" i="9"/>
  <c r="BH44" i="9"/>
  <c r="BH91" i="9" s="1"/>
  <c r="BH92" i="9" s="1"/>
  <c r="BH69" i="9"/>
  <c r="BH71" i="9" s="1"/>
  <c r="BH72" i="9" s="1"/>
  <c r="BH156" i="9"/>
  <c r="BH152" i="9"/>
  <c r="BI102" i="9"/>
  <c r="BI103" i="9" s="1"/>
  <c r="BI104" i="9" s="1"/>
  <c r="BI14" i="9"/>
  <c r="BI15" i="9"/>
  <c r="BI8" i="9"/>
  <c r="BI11" i="9"/>
  <c r="BI46" i="9"/>
  <c r="BI10" i="9"/>
  <c r="BI12" i="9"/>
  <c r="DF4" i="10"/>
  <c r="DF5" i="10" s="1"/>
  <c r="DF110" i="10" s="1"/>
  <c r="DG3" i="10"/>
  <c r="DE166" i="10"/>
  <c r="DE287" i="10"/>
  <c r="BG471" i="10"/>
  <c r="BG103" i="10"/>
  <c r="BG266" i="10"/>
  <c r="BG422" i="10" s="1"/>
  <c r="BG260" i="10"/>
  <c r="BG213" i="10"/>
  <c r="BH6" i="10"/>
  <c r="DG4" i="9"/>
  <c r="DG5" i="9" s="1"/>
  <c r="DG6" i="9" s="1"/>
  <c r="DG63" i="9" s="1"/>
  <c r="DH3" i="9"/>
  <c r="BG51" i="10"/>
  <c r="BG58" i="10" s="1"/>
  <c r="BG50" i="10"/>
  <c r="BG57" i="10" s="1"/>
  <c r="BG464" i="10"/>
  <c r="BG268" i="10"/>
  <c r="BG128" i="9"/>
  <c r="BH83" i="9" l="1"/>
  <c r="BH120" i="9" s="1"/>
  <c r="BH127" i="9" s="1"/>
  <c r="BH128" i="9" s="1"/>
  <c r="BI24" i="9"/>
  <c r="BI26" i="9"/>
  <c r="BI105" i="9"/>
  <c r="BI106" i="9" s="1"/>
  <c r="BI107" i="9" s="1"/>
  <c r="BI111" i="9" s="1"/>
  <c r="BI70" i="9"/>
  <c r="BI126" i="9"/>
  <c r="BI65" i="9"/>
  <c r="BI66" i="9" s="1"/>
  <c r="BI68" i="9" s="1"/>
  <c r="BI119" i="9"/>
  <c r="BI82" i="9"/>
  <c r="BI149" i="9"/>
  <c r="BJ7" i="9"/>
  <c r="BI13" i="9"/>
  <c r="BI9" i="9"/>
  <c r="BI42" i="9" s="1"/>
  <c r="BI43" i="9" s="1"/>
  <c r="BI19" i="9"/>
  <c r="BI67" i="9"/>
  <c r="BI25" i="9"/>
  <c r="BH509" i="10"/>
  <c r="DG4" i="10"/>
  <c r="DG5" i="10" s="1"/>
  <c r="DG110" i="10" s="1"/>
  <c r="DH3" i="10"/>
  <c r="DF287" i="10"/>
  <c r="DF166" i="10"/>
  <c r="BH11" i="10"/>
  <c r="BH10" i="10"/>
  <c r="BH14" i="10"/>
  <c r="BH13" i="10"/>
  <c r="BH447" i="10"/>
  <c r="BH234" i="10"/>
  <c r="BH290" i="10" s="1"/>
  <c r="BH7" i="10"/>
  <c r="BH8" i="10" s="1"/>
  <c r="BH233" i="10"/>
  <c r="BH9" i="10"/>
  <c r="BH451" i="10"/>
  <c r="BH104" i="10"/>
  <c r="BH109" i="10"/>
  <c r="BH111" i="10" s="1"/>
  <c r="BH450" i="10"/>
  <c r="BH37" i="10"/>
  <c r="BH38" i="10" s="1"/>
  <c r="BH39" i="10" s="1"/>
  <c r="BH12" i="10"/>
  <c r="DI3" i="9"/>
  <c r="DH4" i="9"/>
  <c r="DH5" i="9" s="1"/>
  <c r="DH6" i="9" s="1"/>
  <c r="DH63" i="9" s="1"/>
  <c r="BG198" i="10"/>
  <c r="BG300" i="10"/>
  <c r="BH84" i="9" l="1"/>
  <c r="BH121" i="9"/>
  <c r="BI44" i="9"/>
  <c r="BI83" i="9" s="1"/>
  <c r="BI120" i="9" s="1"/>
  <c r="BJ102" i="9"/>
  <c r="BJ103" i="9" s="1"/>
  <c r="BJ104" i="9" s="1"/>
  <c r="BJ46" i="9"/>
  <c r="BJ14" i="9"/>
  <c r="BJ15" i="9"/>
  <c r="BJ8" i="9"/>
  <c r="BJ12" i="9"/>
  <c r="BJ11" i="9"/>
  <c r="BJ10" i="9"/>
  <c r="BI156" i="9"/>
  <c r="BI152" i="9"/>
  <c r="BI69" i="9"/>
  <c r="BI71" i="9" s="1"/>
  <c r="BI72" i="9" s="1"/>
  <c r="DH4" i="10"/>
  <c r="DH5" i="10" s="1"/>
  <c r="DH110" i="10" s="1"/>
  <c r="DI3" i="10"/>
  <c r="DG166" i="10"/>
  <c r="DG287" i="10"/>
  <c r="BI6" i="10"/>
  <c r="BH103" i="10"/>
  <c r="BH471" i="10"/>
  <c r="BH51" i="10"/>
  <c r="BH58" i="10" s="1"/>
  <c r="BH50" i="10"/>
  <c r="BH57" i="10" s="1"/>
  <c r="BH464" i="10"/>
  <c r="DI4" i="9"/>
  <c r="DI5" i="9" s="1"/>
  <c r="DI6" i="9" s="1"/>
  <c r="DI63" i="9" s="1"/>
  <c r="DJ3" i="9"/>
  <c r="BH260" i="10"/>
  <c r="BH266" i="10"/>
  <c r="BH213" i="10"/>
  <c r="BH268" i="10"/>
  <c r="BI84" i="9" l="1"/>
  <c r="BI91" i="9"/>
  <c r="BI92" i="9" s="1"/>
  <c r="BJ149" i="9"/>
  <c r="BK7" i="9"/>
  <c r="BJ9" i="9"/>
  <c r="BJ42" i="9" s="1"/>
  <c r="BJ43" i="9" s="1"/>
  <c r="BJ19" i="9"/>
  <c r="BJ13" i="9"/>
  <c r="BJ24" i="9"/>
  <c r="BJ25" i="9" s="1"/>
  <c r="BJ26" i="9"/>
  <c r="BJ67" i="9"/>
  <c r="BJ126" i="9"/>
  <c r="BJ70" i="9"/>
  <c r="BJ82" i="9"/>
  <c r="BJ119" i="9"/>
  <c r="BJ65" i="9"/>
  <c r="BJ66" i="9" s="1"/>
  <c r="BJ68" i="9" s="1"/>
  <c r="BJ105" i="9"/>
  <c r="BJ106" i="9" s="1"/>
  <c r="BJ107" i="9" s="1"/>
  <c r="BJ111" i="9" s="1"/>
  <c r="BI509" i="10"/>
  <c r="DI4" i="10"/>
  <c r="DI5" i="10" s="1"/>
  <c r="DI110" i="10" s="1"/>
  <c r="DJ3" i="10"/>
  <c r="DH166" i="10"/>
  <c r="DH287" i="10"/>
  <c r="BH300" i="10"/>
  <c r="BH198" i="10"/>
  <c r="BH422" i="10"/>
  <c r="BI451" i="10"/>
  <c r="BI12" i="10"/>
  <c r="BI9" i="10"/>
  <c r="BI447" i="10"/>
  <c r="BI109" i="10"/>
  <c r="BI111" i="10" s="1"/>
  <c r="BI450" i="10"/>
  <c r="BI234" i="10"/>
  <c r="BI290" i="10" s="1"/>
  <c r="BI233" i="10"/>
  <c r="BI104" i="10"/>
  <c r="BI10" i="10"/>
  <c r="BI14" i="10"/>
  <c r="BI13" i="10"/>
  <c r="BI7" i="10"/>
  <c r="BI8" i="10" s="1"/>
  <c r="BI37" i="10"/>
  <c r="BI38" i="10" s="1"/>
  <c r="BI39" i="10" s="1"/>
  <c r="BI11" i="10"/>
  <c r="DK3" i="9"/>
  <c r="DJ4" i="9"/>
  <c r="DJ5" i="9" s="1"/>
  <c r="DJ6" i="9" s="1"/>
  <c r="DJ63" i="9" s="1"/>
  <c r="BI127" i="9"/>
  <c r="BI121" i="9"/>
  <c r="BJ69" i="9" l="1"/>
  <c r="BJ71" i="9" s="1"/>
  <c r="BJ72" i="9" s="1"/>
  <c r="BJ44" i="9"/>
  <c r="BK102" i="9"/>
  <c r="BK103" i="9" s="1"/>
  <c r="BK104" i="9" s="1"/>
  <c r="BK8" i="9"/>
  <c r="BK15" i="9"/>
  <c r="BK46" i="9"/>
  <c r="BK14" i="9"/>
  <c r="BK10" i="9"/>
  <c r="BK11" i="9"/>
  <c r="BK12" i="9"/>
  <c r="BK65" i="9" s="1"/>
  <c r="BK66" i="9" s="1"/>
  <c r="BK68" i="9" s="1"/>
  <c r="BJ152" i="9"/>
  <c r="BJ156" i="9"/>
  <c r="DK3" i="10"/>
  <c r="DJ4" i="10"/>
  <c r="DJ5" i="10" s="1"/>
  <c r="DJ110" i="10" s="1"/>
  <c r="DI166" i="10"/>
  <c r="DI287" i="10"/>
  <c r="BI260" i="10"/>
  <c r="BI213" i="10"/>
  <c r="BI103" i="10"/>
  <c r="BI471" i="10"/>
  <c r="BI51" i="10"/>
  <c r="BI58" i="10" s="1"/>
  <c r="BI464" i="10"/>
  <c r="BI50" i="10"/>
  <c r="BI57" i="10" s="1"/>
  <c r="BI266" i="10"/>
  <c r="BI422" i="10" s="1"/>
  <c r="BJ6" i="10"/>
  <c r="BI268" i="10"/>
  <c r="DL3" i="9"/>
  <c r="DK4" i="9"/>
  <c r="DK5" i="9" s="1"/>
  <c r="DK6" i="9" s="1"/>
  <c r="DK63" i="9" s="1"/>
  <c r="BI128" i="9"/>
  <c r="BK149" i="9" l="1"/>
  <c r="BK19" i="9"/>
  <c r="BK13" i="9"/>
  <c r="BK9" i="9"/>
  <c r="BK42" i="9" s="1"/>
  <c r="BK43" i="9" s="1"/>
  <c r="BL7" i="9"/>
  <c r="BJ91" i="9"/>
  <c r="BJ92" i="9" s="1"/>
  <c r="BJ83" i="9"/>
  <c r="BK70" i="9"/>
  <c r="BK82" i="9"/>
  <c r="BK126" i="9"/>
  <c r="BK119" i="9"/>
  <c r="BK105" i="9"/>
  <c r="BK106" i="9" s="1"/>
  <c r="BK107" i="9" s="1"/>
  <c r="BK111" i="9" s="1"/>
  <c r="BK24" i="9"/>
  <c r="BK25" i="9" s="1"/>
  <c r="BK26" i="9"/>
  <c r="BK67" i="9"/>
  <c r="BK69" i="9" s="1"/>
  <c r="BK71" i="9" s="1"/>
  <c r="BK72" i="9" s="1"/>
  <c r="BJ509" i="10"/>
  <c r="DK4" i="10"/>
  <c r="DK5" i="10" s="1"/>
  <c r="DK110" i="10" s="1"/>
  <c r="DL3" i="10"/>
  <c r="DJ287" i="10"/>
  <c r="DJ166" i="10"/>
  <c r="DL4" i="9"/>
  <c r="DL5" i="9" s="1"/>
  <c r="DL6" i="9" s="1"/>
  <c r="DL63" i="9" s="1"/>
  <c r="DM3" i="9"/>
  <c r="BJ13" i="10"/>
  <c r="BJ104" i="10"/>
  <c r="BJ450" i="10"/>
  <c r="BJ109" i="10"/>
  <c r="BJ111" i="10" s="1"/>
  <c r="BJ37" i="10"/>
  <c r="BJ38" i="10" s="1"/>
  <c r="BJ39" i="10" s="1"/>
  <c r="BJ7" i="10"/>
  <c r="BJ8" i="10" s="1"/>
  <c r="BJ14" i="10"/>
  <c r="BJ447" i="10"/>
  <c r="BJ451" i="10"/>
  <c r="BJ234" i="10"/>
  <c r="BJ290" i="10" s="1"/>
  <c r="BJ11" i="10"/>
  <c r="BJ9" i="10"/>
  <c r="BJ233" i="10"/>
  <c r="BJ12" i="10"/>
  <c r="BJ10" i="10"/>
  <c r="BI300" i="10"/>
  <c r="BI198" i="10"/>
  <c r="BJ120" i="9" l="1"/>
  <c r="BJ84" i="9"/>
  <c r="BL102" i="9"/>
  <c r="BL103" i="9" s="1"/>
  <c r="BL104" i="9" s="1"/>
  <c r="BL12" i="9"/>
  <c r="BL8" i="9"/>
  <c r="BL11" i="9"/>
  <c r="BL26" i="9" s="1"/>
  <c r="BL46" i="9"/>
  <c r="BL10" i="9"/>
  <c r="BL15" i="9"/>
  <c r="BL14" i="9"/>
  <c r="BK44" i="9"/>
  <c r="BK156" i="9"/>
  <c r="BK152" i="9"/>
  <c r="DK166" i="10"/>
  <c r="DK287" i="10"/>
  <c r="DM3" i="10"/>
  <c r="DL4" i="10"/>
  <c r="DL5" i="10" s="1"/>
  <c r="DL110" i="10" s="1"/>
  <c r="BJ266" i="10"/>
  <c r="BJ422" i="10" s="1"/>
  <c r="BK6" i="10"/>
  <c r="BJ464" i="10"/>
  <c r="BJ51" i="10"/>
  <c r="BJ58" i="10" s="1"/>
  <c r="BJ50" i="10"/>
  <c r="BJ57" i="10" s="1"/>
  <c r="BJ260" i="10"/>
  <c r="BJ213" i="10"/>
  <c r="BJ268" i="10"/>
  <c r="BJ103" i="10"/>
  <c r="BJ471" i="10"/>
  <c r="DN3" i="9"/>
  <c r="DM4" i="9"/>
  <c r="DM5" i="9" s="1"/>
  <c r="DM6" i="9" s="1"/>
  <c r="DM63" i="9" s="1"/>
  <c r="BL24" i="9" l="1"/>
  <c r="BL25" i="9" s="1"/>
  <c r="BL149" i="9"/>
  <c r="BM7" i="9"/>
  <c r="BL19" i="9"/>
  <c r="BL13" i="9"/>
  <c r="BL9" i="9"/>
  <c r="BL42" i="9" s="1"/>
  <c r="BL43" i="9" s="1"/>
  <c r="BK91" i="9"/>
  <c r="BK92" i="9" s="1"/>
  <c r="BK83" i="9"/>
  <c r="BL67" i="9"/>
  <c r="BL119" i="9"/>
  <c r="BL70" i="9"/>
  <c r="BL82" i="9"/>
  <c r="BL126" i="9"/>
  <c r="BL105" i="9"/>
  <c r="BL106" i="9" s="1"/>
  <c r="BL107" i="9" s="1"/>
  <c r="BL111" i="9" s="1"/>
  <c r="BL65" i="9"/>
  <c r="BL66" i="9" s="1"/>
  <c r="BL68" i="9" s="1"/>
  <c r="BL69" i="9" s="1"/>
  <c r="BL71" i="9" s="1"/>
  <c r="BL72" i="9" s="1"/>
  <c r="BJ127" i="9"/>
  <c r="BJ128" i="9" s="1"/>
  <c r="BJ121" i="9"/>
  <c r="BK509" i="10"/>
  <c r="DL166" i="10"/>
  <c r="DL287" i="10"/>
  <c r="DN3" i="10"/>
  <c r="DM4" i="10"/>
  <c r="DM5" i="10" s="1"/>
  <c r="DM110" i="10" s="1"/>
  <c r="BJ300" i="10"/>
  <c r="BJ198" i="10"/>
  <c r="BK104" i="10"/>
  <c r="BK12" i="10"/>
  <c r="BK14" i="10"/>
  <c r="BK233" i="10"/>
  <c r="BK450" i="10"/>
  <c r="BK234" i="10"/>
  <c r="BK290" i="10" s="1"/>
  <c r="BK11" i="10"/>
  <c r="BK447" i="10"/>
  <c r="BK451" i="10"/>
  <c r="BK13" i="10"/>
  <c r="BK10" i="10"/>
  <c r="BK109" i="10"/>
  <c r="BK111" i="10" s="1"/>
  <c r="BK37" i="10"/>
  <c r="BK38" i="10" s="1"/>
  <c r="BK39" i="10" s="1"/>
  <c r="BK9" i="10"/>
  <c r="BK7" i="10"/>
  <c r="BK8" i="10" s="1"/>
  <c r="DN4" i="9"/>
  <c r="DN5" i="9" s="1"/>
  <c r="DN6" i="9" s="1"/>
  <c r="DN63" i="9" s="1"/>
  <c r="DO3" i="9"/>
  <c r="BL44" i="9" l="1"/>
  <c r="BL91" i="9" s="1"/>
  <c r="BL92" i="9" s="1"/>
  <c r="BK120" i="9"/>
  <c r="BK84" i="9"/>
  <c r="BM102" i="9"/>
  <c r="BM103" i="9" s="1"/>
  <c r="BM104" i="9" s="1"/>
  <c r="BM46" i="9"/>
  <c r="BM15" i="9"/>
  <c r="BM10" i="9"/>
  <c r="BM8" i="9"/>
  <c r="BM11" i="9"/>
  <c r="BM14" i="9"/>
  <c r="BM12" i="9"/>
  <c r="BM67" i="9" s="1"/>
  <c r="BL156" i="9"/>
  <c r="BL152" i="9"/>
  <c r="DM287" i="10"/>
  <c r="DM166" i="10"/>
  <c r="DO3" i="10"/>
  <c r="DN4" i="10"/>
  <c r="DN5" i="10" s="1"/>
  <c r="DN110" i="10" s="1"/>
  <c r="BK266" i="10"/>
  <c r="BK422" i="10" s="1"/>
  <c r="BK213" i="10"/>
  <c r="BK260" i="10"/>
  <c r="BK464" i="10"/>
  <c r="BK51" i="10"/>
  <c r="BK58" i="10" s="1"/>
  <c r="BK50" i="10"/>
  <c r="BK57" i="10" s="1"/>
  <c r="DP3" i="9"/>
  <c r="DO4" i="9"/>
  <c r="DO5" i="9" s="1"/>
  <c r="DO6" i="9" s="1"/>
  <c r="DO63" i="9" s="1"/>
  <c r="BK471" i="10"/>
  <c r="BK103" i="10"/>
  <c r="BL6" i="10"/>
  <c r="BK268" i="10"/>
  <c r="BL83" i="9" l="1"/>
  <c r="BL120" i="9" s="1"/>
  <c r="BL127" i="9" s="1"/>
  <c r="BM65" i="9"/>
  <c r="BM66" i="9" s="1"/>
  <c r="BM68" i="9" s="1"/>
  <c r="BM69" i="9" s="1"/>
  <c r="BM71" i="9" s="1"/>
  <c r="BM72" i="9" s="1"/>
  <c r="BM119" i="9"/>
  <c r="BM105" i="9"/>
  <c r="BM106" i="9" s="1"/>
  <c r="BM107" i="9" s="1"/>
  <c r="BM111" i="9" s="1"/>
  <c r="BM70" i="9"/>
  <c r="BM126" i="9"/>
  <c r="BM82" i="9"/>
  <c r="BM149" i="9"/>
  <c r="BN7" i="9"/>
  <c r="BM19" i="9"/>
  <c r="BM13" i="9"/>
  <c r="BM9" i="9"/>
  <c r="BM42" i="9" s="1"/>
  <c r="BM43" i="9" s="1"/>
  <c r="BM24" i="9"/>
  <c r="BM25" i="9"/>
  <c r="BM26" i="9"/>
  <c r="BK127" i="9"/>
  <c r="BK128" i="9" s="1"/>
  <c r="BK121" i="9"/>
  <c r="BL509" i="10"/>
  <c r="DN287" i="10"/>
  <c r="DN166" i="10"/>
  <c r="DP3" i="10"/>
  <c r="DO4" i="10"/>
  <c r="DO5" i="10" s="1"/>
  <c r="DO110" i="10" s="1"/>
  <c r="S137" i="9"/>
  <c r="S138" i="9" s="1"/>
  <c r="AI137" i="9"/>
  <c r="AI138" i="9" s="1"/>
  <c r="AY137" i="9"/>
  <c r="AY138" i="9" s="1"/>
  <c r="BL11" i="10"/>
  <c r="V137" i="9"/>
  <c r="V138" i="9" s="1"/>
  <c r="AL137" i="9"/>
  <c r="AL138" i="9" s="1"/>
  <c r="BM137" i="9"/>
  <c r="BM138" i="9" s="1"/>
  <c r="BL104" i="10"/>
  <c r="AM137" i="9"/>
  <c r="AM138" i="9" s="1"/>
  <c r="BE137" i="9"/>
  <c r="BE138" i="9" s="1"/>
  <c r="AQ137" i="9"/>
  <c r="AQ138" i="9" s="1"/>
  <c r="BJ137" i="9"/>
  <c r="BJ138" i="9" s="1"/>
  <c r="AE137" i="9"/>
  <c r="AE138" i="9" s="1"/>
  <c r="BK137" i="9"/>
  <c r="BK138" i="9" s="1"/>
  <c r="R137" i="9"/>
  <c r="R138" i="9" s="1"/>
  <c r="T137" i="9"/>
  <c r="T138" i="9" s="1"/>
  <c r="AJ137" i="9"/>
  <c r="AJ138" i="9" s="1"/>
  <c r="AZ137" i="9"/>
  <c r="AZ138" i="9" s="1"/>
  <c r="BL7" i="10"/>
  <c r="BL8" i="10" s="1"/>
  <c r="U137" i="9"/>
  <c r="U138" i="9" s="1"/>
  <c r="BA137" i="9"/>
  <c r="BA138" i="9" s="1"/>
  <c r="BL10" i="10"/>
  <c r="BB137" i="9"/>
  <c r="BB138" i="9" s="1"/>
  <c r="W137" i="9"/>
  <c r="W138" i="9" s="1"/>
  <c r="BL12" i="10"/>
  <c r="BL9" i="10"/>
  <c r="AO137" i="9"/>
  <c r="AO138" i="9" s="1"/>
  <c r="AK137" i="9"/>
  <c r="AK138" i="9" s="1"/>
  <c r="BG137" i="9"/>
  <c r="BG138" i="9" s="1"/>
  <c r="BL451" i="10"/>
  <c r="BL137" i="9"/>
  <c r="BL138" i="9" s="1"/>
  <c r="AG137" i="9"/>
  <c r="AG138" i="9" s="1"/>
  <c r="AD137" i="9"/>
  <c r="AD138" i="9" s="1"/>
  <c r="BC137" i="9"/>
  <c r="BC138" i="9" s="1"/>
  <c r="X137" i="9"/>
  <c r="X138" i="9" s="1"/>
  <c r="AN137" i="9"/>
  <c r="AN138" i="9" s="1"/>
  <c r="BD137" i="9"/>
  <c r="BD138" i="9" s="1"/>
  <c r="BL14" i="10"/>
  <c r="Y137" i="9"/>
  <c r="Y138" i="9" s="1"/>
  <c r="AF137" i="9"/>
  <c r="AF138" i="9" s="1"/>
  <c r="AX137" i="9"/>
  <c r="AX138" i="9" s="1"/>
  <c r="Z137" i="9"/>
  <c r="Z138" i="9" s="1"/>
  <c r="AP137" i="9"/>
  <c r="AP138" i="9" s="1"/>
  <c r="BF137" i="9"/>
  <c r="BF138" i="9" s="1"/>
  <c r="BL13" i="10"/>
  <c r="AA137" i="9"/>
  <c r="AA138" i="9" s="1"/>
  <c r="AU137" i="9"/>
  <c r="AU138" i="9" s="1"/>
  <c r="BL234" i="10"/>
  <c r="BL290" i="10" s="1"/>
  <c r="BL447" i="10"/>
  <c r="AB137" i="9"/>
  <c r="AB138" i="9" s="1"/>
  <c r="AR137" i="9"/>
  <c r="AR138" i="9" s="1"/>
  <c r="BH137" i="9"/>
  <c r="BH138" i="9" s="1"/>
  <c r="BL450" i="10"/>
  <c r="BL109" i="10"/>
  <c r="BL111" i="10" s="1"/>
  <c r="AC137" i="9"/>
  <c r="AC138" i="9" s="1"/>
  <c r="AS137" i="9"/>
  <c r="AS138" i="9" s="1"/>
  <c r="BI137" i="9"/>
  <c r="BI138" i="9" s="1"/>
  <c r="BL37" i="10"/>
  <c r="BL38" i="10" s="1"/>
  <c r="BL39" i="10" s="1"/>
  <c r="AT137" i="9"/>
  <c r="AT138" i="9" s="1"/>
  <c r="AV137" i="9"/>
  <c r="AV138" i="9" s="1"/>
  <c r="AW137" i="9"/>
  <c r="AW138" i="9" s="1"/>
  <c r="AH137" i="9"/>
  <c r="AH138" i="9" s="1"/>
  <c r="P137" i="9"/>
  <c r="Q137" i="9"/>
  <c r="Q138" i="9" s="1"/>
  <c r="BL233" i="10"/>
  <c r="DQ3" i="9"/>
  <c r="DP4" i="9"/>
  <c r="DP5" i="9" s="1"/>
  <c r="DP6" i="9" s="1"/>
  <c r="DP63" i="9" s="1"/>
  <c r="BK198" i="10"/>
  <c r="BK300" i="10"/>
  <c r="BL121" i="9" l="1"/>
  <c r="BL84" i="9"/>
  <c r="BM44" i="9"/>
  <c r="BM91" i="9" s="1"/>
  <c r="BM92" i="9" s="1"/>
  <c r="BM152" i="9"/>
  <c r="BM156" i="9"/>
  <c r="BN102" i="9"/>
  <c r="BN103" i="9" s="1"/>
  <c r="BN104" i="9" s="1"/>
  <c r="BN12" i="9"/>
  <c r="BN10" i="9"/>
  <c r="BN137" i="9" s="1"/>
  <c r="BN138" i="9" s="1"/>
  <c r="BN15" i="9"/>
  <c r="BN8" i="9"/>
  <c r="BN46" i="9"/>
  <c r="BN11" i="9"/>
  <c r="BN14" i="9"/>
  <c r="P138" i="9"/>
  <c r="DO287" i="10"/>
  <c r="DO166" i="10"/>
  <c r="DQ3" i="10"/>
  <c r="DP4" i="10"/>
  <c r="DP5" i="10" s="1"/>
  <c r="DP110" i="10" s="1"/>
  <c r="BL268" i="10"/>
  <c r="BL103" i="10"/>
  <c r="BL471" i="10"/>
  <c r="BL464" i="10"/>
  <c r="BL51" i="10"/>
  <c r="BL58" i="10" s="1"/>
  <c r="BL50" i="10"/>
  <c r="BL57" i="10" s="1"/>
  <c r="DR3" i="9"/>
  <c r="DQ4" i="9"/>
  <c r="DQ5" i="9" s="1"/>
  <c r="DQ6" i="9" s="1"/>
  <c r="DQ63" i="9" s="1"/>
  <c r="BM6" i="10"/>
  <c r="BL266" i="10"/>
  <c r="BL422" i="10" s="1"/>
  <c r="BL260" i="10"/>
  <c r="BL213" i="10"/>
  <c r="BL128" i="9"/>
  <c r="BM83" i="9" l="1"/>
  <c r="BN26" i="9"/>
  <c r="BN24" i="9"/>
  <c r="BN25" i="9" s="1"/>
  <c r="BN67" i="9"/>
  <c r="BN70" i="9"/>
  <c r="BN65" i="9"/>
  <c r="BN66" i="9" s="1"/>
  <c r="BN68" i="9" s="1"/>
  <c r="BN119" i="9"/>
  <c r="BN82" i="9"/>
  <c r="BN105" i="9"/>
  <c r="BN106" i="9" s="1"/>
  <c r="BN107" i="9" s="1"/>
  <c r="BN111" i="9" s="1"/>
  <c r="BN126" i="9"/>
  <c r="BN149" i="9"/>
  <c r="BN19" i="9"/>
  <c r="BN13" i="9"/>
  <c r="BO7" i="9"/>
  <c r="BN9" i="9"/>
  <c r="BN42" i="9" s="1"/>
  <c r="BN43" i="9" s="1"/>
  <c r="BM509" i="10"/>
  <c r="DP166" i="10"/>
  <c r="DP287" i="10"/>
  <c r="DR3" i="10"/>
  <c r="DQ4" i="10"/>
  <c r="DQ5" i="10" s="1"/>
  <c r="DQ110" i="10" s="1"/>
  <c r="DR4" i="9"/>
  <c r="DR5" i="9" s="1"/>
  <c r="DR6" i="9" s="1"/>
  <c r="DR63" i="9" s="1"/>
  <c r="DS3" i="9"/>
  <c r="BL300" i="10"/>
  <c r="BL198" i="10"/>
  <c r="BM10" i="10"/>
  <c r="BM234" i="10"/>
  <c r="BM290" i="10" s="1"/>
  <c r="BM7" i="10"/>
  <c r="BM8" i="10" s="1"/>
  <c r="BM233" i="10"/>
  <c r="BM451" i="10"/>
  <c r="BM11" i="10"/>
  <c r="BM104" i="10"/>
  <c r="BM12" i="10"/>
  <c r="BM9" i="10"/>
  <c r="BM14" i="10"/>
  <c r="BM109" i="10"/>
  <c r="BM111" i="10" s="1"/>
  <c r="BM450" i="10"/>
  <c r="BM447" i="10"/>
  <c r="BM13" i="10"/>
  <c r="BM37" i="10"/>
  <c r="BM38" i="10" s="1"/>
  <c r="BM39" i="10" s="1"/>
  <c r="BN69" i="9" l="1"/>
  <c r="BN71" i="9" s="1"/>
  <c r="BN72" i="9" s="1"/>
  <c r="BM84" i="9"/>
  <c r="BM120" i="9"/>
  <c r="BN44" i="9"/>
  <c r="BN83" i="9" s="1"/>
  <c r="BN120" i="9" s="1"/>
  <c r="BN127" i="9" s="1"/>
  <c r="BN152" i="9"/>
  <c r="BN156" i="9"/>
  <c r="BO102" i="9"/>
  <c r="BO103" i="9" s="1"/>
  <c r="BO104" i="9" s="1"/>
  <c r="BO8" i="9"/>
  <c r="BO10" i="9"/>
  <c r="BO137" i="9" s="1"/>
  <c r="BO138" i="9" s="1"/>
  <c r="BO12" i="9"/>
  <c r="BO11" i="9"/>
  <c r="BO25" i="9" s="1"/>
  <c r="BO15" i="9"/>
  <c r="BO14" i="9"/>
  <c r="BO46" i="9"/>
  <c r="DQ166" i="10"/>
  <c r="DQ287" i="10"/>
  <c r="DS3" i="10"/>
  <c r="DR4" i="10"/>
  <c r="DR5" i="10" s="1"/>
  <c r="DR110" i="10" s="1"/>
  <c r="BM266" i="10"/>
  <c r="BM422" i="10" s="1"/>
  <c r="BM471" i="10"/>
  <c r="BM103" i="10"/>
  <c r="BN6" i="10"/>
  <c r="BM464" i="10"/>
  <c r="BM50" i="10"/>
  <c r="BM57" i="10" s="1"/>
  <c r="BM51" i="10"/>
  <c r="BM58" i="10" s="1"/>
  <c r="DS4" i="9"/>
  <c r="DS5" i="9" s="1"/>
  <c r="DS6" i="9" s="1"/>
  <c r="DS63" i="9" s="1"/>
  <c r="DT3" i="9"/>
  <c r="BM268" i="10"/>
  <c r="BM213" i="10"/>
  <c r="BM260" i="10"/>
  <c r="BM127" i="9" l="1"/>
  <c r="BM128" i="9" s="1"/>
  <c r="BM121" i="9"/>
  <c r="BN91" i="9"/>
  <c r="BN92" i="9" s="1"/>
  <c r="BN84" i="9"/>
  <c r="BN121" i="9"/>
  <c r="BO65" i="9"/>
  <c r="BO66" i="9" s="1"/>
  <c r="BO68" i="9" s="1"/>
  <c r="BO126" i="9"/>
  <c r="BO82" i="9"/>
  <c r="BO70" i="9"/>
  <c r="BO105" i="9"/>
  <c r="BO106" i="9" s="1"/>
  <c r="BO107" i="9" s="1"/>
  <c r="BO111" i="9" s="1"/>
  <c r="BO67" i="9"/>
  <c r="BO119" i="9"/>
  <c r="BO149" i="9"/>
  <c r="BO9" i="9"/>
  <c r="BO42" i="9" s="1"/>
  <c r="BO43" i="9" s="1"/>
  <c r="BO13" i="9"/>
  <c r="BO19" i="9"/>
  <c r="BP7" i="9"/>
  <c r="BO24" i="9"/>
  <c r="BO26" i="9"/>
  <c r="BN509" i="10"/>
  <c r="BN109" i="10"/>
  <c r="BN111" i="10" s="1"/>
  <c r="DR166" i="10"/>
  <c r="DR287" i="10"/>
  <c r="DT3" i="10"/>
  <c r="DS4" i="10"/>
  <c r="DS5" i="10" s="1"/>
  <c r="DS110" i="10" s="1"/>
  <c r="BN7" i="10"/>
  <c r="BN8" i="10" s="1"/>
  <c r="BN37" i="10"/>
  <c r="BN38" i="10" s="1"/>
  <c r="BN39" i="10" s="1"/>
  <c r="BN13" i="10"/>
  <c r="BN451" i="10"/>
  <c r="BN10" i="10"/>
  <c r="BN9" i="10"/>
  <c r="BN14" i="10"/>
  <c r="BN104" i="10"/>
  <c r="BN12" i="10"/>
  <c r="BN447" i="10"/>
  <c r="BN234" i="10"/>
  <c r="BN290" i="10" s="1"/>
  <c r="BN233" i="10"/>
  <c r="BN11" i="10"/>
  <c r="BN450" i="10"/>
  <c r="DT4" i="9"/>
  <c r="DT5" i="9" s="1"/>
  <c r="DT6" i="9" s="1"/>
  <c r="DT63" i="9" s="1"/>
  <c r="DU3" i="9"/>
  <c r="BM300" i="10"/>
  <c r="BM198" i="10"/>
  <c r="BN128" i="9"/>
  <c r="BO69" i="9" l="1"/>
  <c r="BO71" i="9" s="1"/>
  <c r="BO72" i="9" s="1"/>
  <c r="BO44" i="9"/>
  <c r="BO91" i="9" s="1"/>
  <c r="BO92" i="9" s="1"/>
  <c r="BO152" i="9"/>
  <c r="BO156" i="9"/>
  <c r="BP102" i="9"/>
  <c r="BP103" i="9" s="1"/>
  <c r="BP104" i="9" s="1"/>
  <c r="BP15" i="9"/>
  <c r="BP11" i="9"/>
  <c r="BP26" i="9" s="1"/>
  <c r="BP12" i="9"/>
  <c r="BP46" i="9"/>
  <c r="BP8" i="9"/>
  <c r="BP14" i="9"/>
  <c r="BP10" i="9"/>
  <c r="BP137" i="9" s="1"/>
  <c r="BP138" i="9" s="1"/>
  <c r="DS287" i="10"/>
  <c r="DS166" i="10"/>
  <c r="DT4" i="10"/>
  <c r="DT5" i="10" s="1"/>
  <c r="DT110" i="10" s="1"/>
  <c r="DU3" i="10"/>
  <c r="DU4" i="10" s="1"/>
  <c r="DU5" i="10" s="1"/>
  <c r="DU110" i="10" s="1"/>
  <c r="BN103" i="10"/>
  <c r="BN471" i="10"/>
  <c r="BN51" i="10"/>
  <c r="BN58" i="10" s="1"/>
  <c r="BN464" i="10"/>
  <c r="BN50" i="10"/>
  <c r="BN57" i="10" s="1"/>
  <c r="DV3" i="9"/>
  <c r="DU4" i="9"/>
  <c r="DU5" i="9" s="1"/>
  <c r="DU6" i="9" s="1"/>
  <c r="DU63" i="9" s="1"/>
  <c r="BO6" i="10"/>
  <c r="BN260" i="10"/>
  <c r="BN213" i="10"/>
  <c r="BN266" i="10"/>
  <c r="BN422" i="10" s="1"/>
  <c r="BN268" i="10"/>
  <c r="BP25" i="9" l="1"/>
  <c r="BO83" i="9"/>
  <c r="BO84" i="9" s="1"/>
  <c r="BP149" i="9"/>
  <c r="BP19" i="9"/>
  <c r="BP9" i="9"/>
  <c r="BP42" i="9" s="1"/>
  <c r="BP43" i="9" s="1"/>
  <c r="BP13" i="9"/>
  <c r="BQ7" i="9"/>
  <c r="BP67" i="9"/>
  <c r="BP82" i="9"/>
  <c r="BP119" i="9"/>
  <c r="BP126" i="9"/>
  <c r="BP105" i="9"/>
  <c r="BP106" i="9" s="1"/>
  <c r="BP107" i="9" s="1"/>
  <c r="BP111" i="9" s="1"/>
  <c r="BP65" i="9"/>
  <c r="BP66" i="9" s="1"/>
  <c r="BP68" i="9" s="1"/>
  <c r="BP69" i="9" s="1"/>
  <c r="BP71" i="9" s="1"/>
  <c r="BP72" i="9" s="1"/>
  <c r="BP70" i="9"/>
  <c r="BP24" i="9"/>
  <c r="BO509" i="10"/>
  <c r="DU166" i="10"/>
  <c r="DU287" i="10"/>
  <c r="DT166" i="10"/>
  <c r="DT287" i="10"/>
  <c r="BO451" i="10"/>
  <c r="BO234" i="10"/>
  <c r="BO290" i="10" s="1"/>
  <c r="BO10" i="10"/>
  <c r="BO104" i="10"/>
  <c r="BO109" i="10"/>
  <c r="BO111" i="10" s="1"/>
  <c r="BO37" i="10"/>
  <c r="BO38" i="10" s="1"/>
  <c r="BO39" i="10" s="1"/>
  <c r="BO13" i="10"/>
  <c r="BO450" i="10"/>
  <c r="BO233" i="10"/>
  <c r="BO11" i="10"/>
  <c r="BO14" i="10"/>
  <c r="BO447" i="10"/>
  <c r="BO7" i="10"/>
  <c r="BO8" i="10" s="1"/>
  <c r="BO12" i="10"/>
  <c r="BO9" i="10"/>
  <c r="DV4" i="9"/>
  <c r="DV5" i="9" s="1"/>
  <c r="DV6" i="9" s="1"/>
  <c r="DV63" i="9" s="1"/>
  <c r="DW3" i="9"/>
  <c r="BN300" i="10"/>
  <c r="BN198" i="10"/>
  <c r="BO120" i="9" l="1"/>
  <c r="BP44" i="9"/>
  <c r="BQ102" i="9"/>
  <c r="BQ103" i="9" s="1"/>
  <c r="BQ104" i="9" s="1"/>
  <c r="BQ10" i="9"/>
  <c r="BQ137" i="9" s="1"/>
  <c r="BQ8" i="9"/>
  <c r="BQ46" i="9"/>
  <c r="BQ14" i="9"/>
  <c r="BQ15" i="9"/>
  <c r="BQ11" i="9"/>
  <c r="BQ12" i="9"/>
  <c r="BQ67" i="9" s="1"/>
  <c r="BP152" i="9"/>
  <c r="BP156" i="9"/>
  <c r="BO268" i="10"/>
  <c r="DX3" i="9"/>
  <c r="DW4" i="9"/>
  <c r="DW5" i="9" s="1"/>
  <c r="DW6" i="9" s="1"/>
  <c r="DW63" i="9" s="1"/>
  <c r="BO213" i="10"/>
  <c r="BO260" i="10"/>
  <c r="BO266" i="10"/>
  <c r="BO422" i="10" s="1"/>
  <c r="BO464" i="10"/>
  <c r="BO51" i="10"/>
  <c r="BO58" i="10" s="1"/>
  <c r="BO50" i="10"/>
  <c r="BO57" i="10" s="1"/>
  <c r="BP6" i="10"/>
  <c r="BO471" i="10"/>
  <c r="BO103" i="10"/>
  <c r="BO121" i="9" l="1"/>
  <c r="BO127" i="9"/>
  <c r="BO128" i="9" s="1"/>
  <c r="BQ138" i="9"/>
  <c r="BQ65" i="9"/>
  <c r="BQ66" i="9" s="1"/>
  <c r="BQ68" i="9" s="1"/>
  <c r="BQ69" i="9" s="1"/>
  <c r="BQ71" i="9" s="1"/>
  <c r="BQ72" i="9" s="1"/>
  <c r="BQ119" i="9"/>
  <c r="BQ126" i="9"/>
  <c r="BQ70" i="9"/>
  <c r="BQ105" i="9"/>
  <c r="BQ106" i="9" s="1"/>
  <c r="BQ107" i="9" s="1"/>
  <c r="BQ111" i="9" s="1"/>
  <c r="BQ82" i="9"/>
  <c r="BQ26" i="9"/>
  <c r="BQ25" i="9"/>
  <c r="BQ24" i="9"/>
  <c r="BQ149" i="9"/>
  <c r="BQ13" i="9"/>
  <c r="BQ19" i="9"/>
  <c r="BQ9" i="9"/>
  <c r="BQ42" i="9" s="1"/>
  <c r="BQ43" i="9" s="1"/>
  <c r="BR7" i="9"/>
  <c r="BP91" i="9"/>
  <c r="BP92" i="9" s="1"/>
  <c r="BP83" i="9"/>
  <c r="BP509" i="10"/>
  <c r="BP104" i="10"/>
  <c r="BP7" i="10"/>
  <c r="BP8" i="10" s="1"/>
  <c r="BP14" i="10"/>
  <c r="BP11" i="10"/>
  <c r="BP109" i="10"/>
  <c r="BP111" i="10" s="1"/>
  <c r="BP10" i="10"/>
  <c r="BP12" i="10"/>
  <c r="BP450" i="10"/>
  <c r="BP447" i="10"/>
  <c r="BP13" i="10"/>
  <c r="BP9" i="10"/>
  <c r="BP451" i="10"/>
  <c r="BP234" i="10"/>
  <c r="BP290" i="10" s="1"/>
  <c r="BP37" i="10"/>
  <c r="BP38" i="10" s="1"/>
  <c r="BP39" i="10" s="1"/>
  <c r="BP233" i="10"/>
  <c r="DX4" i="9"/>
  <c r="DX5" i="9" s="1"/>
  <c r="DX6" i="9" s="1"/>
  <c r="DX63" i="9" s="1"/>
  <c r="DY3" i="9"/>
  <c r="BO300" i="10"/>
  <c r="BO198" i="10"/>
  <c r="BQ44" i="9" l="1"/>
  <c r="BQ83" i="9" s="1"/>
  <c r="BQ84" i="9" s="1"/>
  <c r="BP120" i="9"/>
  <c r="BP84" i="9"/>
  <c r="BR102" i="9"/>
  <c r="BR103" i="9" s="1"/>
  <c r="BR104" i="9" s="1"/>
  <c r="BR11" i="9"/>
  <c r="BR26" i="9" s="1"/>
  <c r="BR12" i="9"/>
  <c r="BR10" i="9"/>
  <c r="BR14" i="9"/>
  <c r="BR8" i="9"/>
  <c r="BR46" i="9"/>
  <c r="BR15" i="9"/>
  <c r="BQ152" i="9"/>
  <c r="BQ156" i="9"/>
  <c r="BP471" i="10"/>
  <c r="BP103" i="10"/>
  <c r="BP464" i="10"/>
  <c r="BP50" i="10"/>
  <c r="BP57" i="10" s="1"/>
  <c r="BP51" i="10"/>
  <c r="BP58" i="10" s="1"/>
  <c r="BP268" i="10"/>
  <c r="BQ6" i="10"/>
  <c r="DZ3" i="9"/>
  <c r="DY4" i="9"/>
  <c r="DY5" i="9" s="1"/>
  <c r="DY6" i="9" s="1"/>
  <c r="DY63" i="9" s="1"/>
  <c r="BP266" i="10"/>
  <c r="BP422" i="10" s="1"/>
  <c r="BP213" i="10"/>
  <c r="BP260" i="10"/>
  <c r="BQ120" i="9" l="1"/>
  <c r="BQ121" i="9" s="1"/>
  <c r="BQ91" i="9"/>
  <c r="BQ92" i="9" s="1"/>
  <c r="BR149" i="9"/>
  <c r="BR9" i="9"/>
  <c r="BR42" i="9" s="1"/>
  <c r="BR43" i="9" s="1"/>
  <c r="BS7" i="9"/>
  <c r="BR19" i="9"/>
  <c r="BR13" i="9"/>
  <c r="BP127" i="9"/>
  <c r="BP128" i="9" s="1"/>
  <c r="BP121" i="9"/>
  <c r="BR65" i="9"/>
  <c r="BR66" i="9" s="1"/>
  <c r="BR68" i="9" s="1"/>
  <c r="BR126" i="9"/>
  <c r="BR119" i="9"/>
  <c r="BR82" i="9"/>
  <c r="BR105" i="9"/>
  <c r="BR106" i="9" s="1"/>
  <c r="BR107" i="9" s="1"/>
  <c r="BR111" i="9" s="1"/>
  <c r="BR67" i="9"/>
  <c r="BR70" i="9"/>
  <c r="BR24" i="9"/>
  <c r="BR25" i="9" s="1"/>
  <c r="BQ509" i="10"/>
  <c r="BP198" i="10"/>
  <c r="BP300" i="10"/>
  <c r="BQ37" i="10"/>
  <c r="BQ38" i="10" s="1"/>
  <c r="BQ39" i="10" s="1"/>
  <c r="BQ450" i="10"/>
  <c r="BQ233" i="10"/>
  <c r="BQ104" i="10"/>
  <c r="BQ12" i="10"/>
  <c r="BQ10" i="10"/>
  <c r="BQ234" i="10"/>
  <c r="BQ290" i="10" s="1"/>
  <c r="BQ109" i="10"/>
  <c r="BQ111" i="10" s="1"/>
  <c r="BQ447" i="10"/>
  <c r="BQ451" i="10"/>
  <c r="BQ14" i="10"/>
  <c r="BQ13" i="10"/>
  <c r="BQ9" i="10"/>
  <c r="BQ7" i="10"/>
  <c r="BQ8" i="10" s="1"/>
  <c r="BQ11" i="10"/>
  <c r="DZ4" i="9"/>
  <c r="DZ5" i="9" s="1"/>
  <c r="DZ6" i="9" s="1"/>
  <c r="DZ63" i="9" s="1"/>
  <c r="EA3" i="9"/>
  <c r="BQ127" i="9" l="1"/>
  <c r="BQ128" i="9" s="1"/>
  <c r="BR69" i="9"/>
  <c r="BR71" i="9" s="1"/>
  <c r="BR72" i="9" s="1"/>
  <c r="BS102" i="9"/>
  <c r="BS103" i="9" s="1"/>
  <c r="BS104" i="9" s="1"/>
  <c r="BS12" i="9"/>
  <c r="BS65" i="9" s="1"/>
  <c r="BS66" i="9" s="1"/>
  <c r="BS68" i="9" s="1"/>
  <c r="BS10" i="9"/>
  <c r="BS15" i="9"/>
  <c r="BS11" i="9"/>
  <c r="BS26" i="9" s="1"/>
  <c r="BS8" i="9"/>
  <c r="BS14" i="9"/>
  <c r="BS46" i="9"/>
  <c r="BR44" i="9"/>
  <c r="BR156" i="9"/>
  <c r="BR152" i="9"/>
  <c r="BQ260" i="10"/>
  <c r="BQ213" i="10"/>
  <c r="BQ266" i="10"/>
  <c r="BQ422" i="10" s="1"/>
  <c r="BR6" i="10"/>
  <c r="BQ51" i="10"/>
  <c r="BQ58" i="10" s="1"/>
  <c r="BQ464" i="10"/>
  <c r="BQ50" i="10"/>
  <c r="BQ57" i="10" s="1"/>
  <c r="BQ268" i="10"/>
  <c r="EA4" i="9"/>
  <c r="EA5" i="9" s="1"/>
  <c r="EA6" i="9" s="1"/>
  <c r="EA63" i="9" s="1"/>
  <c r="EB3" i="9"/>
  <c r="BQ471" i="10"/>
  <c r="BQ103" i="10"/>
  <c r="BS25" i="9" l="1"/>
  <c r="BR83" i="9"/>
  <c r="BR91" i="9"/>
  <c r="BR92" i="9" s="1"/>
  <c r="BS70" i="9"/>
  <c r="BS105" i="9"/>
  <c r="BS106" i="9" s="1"/>
  <c r="BS107" i="9" s="1"/>
  <c r="BS111" i="9" s="1"/>
  <c r="BS126" i="9"/>
  <c r="BS119" i="9"/>
  <c r="BS82" i="9"/>
  <c r="BS24" i="9"/>
  <c r="BS149" i="9"/>
  <c r="BS19" i="9"/>
  <c r="BT7" i="9"/>
  <c r="BS13" i="9"/>
  <c r="BS9" i="9"/>
  <c r="BS42" i="9" s="1"/>
  <c r="BS43" i="9" s="1"/>
  <c r="BS44" i="9" s="1"/>
  <c r="BS83" i="9" s="1"/>
  <c r="BS67" i="9"/>
  <c r="BS69" i="9" s="1"/>
  <c r="BS71" i="9" s="1"/>
  <c r="BS72" i="9" s="1"/>
  <c r="BR509" i="10"/>
  <c r="BR109" i="10"/>
  <c r="BR111" i="10" s="1"/>
  <c r="BQ198" i="10"/>
  <c r="BQ300" i="10"/>
  <c r="BR233" i="10"/>
  <c r="BR7" i="10"/>
  <c r="BR8" i="10" s="1"/>
  <c r="BR234" i="10"/>
  <c r="BR290" i="10" s="1"/>
  <c r="BR447" i="10"/>
  <c r="BR12" i="10"/>
  <c r="BR37" i="10"/>
  <c r="BR38" i="10" s="1"/>
  <c r="BR39" i="10" s="1"/>
  <c r="BR11" i="10"/>
  <c r="BR9" i="10"/>
  <c r="BR13" i="10"/>
  <c r="BR10" i="10"/>
  <c r="BR104" i="10"/>
  <c r="BR14" i="10"/>
  <c r="BR450" i="10"/>
  <c r="BR451" i="10"/>
  <c r="EC3" i="9"/>
  <c r="EB4" i="9"/>
  <c r="EB5" i="9" s="1"/>
  <c r="EB6" i="9" s="1"/>
  <c r="EB63" i="9" s="1"/>
  <c r="BS152" i="9" l="1"/>
  <c r="BS156" i="9"/>
  <c r="BT102" i="9"/>
  <c r="BT103" i="9" s="1"/>
  <c r="BT104" i="9" s="1"/>
  <c r="BT12" i="9"/>
  <c r="BT15" i="9"/>
  <c r="BT46" i="9"/>
  <c r="BT10" i="9"/>
  <c r="BT11" i="9"/>
  <c r="BT14" i="9"/>
  <c r="BT8" i="9"/>
  <c r="BR120" i="9"/>
  <c r="BR84" i="9"/>
  <c r="BT67" i="9"/>
  <c r="BS91" i="9"/>
  <c r="BS92" i="9" s="1"/>
  <c r="BR103" i="10"/>
  <c r="BR471" i="10"/>
  <c r="EC4" i="9"/>
  <c r="EC5" i="9" s="1"/>
  <c r="EC6" i="9" s="1"/>
  <c r="EC63" i="9" s="1"/>
  <c r="ED3" i="9"/>
  <c r="BR213" i="10"/>
  <c r="BR260" i="10"/>
  <c r="BR268" i="10"/>
  <c r="BR50" i="10"/>
  <c r="BR57" i="10" s="1"/>
  <c r="BR464" i="10"/>
  <c r="BR51" i="10"/>
  <c r="BR58" i="10" s="1"/>
  <c r="BR266" i="10"/>
  <c r="BR422" i="10" s="1"/>
  <c r="BS6" i="10"/>
  <c r="BS120" i="9"/>
  <c r="BS84" i="9"/>
  <c r="BR127" i="9" l="1"/>
  <c r="BR128" i="9" s="1"/>
  <c r="BR121" i="9"/>
  <c r="BT24" i="9"/>
  <c r="BT26" i="9"/>
  <c r="BT25" i="9"/>
  <c r="BT65" i="9"/>
  <c r="BT66" i="9" s="1"/>
  <c r="BT68" i="9" s="1"/>
  <c r="BT69" i="9" s="1"/>
  <c r="BT71" i="9" s="1"/>
  <c r="BT72" i="9" s="1"/>
  <c r="BT105" i="9"/>
  <c r="BT106" i="9" s="1"/>
  <c r="BT107" i="9" s="1"/>
  <c r="BT111" i="9" s="1"/>
  <c r="BT119" i="9"/>
  <c r="BT82" i="9"/>
  <c r="BT70" i="9"/>
  <c r="BT126" i="9"/>
  <c r="BT149" i="9"/>
  <c r="BT13" i="9"/>
  <c r="BT19" i="9"/>
  <c r="BU7" i="9"/>
  <c r="BT9" i="9"/>
  <c r="BT42" i="9" s="1"/>
  <c r="BT43" i="9" s="1"/>
  <c r="BS509" i="10"/>
  <c r="BS451" i="10"/>
  <c r="BS7" i="10"/>
  <c r="BS8" i="10" s="1"/>
  <c r="BS13" i="10"/>
  <c r="BS14" i="10"/>
  <c r="BS11" i="10"/>
  <c r="BS12" i="10"/>
  <c r="BS233" i="10"/>
  <c r="BS447" i="10"/>
  <c r="BS10" i="10"/>
  <c r="BS109" i="10"/>
  <c r="BS111" i="10" s="1"/>
  <c r="BS104" i="10"/>
  <c r="BS234" i="10"/>
  <c r="BS290" i="10" s="1"/>
  <c r="BS450" i="10"/>
  <c r="BS37" i="10"/>
  <c r="BS38" i="10" s="1"/>
  <c r="BS39" i="10" s="1"/>
  <c r="BS9" i="10"/>
  <c r="ED4" i="9"/>
  <c r="ED5" i="9" s="1"/>
  <c r="ED6" i="9" s="1"/>
  <c r="ED63" i="9" s="1"/>
  <c r="EE3" i="9"/>
  <c r="BR300" i="10"/>
  <c r="BR198" i="10"/>
  <c r="BS127" i="9"/>
  <c r="BS121" i="9"/>
  <c r="BU102" i="9" l="1"/>
  <c r="BU103" i="9" s="1"/>
  <c r="BU104" i="9" s="1"/>
  <c r="BU12" i="9"/>
  <c r="BU67" i="9" s="1"/>
  <c r="BU8" i="9"/>
  <c r="BU11" i="9"/>
  <c r="BU46" i="9"/>
  <c r="BU15" i="9"/>
  <c r="BU14" i="9"/>
  <c r="BU10" i="9"/>
  <c r="BT152" i="9"/>
  <c r="BT156" i="9"/>
  <c r="BT44" i="9"/>
  <c r="BS103" i="10"/>
  <c r="BS471" i="10"/>
  <c r="BS220" i="10"/>
  <c r="BS221" i="10" s="1"/>
  <c r="BS260" i="10"/>
  <c r="BS266" i="10"/>
  <c r="BS422" i="10" s="1"/>
  <c r="BS213" i="10"/>
  <c r="BS464" i="10"/>
  <c r="BS51" i="10"/>
  <c r="BS58" i="10" s="1"/>
  <c r="BS50" i="10"/>
  <c r="BS57" i="10" s="1"/>
  <c r="BS268" i="10"/>
  <c r="EE4" i="9"/>
  <c r="EE5" i="9" s="1"/>
  <c r="EE6" i="9" s="1"/>
  <c r="EE63" i="9" s="1"/>
  <c r="EF3" i="9"/>
  <c r="BT6" i="10"/>
  <c r="BS128" i="9"/>
  <c r="BU26" i="9" l="1"/>
  <c r="BU25" i="9"/>
  <c r="BU119" i="9"/>
  <c r="BU82" i="9"/>
  <c r="BU65" i="9"/>
  <c r="BU66" i="9" s="1"/>
  <c r="BU68" i="9" s="1"/>
  <c r="BU69" i="9" s="1"/>
  <c r="BU71" i="9" s="1"/>
  <c r="BU72" i="9" s="1"/>
  <c r="BU70" i="9"/>
  <c r="BU126" i="9"/>
  <c r="BU105" i="9"/>
  <c r="BU106" i="9" s="1"/>
  <c r="BU107" i="9" s="1"/>
  <c r="BU111" i="9" s="1"/>
  <c r="BT83" i="9"/>
  <c r="BT91" i="9"/>
  <c r="BT92" i="9" s="1"/>
  <c r="BU149" i="9"/>
  <c r="BU13" i="9"/>
  <c r="BV7" i="9"/>
  <c r="BU19" i="9"/>
  <c r="BU9" i="9"/>
  <c r="BU42" i="9" s="1"/>
  <c r="BU43" i="9" s="1"/>
  <c r="BU24" i="9"/>
  <c r="BT509" i="10"/>
  <c r="EG3" i="9"/>
  <c r="EF4" i="9"/>
  <c r="EF5" i="9" s="1"/>
  <c r="EF6" i="9" s="1"/>
  <c r="EF63" i="9" s="1"/>
  <c r="BS198" i="10"/>
  <c r="BS300" i="10"/>
  <c r="BT13" i="10"/>
  <c r="BT11" i="10"/>
  <c r="BT9" i="10"/>
  <c r="BT109" i="10"/>
  <c r="BT111" i="10" s="1"/>
  <c r="BT234" i="10"/>
  <c r="BT290" i="10" s="1"/>
  <c r="BT12" i="10"/>
  <c r="BT451" i="10"/>
  <c r="BT447" i="10"/>
  <c r="BT14" i="10"/>
  <c r="BT233" i="10"/>
  <c r="BT450" i="10"/>
  <c r="BT7" i="10"/>
  <c r="BT8" i="10" s="1"/>
  <c r="BT104" i="10"/>
  <c r="BT10" i="10"/>
  <c r="BT37" i="10"/>
  <c r="BT38" i="10" s="1"/>
  <c r="BT39" i="10" s="1"/>
  <c r="BU44" i="9" l="1"/>
  <c r="BU83" i="9" s="1"/>
  <c r="BU120" i="9" s="1"/>
  <c r="BU127" i="9" s="1"/>
  <c r="BU156" i="9"/>
  <c r="BU152" i="9"/>
  <c r="BT120" i="9"/>
  <c r="BT84" i="9"/>
  <c r="BV102" i="9"/>
  <c r="BV103" i="9" s="1"/>
  <c r="BV104" i="9" s="1"/>
  <c r="BV14" i="9"/>
  <c r="BV10" i="9"/>
  <c r="BV15" i="9"/>
  <c r="BV11" i="9"/>
  <c r="BV26" i="9" s="1"/>
  <c r="BV46" i="9"/>
  <c r="BV12" i="9"/>
  <c r="BV65" i="9" s="1"/>
  <c r="BV66" i="9" s="1"/>
  <c r="BV68" i="9" s="1"/>
  <c r="BV8" i="9"/>
  <c r="BU6" i="10"/>
  <c r="BT51" i="10"/>
  <c r="BT58" i="10" s="1"/>
  <c r="BT50" i="10"/>
  <c r="BT57" i="10" s="1"/>
  <c r="BT464" i="10"/>
  <c r="BT266" i="10"/>
  <c r="BT422" i="10" s="1"/>
  <c r="BT213" i="10"/>
  <c r="BT260" i="10"/>
  <c r="EG4" i="9"/>
  <c r="EG5" i="9" s="1"/>
  <c r="EG6" i="9" s="1"/>
  <c r="EG63" i="9" s="1"/>
  <c r="EH3" i="9"/>
  <c r="BT471" i="10"/>
  <c r="BT220" i="10"/>
  <c r="BT221" i="10" s="1"/>
  <c r="BT103" i="10"/>
  <c r="BT268" i="10"/>
  <c r="BU121" i="9" l="1"/>
  <c r="BU91" i="9"/>
  <c r="BU92" i="9" s="1"/>
  <c r="BU84" i="9"/>
  <c r="BV25" i="9"/>
  <c r="BV67" i="9"/>
  <c r="BV69" i="9" s="1"/>
  <c r="BV71" i="9" s="1"/>
  <c r="BV72" i="9" s="1"/>
  <c r="BV82" i="9"/>
  <c r="BV126" i="9"/>
  <c r="BV105" i="9"/>
  <c r="BV106" i="9" s="1"/>
  <c r="BV107" i="9" s="1"/>
  <c r="BV111" i="9" s="1"/>
  <c r="BV70" i="9"/>
  <c r="BV119" i="9"/>
  <c r="BV149" i="9"/>
  <c r="BV19" i="9"/>
  <c r="BV9" i="9"/>
  <c r="BV42" i="9" s="1"/>
  <c r="BV43" i="9" s="1"/>
  <c r="BW7" i="9"/>
  <c r="BV13" i="9"/>
  <c r="BT127" i="9"/>
  <c r="BT128" i="9" s="1"/>
  <c r="BT121" i="9"/>
  <c r="BV24" i="9"/>
  <c r="BU509" i="10"/>
  <c r="BT300" i="10"/>
  <c r="BT198" i="10"/>
  <c r="BU451" i="10"/>
  <c r="BU233" i="10"/>
  <c r="BU37" i="10"/>
  <c r="BU38" i="10" s="1"/>
  <c r="BU39" i="10" s="1"/>
  <c r="BU7" i="10"/>
  <c r="BU8" i="10" s="1"/>
  <c r="BU13" i="10"/>
  <c r="BU234" i="10"/>
  <c r="BU290" i="10" s="1"/>
  <c r="BU9" i="10"/>
  <c r="BU450" i="10"/>
  <c r="BU104" i="10"/>
  <c r="BU109" i="10"/>
  <c r="BU111" i="10" s="1"/>
  <c r="BU10" i="10"/>
  <c r="BU447" i="10"/>
  <c r="BU14" i="10"/>
  <c r="BU11" i="10"/>
  <c r="BU12" i="10"/>
  <c r="EH4" i="9"/>
  <c r="EH5" i="9" s="1"/>
  <c r="EH6" i="9" s="1"/>
  <c r="EH63" i="9" s="1"/>
  <c r="EI3" i="9"/>
  <c r="BU128" i="9"/>
  <c r="BW102" i="9" l="1"/>
  <c r="BW103" i="9" s="1"/>
  <c r="BW104" i="9" s="1"/>
  <c r="BW46" i="9"/>
  <c r="BW10" i="9"/>
  <c r="BW8" i="9"/>
  <c r="BW15" i="9"/>
  <c r="BW12" i="9"/>
  <c r="BW14" i="9"/>
  <c r="BW11" i="9"/>
  <c r="BW26" i="9" s="1"/>
  <c r="BV44" i="9"/>
  <c r="BV156" i="9"/>
  <c r="BV152" i="9"/>
  <c r="BU266" i="10"/>
  <c r="BU422" i="10" s="1"/>
  <c r="BV6" i="10"/>
  <c r="BU50" i="10"/>
  <c r="BU57" i="10" s="1"/>
  <c r="BU464" i="10"/>
  <c r="BU51" i="10"/>
  <c r="BU58" i="10" s="1"/>
  <c r="BU213" i="10"/>
  <c r="BU260" i="10"/>
  <c r="EJ3" i="9"/>
  <c r="EI4" i="9"/>
  <c r="EI5" i="9" s="1"/>
  <c r="EI6" i="9" s="1"/>
  <c r="EI63" i="9" s="1"/>
  <c r="BU220" i="10"/>
  <c r="BU221" i="10" s="1"/>
  <c r="BU103" i="10"/>
  <c r="BU471" i="10"/>
  <c r="BU268" i="10"/>
  <c r="BW149" i="9" l="1"/>
  <c r="BX7" i="9"/>
  <c r="BW13" i="9"/>
  <c r="BW9" i="9"/>
  <c r="BW42" i="9" s="1"/>
  <c r="BW43" i="9" s="1"/>
  <c r="BW19" i="9"/>
  <c r="BV83" i="9"/>
  <c r="BV91" i="9"/>
  <c r="BV92" i="9" s="1"/>
  <c r="BW65" i="9"/>
  <c r="BW66" i="9" s="1"/>
  <c r="BW68" i="9" s="1"/>
  <c r="BW70" i="9"/>
  <c r="BW67" i="9"/>
  <c r="BW105" i="9"/>
  <c r="BW106" i="9" s="1"/>
  <c r="BW107" i="9" s="1"/>
  <c r="BW111" i="9" s="1"/>
  <c r="BW119" i="9"/>
  <c r="BW126" i="9"/>
  <c r="BW82" i="9"/>
  <c r="BW24" i="9"/>
  <c r="BW25" i="9" s="1"/>
  <c r="BV509" i="10"/>
  <c r="BU300" i="10"/>
  <c r="BU198" i="10"/>
  <c r="EK3" i="9"/>
  <c r="EJ4" i="9"/>
  <c r="EJ5" i="9" s="1"/>
  <c r="EJ6" i="9" s="1"/>
  <c r="EJ63" i="9" s="1"/>
  <c r="BV7" i="10"/>
  <c r="BV8" i="10" s="1"/>
  <c r="BV451" i="10"/>
  <c r="BV234" i="10"/>
  <c r="BV290" i="10" s="1"/>
  <c r="BV233" i="10"/>
  <c r="BV109" i="10"/>
  <c r="BV111" i="10" s="1"/>
  <c r="BV450" i="10"/>
  <c r="BV13" i="10"/>
  <c r="BV9" i="10"/>
  <c r="BV447" i="10"/>
  <c r="BV10" i="10"/>
  <c r="BV14" i="10"/>
  <c r="BV12" i="10"/>
  <c r="BV37" i="10"/>
  <c r="BV38" i="10" s="1"/>
  <c r="BV39" i="10" s="1"/>
  <c r="BV11" i="10"/>
  <c r="BV104" i="10"/>
  <c r="BW44" i="9" l="1"/>
  <c r="BW83" i="9" s="1"/>
  <c r="BW120" i="9" s="1"/>
  <c r="BW69" i="9"/>
  <c r="BW71" i="9" s="1"/>
  <c r="BW72" i="9" s="1"/>
  <c r="BX102" i="9"/>
  <c r="BX103" i="9" s="1"/>
  <c r="BX104" i="9" s="1"/>
  <c r="BX12" i="9"/>
  <c r="BX8" i="9"/>
  <c r="BX14" i="9"/>
  <c r="BX15" i="9"/>
  <c r="BX46" i="9"/>
  <c r="BX11" i="9"/>
  <c r="BX24" i="9" s="1"/>
  <c r="BX10" i="9"/>
  <c r="BV84" i="9"/>
  <c r="BV120" i="9"/>
  <c r="BW156" i="9"/>
  <c r="BW152" i="9"/>
  <c r="BV266" i="10"/>
  <c r="BV422" i="10" s="1"/>
  <c r="BV213" i="10"/>
  <c r="BV260" i="10"/>
  <c r="BW6" i="10"/>
  <c r="BV51" i="10"/>
  <c r="BV58" i="10" s="1"/>
  <c r="BV50" i="10"/>
  <c r="BV57" i="10" s="1"/>
  <c r="BV464" i="10"/>
  <c r="EL3" i="9"/>
  <c r="EK4" i="9"/>
  <c r="EK5" i="9" s="1"/>
  <c r="EK6" i="9" s="1"/>
  <c r="EK63" i="9" s="1"/>
  <c r="BV268" i="10"/>
  <c r="BV103" i="10"/>
  <c r="BV471" i="10"/>
  <c r="BV220" i="10"/>
  <c r="BV221" i="10" s="1"/>
  <c r="BW84" i="9" l="1"/>
  <c r="BW91" i="9"/>
  <c r="BW92" i="9" s="1"/>
  <c r="BX65" i="9"/>
  <c r="BX66" i="9" s="1"/>
  <c r="BX68" i="9" s="1"/>
  <c r="BX126" i="9"/>
  <c r="BX70" i="9"/>
  <c r="BX82" i="9"/>
  <c r="BX119" i="9"/>
  <c r="BX105" i="9"/>
  <c r="BX106" i="9" s="1"/>
  <c r="BX107" i="9" s="1"/>
  <c r="BX111" i="9" s="1"/>
  <c r="BV121" i="9"/>
  <c r="BV127" i="9"/>
  <c r="BV128" i="9" s="1"/>
  <c r="BX25" i="9"/>
  <c r="BX26" i="9"/>
  <c r="BX149" i="9"/>
  <c r="BX9" i="9"/>
  <c r="BX42" i="9" s="1"/>
  <c r="BX43" i="9" s="1"/>
  <c r="BY7" i="9"/>
  <c r="BX19" i="9"/>
  <c r="BX13" i="9"/>
  <c r="BX67" i="9"/>
  <c r="BW509" i="10"/>
  <c r="EM3" i="9"/>
  <c r="EL4" i="9"/>
  <c r="EL5" i="9" s="1"/>
  <c r="EL6" i="9" s="1"/>
  <c r="EL63" i="9" s="1"/>
  <c r="BV300" i="10"/>
  <c r="BV198" i="10"/>
  <c r="BW37" i="10"/>
  <c r="BW38" i="10" s="1"/>
  <c r="BW39" i="10" s="1"/>
  <c r="BW104" i="10"/>
  <c r="BW12" i="10"/>
  <c r="BW450" i="10"/>
  <c r="BW109" i="10"/>
  <c r="BW111" i="10" s="1"/>
  <c r="BW234" i="10"/>
  <c r="BW290" i="10" s="1"/>
  <c r="BW9" i="10"/>
  <c r="BW7" i="10"/>
  <c r="BW8" i="10" s="1"/>
  <c r="BW451" i="10"/>
  <c r="BW447" i="10"/>
  <c r="BW14" i="10"/>
  <c r="BW13" i="10"/>
  <c r="BW233" i="10"/>
  <c r="BW10" i="10"/>
  <c r="BW11" i="10"/>
  <c r="BW127" i="9"/>
  <c r="BW121" i="9"/>
  <c r="BX69" i="9" l="1"/>
  <c r="BX71" i="9" s="1"/>
  <c r="BX72" i="9" s="1"/>
  <c r="BY102" i="9"/>
  <c r="BY103" i="9" s="1"/>
  <c r="BY104" i="9" s="1"/>
  <c r="BY14" i="9"/>
  <c r="BY12" i="9"/>
  <c r="BY67" i="9" s="1"/>
  <c r="BY11" i="9"/>
  <c r="BY10" i="9"/>
  <c r="BY15" i="9"/>
  <c r="BY8" i="9"/>
  <c r="BY46" i="9"/>
  <c r="BX44" i="9"/>
  <c r="BX156" i="9"/>
  <c r="BX152" i="9"/>
  <c r="BW464" i="10"/>
  <c r="BW50" i="10"/>
  <c r="BW57" i="10" s="1"/>
  <c r="BW51" i="10"/>
  <c r="BW58" i="10" s="1"/>
  <c r="BW266" i="10"/>
  <c r="BW422" i="10" s="1"/>
  <c r="BW213" i="10"/>
  <c r="BW260" i="10"/>
  <c r="BX6" i="10"/>
  <c r="BW103" i="10"/>
  <c r="BW220" i="10"/>
  <c r="BW221" i="10" s="1"/>
  <c r="BW471" i="10"/>
  <c r="EM4" i="9"/>
  <c r="EM5" i="9" s="1"/>
  <c r="EM6" i="9" s="1"/>
  <c r="EM63" i="9" s="1"/>
  <c r="EN3" i="9"/>
  <c r="BW268" i="10"/>
  <c r="BW128" i="9"/>
  <c r="BY149" i="9" l="1"/>
  <c r="BY9" i="9"/>
  <c r="BY42" i="9" s="1"/>
  <c r="BY43" i="9" s="1"/>
  <c r="BY13" i="9"/>
  <c r="BZ7" i="9"/>
  <c r="BY19" i="9"/>
  <c r="BY70" i="9"/>
  <c r="BY126" i="9"/>
  <c r="BY105" i="9"/>
  <c r="BY106" i="9" s="1"/>
  <c r="BY107" i="9" s="1"/>
  <c r="BY111" i="9" s="1"/>
  <c r="BY119" i="9"/>
  <c r="BY82" i="9"/>
  <c r="BY65" i="9"/>
  <c r="BY66" i="9" s="1"/>
  <c r="BY68" i="9" s="1"/>
  <c r="BY69" i="9" s="1"/>
  <c r="BY71" i="9" s="1"/>
  <c r="BY72" i="9" s="1"/>
  <c r="BX83" i="9"/>
  <c r="BX91" i="9"/>
  <c r="BX92" i="9" s="1"/>
  <c r="BY26" i="9"/>
  <c r="BY24" i="9"/>
  <c r="BY25" i="9"/>
  <c r="BX509" i="10"/>
  <c r="BX37" i="10"/>
  <c r="BX38" i="10" s="1"/>
  <c r="BX39" i="10" s="1"/>
  <c r="BX7" i="10"/>
  <c r="BX8" i="10" s="1"/>
  <c r="BX11" i="10"/>
  <c r="BX10" i="10"/>
  <c r="BX234" i="10"/>
  <c r="BX290" i="10" s="1"/>
  <c r="BX109" i="10"/>
  <c r="BX111" i="10" s="1"/>
  <c r="BX13" i="10"/>
  <c r="BX9" i="10"/>
  <c r="BX14" i="10"/>
  <c r="BX450" i="10"/>
  <c r="BX104" i="10"/>
  <c r="BX233" i="10"/>
  <c r="BX12" i="10"/>
  <c r="BX451" i="10"/>
  <c r="BX447" i="10"/>
  <c r="BW300" i="10"/>
  <c r="BW198" i="10"/>
  <c r="EO3" i="9"/>
  <c r="EN4" i="9"/>
  <c r="EN5" i="9" s="1"/>
  <c r="EN6" i="9" s="1"/>
  <c r="EN63" i="9" s="1"/>
  <c r="BY44" i="9" l="1"/>
  <c r="BX120" i="9"/>
  <c r="BX84" i="9"/>
  <c r="BZ102" i="9"/>
  <c r="BZ103" i="9" s="1"/>
  <c r="BZ104" i="9" s="1"/>
  <c r="BZ11" i="9"/>
  <c r="BZ8" i="9"/>
  <c r="BZ46" i="9"/>
  <c r="BZ12" i="9"/>
  <c r="BZ15" i="9"/>
  <c r="BZ10" i="9"/>
  <c r="BZ14" i="9"/>
  <c r="BY156" i="9"/>
  <c r="BY152" i="9"/>
  <c r="BX471" i="10"/>
  <c r="BX103" i="10"/>
  <c r="BX220" i="10"/>
  <c r="BX221" i="10" s="1"/>
  <c r="BX268" i="10"/>
  <c r="BX50" i="10"/>
  <c r="BX57" i="10" s="1"/>
  <c r="BX464" i="10"/>
  <c r="BX51" i="10"/>
  <c r="BX58" i="10" s="1"/>
  <c r="EO4" i="9"/>
  <c r="EO5" i="9" s="1"/>
  <c r="EO6" i="9" s="1"/>
  <c r="EO63" i="9" s="1"/>
  <c r="EP3" i="9"/>
  <c r="BX266" i="10"/>
  <c r="BX422" i="10" s="1"/>
  <c r="BX213" i="10"/>
  <c r="BX260" i="10"/>
  <c r="BY6" i="10"/>
  <c r="BY83" i="9" l="1"/>
  <c r="BY91" i="9"/>
  <c r="BY92" i="9" s="1"/>
  <c r="BZ149" i="9"/>
  <c r="BZ19" i="9"/>
  <c r="CA7" i="9"/>
  <c r="BZ13" i="9"/>
  <c r="BZ9" i="9"/>
  <c r="BZ42" i="9" s="1"/>
  <c r="BZ43" i="9" s="1"/>
  <c r="BZ26" i="9"/>
  <c r="BZ25" i="9"/>
  <c r="BX127" i="9"/>
  <c r="BX128" i="9" s="1"/>
  <c r="BX121" i="9"/>
  <c r="BZ67" i="9"/>
  <c r="BZ119" i="9"/>
  <c r="BZ105" i="9"/>
  <c r="BZ106" i="9" s="1"/>
  <c r="BZ107" i="9" s="1"/>
  <c r="BZ111" i="9" s="1"/>
  <c r="BZ65" i="9"/>
  <c r="BZ66" i="9" s="1"/>
  <c r="BZ68" i="9" s="1"/>
  <c r="BZ126" i="9"/>
  <c r="BZ70" i="9"/>
  <c r="BZ82" i="9"/>
  <c r="BZ24" i="9"/>
  <c r="BY509" i="10"/>
  <c r="BY37" i="10"/>
  <c r="BY38" i="10" s="1"/>
  <c r="BY39" i="10" s="1"/>
  <c r="BY12" i="10"/>
  <c r="BY10" i="10"/>
  <c r="BY104" i="10"/>
  <c r="BY109" i="10"/>
  <c r="BY111" i="10" s="1"/>
  <c r="BY14" i="10"/>
  <c r="BY11" i="10"/>
  <c r="BY9" i="10"/>
  <c r="BY13" i="10"/>
  <c r="BY451" i="10"/>
  <c r="BY7" i="10"/>
  <c r="BY8" i="10" s="1"/>
  <c r="BY450" i="10"/>
  <c r="BY447" i="10"/>
  <c r="BY234" i="10"/>
  <c r="BY290" i="10" s="1"/>
  <c r="BY233" i="10"/>
  <c r="BX300" i="10"/>
  <c r="BX198" i="10"/>
  <c r="EP4" i="9"/>
  <c r="EP5" i="9" s="1"/>
  <c r="EP6" i="9" s="1"/>
  <c r="EP63" i="9" s="1"/>
  <c r="EQ3" i="9"/>
  <c r="BZ44" i="9" l="1"/>
  <c r="BZ83" i="9" s="1"/>
  <c r="BZ120" i="9" s="1"/>
  <c r="BZ69" i="9"/>
  <c r="BZ71" i="9" s="1"/>
  <c r="BZ72" i="9" s="1"/>
  <c r="BY120" i="9"/>
  <c r="BY84" i="9"/>
  <c r="CA102" i="9"/>
  <c r="CA103" i="9" s="1"/>
  <c r="CA104" i="9" s="1"/>
  <c r="CA11" i="9"/>
  <c r="CA8" i="9"/>
  <c r="CA15" i="9"/>
  <c r="CA46" i="9"/>
  <c r="CA14" i="9"/>
  <c r="CA10" i="9"/>
  <c r="CA12" i="9"/>
  <c r="BZ152" i="9"/>
  <c r="BZ156" i="9"/>
  <c r="BY220" i="10"/>
  <c r="BY221" i="10" s="1"/>
  <c r="BY103" i="10"/>
  <c r="BY471" i="10"/>
  <c r="BY266" i="10"/>
  <c r="BY422" i="10" s="1"/>
  <c r="BY260" i="10"/>
  <c r="BY213" i="10"/>
  <c r="EQ4" i="9"/>
  <c r="EQ5" i="9" s="1"/>
  <c r="EQ6" i="9" s="1"/>
  <c r="EQ63" i="9" s="1"/>
  <c r="ER3" i="9"/>
  <c r="BY51" i="10"/>
  <c r="BY58" i="10" s="1"/>
  <c r="BY50" i="10"/>
  <c r="BY57" i="10" s="1"/>
  <c r="BY464" i="10"/>
  <c r="BZ6" i="10"/>
  <c r="BY268" i="10"/>
  <c r="BZ84" i="9" l="1"/>
  <c r="BZ91" i="9"/>
  <c r="BZ92" i="9" s="1"/>
  <c r="BY127" i="9"/>
  <c r="BY128" i="9" s="1"/>
  <c r="BY121" i="9"/>
  <c r="CA126" i="9"/>
  <c r="CA119" i="9"/>
  <c r="CA82" i="9"/>
  <c r="CA70" i="9"/>
  <c r="CA105" i="9"/>
  <c r="CA106" i="9" s="1"/>
  <c r="CA107" i="9" s="1"/>
  <c r="CA111" i="9" s="1"/>
  <c r="CA25" i="9"/>
  <c r="CA24" i="9"/>
  <c r="CA26" i="9"/>
  <c r="CA65" i="9"/>
  <c r="CA66" i="9" s="1"/>
  <c r="CA68" i="9" s="1"/>
  <c r="CA149" i="9"/>
  <c r="CA19" i="9"/>
  <c r="CA9" i="9"/>
  <c r="CA42" i="9" s="1"/>
  <c r="CA43" i="9" s="1"/>
  <c r="CB7" i="9"/>
  <c r="CA13" i="9"/>
  <c r="CA67" i="9"/>
  <c r="BZ509" i="10"/>
  <c r="ES3" i="9"/>
  <c r="ER4" i="9"/>
  <c r="ER5" i="9" s="1"/>
  <c r="ER6" i="9" s="1"/>
  <c r="ER63" i="9" s="1"/>
  <c r="BZ7" i="10"/>
  <c r="BZ8" i="10" s="1"/>
  <c r="BZ12" i="10"/>
  <c r="BZ37" i="10"/>
  <c r="BZ38" i="10" s="1"/>
  <c r="BZ39" i="10" s="1"/>
  <c r="BZ450" i="10"/>
  <c r="BZ104" i="10"/>
  <c r="BZ10" i="10"/>
  <c r="BZ451" i="10"/>
  <c r="BZ234" i="10"/>
  <c r="BZ290" i="10" s="1"/>
  <c r="BZ14" i="10"/>
  <c r="BZ9" i="10"/>
  <c r="BZ109" i="10"/>
  <c r="BZ111" i="10" s="1"/>
  <c r="BZ13" i="10"/>
  <c r="BZ233" i="10"/>
  <c r="BZ447" i="10"/>
  <c r="BZ11" i="10"/>
  <c r="BY300" i="10"/>
  <c r="BY198" i="10"/>
  <c r="BZ127" i="9"/>
  <c r="BZ121" i="9"/>
  <c r="CA44" i="9" l="1"/>
  <c r="CA156" i="9"/>
  <c r="CA152" i="9"/>
  <c r="CB102" i="9"/>
  <c r="CB103" i="9" s="1"/>
  <c r="CB104" i="9" s="1"/>
  <c r="CB14" i="9"/>
  <c r="CB10" i="9"/>
  <c r="CB15" i="9"/>
  <c r="CB12" i="9"/>
  <c r="CB65" i="9" s="1"/>
  <c r="CB66" i="9" s="1"/>
  <c r="CB68" i="9" s="1"/>
  <c r="CB8" i="9"/>
  <c r="CB11" i="9"/>
  <c r="CB46" i="9"/>
  <c r="CA69" i="9"/>
  <c r="CA71" i="9" s="1"/>
  <c r="CA72" i="9" s="1"/>
  <c r="BZ51" i="10"/>
  <c r="BZ58" i="10" s="1"/>
  <c r="BZ464" i="10"/>
  <c r="BZ50" i="10"/>
  <c r="BZ57" i="10" s="1"/>
  <c r="CA6" i="10"/>
  <c r="ES4" i="9"/>
  <c r="ES5" i="9" s="1"/>
  <c r="ES6" i="9" s="1"/>
  <c r="ES63" i="9" s="1"/>
  <c r="ET3" i="9"/>
  <c r="BZ471" i="10"/>
  <c r="BZ103" i="10"/>
  <c r="BZ220" i="10"/>
  <c r="BZ221" i="10" s="1"/>
  <c r="BZ260" i="10"/>
  <c r="BZ213" i="10"/>
  <c r="BZ266" i="10"/>
  <c r="BZ422" i="10" s="1"/>
  <c r="BZ268" i="10"/>
  <c r="BZ128" i="9"/>
  <c r="CB24" i="9" l="1"/>
  <c r="CB25" i="9"/>
  <c r="CB26" i="9"/>
  <c r="CB149" i="9"/>
  <c r="CB9" i="9"/>
  <c r="CB42" i="9" s="1"/>
  <c r="CB43" i="9" s="1"/>
  <c r="CB13" i="9"/>
  <c r="CB19" i="9"/>
  <c r="CC7" i="9"/>
  <c r="CB67" i="9"/>
  <c r="CB69" i="9" s="1"/>
  <c r="CB71" i="9" s="1"/>
  <c r="CB72" i="9" s="1"/>
  <c r="CB105" i="9"/>
  <c r="CB106" i="9" s="1"/>
  <c r="CB107" i="9" s="1"/>
  <c r="CB111" i="9" s="1"/>
  <c r="CB119" i="9"/>
  <c r="CB70" i="9"/>
  <c r="CB126" i="9"/>
  <c r="CB82" i="9"/>
  <c r="CA91" i="9"/>
  <c r="CA92" i="9" s="1"/>
  <c r="CA83" i="9"/>
  <c r="CA509" i="10"/>
  <c r="BZ198" i="10"/>
  <c r="BZ300" i="10"/>
  <c r="CA37" i="10"/>
  <c r="CA38" i="10" s="1"/>
  <c r="CA39" i="10" s="1"/>
  <c r="CA10" i="10"/>
  <c r="CA13" i="10"/>
  <c r="CA450" i="10"/>
  <c r="CA9" i="10"/>
  <c r="CA104" i="10"/>
  <c r="CA12" i="10"/>
  <c r="CA233" i="10"/>
  <c r="CA109" i="10"/>
  <c r="CA111" i="10" s="1"/>
  <c r="CA14" i="10"/>
  <c r="CA11" i="10"/>
  <c r="CA451" i="10"/>
  <c r="CA234" i="10"/>
  <c r="CA290" i="10" s="1"/>
  <c r="CA447" i="10"/>
  <c r="CA7" i="10"/>
  <c r="CA8" i="10" s="1"/>
  <c r="EU3" i="9"/>
  <c r="ET4" i="9"/>
  <c r="ET5" i="9" s="1"/>
  <c r="ET6" i="9" s="1"/>
  <c r="ET63" i="9" s="1"/>
  <c r="CC102" i="9" l="1"/>
  <c r="CC103" i="9" s="1"/>
  <c r="CC104" i="9" s="1"/>
  <c r="CC15" i="9"/>
  <c r="CC8" i="9"/>
  <c r="CC12" i="9"/>
  <c r="CC67" i="9" s="1"/>
  <c r="CC46" i="9"/>
  <c r="CC10" i="9"/>
  <c r="CC14" i="9"/>
  <c r="CC11" i="9"/>
  <c r="CB44" i="9"/>
  <c r="CB156" i="9"/>
  <c r="CB152" i="9"/>
  <c r="CA84" i="9"/>
  <c r="CA120" i="9"/>
  <c r="CA268" i="10"/>
  <c r="CA51" i="10"/>
  <c r="CA58" i="10" s="1"/>
  <c r="CA50" i="10"/>
  <c r="CA57" i="10" s="1"/>
  <c r="CA464" i="10"/>
  <c r="CA471" i="10"/>
  <c r="CA103" i="10"/>
  <c r="CA220" i="10"/>
  <c r="CA221" i="10" s="1"/>
  <c r="CA213" i="10"/>
  <c r="CA260" i="10"/>
  <c r="EU4" i="9"/>
  <c r="EU5" i="9" s="1"/>
  <c r="EU6" i="9" s="1"/>
  <c r="EU63" i="9" s="1"/>
  <c r="EV3" i="9"/>
  <c r="CA266" i="10"/>
  <c r="CA422" i="10" s="1"/>
  <c r="CB6" i="10"/>
  <c r="CC26" i="9" l="1"/>
  <c r="CC25" i="9"/>
  <c r="CC24" i="9"/>
  <c r="CC149" i="9"/>
  <c r="CD7" i="9"/>
  <c r="CC9" i="9"/>
  <c r="CC42" i="9" s="1"/>
  <c r="CC43" i="9" s="1"/>
  <c r="CC19" i="9"/>
  <c r="CC13" i="9"/>
  <c r="CB91" i="9"/>
  <c r="CB92" i="9" s="1"/>
  <c r="CB83" i="9"/>
  <c r="CC105" i="9"/>
  <c r="CC106" i="9" s="1"/>
  <c r="CC107" i="9" s="1"/>
  <c r="CC111" i="9" s="1"/>
  <c r="CC82" i="9"/>
  <c r="CC65" i="9"/>
  <c r="CC66" i="9" s="1"/>
  <c r="CC68" i="9" s="1"/>
  <c r="CC69" i="9" s="1"/>
  <c r="CC71" i="9" s="1"/>
  <c r="CC72" i="9" s="1"/>
  <c r="CC119" i="9"/>
  <c r="CC70" i="9"/>
  <c r="CC126" i="9"/>
  <c r="CA121" i="9"/>
  <c r="CA127" i="9"/>
  <c r="CA128" i="9" s="1"/>
  <c r="CB509" i="10"/>
  <c r="CA300" i="10"/>
  <c r="CA198" i="10"/>
  <c r="CB10" i="10"/>
  <c r="CB447" i="10"/>
  <c r="CB7" i="10"/>
  <c r="CB8" i="10" s="1"/>
  <c r="CB12" i="10"/>
  <c r="CB13" i="10"/>
  <c r="CB450" i="10"/>
  <c r="CB451" i="10"/>
  <c r="CB234" i="10"/>
  <c r="CB290" i="10" s="1"/>
  <c r="CB14" i="10"/>
  <c r="CB104" i="10"/>
  <c r="CB11" i="10"/>
  <c r="CB233" i="10"/>
  <c r="CB109" i="10"/>
  <c r="CB111" i="10" s="1"/>
  <c r="CB9" i="10"/>
  <c r="CB37" i="10"/>
  <c r="CB38" i="10" s="1"/>
  <c r="CB39" i="10" s="1"/>
  <c r="EW3" i="9"/>
  <c r="EV4" i="9"/>
  <c r="EV5" i="9" s="1"/>
  <c r="EV6" i="9" s="1"/>
  <c r="EV63" i="9" s="1"/>
  <c r="CB120" i="9" l="1"/>
  <c r="CB84" i="9"/>
  <c r="CC44" i="9"/>
  <c r="CD102" i="9"/>
  <c r="CD103" i="9" s="1"/>
  <c r="CD104" i="9" s="1"/>
  <c r="CD12" i="9"/>
  <c r="CD65" i="9" s="1"/>
  <c r="CD66" i="9" s="1"/>
  <c r="CD68" i="9" s="1"/>
  <c r="CD15" i="9"/>
  <c r="CD8" i="9"/>
  <c r="CD46" i="9"/>
  <c r="CD14" i="9"/>
  <c r="CD10" i="9"/>
  <c r="CD11" i="9"/>
  <c r="CC156" i="9"/>
  <c r="CC152" i="9"/>
  <c r="CB51" i="10"/>
  <c r="CB58" i="10" s="1"/>
  <c r="CB50" i="10"/>
  <c r="CB57" i="10" s="1"/>
  <c r="CB464" i="10"/>
  <c r="CC6" i="10"/>
  <c r="EW4" i="9"/>
  <c r="EW5" i="9" s="1"/>
  <c r="EW6" i="9" s="1"/>
  <c r="EW63" i="9" s="1"/>
  <c r="EX3" i="9"/>
  <c r="CB266" i="10"/>
  <c r="CB422" i="10" s="1"/>
  <c r="CB268" i="10"/>
  <c r="CB103" i="10"/>
  <c r="CB471" i="10"/>
  <c r="CB220" i="10"/>
  <c r="CB221" i="10" s="1"/>
  <c r="CB260" i="10"/>
  <c r="CB213" i="10"/>
  <c r="CD67" i="9" l="1"/>
  <c r="CD69" i="9" s="1"/>
  <c r="CD71" i="9" s="1"/>
  <c r="CD72" i="9" s="1"/>
  <c r="CD119" i="9"/>
  <c r="CD70" i="9"/>
  <c r="CD82" i="9"/>
  <c r="CD126" i="9"/>
  <c r="CD105" i="9"/>
  <c r="CD106" i="9" s="1"/>
  <c r="CD107" i="9" s="1"/>
  <c r="CD111" i="9" s="1"/>
  <c r="CC91" i="9"/>
  <c r="CC92" i="9" s="1"/>
  <c r="CC83" i="9"/>
  <c r="CD149" i="9"/>
  <c r="CD9" i="9"/>
  <c r="CD42" i="9" s="1"/>
  <c r="CD43" i="9" s="1"/>
  <c r="CE7" i="9"/>
  <c r="CD19" i="9"/>
  <c r="CD13" i="9"/>
  <c r="CD24" i="9"/>
  <c r="CD26" i="9"/>
  <c r="CD25" i="9"/>
  <c r="CB127" i="9"/>
  <c r="CB128" i="9" s="1"/>
  <c r="CB121" i="9"/>
  <c r="CC509" i="10"/>
  <c r="EX4" i="9"/>
  <c r="EX5" i="9" s="1"/>
  <c r="EX6" i="9" s="1"/>
  <c r="EX63" i="9" s="1"/>
  <c r="EY3" i="9"/>
  <c r="CC109" i="10"/>
  <c r="CC111" i="10" s="1"/>
  <c r="CC13" i="10"/>
  <c r="CC37" i="10"/>
  <c r="CC38" i="10" s="1"/>
  <c r="CC39" i="10" s="1"/>
  <c r="CC234" i="10"/>
  <c r="CC290" i="10" s="1"/>
  <c r="CC104" i="10"/>
  <c r="CC233" i="10"/>
  <c r="CC450" i="10"/>
  <c r="CC451" i="10"/>
  <c r="CC10" i="10"/>
  <c r="CC11" i="10"/>
  <c r="CC14" i="10"/>
  <c r="CC9" i="10"/>
  <c r="CC7" i="10"/>
  <c r="CC8" i="10" s="1"/>
  <c r="CC447" i="10"/>
  <c r="CC12" i="10"/>
  <c r="CB300" i="10"/>
  <c r="CB198" i="10"/>
  <c r="CD44" i="9" l="1"/>
  <c r="CD83" i="9" s="1"/>
  <c r="CD120" i="9" s="1"/>
  <c r="CD152" i="9"/>
  <c r="CD156" i="9"/>
  <c r="CC84" i="9"/>
  <c r="CC120" i="9"/>
  <c r="CE102" i="9"/>
  <c r="CE103" i="9" s="1"/>
  <c r="CE104" i="9" s="1"/>
  <c r="CE8" i="9"/>
  <c r="CE15" i="9"/>
  <c r="CE11" i="9"/>
  <c r="CE10" i="9"/>
  <c r="CE12" i="9"/>
  <c r="CE14" i="9"/>
  <c r="CE46" i="9"/>
  <c r="CC268" i="10"/>
  <c r="CC266" i="10"/>
  <c r="CC422" i="10" s="1"/>
  <c r="CC260" i="10"/>
  <c r="CC213" i="10"/>
  <c r="CD6" i="10"/>
  <c r="CC103" i="10"/>
  <c r="CC471" i="10"/>
  <c r="CC220" i="10"/>
  <c r="CC221" i="10" s="1"/>
  <c r="EY4" i="9"/>
  <c r="EY5" i="9" s="1"/>
  <c r="EY6" i="9" s="1"/>
  <c r="EY63" i="9" s="1"/>
  <c r="EZ3" i="9"/>
  <c r="FA3" i="9" s="1"/>
  <c r="CC51" i="10"/>
  <c r="CC58" i="10" s="1"/>
  <c r="CC464" i="10"/>
  <c r="CC50" i="10"/>
  <c r="CC57" i="10" s="1"/>
  <c r="CD84" i="9" l="1"/>
  <c r="CD91" i="9"/>
  <c r="CD92" i="9" s="1"/>
  <c r="CE26" i="9"/>
  <c r="CE25" i="9"/>
  <c r="CC127" i="9"/>
  <c r="CC128" i="9" s="1"/>
  <c r="CC121" i="9"/>
  <c r="CE65" i="9"/>
  <c r="CE66" i="9" s="1"/>
  <c r="CE68" i="9" s="1"/>
  <c r="CE126" i="9"/>
  <c r="CE82" i="9"/>
  <c r="CE70" i="9"/>
  <c r="CE105" i="9"/>
  <c r="CE106" i="9" s="1"/>
  <c r="CE107" i="9" s="1"/>
  <c r="CE111" i="9" s="1"/>
  <c r="CE67" i="9"/>
  <c r="CE119" i="9"/>
  <c r="CE149" i="9"/>
  <c r="CE13" i="9"/>
  <c r="CE19" i="9"/>
  <c r="CE9" i="9"/>
  <c r="CE42" i="9" s="1"/>
  <c r="CE43" i="9" s="1"/>
  <c r="CF7" i="9"/>
  <c r="CE24" i="9"/>
  <c r="CD509" i="10"/>
  <c r="FA4" i="9"/>
  <c r="FA5" i="9" s="1"/>
  <c r="FA6" i="9" s="1"/>
  <c r="FA63" i="9" s="1"/>
  <c r="FB3" i="9"/>
  <c r="EZ4" i="9"/>
  <c r="EZ5" i="9" s="1"/>
  <c r="EZ6" i="9" s="1"/>
  <c r="EZ63" i="9" s="1"/>
  <c r="CC198" i="10"/>
  <c r="CC300" i="10"/>
  <c r="CD109" i="10"/>
  <c r="CD111" i="10" s="1"/>
  <c r="CD14" i="10"/>
  <c r="CD104" i="10"/>
  <c r="CD37" i="10"/>
  <c r="CD38" i="10" s="1"/>
  <c r="CD39" i="10" s="1"/>
  <c r="CD12" i="10"/>
  <c r="CD234" i="10"/>
  <c r="CD290" i="10" s="1"/>
  <c r="CD233" i="10"/>
  <c r="CD13" i="10"/>
  <c r="CD9" i="10"/>
  <c r="CD450" i="10"/>
  <c r="CD7" i="10"/>
  <c r="CD8" i="10" s="1"/>
  <c r="CD11" i="10"/>
  <c r="CD447" i="10"/>
  <c r="CD10" i="10"/>
  <c r="CD451" i="10"/>
  <c r="CD127" i="9"/>
  <c r="CD121" i="9"/>
  <c r="CE69" i="9" l="1"/>
  <c r="CE71" i="9" s="1"/>
  <c r="CE72" i="9" s="1"/>
  <c r="CE44" i="9"/>
  <c r="CE83" i="9" s="1"/>
  <c r="CE120" i="9" s="1"/>
  <c r="CE127" i="9" s="1"/>
  <c r="CE156" i="9"/>
  <c r="CE152" i="9"/>
  <c r="CF102" i="9"/>
  <c r="CF103" i="9" s="1"/>
  <c r="CF104" i="9" s="1"/>
  <c r="CF11" i="9"/>
  <c r="CF14" i="9"/>
  <c r="CF8" i="9"/>
  <c r="CF10" i="9"/>
  <c r="CF46" i="9"/>
  <c r="CF15" i="9"/>
  <c r="CF12" i="9"/>
  <c r="CF65" i="9" s="1"/>
  <c r="CF66" i="9" s="1"/>
  <c r="CF68" i="9" s="1"/>
  <c r="FB4" i="9"/>
  <c r="FB5" i="9" s="1"/>
  <c r="FB6" i="9" s="1"/>
  <c r="FB63" i="9" s="1"/>
  <c r="FC3" i="9"/>
  <c r="CD220" i="10"/>
  <c r="CD221" i="10" s="1"/>
  <c r="CD103" i="10"/>
  <c r="CD471" i="10"/>
  <c r="CE6" i="10"/>
  <c r="CD51" i="10"/>
  <c r="CD58" i="10" s="1"/>
  <c r="CD464" i="10"/>
  <c r="CD50" i="10"/>
  <c r="CD57" i="10" s="1"/>
  <c r="CD260" i="10"/>
  <c r="CD213" i="10"/>
  <c r="CD266" i="10"/>
  <c r="CD422" i="10" s="1"/>
  <c r="CD268" i="10"/>
  <c r="CD128" i="9"/>
  <c r="CE84" i="9" l="1"/>
  <c r="CE91" i="9"/>
  <c r="CE92" i="9" s="1"/>
  <c r="CE121" i="9"/>
  <c r="CF25" i="9"/>
  <c r="CF26" i="9"/>
  <c r="CF24" i="9"/>
  <c r="CF67" i="9"/>
  <c r="CF69" i="9" s="1"/>
  <c r="CF71" i="9" s="1"/>
  <c r="CF72" i="9" s="1"/>
  <c r="CF70" i="9"/>
  <c r="CF82" i="9"/>
  <c r="CF105" i="9"/>
  <c r="CF106" i="9" s="1"/>
  <c r="CF107" i="9" s="1"/>
  <c r="CF111" i="9" s="1"/>
  <c r="CF119" i="9"/>
  <c r="CF126" i="9"/>
  <c r="CF149" i="9"/>
  <c r="CF13" i="9"/>
  <c r="CG7" i="9"/>
  <c r="CF9" i="9"/>
  <c r="CF42" i="9" s="1"/>
  <c r="CF43" i="9" s="1"/>
  <c r="CF44" i="9" s="1"/>
  <c r="CF91" i="9" s="1"/>
  <c r="CF92" i="9" s="1"/>
  <c r="CF19" i="9"/>
  <c r="CE509" i="10"/>
  <c r="FD3" i="9"/>
  <c r="FC4" i="9"/>
  <c r="FC5" i="9" s="1"/>
  <c r="FC6" i="9" s="1"/>
  <c r="FC63" i="9" s="1"/>
  <c r="CD300" i="10"/>
  <c r="CD198" i="10"/>
  <c r="CE447" i="10"/>
  <c r="CE234" i="10"/>
  <c r="CE290" i="10" s="1"/>
  <c r="CE7" i="10"/>
  <c r="CE8" i="10" s="1"/>
  <c r="CE10" i="10"/>
  <c r="CE104" i="10"/>
  <c r="CE450" i="10"/>
  <c r="CE451" i="10"/>
  <c r="CE11" i="10"/>
  <c r="CE12" i="10"/>
  <c r="CE9" i="10"/>
  <c r="CE109" i="10"/>
  <c r="CE111" i="10" s="1"/>
  <c r="CE14" i="10"/>
  <c r="CE13" i="10"/>
  <c r="CE37" i="10"/>
  <c r="CE38" i="10" s="1"/>
  <c r="CE39" i="10" s="1"/>
  <c r="CE233" i="10"/>
  <c r="CE128" i="9"/>
  <c r="CF152" i="9" l="1"/>
  <c r="CF156" i="9"/>
  <c r="CG102" i="9"/>
  <c r="CG103" i="9" s="1"/>
  <c r="CG104" i="9" s="1"/>
  <c r="CG14" i="9"/>
  <c r="CG10" i="9"/>
  <c r="CG12" i="9"/>
  <c r="CG67" i="9" s="1"/>
  <c r="CG46" i="9"/>
  <c r="CG15" i="9"/>
  <c r="CG8" i="9"/>
  <c r="CG11" i="9"/>
  <c r="CF83" i="9"/>
  <c r="CF120" i="9" s="1"/>
  <c r="CF127" i="9" s="1"/>
  <c r="FD4" i="9"/>
  <c r="FD5" i="9" s="1"/>
  <c r="FD6" i="9" s="1"/>
  <c r="FD63" i="9" s="1"/>
  <c r="FE3" i="9"/>
  <c r="CE50" i="10"/>
  <c r="CE57" i="10" s="1"/>
  <c r="CE51" i="10"/>
  <c r="CE58" i="10" s="1"/>
  <c r="CE464" i="10"/>
  <c r="CF6" i="10"/>
  <c r="CE213" i="10"/>
  <c r="CE260" i="10"/>
  <c r="CE266" i="10"/>
  <c r="CE422" i="10" s="1"/>
  <c r="CE103" i="10"/>
  <c r="CE471" i="10"/>
  <c r="CE220" i="10"/>
  <c r="CE221" i="10" s="1"/>
  <c r="CE268" i="10"/>
  <c r="CF10" i="10" l="1"/>
  <c r="CF9" i="10"/>
  <c r="CF7" i="10"/>
  <c r="CF8" i="10" s="1"/>
  <c r="CF121" i="9"/>
  <c r="CG149" i="9"/>
  <c r="CG9" i="9"/>
  <c r="CG42" i="9" s="1"/>
  <c r="CG43" i="9" s="1"/>
  <c r="CG19" i="9"/>
  <c r="CG13" i="9"/>
  <c r="CH7" i="9"/>
  <c r="CF84" i="9"/>
  <c r="CG24" i="9"/>
  <c r="CG25" i="9"/>
  <c r="CG26" i="9"/>
  <c r="CG65" i="9"/>
  <c r="CG66" i="9" s="1"/>
  <c r="CG68" i="9" s="1"/>
  <c r="CG69" i="9" s="1"/>
  <c r="CG71" i="9" s="1"/>
  <c r="CG72" i="9" s="1"/>
  <c r="CG82" i="9"/>
  <c r="CG126" i="9"/>
  <c r="CG70" i="9"/>
  <c r="CG119" i="9"/>
  <c r="CG105" i="9"/>
  <c r="CG106" i="9" s="1"/>
  <c r="CG107" i="9" s="1"/>
  <c r="CG111" i="9" s="1"/>
  <c r="CF509" i="10"/>
  <c r="FF3" i="9"/>
  <c r="FE4" i="9"/>
  <c r="FE5" i="9" s="1"/>
  <c r="FE6" i="9" s="1"/>
  <c r="FE63" i="9" s="1"/>
  <c r="CF37" i="10"/>
  <c r="CF38" i="10" s="1"/>
  <c r="CF39" i="10" s="1"/>
  <c r="CF450" i="10"/>
  <c r="CF233" i="10"/>
  <c r="CF447" i="10"/>
  <c r="CF451" i="10"/>
  <c r="CF234" i="10"/>
  <c r="CF290" i="10" s="1"/>
  <c r="CF14" i="10"/>
  <c r="CF11" i="10"/>
  <c r="CF12" i="10"/>
  <c r="CF104" i="10"/>
  <c r="CF13" i="10"/>
  <c r="CF109" i="10"/>
  <c r="CF111" i="10" s="1"/>
  <c r="CE300" i="10"/>
  <c r="CE198" i="10"/>
  <c r="CF128" i="9"/>
  <c r="CG6" i="10" l="1"/>
  <c r="CH102" i="9"/>
  <c r="CH103" i="9" s="1"/>
  <c r="CH104" i="9" s="1"/>
  <c r="CH14" i="9"/>
  <c r="CH10" i="9"/>
  <c r="CH8" i="9"/>
  <c r="CH46" i="9"/>
  <c r="CH11" i="9"/>
  <c r="CH12" i="9"/>
  <c r="CH15" i="9"/>
  <c r="CG44" i="9"/>
  <c r="CG156" i="9"/>
  <c r="CG152" i="9"/>
  <c r="FF4" i="9"/>
  <c r="FF5" i="9" s="1"/>
  <c r="FF6" i="9" s="1"/>
  <c r="FF63" i="9" s="1"/>
  <c r="FG3" i="9"/>
  <c r="CF220" i="10"/>
  <c r="CF221" i="10" s="1"/>
  <c r="CF471" i="10"/>
  <c r="CF103" i="10"/>
  <c r="CF268" i="10"/>
  <c r="CF51" i="10"/>
  <c r="CF58" i="10" s="1"/>
  <c r="CF50" i="10"/>
  <c r="CF57" i="10" s="1"/>
  <c r="CF464" i="10"/>
  <c r="CF266" i="10"/>
  <c r="CF422" i="10" s="1"/>
  <c r="CF213" i="10"/>
  <c r="CF260" i="10"/>
  <c r="CG91" i="9" l="1"/>
  <c r="CG92" i="9" s="1"/>
  <c r="CG83" i="9"/>
  <c r="CH67" i="9"/>
  <c r="CH105" i="9"/>
  <c r="CH106" i="9" s="1"/>
  <c r="CH107" i="9" s="1"/>
  <c r="CH111" i="9" s="1"/>
  <c r="CH82" i="9"/>
  <c r="CH126" i="9"/>
  <c r="CH119" i="9"/>
  <c r="CH65" i="9"/>
  <c r="CH66" i="9" s="1"/>
  <c r="CH68" i="9" s="1"/>
  <c r="CH70" i="9"/>
  <c r="CH26" i="9"/>
  <c r="CH25" i="9"/>
  <c r="CH24" i="9"/>
  <c r="CH149" i="9"/>
  <c r="CH13" i="9"/>
  <c r="CH19" i="9"/>
  <c r="CH9" i="9"/>
  <c r="CH42" i="9" s="1"/>
  <c r="CH43" i="9" s="1"/>
  <c r="CI7" i="9"/>
  <c r="CG509" i="10"/>
  <c r="FH3" i="9"/>
  <c r="FG4" i="9"/>
  <c r="FG5" i="9" s="1"/>
  <c r="FG6" i="9" s="1"/>
  <c r="FG63" i="9" s="1"/>
  <c r="CF198" i="10"/>
  <c r="CF300" i="10"/>
  <c r="CG104" i="10"/>
  <c r="CG14" i="10"/>
  <c r="CG109" i="10"/>
  <c r="CG111" i="10" s="1"/>
  <c r="CG451" i="10"/>
  <c r="CG37" i="10"/>
  <c r="CG38" i="10" s="1"/>
  <c r="CG39" i="10" s="1"/>
  <c r="CG234" i="10"/>
  <c r="CG290" i="10" s="1"/>
  <c r="CG447" i="10"/>
  <c r="CG233" i="10"/>
  <c r="CG7" i="10"/>
  <c r="CG8" i="10" s="1"/>
  <c r="CG10" i="10"/>
  <c r="CG450" i="10"/>
  <c r="CG12" i="10"/>
  <c r="CG11" i="10"/>
  <c r="CG9" i="10"/>
  <c r="CG13" i="10"/>
  <c r="CH69" i="9" l="1"/>
  <c r="CH71" i="9" s="1"/>
  <c r="CH72" i="9" s="1"/>
  <c r="CH44" i="9"/>
  <c r="CH83" i="9" s="1"/>
  <c r="CH120" i="9" s="1"/>
  <c r="CH152" i="9"/>
  <c r="CH156" i="9"/>
  <c r="CG120" i="9"/>
  <c r="CG84" i="9"/>
  <c r="CI102" i="9"/>
  <c r="CI103" i="9" s="1"/>
  <c r="CI104" i="9" s="1"/>
  <c r="CI11" i="9"/>
  <c r="CI12" i="9"/>
  <c r="CI65" i="9" s="1"/>
  <c r="CI66" i="9" s="1"/>
  <c r="CI68" i="9" s="1"/>
  <c r="CI10" i="9"/>
  <c r="CI46" i="9"/>
  <c r="CI15" i="9"/>
  <c r="CI8" i="9"/>
  <c r="CI14" i="9"/>
  <c r="FI3" i="9"/>
  <c r="FH4" i="9"/>
  <c r="FH5" i="9" s="1"/>
  <c r="FH6" i="9" s="1"/>
  <c r="FH63" i="9" s="1"/>
  <c r="CG103" i="10"/>
  <c r="CG471" i="10"/>
  <c r="CG220" i="10"/>
  <c r="CG221" i="10" s="1"/>
  <c r="CG50" i="10"/>
  <c r="CG57" i="10" s="1"/>
  <c r="CG51" i="10"/>
  <c r="CG58" i="10" s="1"/>
  <c r="CG464" i="10"/>
  <c r="CG260" i="10"/>
  <c r="CG266" i="10"/>
  <c r="CG422" i="10" s="1"/>
  <c r="CG213" i="10"/>
  <c r="CG268" i="10"/>
  <c r="CH6" i="10"/>
  <c r="CH84" i="9" l="1"/>
  <c r="CH91" i="9"/>
  <c r="CH92" i="9" s="1"/>
  <c r="CI26" i="9"/>
  <c r="CI25" i="9"/>
  <c r="CI149" i="9"/>
  <c r="CI13" i="9"/>
  <c r="CI9" i="9"/>
  <c r="CI42" i="9" s="1"/>
  <c r="CI43" i="9" s="1"/>
  <c r="CJ7" i="9"/>
  <c r="CI19" i="9"/>
  <c r="CI126" i="9"/>
  <c r="CI70" i="9"/>
  <c r="CI67" i="9"/>
  <c r="CI69" i="9" s="1"/>
  <c r="CI71" i="9" s="1"/>
  <c r="CI72" i="9" s="1"/>
  <c r="CI82" i="9"/>
  <c r="CI105" i="9"/>
  <c r="CI106" i="9" s="1"/>
  <c r="CI107" i="9" s="1"/>
  <c r="CI111" i="9" s="1"/>
  <c r="CI119" i="9"/>
  <c r="CG127" i="9"/>
  <c r="CG128" i="9" s="1"/>
  <c r="CG121" i="9"/>
  <c r="CI24" i="9"/>
  <c r="CH509" i="10"/>
  <c r="CH109" i="10"/>
  <c r="CH111" i="10" s="1"/>
  <c r="FJ3" i="9"/>
  <c r="FI4" i="9"/>
  <c r="FI5" i="9" s="1"/>
  <c r="FI6" i="9" s="1"/>
  <c r="FI63" i="9" s="1"/>
  <c r="CG300" i="10"/>
  <c r="CG198" i="10"/>
  <c r="CH37" i="10"/>
  <c r="CH38" i="10" s="1"/>
  <c r="CH39" i="10" s="1"/>
  <c r="CH11" i="10"/>
  <c r="CH447" i="10"/>
  <c r="CH9" i="10"/>
  <c r="CH104" i="10"/>
  <c r="CH14" i="10"/>
  <c r="CH450" i="10"/>
  <c r="CH234" i="10"/>
  <c r="CH290" i="10" s="1"/>
  <c r="CH7" i="10"/>
  <c r="CH8" i="10" s="1"/>
  <c r="CH13" i="10"/>
  <c r="CH451" i="10"/>
  <c r="CH12" i="10"/>
  <c r="CH233" i="10"/>
  <c r="CH10" i="10"/>
  <c r="CH127" i="9"/>
  <c r="CH121" i="9"/>
  <c r="CI44" i="9" l="1"/>
  <c r="CI83" i="9" s="1"/>
  <c r="CI120" i="9" s="1"/>
  <c r="CI127" i="9" s="1"/>
  <c r="CJ102" i="9"/>
  <c r="CJ103" i="9" s="1"/>
  <c r="CJ104" i="9" s="1"/>
  <c r="CJ15" i="9"/>
  <c r="CJ11" i="9"/>
  <c r="CJ10" i="9"/>
  <c r="CJ8" i="9"/>
  <c r="CJ12" i="9"/>
  <c r="CJ14" i="9"/>
  <c r="CJ46" i="9"/>
  <c r="CI152" i="9"/>
  <c r="CI156" i="9"/>
  <c r="FK3" i="9"/>
  <c r="FJ4" i="9"/>
  <c r="FJ5" i="9" s="1"/>
  <c r="FJ6" i="9" s="1"/>
  <c r="FJ63" i="9" s="1"/>
  <c r="CH268" i="10"/>
  <c r="CH220" i="10"/>
  <c r="CH221" i="10" s="1"/>
  <c r="CH103" i="10"/>
  <c r="CH471" i="10"/>
  <c r="CI6" i="10"/>
  <c r="CH464" i="10"/>
  <c r="CH50" i="10"/>
  <c r="CH57" i="10" s="1"/>
  <c r="CH51" i="10"/>
  <c r="CH58" i="10" s="1"/>
  <c r="CH260" i="10"/>
  <c r="CH213" i="10"/>
  <c r="CH266" i="10"/>
  <c r="CH422" i="10" s="1"/>
  <c r="CH128" i="9"/>
  <c r="CI84" i="9" l="1"/>
  <c r="CI121" i="9"/>
  <c r="CI91" i="9"/>
  <c r="CI92" i="9" s="1"/>
  <c r="CJ149" i="9"/>
  <c r="CK7" i="9"/>
  <c r="CJ19" i="9"/>
  <c r="CJ13" i="9"/>
  <c r="CJ9" i="9"/>
  <c r="CJ42" i="9" s="1"/>
  <c r="CJ43" i="9" s="1"/>
  <c r="CJ24" i="9"/>
  <c r="CJ26" i="9"/>
  <c r="CJ25" i="9"/>
  <c r="CJ67" i="9"/>
  <c r="CJ119" i="9"/>
  <c r="CJ70" i="9"/>
  <c r="CJ82" i="9"/>
  <c r="CJ126" i="9"/>
  <c r="CJ105" i="9"/>
  <c r="CJ106" i="9" s="1"/>
  <c r="CJ107" i="9" s="1"/>
  <c r="CJ111" i="9" s="1"/>
  <c r="CJ65" i="9"/>
  <c r="CJ66" i="9" s="1"/>
  <c r="CJ68" i="9" s="1"/>
  <c r="CI509" i="10"/>
  <c r="CI109" i="10"/>
  <c r="CI111" i="10" s="1"/>
  <c r="FK4" i="9"/>
  <c r="FK5" i="9" s="1"/>
  <c r="FK6" i="9" s="1"/>
  <c r="FK63" i="9" s="1"/>
  <c r="FL3" i="9"/>
  <c r="CI37" i="10"/>
  <c r="CI38" i="10" s="1"/>
  <c r="CI39" i="10" s="1"/>
  <c r="CI450" i="10"/>
  <c r="CI7" i="10"/>
  <c r="CI8" i="10" s="1"/>
  <c r="CI13" i="10"/>
  <c r="CI11" i="10"/>
  <c r="CI233" i="10"/>
  <c r="CI447" i="10"/>
  <c r="CI12" i="10"/>
  <c r="CI9" i="10"/>
  <c r="CI104" i="10"/>
  <c r="CI14" i="10"/>
  <c r="CI451" i="10"/>
  <c r="CI234" i="10"/>
  <c r="CI290" i="10" s="1"/>
  <c r="CI10" i="10"/>
  <c r="CH198" i="10"/>
  <c r="CH300" i="10"/>
  <c r="CI128" i="9"/>
  <c r="CJ44" i="9" l="1"/>
  <c r="CJ83" i="9" s="1"/>
  <c r="CJ120" i="9" s="1"/>
  <c r="CJ69" i="9"/>
  <c r="CJ71" i="9" s="1"/>
  <c r="CJ72" i="9" s="1"/>
  <c r="CK102" i="9"/>
  <c r="CK103" i="9" s="1"/>
  <c r="CK104" i="9" s="1"/>
  <c r="CK14" i="9"/>
  <c r="CK11" i="9"/>
  <c r="CK10" i="9"/>
  <c r="CK8" i="9"/>
  <c r="CK46" i="9"/>
  <c r="CK15" i="9"/>
  <c r="CK12" i="9"/>
  <c r="CK67" i="9" s="1"/>
  <c r="CJ152" i="9"/>
  <c r="CJ156" i="9"/>
  <c r="FM3" i="9"/>
  <c r="FL4" i="9"/>
  <c r="FL5" i="9" s="1"/>
  <c r="FL6" i="9" s="1"/>
  <c r="FL63" i="9" s="1"/>
  <c r="CJ6" i="10"/>
  <c r="CI103" i="10"/>
  <c r="CI471" i="10"/>
  <c r="CI220" i="10"/>
  <c r="CI221" i="10" s="1"/>
  <c r="CI213" i="10"/>
  <c r="CI260" i="10"/>
  <c r="CI51" i="10"/>
  <c r="CI58" i="10" s="1"/>
  <c r="CI50" i="10"/>
  <c r="CI57" i="10" s="1"/>
  <c r="CI464" i="10"/>
  <c r="CI266" i="10"/>
  <c r="CI422" i="10" s="1"/>
  <c r="CI268" i="10"/>
  <c r="CJ84" i="9" l="1"/>
  <c r="CJ91" i="9"/>
  <c r="CJ92" i="9" s="1"/>
  <c r="CK65" i="9"/>
  <c r="CK66" i="9" s="1"/>
  <c r="CK68" i="9" s="1"/>
  <c r="CK69" i="9" s="1"/>
  <c r="CK71" i="9" s="1"/>
  <c r="CK72" i="9" s="1"/>
  <c r="CK119" i="9"/>
  <c r="CK105" i="9"/>
  <c r="CK106" i="9" s="1"/>
  <c r="CK107" i="9" s="1"/>
  <c r="CK111" i="9" s="1"/>
  <c r="CK70" i="9"/>
  <c r="CK126" i="9"/>
  <c r="CK82" i="9"/>
  <c r="CK149" i="9"/>
  <c r="CK19" i="9"/>
  <c r="CK13" i="9"/>
  <c r="CK9" i="9"/>
  <c r="CK42" i="9" s="1"/>
  <c r="CK43" i="9" s="1"/>
  <c r="CL7" i="9"/>
  <c r="CK26" i="9"/>
  <c r="CK25" i="9"/>
  <c r="CK24" i="9"/>
  <c r="CJ509" i="10"/>
  <c r="FM4" i="9"/>
  <c r="FM5" i="9" s="1"/>
  <c r="FM6" i="9" s="1"/>
  <c r="FM63" i="9" s="1"/>
  <c r="FN3" i="9"/>
  <c r="CI300" i="10"/>
  <c r="CI198" i="10"/>
  <c r="CJ109" i="10"/>
  <c r="CJ111" i="10" s="1"/>
  <c r="CJ13" i="10"/>
  <c r="CJ14" i="10"/>
  <c r="CJ450" i="10"/>
  <c r="CJ234" i="10"/>
  <c r="CJ290" i="10" s="1"/>
  <c r="CJ233" i="10"/>
  <c r="CJ10" i="10"/>
  <c r="CJ37" i="10"/>
  <c r="CJ38" i="10" s="1"/>
  <c r="CJ39" i="10" s="1"/>
  <c r="CJ7" i="10"/>
  <c r="CJ8" i="10" s="1"/>
  <c r="CJ447" i="10"/>
  <c r="CJ12" i="10"/>
  <c r="CJ11" i="10"/>
  <c r="CJ9" i="10"/>
  <c r="CJ104" i="10"/>
  <c r="CJ451" i="10"/>
  <c r="CJ127" i="9"/>
  <c r="CJ121" i="9"/>
  <c r="CK44" i="9" l="1"/>
  <c r="CK83" i="9" s="1"/>
  <c r="CK120" i="9" s="1"/>
  <c r="CK156" i="9"/>
  <c r="CK152" i="9"/>
  <c r="CL102" i="9"/>
  <c r="CL103" i="9" s="1"/>
  <c r="CL104" i="9" s="1"/>
  <c r="CL11" i="9"/>
  <c r="CL12" i="9"/>
  <c r="CL8" i="9"/>
  <c r="CL10" i="9"/>
  <c r="CL46" i="9"/>
  <c r="CL14" i="9"/>
  <c r="CL15" i="9"/>
  <c r="FO3" i="9"/>
  <c r="FN4" i="9"/>
  <c r="FN5" i="9" s="1"/>
  <c r="FN6" i="9" s="1"/>
  <c r="FN63" i="9" s="1"/>
  <c r="CJ268" i="10"/>
  <c r="CJ464" i="10"/>
  <c r="CJ50" i="10"/>
  <c r="CJ57" i="10" s="1"/>
  <c r="CJ51" i="10"/>
  <c r="CJ58" i="10" s="1"/>
  <c r="CJ260" i="10"/>
  <c r="CJ213" i="10"/>
  <c r="CJ266" i="10"/>
  <c r="CJ422" i="10" s="1"/>
  <c r="CK6" i="10"/>
  <c r="CJ471" i="10"/>
  <c r="CJ103" i="10"/>
  <c r="CJ220" i="10"/>
  <c r="CJ221" i="10" s="1"/>
  <c r="CJ128" i="9"/>
  <c r="CK84" i="9" l="1"/>
  <c r="CK91" i="9"/>
  <c r="CK92" i="9" s="1"/>
  <c r="CL67" i="9"/>
  <c r="CL82" i="9"/>
  <c r="CL105" i="9"/>
  <c r="CL106" i="9" s="1"/>
  <c r="CL107" i="9" s="1"/>
  <c r="CL111" i="9" s="1"/>
  <c r="CL70" i="9"/>
  <c r="CL119" i="9"/>
  <c r="CL126" i="9"/>
  <c r="CL65" i="9"/>
  <c r="CL66" i="9" s="1"/>
  <c r="CL68" i="9" s="1"/>
  <c r="CL149" i="9"/>
  <c r="CL9" i="9"/>
  <c r="CL42" i="9" s="1"/>
  <c r="CL43" i="9" s="1"/>
  <c r="CL19" i="9"/>
  <c r="CL13" i="9"/>
  <c r="CM7" i="9"/>
  <c r="CL26" i="9"/>
  <c r="CL25" i="9"/>
  <c r="CL24" i="9"/>
  <c r="CK509" i="10"/>
  <c r="CK109" i="10"/>
  <c r="CK111" i="10" s="1"/>
  <c r="FO4" i="9"/>
  <c r="FO5" i="9" s="1"/>
  <c r="FO6" i="9" s="1"/>
  <c r="FO63" i="9" s="1"/>
  <c r="FP3" i="9"/>
  <c r="CJ198" i="10"/>
  <c r="CJ300" i="10"/>
  <c r="CK37" i="10"/>
  <c r="CK38" i="10" s="1"/>
  <c r="CK39" i="10" s="1"/>
  <c r="CK447" i="10"/>
  <c r="CK234" i="10"/>
  <c r="CK290" i="10" s="1"/>
  <c r="CK233" i="10"/>
  <c r="CK10" i="10"/>
  <c r="CK7" i="10"/>
  <c r="CK8" i="10" s="1"/>
  <c r="CK14" i="10"/>
  <c r="CK104" i="10"/>
  <c r="CK13" i="10"/>
  <c r="CK11" i="10"/>
  <c r="CK12" i="10"/>
  <c r="CK450" i="10"/>
  <c r="CK9" i="10"/>
  <c r="CK451" i="10"/>
  <c r="CK127" i="9"/>
  <c r="CK121" i="9"/>
  <c r="CL69" i="9" l="1"/>
  <c r="CL71" i="9" s="1"/>
  <c r="CL72" i="9" s="1"/>
  <c r="CL44" i="9"/>
  <c r="CL91" i="9" s="1"/>
  <c r="CL92" i="9" s="1"/>
  <c r="CM102" i="9"/>
  <c r="CM103" i="9" s="1"/>
  <c r="CM104" i="9" s="1"/>
  <c r="CM15" i="9"/>
  <c r="CM8" i="9"/>
  <c r="CM12" i="9"/>
  <c r="CM11" i="9"/>
  <c r="CM10" i="9"/>
  <c r="CM46" i="9"/>
  <c r="CM14" i="9"/>
  <c r="CL152" i="9"/>
  <c r="CL156" i="9"/>
  <c r="FP4" i="9"/>
  <c r="FP5" i="9" s="1"/>
  <c r="FP6" i="9" s="1"/>
  <c r="FP63" i="9" s="1"/>
  <c r="FQ3" i="9"/>
  <c r="CK268" i="10"/>
  <c r="CK50" i="10"/>
  <c r="CK57" i="10" s="1"/>
  <c r="CK51" i="10"/>
  <c r="CK58" i="10" s="1"/>
  <c r="CK464" i="10"/>
  <c r="CL6" i="10"/>
  <c r="CK471" i="10"/>
  <c r="CK103" i="10"/>
  <c r="CK220" i="10"/>
  <c r="CK221" i="10" s="1"/>
  <c r="CK260" i="10"/>
  <c r="CK213" i="10"/>
  <c r="CK266" i="10"/>
  <c r="CK422" i="10" s="1"/>
  <c r="CK128" i="9"/>
  <c r="CL83" i="9" l="1"/>
  <c r="CM149" i="9"/>
  <c r="CM19" i="9"/>
  <c r="CM9" i="9"/>
  <c r="CM42" i="9" s="1"/>
  <c r="CM43" i="9" s="1"/>
  <c r="CM13" i="9"/>
  <c r="CN7" i="9"/>
  <c r="CM26" i="9"/>
  <c r="CM25" i="9"/>
  <c r="CM24" i="9"/>
  <c r="CM65" i="9"/>
  <c r="CM66" i="9" s="1"/>
  <c r="CM68" i="9" s="1"/>
  <c r="CM119" i="9"/>
  <c r="CM67" i="9"/>
  <c r="CM105" i="9"/>
  <c r="CM106" i="9" s="1"/>
  <c r="CM107" i="9" s="1"/>
  <c r="CM111" i="9" s="1"/>
  <c r="CM70" i="9"/>
  <c r="CM82" i="9"/>
  <c r="CM126" i="9"/>
  <c r="CL509" i="10"/>
  <c r="FQ4" i="9"/>
  <c r="FQ5" i="9" s="1"/>
  <c r="FQ6" i="9" s="1"/>
  <c r="FQ63" i="9" s="1"/>
  <c r="FR3" i="9"/>
  <c r="CK300" i="10"/>
  <c r="CK198" i="10"/>
  <c r="CL104" i="10"/>
  <c r="CL12" i="10"/>
  <c r="CL450" i="10"/>
  <c r="CL11" i="10"/>
  <c r="CL9" i="10"/>
  <c r="CL451" i="10"/>
  <c r="CL447" i="10"/>
  <c r="CL233" i="10"/>
  <c r="CL10" i="10"/>
  <c r="CL234" i="10"/>
  <c r="CL290" i="10" s="1"/>
  <c r="CL13" i="10"/>
  <c r="CL109" i="10"/>
  <c r="CL111" i="10" s="1"/>
  <c r="CL7" i="10"/>
  <c r="CL8" i="10" s="1"/>
  <c r="CL37" i="10"/>
  <c r="CL38" i="10" s="1"/>
  <c r="CL39" i="10" s="1"/>
  <c r="CL14" i="10"/>
  <c r="CM44" i="9" l="1"/>
  <c r="CM91" i="9" s="1"/>
  <c r="CM92" i="9" s="1"/>
  <c r="CM69" i="9"/>
  <c r="CM71" i="9" s="1"/>
  <c r="CM72" i="9" s="1"/>
  <c r="CL120" i="9"/>
  <c r="CL84" i="9"/>
  <c r="CN102" i="9"/>
  <c r="CN103" i="9" s="1"/>
  <c r="CN104" i="9" s="1"/>
  <c r="CN8" i="9"/>
  <c r="CN15" i="9"/>
  <c r="CN12" i="9"/>
  <c r="CN65" i="9" s="1"/>
  <c r="CN66" i="9" s="1"/>
  <c r="CN68" i="9" s="1"/>
  <c r="CN10" i="9"/>
  <c r="CN14" i="9"/>
  <c r="CN11" i="9"/>
  <c r="CN46" i="9"/>
  <c r="CM152" i="9"/>
  <c r="CM156" i="9"/>
  <c r="FS3" i="9"/>
  <c r="FR4" i="9"/>
  <c r="FR5" i="9" s="1"/>
  <c r="FR6" i="9" s="1"/>
  <c r="FR63" i="9" s="1"/>
  <c r="CL103" i="10"/>
  <c r="CL471" i="10"/>
  <c r="CL220" i="10"/>
  <c r="CL221" i="10" s="1"/>
  <c r="CL266" i="10"/>
  <c r="CL422" i="10" s="1"/>
  <c r="CL260" i="10"/>
  <c r="CL213" i="10"/>
  <c r="CM6" i="10"/>
  <c r="CL464" i="10"/>
  <c r="CL51" i="10"/>
  <c r="CL58" i="10" s="1"/>
  <c r="CL50" i="10"/>
  <c r="CL57" i="10" s="1"/>
  <c r="CL268" i="10"/>
  <c r="CM83" i="9" l="1"/>
  <c r="CM84" i="9" s="1"/>
  <c r="CL127" i="9"/>
  <c r="CL128" i="9" s="1"/>
  <c r="CL121" i="9"/>
  <c r="CN149" i="9"/>
  <c r="CO7" i="9"/>
  <c r="CN9" i="9"/>
  <c r="CN42" i="9" s="1"/>
  <c r="CN43" i="9" s="1"/>
  <c r="CN19" i="9"/>
  <c r="CN13" i="9"/>
  <c r="CN24" i="9"/>
  <c r="CN26" i="9"/>
  <c r="CN25" i="9"/>
  <c r="CN67" i="9"/>
  <c r="CN69" i="9" s="1"/>
  <c r="CN71" i="9" s="1"/>
  <c r="CN72" i="9" s="1"/>
  <c r="CN119" i="9"/>
  <c r="CN70" i="9"/>
  <c r="CN105" i="9"/>
  <c r="CN106" i="9" s="1"/>
  <c r="CN107" i="9" s="1"/>
  <c r="CN111" i="9" s="1"/>
  <c r="CN126" i="9"/>
  <c r="CN82" i="9"/>
  <c r="CM509" i="10"/>
  <c r="FS4" i="9"/>
  <c r="FS5" i="9" s="1"/>
  <c r="FS6" i="9" s="1"/>
  <c r="FS63" i="9" s="1"/>
  <c r="FT3" i="9"/>
  <c r="CL198" i="10"/>
  <c r="CL300" i="10"/>
  <c r="CM12" i="10"/>
  <c r="CM450" i="10"/>
  <c r="CM13" i="10"/>
  <c r="CM10" i="10"/>
  <c r="CM7" i="10"/>
  <c r="CM8" i="10" s="1"/>
  <c r="CM451" i="10"/>
  <c r="CM447" i="10"/>
  <c r="CM233" i="10"/>
  <c r="CM109" i="10"/>
  <c r="CM111" i="10" s="1"/>
  <c r="CM37" i="10"/>
  <c r="CM38" i="10" s="1"/>
  <c r="CM39" i="10" s="1"/>
  <c r="CM104" i="10"/>
  <c r="CM9" i="10"/>
  <c r="CM11" i="10"/>
  <c r="CM14" i="10"/>
  <c r="CM234" i="10"/>
  <c r="CM290" i="10" s="1"/>
  <c r="CM120" i="9" l="1"/>
  <c r="CO102" i="9"/>
  <c r="CO103" i="9" s="1"/>
  <c r="CO104" i="9" s="1"/>
  <c r="CO8" i="9"/>
  <c r="CO15" i="9"/>
  <c r="CO11" i="9"/>
  <c r="CO10" i="9"/>
  <c r="CO14" i="9"/>
  <c r="CO46" i="9"/>
  <c r="CO12" i="9"/>
  <c r="CO67" i="9" s="1"/>
  <c r="CN152" i="9"/>
  <c r="CN156" i="9"/>
  <c r="CN44" i="9"/>
  <c r="FT4" i="9"/>
  <c r="FT5" i="9" s="1"/>
  <c r="FT6" i="9" s="1"/>
  <c r="FT63" i="9" s="1"/>
  <c r="FU3" i="9"/>
  <c r="CM266" i="10"/>
  <c r="CM422" i="10" s="1"/>
  <c r="CN6" i="10"/>
  <c r="CM464" i="10"/>
  <c r="CM50" i="10"/>
  <c r="CM57" i="10" s="1"/>
  <c r="CM51" i="10"/>
  <c r="CM58" i="10" s="1"/>
  <c r="CM220" i="10"/>
  <c r="CM221" i="10" s="1"/>
  <c r="CM103" i="10"/>
  <c r="CM471" i="10"/>
  <c r="CM213" i="10"/>
  <c r="CM260" i="10"/>
  <c r="CM268" i="10"/>
  <c r="CM121" i="9" l="1"/>
  <c r="CM127" i="9"/>
  <c r="CM128" i="9" s="1"/>
  <c r="CN83" i="9"/>
  <c r="CN91" i="9"/>
  <c r="CN92" i="9" s="1"/>
  <c r="CO149" i="9"/>
  <c r="CP7" i="9"/>
  <c r="CO9" i="9"/>
  <c r="CO42" i="9" s="1"/>
  <c r="CO43" i="9" s="1"/>
  <c r="CO19" i="9"/>
  <c r="CO13" i="9"/>
  <c r="CO70" i="9"/>
  <c r="CO82" i="9"/>
  <c r="CO126" i="9"/>
  <c r="CO65" i="9"/>
  <c r="CO66" i="9" s="1"/>
  <c r="CO68" i="9" s="1"/>
  <c r="CO69" i="9" s="1"/>
  <c r="CO71" i="9" s="1"/>
  <c r="CO72" i="9" s="1"/>
  <c r="CO105" i="9"/>
  <c r="CO106" i="9" s="1"/>
  <c r="CO107" i="9" s="1"/>
  <c r="CO111" i="9" s="1"/>
  <c r="CO119" i="9"/>
  <c r="CO25" i="9"/>
  <c r="CO24" i="9"/>
  <c r="CO26" i="9"/>
  <c r="CN509" i="10"/>
  <c r="FU4" i="9"/>
  <c r="FU5" i="9" s="1"/>
  <c r="FU6" i="9" s="1"/>
  <c r="FU63" i="9" s="1"/>
  <c r="FV3" i="9"/>
  <c r="CM198" i="10"/>
  <c r="CM300" i="10"/>
  <c r="CN37" i="10"/>
  <c r="CN38" i="10" s="1"/>
  <c r="CN39" i="10" s="1"/>
  <c r="CN13" i="10"/>
  <c r="CN7" i="10"/>
  <c r="CN8" i="10" s="1"/>
  <c r="CN109" i="10"/>
  <c r="CN111" i="10" s="1"/>
  <c r="CN11" i="10"/>
  <c r="CN104" i="10"/>
  <c r="CN9" i="10"/>
  <c r="CN10" i="10"/>
  <c r="CN450" i="10"/>
  <c r="CN451" i="10"/>
  <c r="CN234" i="10"/>
  <c r="CN290" i="10" s="1"/>
  <c r="CN233" i="10"/>
  <c r="CN447" i="10"/>
  <c r="CN12" i="10"/>
  <c r="CN14" i="10"/>
  <c r="CO44" i="9" l="1"/>
  <c r="CO152" i="9"/>
  <c r="CO156" i="9"/>
  <c r="CP102" i="9"/>
  <c r="CP103" i="9" s="1"/>
  <c r="CP104" i="9" s="1"/>
  <c r="CP12" i="9"/>
  <c r="CP14" i="9"/>
  <c r="CP10" i="9"/>
  <c r="CP46" i="9"/>
  <c r="CP8" i="9"/>
  <c r="CP15" i="9"/>
  <c r="CP11" i="9"/>
  <c r="CN120" i="9"/>
  <c r="CN84" i="9"/>
  <c r="FV4" i="9"/>
  <c r="FV5" i="9" s="1"/>
  <c r="FV6" i="9" s="1"/>
  <c r="FV63" i="9" s="1"/>
  <c r="FW3" i="9"/>
  <c r="CN220" i="10"/>
  <c r="CN221" i="10" s="1"/>
  <c r="CN471" i="10"/>
  <c r="CN103" i="10"/>
  <c r="CN260" i="10"/>
  <c r="CN213" i="10"/>
  <c r="CN266" i="10"/>
  <c r="CN422" i="10" s="1"/>
  <c r="CO6" i="10"/>
  <c r="CN50" i="10"/>
  <c r="CN57" i="10" s="1"/>
  <c r="CN51" i="10"/>
  <c r="CN58" i="10" s="1"/>
  <c r="CN464" i="10"/>
  <c r="CN268" i="10"/>
  <c r="CP26" i="9" l="1"/>
  <c r="CP25" i="9"/>
  <c r="CN127" i="9"/>
  <c r="CN128" i="9" s="1"/>
  <c r="CN121" i="9"/>
  <c r="CO91" i="9"/>
  <c r="CO92" i="9" s="1"/>
  <c r="CO83" i="9"/>
  <c r="CP149" i="9"/>
  <c r="CP19" i="9"/>
  <c r="CP9" i="9"/>
  <c r="CP42" i="9" s="1"/>
  <c r="CP43" i="9" s="1"/>
  <c r="CP13" i="9"/>
  <c r="CQ7" i="9"/>
  <c r="CP65" i="9"/>
  <c r="CP66" i="9" s="1"/>
  <c r="CP68" i="9" s="1"/>
  <c r="CP119" i="9"/>
  <c r="CP70" i="9"/>
  <c r="CP126" i="9"/>
  <c r="CP82" i="9"/>
  <c r="CP105" i="9"/>
  <c r="CP106" i="9" s="1"/>
  <c r="CP107" i="9" s="1"/>
  <c r="CP111" i="9" s="1"/>
  <c r="CP67" i="9"/>
  <c r="CP24" i="9"/>
  <c r="CO509" i="10"/>
  <c r="FW4" i="9"/>
  <c r="FW5" i="9" s="1"/>
  <c r="FW6" i="9" s="1"/>
  <c r="FW63" i="9" s="1"/>
  <c r="FX3" i="9"/>
  <c r="CO37" i="10"/>
  <c r="CO38" i="10" s="1"/>
  <c r="CO39" i="10" s="1"/>
  <c r="CO12" i="10"/>
  <c r="CO11" i="10"/>
  <c r="CO9" i="10"/>
  <c r="CO7" i="10"/>
  <c r="CO8" i="10" s="1"/>
  <c r="CO10" i="10"/>
  <c r="CO233" i="10"/>
  <c r="CO14" i="10"/>
  <c r="CO13" i="10"/>
  <c r="CO450" i="10"/>
  <c r="CO451" i="10"/>
  <c r="CO234" i="10"/>
  <c r="CO290" i="10" s="1"/>
  <c r="CO447" i="10"/>
  <c r="CO109" i="10"/>
  <c r="CO111" i="10" s="1"/>
  <c r="CO104" i="10"/>
  <c r="CN300" i="10"/>
  <c r="CN198" i="10"/>
  <c r="CP44" i="9" l="1"/>
  <c r="CP91" i="9" s="1"/>
  <c r="CP92" i="9" s="1"/>
  <c r="CQ102" i="9"/>
  <c r="CQ103" i="9" s="1"/>
  <c r="CQ104" i="9" s="1"/>
  <c r="CQ12" i="9"/>
  <c r="CQ65" i="9" s="1"/>
  <c r="CQ66" i="9" s="1"/>
  <c r="CQ68" i="9" s="1"/>
  <c r="CQ14" i="9"/>
  <c r="CQ46" i="9"/>
  <c r="CQ11" i="9"/>
  <c r="CQ15" i="9"/>
  <c r="CQ8" i="9"/>
  <c r="CQ10" i="9"/>
  <c r="CO120" i="9"/>
  <c r="CO84" i="9"/>
  <c r="CP69" i="9"/>
  <c r="CP71" i="9" s="1"/>
  <c r="CP72" i="9" s="1"/>
  <c r="CP152" i="9"/>
  <c r="CP156" i="9"/>
  <c r="FX4" i="9"/>
  <c r="FX5" i="9" s="1"/>
  <c r="FX6" i="9" s="1"/>
  <c r="FX63" i="9" s="1"/>
  <c r="FY3" i="9"/>
  <c r="CO464" i="10"/>
  <c r="CO51" i="10"/>
  <c r="CO58" i="10" s="1"/>
  <c r="CO50" i="10"/>
  <c r="CO57" i="10" s="1"/>
  <c r="CP6" i="10"/>
  <c r="CO220" i="10"/>
  <c r="CO221" i="10" s="1"/>
  <c r="CO103" i="10"/>
  <c r="CO471" i="10"/>
  <c r="CO268" i="10"/>
  <c r="CO213" i="10"/>
  <c r="CO260" i="10"/>
  <c r="CO266" i="10"/>
  <c r="CO422" i="10" s="1"/>
  <c r="CP83" i="9" l="1"/>
  <c r="CQ119" i="9"/>
  <c r="CQ70" i="9"/>
  <c r="CQ126" i="9"/>
  <c r="CQ82" i="9"/>
  <c r="CQ67" i="9"/>
  <c r="CQ69" i="9" s="1"/>
  <c r="CQ71" i="9" s="1"/>
  <c r="CQ72" i="9" s="1"/>
  <c r="CQ105" i="9"/>
  <c r="CQ106" i="9" s="1"/>
  <c r="CQ107" i="9" s="1"/>
  <c r="CQ111" i="9" s="1"/>
  <c r="CQ149" i="9"/>
  <c r="CQ9" i="9"/>
  <c r="CQ42" i="9" s="1"/>
  <c r="CQ43" i="9" s="1"/>
  <c r="CQ13" i="9"/>
  <c r="CQ19" i="9"/>
  <c r="CR7" i="9"/>
  <c r="CO127" i="9"/>
  <c r="CO128" i="9" s="1"/>
  <c r="CO121" i="9"/>
  <c r="CQ26" i="9"/>
  <c r="CQ25" i="9"/>
  <c r="CQ24" i="9"/>
  <c r="CP509" i="10"/>
  <c r="FZ3" i="9"/>
  <c r="FY4" i="9"/>
  <c r="FY5" i="9" s="1"/>
  <c r="FY6" i="9" s="1"/>
  <c r="FY63" i="9" s="1"/>
  <c r="CP14" i="10"/>
  <c r="CP234" i="10"/>
  <c r="CP290" i="10" s="1"/>
  <c r="CP12" i="10"/>
  <c r="CP104" i="10"/>
  <c r="CP11" i="10"/>
  <c r="CP451" i="10"/>
  <c r="CP450" i="10"/>
  <c r="CP9" i="10"/>
  <c r="CP233" i="10"/>
  <c r="CP447" i="10"/>
  <c r="CP13" i="10"/>
  <c r="CP7" i="10"/>
  <c r="CP8" i="10" s="1"/>
  <c r="CP10" i="10"/>
  <c r="CP109" i="10"/>
  <c r="CP111" i="10" s="1"/>
  <c r="CP37" i="10"/>
  <c r="CP38" i="10" s="1"/>
  <c r="CP39" i="10" s="1"/>
  <c r="CO198" i="10"/>
  <c r="CO300" i="10"/>
  <c r="CP120" i="9" l="1"/>
  <c r="CP84" i="9"/>
  <c r="CR102" i="9"/>
  <c r="CR103" i="9" s="1"/>
  <c r="CR104" i="9" s="1"/>
  <c r="CR14" i="9"/>
  <c r="CR10" i="9"/>
  <c r="CR11" i="9"/>
  <c r="CR8" i="9"/>
  <c r="CR15" i="9"/>
  <c r="CR46" i="9"/>
  <c r="CR12" i="9"/>
  <c r="CQ44" i="9"/>
  <c r="CQ152" i="9"/>
  <c r="CQ156" i="9"/>
  <c r="GA3" i="9"/>
  <c r="FZ4" i="9"/>
  <c r="FZ5" i="9" s="1"/>
  <c r="FZ6" i="9" s="1"/>
  <c r="FZ63" i="9" s="1"/>
  <c r="CP220" i="10"/>
  <c r="CP221" i="10" s="1"/>
  <c r="CP103" i="10"/>
  <c r="CP471" i="10"/>
  <c r="CP266" i="10"/>
  <c r="CP422" i="10" s="1"/>
  <c r="CP260" i="10"/>
  <c r="CP213" i="10"/>
  <c r="CP268" i="10"/>
  <c r="CP51" i="10"/>
  <c r="CP58" i="10" s="1"/>
  <c r="CP50" i="10"/>
  <c r="CP57" i="10" s="1"/>
  <c r="CP464" i="10"/>
  <c r="CQ6" i="10"/>
  <c r="CP121" i="9" l="1"/>
  <c r="CP127" i="9"/>
  <c r="CP128" i="9" s="1"/>
  <c r="CQ91" i="9"/>
  <c r="CQ92" i="9" s="1"/>
  <c r="CQ83" i="9"/>
  <c r="CR65" i="9"/>
  <c r="CR66" i="9" s="1"/>
  <c r="CR68" i="9" s="1"/>
  <c r="CR126" i="9"/>
  <c r="CR82" i="9"/>
  <c r="CR67" i="9"/>
  <c r="CR70" i="9"/>
  <c r="CR105" i="9"/>
  <c r="CR106" i="9" s="1"/>
  <c r="CR107" i="9" s="1"/>
  <c r="CR111" i="9" s="1"/>
  <c r="CR119" i="9"/>
  <c r="CR149" i="9"/>
  <c r="CR9" i="9"/>
  <c r="CR42" i="9" s="1"/>
  <c r="CR43" i="9" s="1"/>
  <c r="CR19" i="9"/>
  <c r="CS7" i="9"/>
  <c r="CR13" i="9"/>
  <c r="CR25" i="9"/>
  <c r="CR24" i="9"/>
  <c r="CR26" i="9"/>
  <c r="CQ509" i="10"/>
  <c r="GB3" i="9"/>
  <c r="GA4" i="9"/>
  <c r="GA5" i="9" s="1"/>
  <c r="GA6" i="9" s="1"/>
  <c r="GA63" i="9" s="1"/>
  <c r="CQ447" i="10"/>
  <c r="CQ234" i="10"/>
  <c r="CQ290" i="10" s="1"/>
  <c r="CQ109" i="10"/>
  <c r="CQ111" i="10" s="1"/>
  <c r="CQ14" i="10"/>
  <c r="CQ10" i="10"/>
  <c r="CQ233" i="10"/>
  <c r="CQ104" i="10"/>
  <c r="CQ7" i="10"/>
  <c r="CQ8" i="10" s="1"/>
  <c r="CQ451" i="10"/>
  <c r="CQ37" i="10"/>
  <c r="CQ38" i="10" s="1"/>
  <c r="CQ39" i="10" s="1"/>
  <c r="CQ13" i="10"/>
  <c r="CQ11" i="10"/>
  <c r="CQ12" i="10"/>
  <c r="CQ450" i="10"/>
  <c r="CQ9" i="10"/>
  <c r="CP198" i="10"/>
  <c r="CP300" i="10"/>
  <c r="CR69" i="9" l="1"/>
  <c r="CR71" i="9" s="1"/>
  <c r="CR72" i="9" s="1"/>
  <c r="CS102" i="9"/>
  <c r="CS103" i="9" s="1"/>
  <c r="CS104" i="9" s="1"/>
  <c r="CS12" i="9"/>
  <c r="CS67" i="9" s="1"/>
  <c r="CS11" i="9"/>
  <c r="CS8" i="9"/>
  <c r="CS14" i="9"/>
  <c r="CS10" i="9"/>
  <c r="CS15" i="9"/>
  <c r="CS46" i="9"/>
  <c r="CR44" i="9"/>
  <c r="CR156" i="9"/>
  <c r="CR152" i="9"/>
  <c r="CQ120" i="9"/>
  <c r="CQ84" i="9"/>
  <c r="GB4" i="9"/>
  <c r="GB5" i="9" s="1"/>
  <c r="GB6" i="9" s="1"/>
  <c r="GB63" i="9" s="1"/>
  <c r="GC3" i="9"/>
  <c r="CQ268" i="10"/>
  <c r="CQ51" i="10"/>
  <c r="CQ58" i="10" s="1"/>
  <c r="CQ50" i="10"/>
  <c r="CQ57" i="10" s="1"/>
  <c r="CQ464" i="10"/>
  <c r="CQ266" i="10"/>
  <c r="CQ422" i="10" s="1"/>
  <c r="CQ213" i="10"/>
  <c r="CQ260" i="10"/>
  <c r="CR6" i="10"/>
  <c r="CQ220" i="10"/>
  <c r="CQ221" i="10" s="1"/>
  <c r="CQ103" i="10"/>
  <c r="CQ471" i="10"/>
  <c r="CQ121" i="9" l="1"/>
  <c r="CQ127" i="9"/>
  <c r="CQ128" i="9" s="1"/>
  <c r="CS149" i="9"/>
  <c r="CS9" i="9"/>
  <c r="CS42" i="9" s="1"/>
  <c r="CS43" i="9" s="1"/>
  <c r="CS19" i="9"/>
  <c r="CT7" i="9"/>
  <c r="CS13" i="9"/>
  <c r="CS82" i="9"/>
  <c r="CS126" i="9"/>
  <c r="CS105" i="9"/>
  <c r="CS106" i="9" s="1"/>
  <c r="CS107" i="9" s="1"/>
  <c r="CS111" i="9" s="1"/>
  <c r="CS65" i="9"/>
  <c r="CS66" i="9" s="1"/>
  <c r="CS68" i="9" s="1"/>
  <c r="CS69" i="9" s="1"/>
  <c r="CS71" i="9" s="1"/>
  <c r="CS72" i="9" s="1"/>
  <c r="CS119" i="9"/>
  <c r="CS70" i="9"/>
  <c r="CR91" i="9"/>
  <c r="CR92" i="9" s="1"/>
  <c r="CR83" i="9"/>
  <c r="CS26" i="9"/>
  <c r="CS25" i="9"/>
  <c r="CS24" i="9"/>
  <c r="CR509" i="10"/>
  <c r="GC4" i="9"/>
  <c r="GC5" i="9" s="1"/>
  <c r="GC6" i="9" s="1"/>
  <c r="GC63" i="9" s="1"/>
  <c r="GD3" i="9"/>
  <c r="BR137" i="9"/>
  <c r="BS137" i="9"/>
  <c r="BS138" i="9" s="1"/>
  <c r="BT137" i="9"/>
  <c r="BT138" i="9" s="1"/>
  <c r="BU137" i="9"/>
  <c r="BU138" i="9" s="1"/>
  <c r="BV137" i="9"/>
  <c r="BV138" i="9" s="1"/>
  <c r="BW137" i="9"/>
  <c r="BW138" i="9" s="1"/>
  <c r="BX137" i="9"/>
  <c r="BX138" i="9" s="1"/>
  <c r="BY137" i="9"/>
  <c r="BY138" i="9" s="1"/>
  <c r="BZ137" i="9"/>
  <c r="BZ138" i="9" s="1"/>
  <c r="CA137" i="9"/>
  <c r="CA138" i="9" s="1"/>
  <c r="CB137" i="9"/>
  <c r="CB138" i="9" s="1"/>
  <c r="CC137" i="9"/>
  <c r="CC138" i="9" s="1"/>
  <c r="CD137" i="9"/>
  <c r="CD138" i="9" s="1"/>
  <c r="CR37" i="10"/>
  <c r="CR38" i="10" s="1"/>
  <c r="CR39" i="10" s="1"/>
  <c r="CR10" i="10"/>
  <c r="CR104" i="10"/>
  <c r="CR7" i="10"/>
  <c r="CR8" i="10" s="1"/>
  <c r="CR450" i="10"/>
  <c r="CR451" i="10"/>
  <c r="CR233" i="10"/>
  <c r="CR14" i="10"/>
  <c r="CR234" i="10"/>
  <c r="CR290" i="10" s="1"/>
  <c r="CR12" i="10"/>
  <c r="CR109" i="10"/>
  <c r="CR111" i="10" s="1"/>
  <c r="CR9" i="10"/>
  <c r="CR11" i="10"/>
  <c r="CR13" i="10"/>
  <c r="CR447" i="10"/>
  <c r="CQ198" i="10"/>
  <c r="CQ300" i="10"/>
  <c r="CS44" i="9" l="1"/>
  <c r="CR120" i="9"/>
  <c r="CR84" i="9"/>
  <c r="CS152" i="9"/>
  <c r="CS156" i="9"/>
  <c r="CT102" i="9"/>
  <c r="CT103" i="9" s="1"/>
  <c r="CT104" i="9" s="1"/>
  <c r="CT46" i="9"/>
  <c r="CT12" i="9"/>
  <c r="CT65" i="9" s="1"/>
  <c r="CT66" i="9" s="1"/>
  <c r="CT68" i="9" s="1"/>
  <c r="CT11" i="9"/>
  <c r="CT10" i="9"/>
  <c r="CT15" i="9"/>
  <c r="CT8" i="9"/>
  <c r="CT14" i="9"/>
  <c r="BR138" i="9"/>
  <c r="GE3" i="9"/>
  <c r="GD4" i="9"/>
  <c r="GD5" i="9" s="1"/>
  <c r="GD6" i="9" s="1"/>
  <c r="GD63" i="9" s="1"/>
  <c r="CR266" i="10"/>
  <c r="CR422" i="10" s="1"/>
  <c r="CS6" i="10"/>
  <c r="CR50" i="10"/>
  <c r="CR57" i="10" s="1"/>
  <c r="CR464" i="10"/>
  <c r="CR51" i="10"/>
  <c r="CR58" i="10" s="1"/>
  <c r="CR268" i="10"/>
  <c r="CR103" i="10"/>
  <c r="CR220" i="10"/>
  <c r="CR221" i="10" s="1"/>
  <c r="CR471" i="10"/>
  <c r="CR213" i="10"/>
  <c r="CR260" i="10"/>
  <c r="CS91" i="9" l="1"/>
  <c r="CS92" i="9" s="1"/>
  <c r="CS83" i="9"/>
  <c r="CT25" i="9"/>
  <c r="CT26" i="9"/>
  <c r="CT24" i="9"/>
  <c r="CT149" i="9"/>
  <c r="CU7" i="9"/>
  <c r="CT13" i="9"/>
  <c r="CT19" i="9"/>
  <c r="CT9" i="9"/>
  <c r="CT42" i="9" s="1"/>
  <c r="CT43" i="9" s="1"/>
  <c r="CT67" i="9"/>
  <c r="CT69" i="9" s="1"/>
  <c r="CT71" i="9" s="1"/>
  <c r="CT72" i="9" s="1"/>
  <c r="CT105" i="9"/>
  <c r="CT106" i="9" s="1"/>
  <c r="CT107" i="9" s="1"/>
  <c r="CT111" i="9" s="1"/>
  <c r="CT119" i="9"/>
  <c r="CT82" i="9"/>
  <c r="CT70" i="9"/>
  <c r="CT126" i="9"/>
  <c r="CR121" i="9"/>
  <c r="CR127" i="9"/>
  <c r="CR128" i="9" s="1"/>
  <c r="CS509" i="10"/>
  <c r="GE4" i="9"/>
  <c r="GE5" i="9" s="1"/>
  <c r="GE6" i="9" s="1"/>
  <c r="GE63" i="9" s="1"/>
  <c r="GF3" i="9"/>
  <c r="CR300" i="10"/>
  <c r="CR198" i="10"/>
  <c r="CS234" i="10"/>
  <c r="CS290" i="10" s="1"/>
  <c r="CS450" i="10"/>
  <c r="CS233" i="10"/>
  <c r="CS11" i="10"/>
  <c r="CS451" i="10"/>
  <c r="CS104" i="10"/>
  <c r="CS7" i="10"/>
  <c r="CS8" i="10" s="1"/>
  <c r="CS14" i="10"/>
  <c r="CS109" i="10"/>
  <c r="CS111" i="10" s="1"/>
  <c r="CS447" i="10"/>
  <c r="CS13" i="10"/>
  <c r="CS12" i="10"/>
  <c r="CS37" i="10"/>
  <c r="CS38" i="10" s="1"/>
  <c r="CS39" i="10" s="1"/>
  <c r="CS9" i="10"/>
  <c r="CS10" i="10"/>
  <c r="CT44" i="9" l="1"/>
  <c r="CT91" i="9" s="1"/>
  <c r="CT92" i="9" s="1"/>
  <c r="CS120" i="9"/>
  <c r="CS84" i="9"/>
  <c r="CT156" i="9"/>
  <c r="CT152" i="9"/>
  <c r="CU102" i="9"/>
  <c r="CU103" i="9" s="1"/>
  <c r="CU104" i="9" s="1"/>
  <c r="CU46" i="9"/>
  <c r="CU8" i="9"/>
  <c r="CU14" i="9"/>
  <c r="CU10" i="9"/>
  <c r="CU15" i="9"/>
  <c r="CU12" i="9"/>
  <c r="CU11" i="9"/>
  <c r="GG3" i="9"/>
  <c r="GF4" i="9"/>
  <c r="GF5" i="9" s="1"/>
  <c r="GF6" i="9" s="1"/>
  <c r="GF63" i="9" s="1"/>
  <c r="CS266" i="10"/>
  <c r="CS422" i="10" s="1"/>
  <c r="CS50" i="10"/>
  <c r="CS57" i="10" s="1"/>
  <c r="CS51" i="10"/>
  <c r="CS58" i="10" s="1"/>
  <c r="CS464" i="10"/>
  <c r="CS103" i="10"/>
  <c r="CS220" i="10"/>
  <c r="CS221" i="10" s="1"/>
  <c r="CS471" i="10"/>
  <c r="CT6" i="10"/>
  <c r="CS213" i="10"/>
  <c r="CS260" i="10"/>
  <c r="CS268" i="10"/>
  <c r="CT83" i="9" l="1"/>
  <c r="CS127" i="9"/>
  <c r="CS128" i="9" s="1"/>
  <c r="CS121" i="9"/>
  <c r="CU24" i="9"/>
  <c r="CU26" i="9"/>
  <c r="CU25" i="9"/>
  <c r="CU105" i="9"/>
  <c r="CU106" i="9" s="1"/>
  <c r="CU107" i="9" s="1"/>
  <c r="CU111" i="9" s="1"/>
  <c r="CU65" i="9"/>
  <c r="CU66" i="9" s="1"/>
  <c r="CU68" i="9" s="1"/>
  <c r="CU126" i="9"/>
  <c r="CU70" i="9"/>
  <c r="CU82" i="9"/>
  <c r="CU119" i="9"/>
  <c r="CU149" i="9"/>
  <c r="CV7" i="9"/>
  <c r="CU9" i="9"/>
  <c r="CU42" i="9" s="1"/>
  <c r="CU43" i="9" s="1"/>
  <c r="CU13" i="9"/>
  <c r="CU19" i="9"/>
  <c r="CU67" i="9"/>
  <c r="CT509" i="10"/>
  <c r="GG4" i="9"/>
  <c r="GG5" i="9" s="1"/>
  <c r="GG6" i="9" s="1"/>
  <c r="GG63" i="9" s="1"/>
  <c r="GH3" i="9"/>
  <c r="CT37" i="10"/>
  <c r="CT38" i="10" s="1"/>
  <c r="CT39" i="10" s="1"/>
  <c r="CT234" i="10"/>
  <c r="CT290" i="10" s="1"/>
  <c r="CT14" i="10"/>
  <c r="CT233" i="10"/>
  <c r="CT11" i="10"/>
  <c r="CT12" i="10"/>
  <c r="CT9" i="10"/>
  <c r="CT13" i="10"/>
  <c r="CT104" i="10"/>
  <c r="CT7" i="10"/>
  <c r="CT8" i="10" s="1"/>
  <c r="CT10" i="10"/>
  <c r="CT447" i="10"/>
  <c r="CT450" i="10"/>
  <c r="CT109" i="10"/>
  <c r="CT111" i="10" s="1"/>
  <c r="CT451" i="10"/>
  <c r="CS198" i="10"/>
  <c r="CS300" i="10"/>
  <c r="CT120" i="9" l="1"/>
  <c r="CT84" i="9"/>
  <c r="CU44" i="9"/>
  <c r="CU83" i="9" s="1"/>
  <c r="CU120" i="9" s="1"/>
  <c r="CV102" i="9"/>
  <c r="CV103" i="9" s="1"/>
  <c r="CV104" i="9" s="1"/>
  <c r="CV11" i="9"/>
  <c r="CV8" i="9"/>
  <c r="CV14" i="9"/>
  <c r="CV10" i="9"/>
  <c r="CV15" i="9"/>
  <c r="CV12" i="9"/>
  <c r="CV46" i="9"/>
  <c r="CU156" i="9"/>
  <c r="CU152" i="9"/>
  <c r="CU69" i="9"/>
  <c r="CU71" i="9" s="1"/>
  <c r="CU72" i="9" s="1"/>
  <c r="GI3" i="9"/>
  <c r="GH4" i="9"/>
  <c r="GH5" i="9" s="1"/>
  <c r="GH6" i="9" s="1"/>
  <c r="GH63" i="9" s="1"/>
  <c r="CT266" i="10"/>
  <c r="CT422" i="10" s="1"/>
  <c r="CT260" i="10"/>
  <c r="CT213" i="10"/>
  <c r="CT50" i="10"/>
  <c r="CT57" i="10" s="1"/>
  <c r="CT51" i="10"/>
  <c r="CT58" i="10" s="1"/>
  <c r="CT464" i="10"/>
  <c r="CT471" i="10"/>
  <c r="CT220" i="10"/>
  <c r="CT221" i="10" s="1"/>
  <c r="CT103" i="10"/>
  <c r="CU6" i="10"/>
  <c r="CT268" i="10"/>
  <c r="CU84" i="9" l="1"/>
  <c r="CU91" i="9"/>
  <c r="CU92" i="9" s="1"/>
  <c r="CT127" i="9"/>
  <c r="CT128" i="9" s="1"/>
  <c r="CT121" i="9"/>
  <c r="CV26" i="9"/>
  <c r="CV24" i="9"/>
  <c r="CV25" i="9"/>
  <c r="CV65" i="9"/>
  <c r="CV66" i="9" s="1"/>
  <c r="CV68" i="9" s="1"/>
  <c r="CV82" i="9"/>
  <c r="CV105" i="9"/>
  <c r="CV106" i="9" s="1"/>
  <c r="CV107" i="9" s="1"/>
  <c r="CV111" i="9" s="1"/>
  <c r="CV126" i="9"/>
  <c r="CV119" i="9"/>
  <c r="CV70" i="9"/>
  <c r="CV149" i="9"/>
  <c r="CV13" i="9"/>
  <c r="CW7" i="9"/>
  <c r="CV19" i="9"/>
  <c r="CV9" i="9"/>
  <c r="CV42" i="9" s="1"/>
  <c r="CV43" i="9" s="1"/>
  <c r="CV67" i="9"/>
  <c r="CU509" i="10"/>
  <c r="GI4" i="9"/>
  <c r="GI5" i="9" s="1"/>
  <c r="GI6" i="9" s="1"/>
  <c r="GI63" i="9" s="1"/>
  <c r="GJ3" i="9"/>
  <c r="CU447" i="10"/>
  <c r="CU104" i="10"/>
  <c r="CU14" i="10"/>
  <c r="CU10" i="10"/>
  <c r="CU13" i="10"/>
  <c r="CU450" i="10"/>
  <c r="CU12" i="10"/>
  <c r="CU7" i="10"/>
  <c r="CU8" i="10" s="1"/>
  <c r="CU37" i="10"/>
  <c r="CU38" i="10" s="1"/>
  <c r="CU39" i="10" s="1"/>
  <c r="CU11" i="10"/>
  <c r="CU9" i="10"/>
  <c r="CU233" i="10"/>
  <c r="CU451" i="10"/>
  <c r="CU234" i="10"/>
  <c r="CU290" i="10" s="1"/>
  <c r="CU109" i="10"/>
  <c r="CU111" i="10" s="1"/>
  <c r="CT300" i="10"/>
  <c r="CT198" i="10"/>
  <c r="CU127" i="9"/>
  <c r="CU121" i="9"/>
  <c r="CV44" i="9" l="1"/>
  <c r="CV83" i="9" s="1"/>
  <c r="CV120" i="9" s="1"/>
  <c r="CV69" i="9"/>
  <c r="CV71" i="9" s="1"/>
  <c r="CV72" i="9" s="1"/>
  <c r="CW102" i="9"/>
  <c r="CW103" i="9" s="1"/>
  <c r="CW104" i="9" s="1"/>
  <c r="CW14" i="9"/>
  <c r="CW12" i="9"/>
  <c r="CW65" i="9" s="1"/>
  <c r="CW66" i="9" s="1"/>
  <c r="CW68" i="9" s="1"/>
  <c r="CW11" i="9"/>
  <c r="CW10" i="9"/>
  <c r="CW15" i="9"/>
  <c r="CW8" i="9"/>
  <c r="CW46" i="9"/>
  <c r="CV152" i="9"/>
  <c r="CV156" i="9"/>
  <c r="GK3" i="9"/>
  <c r="GJ4" i="9"/>
  <c r="GJ5" i="9" s="1"/>
  <c r="GJ6" i="9" s="1"/>
  <c r="GJ63" i="9" s="1"/>
  <c r="CV6" i="10"/>
  <c r="CU471" i="10"/>
  <c r="CU220" i="10"/>
  <c r="CU221" i="10" s="1"/>
  <c r="CU103" i="10"/>
  <c r="CU464" i="10"/>
  <c r="CU50" i="10"/>
  <c r="CU57" i="10" s="1"/>
  <c r="CU51" i="10"/>
  <c r="CU58" i="10" s="1"/>
  <c r="CU268" i="10"/>
  <c r="CU260" i="10"/>
  <c r="CU213" i="10"/>
  <c r="CU266" i="10"/>
  <c r="CU422" i="10" s="1"/>
  <c r="CU128" i="9"/>
  <c r="CV84" i="9" l="1"/>
  <c r="CW67" i="9"/>
  <c r="CW69" i="9" s="1"/>
  <c r="CW71" i="9" s="1"/>
  <c r="CW72" i="9" s="1"/>
  <c r="CV91" i="9"/>
  <c r="CV92" i="9" s="1"/>
  <c r="CW149" i="9"/>
  <c r="CW9" i="9"/>
  <c r="CW42" i="9" s="1"/>
  <c r="CW43" i="9" s="1"/>
  <c r="CW13" i="9"/>
  <c r="CW19" i="9"/>
  <c r="CX7" i="9"/>
  <c r="CW105" i="9"/>
  <c r="CW106" i="9" s="1"/>
  <c r="CW107" i="9" s="1"/>
  <c r="CW111" i="9" s="1"/>
  <c r="CW70" i="9"/>
  <c r="CW82" i="9"/>
  <c r="CW119" i="9"/>
  <c r="CW126" i="9"/>
  <c r="CW24" i="9"/>
  <c r="CW25" i="9"/>
  <c r="CW26" i="9"/>
  <c r="CV509" i="10"/>
  <c r="GL3" i="9"/>
  <c r="GK4" i="9"/>
  <c r="GK5" i="9" s="1"/>
  <c r="GK6" i="9" s="1"/>
  <c r="GK63" i="9" s="1"/>
  <c r="CU198" i="10"/>
  <c r="CU300" i="10"/>
  <c r="CV14" i="10"/>
  <c r="CV13" i="10"/>
  <c r="CV9" i="10"/>
  <c r="CV10" i="10"/>
  <c r="CV12" i="10"/>
  <c r="CV451" i="10"/>
  <c r="CV7" i="10"/>
  <c r="CV447" i="10"/>
  <c r="CV233" i="10"/>
  <c r="CV37" i="10"/>
  <c r="CV38" i="10" s="1"/>
  <c r="CV39" i="10" s="1"/>
  <c r="CV11" i="10"/>
  <c r="CV450" i="10"/>
  <c r="CV104" i="10"/>
  <c r="CV109" i="10"/>
  <c r="CV111" i="10" s="1"/>
  <c r="CV234" i="10"/>
  <c r="CV290" i="10" s="1"/>
  <c r="CV127" i="9"/>
  <c r="CV121" i="9"/>
  <c r="CW6" i="10" l="1"/>
  <c r="CW7" i="10" s="1"/>
  <c r="CW8" i="10" s="1"/>
  <c r="CV8" i="10"/>
  <c r="CW44" i="9"/>
  <c r="CX102" i="9"/>
  <c r="CX103" i="9" s="1"/>
  <c r="CX104" i="9" s="1"/>
  <c r="CX15" i="9"/>
  <c r="CX11" i="9"/>
  <c r="CX14" i="9"/>
  <c r="CX10" i="9"/>
  <c r="CX12" i="9"/>
  <c r="CX8" i="9"/>
  <c r="CX46" i="9"/>
  <c r="CW156" i="9"/>
  <c r="CW152" i="9"/>
  <c r="GL4" i="9"/>
  <c r="GL5" i="9" s="1"/>
  <c r="GL6" i="9" s="1"/>
  <c r="GL63" i="9" s="1"/>
  <c r="GM3" i="9"/>
  <c r="CW109" i="10"/>
  <c r="CW111" i="10" s="1"/>
  <c r="CW451" i="10"/>
  <c r="CV260" i="10"/>
  <c r="CV213" i="10"/>
  <c r="CV266" i="10"/>
  <c r="CV268" i="10"/>
  <c r="CV464" i="10"/>
  <c r="CV51" i="10"/>
  <c r="CV58" i="10" s="1"/>
  <c r="CV50" i="10"/>
  <c r="CV57" i="10" s="1"/>
  <c r="CV220" i="10"/>
  <c r="CV221" i="10" s="1"/>
  <c r="CV471" i="10"/>
  <c r="CV103" i="10"/>
  <c r="CV128" i="9"/>
  <c r="CW450" i="10" l="1"/>
  <c r="CW447" i="10"/>
  <c r="CW509" i="10"/>
  <c r="CW12" i="10"/>
  <c r="CW233" i="10"/>
  <c r="CW10" i="10"/>
  <c r="CW50" i="10" s="1"/>
  <c r="CW57" i="10" s="1"/>
  <c r="CW104" i="10"/>
  <c r="CW9" i="10"/>
  <c r="CW14" i="10"/>
  <c r="CW11" i="10"/>
  <c r="CW266" i="10" s="1"/>
  <c r="CW234" i="10"/>
  <c r="CW290" i="10" s="1"/>
  <c r="CW37" i="10"/>
  <c r="CW38" i="10" s="1"/>
  <c r="CW39" i="10" s="1"/>
  <c r="CW13" i="10"/>
  <c r="CW83" i="9"/>
  <c r="CW91" i="9"/>
  <c r="CW92" i="9" s="1"/>
  <c r="CX26" i="9"/>
  <c r="CX25" i="9"/>
  <c r="CX65" i="9"/>
  <c r="CX66" i="9" s="1"/>
  <c r="CX68" i="9" s="1"/>
  <c r="CX67" i="9"/>
  <c r="CX119" i="9"/>
  <c r="CX82" i="9"/>
  <c r="CX105" i="9"/>
  <c r="CX106" i="9" s="1"/>
  <c r="CX107" i="9" s="1"/>
  <c r="CX111" i="9" s="1"/>
  <c r="CX126" i="9"/>
  <c r="CX70" i="9"/>
  <c r="CX149" i="9"/>
  <c r="CY7" i="9"/>
  <c r="CX9" i="9"/>
  <c r="CX42" i="9" s="1"/>
  <c r="CX43" i="9" s="1"/>
  <c r="CX19" i="9"/>
  <c r="CX13" i="9"/>
  <c r="CX24" i="9"/>
  <c r="GN3" i="9"/>
  <c r="GM4" i="9"/>
  <c r="GM5" i="9" s="1"/>
  <c r="GM6" i="9" s="1"/>
  <c r="GM63" i="9" s="1"/>
  <c r="CW213" i="10"/>
  <c r="CW260" i="10"/>
  <c r="CV422" i="10"/>
  <c r="CX6" i="10"/>
  <c r="CV198" i="10"/>
  <c r="CV300" i="10"/>
  <c r="CW268" i="10" l="1"/>
  <c r="CW103" i="10"/>
  <c r="CW300" i="10" s="1"/>
  <c r="CW464" i="10"/>
  <c r="CW51" i="10"/>
  <c r="CW58" i="10" s="1"/>
  <c r="CW471" i="10"/>
  <c r="CW220" i="10"/>
  <c r="CW221" i="10" s="1"/>
  <c r="CX44" i="9"/>
  <c r="CX83" i="9" s="1"/>
  <c r="CX120" i="9" s="1"/>
  <c r="CX127" i="9" s="1"/>
  <c r="CX128" i="9" s="1"/>
  <c r="CX69" i="9"/>
  <c r="CX71" i="9" s="1"/>
  <c r="CX72" i="9" s="1"/>
  <c r="CW120" i="9"/>
  <c r="CW84" i="9"/>
  <c r="CY102" i="9"/>
  <c r="CY103" i="9" s="1"/>
  <c r="CY104" i="9" s="1"/>
  <c r="CY12" i="9"/>
  <c r="CY14" i="9"/>
  <c r="CY11" i="9"/>
  <c r="CY8" i="9"/>
  <c r="CY10" i="9"/>
  <c r="CY15" i="9"/>
  <c r="CY46" i="9"/>
  <c r="CX152" i="9"/>
  <c r="CX156" i="9"/>
  <c r="CX509" i="10"/>
  <c r="GO3" i="9"/>
  <c r="GN4" i="9"/>
  <c r="GN5" i="9" s="1"/>
  <c r="GN6" i="9" s="1"/>
  <c r="GN63" i="9" s="1"/>
  <c r="CX10" i="10"/>
  <c r="CX14" i="10"/>
  <c r="CX7" i="10"/>
  <c r="CX8" i="10" s="1"/>
  <c r="CX12" i="10"/>
  <c r="CX37" i="10"/>
  <c r="CX38" i="10" s="1"/>
  <c r="CX39" i="10" s="1"/>
  <c r="CX9" i="10"/>
  <c r="CX11" i="10"/>
  <c r="CX234" i="10"/>
  <c r="CX290" i="10" s="1"/>
  <c r="CX13" i="10"/>
  <c r="CX104" i="10"/>
  <c r="CX109" i="10"/>
  <c r="CX111" i="10" s="1"/>
  <c r="CX233" i="10"/>
  <c r="CX451" i="10"/>
  <c r="CX447" i="10"/>
  <c r="CX450" i="10"/>
  <c r="CW422" i="10"/>
  <c r="CW198" i="10" l="1"/>
  <c r="CX84" i="9"/>
  <c r="CX121" i="9"/>
  <c r="CX91" i="9"/>
  <c r="CX92" i="9" s="1"/>
  <c r="CW127" i="9"/>
  <c r="CW128" i="9" s="1"/>
  <c r="CW121" i="9"/>
  <c r="CY65" i="9"/>
  <c r="CY66" i="9" s="1"/>
  <c r="CY68" i="9" s="1"/>
  <c r="CY119" i="9"/>
  <c r="CY105" i="9"/>
  <c r="CY106" i="9" s="1"/>
  <c r="CY107" i="9" s="1"/>
  <c r="CY111" i="9" s="1"/>
  <c r="CY70" i="9"/>
  <c r="CY126" i="9"/>
  <c r="CY82" i="9"/>
  <c r="CY67" i="9"/>
  <c r="CY149" i="9"/>
  <c r="CZ7" i="9"/>
  <c r="CY9" i="9"/>
  <c r="CY42" i="9" s="1"/>
  <c r="CY43" i="9" s="1"/>
  <c r="CY19" i="9"/>
  <c r="CY13" i="9"/>
  <c r="CY26" i="9"/>
  <c r="CY25" i="9"/>
  <c r="CY24" i="9"/>
  <c r="GO4" i="9"/>
  <c r="GO5" i="9" s="1"/>
  <c r="GO6" i="9" s="1"/>
  <c r="GO63" i="9" s="1"/>
  <c r="GP3" i="9"/>
  <c r="CX103" i="10"/>
  <c r="CX220" i="10"/>
  <c r="CX221" i="10" s="1"/>
  <c r="CX471" i="10"/>
  <c r="CX268" i="10"/>
  <c r="CX464" i="10"/>
  <c r="CX50" i="10"/>
  <c r="CX57" i="10" s="1"/>
  <c r="CX51" i="10"/>
  <c r="CX58" i="10" s="1"/>
  <c r="CY6" i="10"/>
  <c r="CX266" i="10"/>
  <c r="CX260" i="10"/>
  <c r="CX213" i="10"/>
  <c r="CY44" i="9" l="1"/>
  <c r="CZ102" i="9"/>
  <c r="CZ103" i="9" s="1"/>
  <c r="CZ104" i="9" s="1"/>
  <c r="CZ14" i="9"/>
  <c r="CZ46" i="9"/>
  <c r="CZ12" i="9"/>
  <c r="CZ10" i="9"/>
  <c r="CZ8" i="9"/>
  <c r="CZ11" i="9"/>
  <c r="CZ15" i="9"/>
  <c r="CY152" i="9"/>
  <c r="CY156" i="9"/>
  <c r="CY69" i="9"/>
  <c r="CY71" i="9" s="1"/>
  <c r="CY72" i="9" s="1"/>
  <c r="CY509" i="10"/>
  <c r="GP4" i="9"/>
  <c r="GP5" i="9" s="1"/>
  <c r="GP6" i="9" s="1"/>
  <c r="GP63" i="9" s="1"/>
  <c r="GQ3" i="9"/>
  <c r="CY10" i="10"/>
  <c r="CY14" i="10"/>
  <c r="CY11" i="10"/>
  <c r="CY268" i="10" s="1"/>
  <c r="CY12" i="10"/>
  <c r="CY9" i="10"/>
  <c r="CY13" i="10"/>
  <c r="CY37" i="10"/>
  <c r="CY38" i="10" s="1"/>
  <c r="CY39" i="10" s="1"/>
  <c r="CY109" i="10"/>
  <c r="CY111" i="10" s="1"/>
  <c r="CY104" i="10"/>
  <c r="CY7" i="10"/>
  <c r="CY8" i="10" s="1"/>
  <c r="CY233" i="10"/>
  <c r="CY234" i="10"/>
  <c r="CY290" i="10" s="1"/>
  <c r="CY447" i="10"/>
  <c r="CY451" i="10"/>
  <c r="CY450" i="10"/>
  <c r="CX422" i="10"/>
  <c r="CX198" i="10"/>
  <c r="CX300" i="10"/>
  <c r="CZ149" i="9" l="1"/>
  <c r="CZ19" i="9"/>
  <c r="CZ13" i="9"/>
  <c r="DA7" i="9"/>
  <c r="CZ9" i="9"/>
  <c r="CZ42" i="9" s="1"/>
  <c r="CZ43" i="9" s="1"/>
  <c r="CZ67" i="9"/>
  <c r="CZ70" i="9"/>
  <c r="CZ126" i="9"/>
  <c r="CZ65" i="9"/>
  <c r="CZ66" i="9" s="1"/>
  <c r="CZ68" i="9" s="1"/>
  <c r="CZ119" i="9"/>
  <c r="CZ82" i="9"/>
  <c r="CZ105" i="9"/>
  <c r="CZ106" i="9" s="1"/>
  <c r="CZ107" i="9" s="1"/>
  <c r="CZ111" i="9" s="1"/>
  <c r="CY83" i="9"/>
  <c r="CY91" i="9"/>
  <c r="CY92" i="9" s="1"/>
  <c r="CZ25" i="9"/>
  <c r="CZ26" i="9"/>
  <c r="CZ24" i="9"/>
  <c r="CY266" i="10"/>
  <c r="CY422" i="10" s="1"/>
  <c r="GR3" i="9"/>
  <c r="GQ4" i="9"/>
  <c r="GQ5" i="9" s="1"/>
  <c r="GQ6" i="9" s="1"/>
  <c r="GQ63" i="9" s="1"/>
  <c r="CZ6" i="10"/>
  <c r="CY260" i="10"/>
  <c r="CY213" i="10"/>
  <c r="CY103" i="10"/>
  <c r="CY220" i="10"/>
  <c r="CY221" i="10" s="1"/>
  <c r="CY471" i="10"/>
  <c r="CY464" i="10"/>
  <c r="CY51" i="10"/>
  <c r="CY58" i="10" s="1"/>
  <c r="CY50" i="10"/>
  <c r="CY57" i="10" s="1"/>
  <c r="CZ69" i="9" l="1"/>
  <c r="CZ71" i="9" s="1"/>
  <c r="CZ72" i="9" s="1"/>
  <c r="CZ44" i="9"/>
  <c r="CZ83" i="9" s="1"/>
  <c r="CZ120" i="9" s="1"/>
  <c r="CY120" i="9"/>
  <c r="CY84" i="9"/>
  <c r="DA102" i="9"/>
  <c r="DA103" i="9" s="1"/>
  <c r="DA104" i="9" s="1"/>
  <c r="DA14" i="9"/>
  <c r="DA11" i="9"/>
  <c r="DA46" i="9"/>
  <c r="DA10" i="9"/>
  <c r="DA8" i="9"/>
  <c r="DA12" i="9"/>
  <c r="DA67" i="9" s="1"/>
  <c r="DA15" i="9"/>
  <c r="CZ156" i="9"/>
  <c r="CZ152" i="9"/>
  <c r="CZ509" i="10"/>
  <c r="GS3" i="9"/>
  <c r="GR4" i="9"/>
  <c r="GR5" i="9" s="1"/>
  <c r="GR6" i="9" s="1"/>
  <c r="GR63" i="9" s="1"/>
  <c r="CY198" i="10"/>
  <c r="CY300" i="10"/>
  <c r="CZ10" i="10"/>
  <c r="CZ12" i="10"/>
  <c r="CZ13" i="10"/>
  <c r="CZ11" i="10"/>
  <c r="CZ14" i="10"/>
  <c r="CZ9" i="10"/>
  <c r="CZ7" i="10"/>
  <c r="CZ8" i="10" s="1"/>
  <c r="CZ109" i="10"/>
  <c r="CZ111" i="10" s="1"/>
  <c r="CZ37" i="10"/>
  <c r="CZ38" i="10" s="1"/>
  <c r="CZ39" i="10" s="1"/>
  <c r="CZ104" i="10"/>
  <c r="CZ233" i="10"/>
  <c r="CZ451" i="10"/>
  <c r="CZ234" i="10"/>
  <c r="CZ290" i="10" s="1"/>
  <c r="CZ447" i="10"/>
  <c r="CZ450" i="10"/>
  <c r="CZ84" i="9" l="1"/>
  <c r="CZ91" i="9"/>
  <c r="CZ92" i="9" s="1"/>
  <c r="DA149" i="9"/>
  <c r="DA19" i="9"/>
  <c r="DA13" i="9"/>
  <c r="DB7" i="9"/>
  <c r="DA9" i="9"/>
  <c r="DA42" i="9" s="1"/>
  <c r="DA43" i="9" s="1"/>
  <c r="DA24" i="9"/>
  <c r="DA26" i="9"/>
  <c r="DA25" i="9"/>
  <c r="DA65" i="9"/>
  <c r="DA66" i="9" s="1"/>
  <c r="DA68" i="9" s="1"/>
  <c r="DA69" i="9" s="1"/>
  <c r="DA71" i="9" s="1"/>
  <c r="DA72" i="9" s="1"/>
  <c r="DA82" i="9"/>
  <c r="DA105" i="9"/>
  <c r="DA106" i="9" s="1"/>
  <c r="DA107" i="9" s="1"/>
  <c r="DA111" i="9" s="1"/>
  <c r="DA119" i="9"/>
  <c r="DA126" i="9"/>
  <c r="DA70" i="9"/>
  <c r="CY121" i="9"/>
  <c r="CY127" i="9"/>
  <c r="CY128" i="9" s="1"/>
  <c r="GS4" i="9"/>
  <c r="GS5" i="9" s="1"/>
  <c r="GS6" i="9" s="1"/>
  <c r="GS63" i="9" s="1"/>
  <c r="GT3" i="9"/>
  <c r="CZ464" i="10"/>
  <c r="CZ50" i="10"/>
  <c r="CZ57" i="10" s="1"/>
  <c r="CZ51" i="10"/>
  <c r="CZ58" i="10" s="1"/>
  <c r="CZ260" i="10"/>
  <c r="CZ213" i="10"/>
  <c r="CZ266" i="10"/>
  <c r="CZ220" i="10"/>
  <c r="CZ221" i="10" s="1"/>
  <c r="CZ103" i="10"/>
  <c r="CZ471" i="10"/>
  <c r="CZ268" i="10"/>
  <c r="DA6" i="10"/>
  <c r="CZ127" i="9"/>
  <c r="CZ121" i="9"/>
  <c r="DA44" i="9" l="1"/>
  <c r="DA91" i="9" s="1"/>
  <c r="DA92" i="9" s="1"/>
  <c r="DB102" i="9"/>
  <c r="DB103" i="9" s="1"/>
  <c r="DB104" i="9" s="1"/>
  <c r="DB46" i="9"/>
  <c r="DB14" i="9"/>
  <c r="DB10" i="9"/>
  <c r="DB15" i="9"/>
  <c r="DB12" i="9"/>
  <c r="DB8" i="9"/>
  <c r="DB11" i="9"/>
  <c r="DA152" i="9"/>
  <c r="DA156" i="9"/>
  <c r="DA509" i="10"/>
  <c r="GU3" i="9"/>
  <c r="GT4" i="9"/>
  <c r="GT5" i="9" s="1"/>
  <c r="GT6" i="9" s="1"/>
  <c r="GT63" i="9" s="1"/>
  <c r="CZ422" i="10"/>
  <c r="DA10" i="10"/>
  <c r="DA12" i="10"/>
  <c r="DA37" i="10"/>
  <c r="DA38" i="10" s="1"/>
  <c r="DA39" i="10" s="1"/>
  <c r="DA13" i="10"/>
  <c r="DA14" i="10"/>
  <c r="DA9" i="10"/>
  <c r="DA109" i="10"/>
  <c r="DA111" i="10" s="1"/>
  <c r="DA7" i="10"/>
  <c r="DA8" i="10" s="1"/>
  <c r="DA11" i="10"/>
  <c r="DA104" i="10"/>
  <c r="DA234" i="10"/>
  <c r="DA290" i="10" s="1"/>
  <c r="DA233" i="10"/>
  <c r="DA447" i="10"/>
  <c r="DA451" i="10"/>
  <c r="DA450" i="10"/>
  <c r="CZ300" i="10"/>
  <c r="CZ198" i="10"/>
  <c r="CZ128" i="9"/>
  <c r="DA83" i="9" l="1"/>
  <c r="DA120" i="9" s="1"/>
  <c r="DA121" i="9" s="1"/>
  <c r="DB26" i="9"/>
  <c r="DB25" i="9"/>
  <c r="DB24" i="9"/>
  <c r="DB149" i="9"/>
  <c r="DC7" i="9"/>
  <c r="DB9" i="9"/>
  <c r="DB42" i="9" s="1"/>
  <c r="DB43" i="9" s="1"/>
  <c r="DB13" i="9"/>
  <c r="DB19" i="9"/>
  <c r="DB67" i="9"/>
  <c r="DB119" i="9"/>
  <c r="DB65" i="9"/>
  <c r="DB66" i="9" s="1"/>
  <c r="DB68" i="9" s="1"/>
  <c r="DB69" i="9" s="1"/>
  <c r="DB71" i="9" s="1"/>
  <c r="DB72" i="9" s="1"/>
  <c r="DB105" i="9"/>
  <c r="DB106" i="9" s="1"/>
  <c r="DB107" i="9" s="1"/>
  <c r="DB111" i="9" s="1"/>
  <c r="DB70" i="9"/>
  <c r="DB82" i="9"/>
  <c r="DB126" i="9"/>
  <c r="GV3" i="9"/>
  <c r="GU4" i="9"/>
  <c r="GU5" i="9" s="1"/>
  <c r="GU6" i="9" s="1"/>
  <c r="GU63" i="9" s="1"/>
  <c r="DA260" i="10"/>
  <c r="DA213" i="10"/>
  <c r="DA103" i="10"/>
  <c r="DA220" i="10"/>
  <c r="DA221" i="10" s="1"/>
  <c r="DA471" i="10"/>
  <c r="DB6" i="10"/>
  <c r="DA464" i="10"/>
  <c r="DA50" i="10"/>
  <c r="DA57" i="10" s="1"/>
  <c r="DA51" i="10"/>
  <c r="DA58" i="10" s="1"/>
  <c r="DA268" i="10"/>
  <c r="DA266" i="10"/>
  <c r="DA127" i="9" l="1"/>
  <c r="DA128" i="9" s="1"/>
  <c r="DA84" i="9"/>
  <c r="DB44" i="9"/>
  <c r="DC102" i="9"/>
  <c r="DC103" i="9" s="1"/>
  <c r="DC104" i="9" s="1"/>
  <c r="DC15" i="9"/>
  <c r="DC10" i="9"/>
  <c r="DC14" i="9"/>
  <c r="DC12" i="9"/>
  <c r="DC46" i="9"/>
  <c r="DC8" i="9"/>
  <c r="DC11" i="9"/>
  <c r="DB152" i="9"/>
  <c r="DB156" i="9"/>
  <c r="DB509" i="10"/>
  <c r="GW3" i="9"/>
  <c r="GW4" i="9" s="1"/>
  <c r="GW5" i="9" s="1"/>
  <c r="GW6" i="9" s="1"/>
  <c r="GW63" i="9" s="1"/>
  <c r="GV4" i="9"/>
  <c r="GV5" i="9" s="1"/>
  <c r="GV6" i="9" s="1"/>
  <c r="GV63" i="9" s="1"/>
  <c r="DA422" i="10"/>
  <c r="DB10" i="10"/>
  <c r="DB104" i="10"/>
  <c r="DB11" i="10"/>
  <c r="DB13" i="10"/>
  <c r="DB14" i="10"/>
  <c r="DB12" i="10"/>
  <c r="DB7" i="10"/>
  <c r="DB8" i="10" s="1"/>
  <c r="DB9" i="10"/>
  <c r="DB37" i="10"/>
  <c r="DB38" i="10" s="1"/>
  <c r="DB39" i="10" s="1"/>
  <c r="DB109" i="10"/>
  <c r="DB111" i="10" s="1"/>
  <c r="DB233" i="10"/>
  <c r="DB234" i="10"/>
  <c r="DB290" i="10" s="1"/>
  <c r="DB447" i="10"/>
  <c r="DB451" i="10"/>
  <c r="DB450" i="10"/>
  <c r="DA198" i="10"/>
  <c r="DA300" i="10"/>
  <c r="DC25" i="9" l="1"/>
  <c r="DC24" i="9"/>
  <c r="DC26" i="9"/>
  <c r="DC149" i="9"/>
  <c r="DD7" i="9"/>
  <c r="DC13" i="9"/>
  <c r="DC9" i="9"/>
  <c r="DC42" i="9" s="1"/>
  <c r="DC43" i="9" s="1"/>
  <c r="DC19" i="9"/>
  <c r="DB83" i="9"/>
  <c r="DB91" i="9"/>
  <c r="DB92" i="9" s="1"/>
  <c r="DC65" i="9"/>
  <c r="DC66" i="9" s="1"/>
  <c r="DC68" i="9" s="1"/>
  <c r="DC105" i="9"/>
  <c r="DC106" i="9" s="1"/>
  <c r="DC107" i="9" s="1"/>
  <c r="DC111" i="9" s="1"/>
  <c r="DC70" i="9"/>
  <c r="DC119" i="9"/>
  <c r="DC126" i="9"/>
  <c r="DC82" i="9"/>
  <c r="DC67" i="9"/>
  <c r="DB266" i="10"/>
  <c r="DB422" i="10" s="1"/>
  <c r="DC6" i="10"/>
  <c r="DB268" i="10"/>
  <c r="DB213" i="10"/>
  <c r="DB260" i="10"/>
  <c r="DB103" i="10"/>
  <c r="DB220" i="10"/>
  <c r="DB221" i="10" s="1"/>
  <c r="DB471" i="10"/>
  <c r="DB464" i="10"/>
  <c r="DB50" i="10"/>
  <c r="DB57" i="10" s="1"/>
  <c r="DB51" i="10"/>
  <c r="DB58" i="10" s="1"/>
  <c r="DC44" i="9" l="1"/>
  <c r="DC83" i="9" s="1"/>
  <c r="DC120" i="9" s="1"/>
  <c r="DB120" i="9"/>
  <c r="DB84" i="9"/>
  <c r="DD102" i="9"/>
  <c r="DD103" i="9" s="1"/>
  <c r="DD104" i="9" s="1"/>
  <c r="DD46" i="9"/>
  <c r="DD8" i="9"/>
  <c r="DD15" i="9"/>
  <c r="DD11" i="9"/>
  <c r="DD10" i="9"/>
  <c r="DD14" i="9"/>
  <c r="DD12" i="9"/>
  <c r="DC152" i="9"/>
  <c r="DC156" i="9"/>
  <c r="DC69" i="9"/>
  <c r="DC71" i="9" s="1"/>
  <c r="DC72" i="9" s="1"/>
  <c r="DC509" i="10"/>
  <c r="DB198" i="10"/>
  <c r="DB300" i="10"/>
  <c r="DC13" i="10"/>
  <c r="DC10" i="10"/>
  <c r="DC104" i="10"/>
  <c r="DC11" i="10"/>
  <c r="DC268" i="10" s="1"/>
  <c r="DC12" i="10"/>
  <c r="DC37" i="10"/>
  <c r="DC38" i="10" s="1"/>
  <c r="DC39" i="10" s="1"/>
  <c r="DC7" i="10"/>
  <c r="DC8" i="10" s="1"/>
  <c r="DC9" i="10"/>
  <c r="DC14" i="10"/>
  <c r="DC109" i="10"/>
  <c r="DC111" i="10" s="1"/>
  <c r="DC234" i="10"/>
  <c r="DC290" i="10" s="1"/>
  <c r="DC233" i="10"/>
  <c r="DC447" i="10"/>
  <c r="DC451" i="10"/>
  <c r="DC450" i="10"/>
  <c r="DC84" i="9" l="1"/>
  <c r="DC91" i="9"/>
  <c r="DC92" i="9" s="1"/>
  <c r="DD149" i="9"/>
  <c r="DD13" i="9"/>
  <c r="DE7" i="9"/>
  <c r="DD9" i="9"/>
  <c r="DD42" i="9" s="1"/>
  <c r="DD43" i="9" s="1"/>
  <c r="DD19" i="9"/>
  <c r="DD67" i="9"/>
  <c r="DD126" i="9"/>
  <c r="DD70" i="9"/>
  <c r="DD82" i="9"/>
  <c r="DD105" i="9"/>
  <c r="DD106" i="9" s="1"/>
  <c r="DD107" i="9" s="1"/>
  <c r="DD111" i="9" s="1"/>
  <c r="DD119" i="9"/>
  <c r="DD24" i="9"/>
  <c r="DD26" i="9"/>
  <c r="DD25" i="9"/>
  <c r="DD65" i="9"/>
  <c r="DD66" i="9" s="1"/>
  <c r="DD68" i="9" s="1"/>
  <c r="DB127" i="9"/>
  <c r="DB128" i="9" s="1"/>
  <c r="DB121" i="9"/>
  <c r="DD6" i="10"/>
  <c r="DC103" i="10"/>
  <c r="DC220" i="10"/>
  <c r="DC221" i="10" s="1"/>
  <c r="DC471" i="10"/>
  <c r="DC270" i="10"/>
  <c r="DC388" i="10"/>
  <c r="DC464" i="10"/>
  <c r="DC50" i="10"/>
  <c r="DC57" i="10" s="1"/>
  <c r="DC51" i="10"/>
  <c r="DC58" i="10" s="1"/>
  <c r="DC213" i="10"/>
  <c r="DC260" i="10"/>
  <c r="DC266" i="10"/>
  <c r="DC127" i="9"/>
  <c r="DC121" i="9"/>
  <c r="DD69" i="9" l="1"/>
  <c r="DD71" i="9" s="1"/>
  <c r="DD72" i="9" s="1"/>
  <c r="DD44" i="9"/>
  <c r="DD91" i="9" s="1"/>
  <c r="DD92" i="9" s="1"/>
  <c r="DE102" i="9"/>
  <c r="DE103" i="9" s="1"/>
  <c r="DE104" i="9" s="1"/>
  <c r="DE14" i="9"/>
  <c r="DE11" i="9"/>
  <c r="DE12" i="9"/>
  <c r="DE67" i="9" s="1"/>
  <c r="DE46" i="9"/>
  <c r="DE8" i="9"/>
  <c r="DE10" i="9"/>
  <c r="DE15" i="9"/>
  <c r="DD152" i="9"/>
  <c r="DD156" i="9"/>
  <c r="DD509" i="10"/>
  <c r="DC198" i="10"/>
  <c r="DC300" i="10"/>
  <c r="DC422" i="10"/>
  <c r="DD37" i="10"/>
  <c r="DD38" i="10" s="1"/>
  <c r="DD39" i="10" s="1"/>
  <c r="DD13" i="10"/>
  <c r="DD9" i="10"/>
  <c r="DD104" i="10"/>
  <c r="DD10" i="10"/>
  <c r="DD11" i="10"/>
  <c r="DD12" i="10"/>
  <c r="DD109" i="10"/>
  <c r="DD111" i="10" s="1"/>
  <c r="DD7" i="10"/>
  <c r="DD8" i="10" s="1"/>
  <c r="DD233" i="10"/>
  <c r="DD14" i="10"/>
  <c r="DD447" i="10"/>
  <c r="DD234" i="10"/>
  <c r="DD290" i="10" s="1"/>
  <c r="DD451" i="10"/>
  <c r="DD450" i="10"/>
  <c r="DC128" i="9"/>
  <c r="DD83" i="9" l="1"/>
  <c r="DD120" i="9" s="1"/>
  <c r="DD127" i="9" s="1"/>
  <c r="DE149" i="9"/>
  <c r="DE13" i="9"/>
  <c r="DE19" i="9"/>
  <c r="DE9" i="9"/>
  <c r="DE42" i="9" s="1"/>
  <c r="DE43" i="9" s="1"/>
  <c r="DF7" i="9"/>
  <c r="DE65" i="9"/>
  <c r="DE66" i="9" s="1"/>
  <c r="DE68" i="9" s="1"/>
  <c r="DE69" i="9" s="1"/>
  <c r="DE71" i="9" s="1"/>
  <c r="DE72" i="9" s="1"/>
  <c r="DE70" i="9"/>
  <c r="DE82" i="9"/>
  <c r="DE126" i="9"/>
  <c r="DE119" i="9"/>
  <c r="DE105" i="9"/>
  <c r="DE106" i="9" s="1"/>
  <c r="DE107" i="9" s="1"/>
  <c r="DE111" i="9" s="1"/>
  <c r="DE25" i="9"/>
  <c r="DE26" i="9"/>
  <c r="DE24" i="9"/>
  <c r="DD266" i="10"/>
  <c r="DD422" i="10" s="1"/>
  <c r="DE6" i="10"/>
  <c r="DD464" i="10"/>
  <c r="DD51" i="10"/>
  <c r="DD58" i="10" s="1"/>
  <c r="DD50" i="10"/>
  <c r="DD57" i="10" s="1"/>
  <c r="DD103" i="10"/>
  <c r="DD220" i="10"/>
  <c r="DD221" i="10" s="1"/>
  <c r="DD471" i="10"/>
  <c r="DD213" i="10"/>
  <c r="DD260" i="10"/>
  <c r="DD270" i="10"/>
  <c r="DD388" i="10"/>
  <c r="DD268" i="10"/>
  <c r="DD84" i="9" l="1"/>
  <c r="DD121" i="9"/>
  <c r="DE44" i="9"/>
  <c r="DE91" i="9" s="1"/>
  <c r="DE92" i="9" s="1"/>
  <c r="DF102" i="9"/>
  <c r="DF103" i="9" s="1"/>
  <c r="DF104" i="9" s="1"/>
  <c r="DF46" i="9"/>
  <c r="DF11" i="9"/>
  <c r="DF10" i="9"/>
  <c r="DF8" i="9"/>
  <c r="DF12" i="9"/>
  <c r="DF15" i="9"/>
  <c r="DF14" i="9"/>
  <c r="DE156" i="9"/>
  <c r="DE152" i="9"/>
  <c r="DE509" i="10"/>
  <c r="DD198" i="10"/>
  <c r="DD300" i="10"/>
  <c r="DE11" i="10"/>
  <c r="DE10" i="10"/>
  <c r="DE12" i="10"/>
  <c r="DE9" i="10"/>
  <c r="DE14" i="10"/>
  <c r="DE7" i="10"/>
  <c r="DE8" i="10" s="1"/>
  <c r="DE234" i="10"/>
  <c r="DE290" i="10" s="1"/>
  <c r="DE109" i="10"/>
  <c r="DE111" i="10" s="1"/>
  <c r="DE13" i="10"/>
  <c r="DE37" i="10"/>
  <c r="DE38" i="10" s="1"/>
  <c r="DE39" i="10" s="1"/>
  <c r="DE104" i="10"/>
  <c r="DE233" i="10"/>
  <c r="DE447" i="10"/>
  <c r="DE451" i="10"/>
  <c r="DE450" i="10"/>
  <c r="DD128" i="9"/>
  <c r="DE83" i="9" l="1"/>
  <c r="DF67" i="9"/>
  <c r="DF70" i="9"/>
  <c r="DF119" i="9"/>
  <c r="DF126" i="9"/>
  <c r="DF82" i="9"/>
  <c r="DF65" i="9"/>
  <c r="DF66" i="9" s="1"/>
  <c r="DF68" i="9" s="1"/>
  <c r="DF105" i="9"/>
  <c r="DF106" i="9" s="1"/>
  <c r="DF107" i="9" s="1"/>
  <c r="DF111" i="9" s="1"/>
  <c r="DF149" i="9"/>
  <c r="DF9" i="9"/>
  <c r="DF42" i="9" s="1"/>
  <c r="DF43" i="9" s="1"/>
  <c r="DG7" i="9"/>
  <c r="DF19" i="9"/>
  <c r="DF13" i="9"/>
  <c r="DF26" i="9"/>
  <c r="DF25" i="9"/>
  <c r="DF24" i="9"/>
  <c r="DF6" i="10"/>
  <c r="DE464" i="10"/>
  <c r="DE51" i="10"/>
  <c r="DE58" i="10" s="1"/>
  <c r="DE50" i="10"/>
  <c r="DE57" i="10" s="1"/>
  <c r="DE260" i="10"/>
  <c r="DE213" i="10"/>
  <c r="DE266" i="10"/>
  <c r="DE270" i="10"/>
  <c r="DE388" i="10"/>
  <c r="DE268" i="10"/>
  <c r="DE103" i="10"/>
  <c r="DE220" i="10"/>
  <c r="DE221" i="10" s="1"/>
  <c r="DE471" i="10"/>
  <c r="DE84" i="9" l="1"/>
  <c r="DE120" i="9"/>
  <c r="DF69" i="9"/>
  <c r="DF71" i="9" s="1"/>
  <c r="DF72" i="9" s="1"/>
  <c r="DF44" i="9"/>
  <c r="DF152" i="9"/>
  <c r="DF156" i="9"/>
  <c r="DG102" i="9"/>
  <c r="DG103" i="9" s="1"/>
  <c r="DG104" i="9" s="1"/>
  <c r="DG46" i="9"/>
  <c r="DG15" i="9"/>
  <c r="DG10" i="9"/>
  <c r="DG12" i="9"/>
  <c r="DG11" i="9"/>
  <c r="DG14" i="9"/>
  <c r="DG8" i="9"/>
  <c r="DF509" i="10"/>
  <c r="DE198" i="10"/>
  <c r="DE300" i="10"/>
  <c r="DF11" i="10"/>
  <c r="DF268" i="10" s="1"/>
  <c r="DF7" i="10"/>
  <c r="DF8" i="10" s="1"/>
  <c r="DF10" i="10"/>
  <c r="DF233" i="10"/>
  <c r="DF12" i="10"/>
  <c r="DF9" i="10"/>
  <c r="DF13" i="10"/>
  <c r="DF14" i="10"/>
  <c r="DF37" i="10"/>
  <c r="DF38" i="10" s="1"/>
  <c r="DF39" i="10" s="1"/>
  <c r="DF109" i="10"/>
  <c r="DF111" i="10" s="1"/>
  <c r="DF234" i="10"/>
  <c r="DF290" i="10" s="1"/>
  <c r="DF104" i="10"/>
  <c r="DF447" i="10"/>
  <c r="DF451" i="10"/>
  <c r="DF450" i="10"/>
  <c r="DE422" i="10"/>
  <c r="DE121" i="9" l="1"/>
  <c r="DE127" i="9"/>
  <c r="DE128" i="9" s="1"/>
  <c r="DG119" i="9"/>
  <c r="DG82" i="9"/>
  <c r="DG67" i="9"/>
  <c r="DG126" i="9"/>
  <c r="DG105" i="9"/>
  <c r="DG106" i="9" s="1"/>
  <c r="DG107" i="9" s="1"/>
  <c r="DG111" i="9" s="1"/>
  <c r="DG70" i="9"/>
  <c r="DG149" i="9"/>
  <c r="DG19" i="9"/>
  <c r="DH7" i="9"/>
  <c r="DG13" i="9"/>
  <c r="DG9" i="9"/>
  <c r="DG42" i="9" s="1"/>
  <c r="DG43" i="9" s="1"/>
  <c r="DG26" i="9"/>
  <c r="DG25" i="9"/>
  <c r="DG24" i="9"/>
  <c r="DG65" i="9"/>
  <c r="DG66" i="9" s="1"/>
  <c r="DG68" i="9" s="1"/>
  <c r="DF83" i="9"/>
  <c r="DF91" i="9"/>
  <c r="DF92" i="9" s="1"/>
  <c r="DF266" i="10"/>
  <c r="DF422" i="10" s="1"/>
  <c r="DG6" i="10"/>
  <c r="DF260" i="10"/>
  <c r="DF213" i="10"/>
  <c r="DF464" i="10"/>
  <c r="DF51" i="10"/>
  <c r="DF58" i="10" s="1"/>
  <c r="DF50" i="10"/>
  <c r="DF57" i="10" s="1"/>
  <c r="DF103" i="10"/>
  <c r="DF220" i="10"/>
  <c r="DF221" i="10" s="1"/>
  <c r="DF471" i="10"/>
  <c r="DF270" i="10"/>
  <c r="DF388" i="10"/>
  <c r="DG69" i="9" l="1"/>
  <c r="DG71" i="9" s="1"/>
  <c r="DG72" i="9" s="1"/>
  <c r="DG44" i="9"/>
  <c r="DG91" i="9" s="1"/>
  <c r="DG92" i="9" s="1"/>
  <c r="DF120" i="9"/>
  <c r="DF84" i="9"/>
  <c r="DH102" i="9"/>
  <c r="DH103" i="9" s="1"/>
  <c r="DH104" i="9" s="1"/>
  <c r="DH46" i="9"/>
  <c r="DH8" i="9"/>
  <c r="DH14" i="9"/>
  <c r="DH10" i="9"/>
  <c r="DH12" i="9"/>
  <c r="DH15" i="9"/>
  <c r="DH11" i="9"/>
  <c r="DG152" i="9"/>
  <c r="DG156" i="9"/>
  <c r="DG509" i="10"/>
  <c r="DG109" i="10"/>
  <c r="DG111" i="10" s="1"/>
  <c r="DF300" i="10"/>
  <c r="DF198" i="10"/>
  <c r="DG9" i="10"/>
  <c r="DG13" i="10"/>
  <c r="DG14" i="10"/>
  <c r="DG104" i="10"/>
  <c r="DG11" i="10"/>
  <c r="DG12" i="10"/>
  <c r="DG7" i="10"/>
  <c r="DG8" i="10" s="1"/>
  <c r="DG10" i="10"/>
  <c r="DG37" i="10"/>
  <c r="DG38" i="10" s="1"/>
  <c r="DG39" i="10" s="1"/>
  <c r="DG233" i="10"/>
  <c r="DG234" i="10"/>
  <c r="DG290" i="10" s="1"/>
  <c r="DG447" i="10"/>
  <c r="DG451" i="10"/>
  <c r="DG450" i="10"/>
  <c r="DG83" i="9" l="1"/>
  <c r="DG120" i="9" s="1"/>
  <c r="DG127" i="9" s="1"/>
  <c r="DH149" i="9"/>
  <c r="DI7" i="9"/>
  <c r="DH13" i="9"/>
  <c r="DH19" i="9"/>
  <c r="DH9" i="9"/>
  <c r="DH42" i="9" s="1"/>
  <c r="DH43" i="9" s="1"/>
  <c r="DH65" i="9"/>
  <c r="DH66" i="9" s="1"/>
  <c r="DH68" i="9" s="1"/>
  <c r="DH126" i="9"/>
  <c r="DH105" i="9"/>
  <c r="DH106" i="9" s="1"/>
  <c r="DH107" i="9" s="1"/>
  <c r="DH111" i="9" s="1"/>
  <c r="DH67" i="9"/>
  <c r="DH119" i="9"/>
  <c r="DH82" i="9"/>
  <c r="DH70" i="9"/>
  <c r="DF127" i="9"/>
  <c r="DF128" i="9" s="1"/>
  <c r="DF121" i="9"/>
  <c r="DH25" i="9"/>
  <c r="DH26" i="9"/>
  <c r="DH24" i="9"/>
  <c r="DG464" i="10"/>
  <c r="DG51" i="10"/>
  <c r="DG58" i="10" s="1"/>
  <c r="DG50" i="10"/>
  <c r="DG57" i="10" s="1"/>
  <c r="DG270" i="10"/>
  <c r="DG388" i="10"/>
  <c r="DG268" i="10"/>
  <c r="DH6" i="10"/>
  <c r="DG260" i="10"/>
  <c r="DG213" i="10"/>
  <c r="DG266" i="10"/>
  <c r="DG103" i="10"/>
  <c r="DG220" i="10"/>
  <c r="DG221" i="10" s="1"/>
  <c r="DG471" i="10"/>
  <c r="DG121" i="9" l="1"/>
  <c r="DG84" i="9"/>
  <c r="DH44" i="9"/>
  <c r="DH83" i="9" s="1"/>
  <c r="DH120" i="9" s="1"/>
  <c r="DH127" i="9" s="1"/>
  <c r="DH69" i="9"/>
  <c r="DH71" i="9" s="1"/>
  <c r="DH72" i="9" s="1"/>
  <c r="DI102" i="9"/>
  <c r="DI103" i="9" s="1"/>
  <c r="DI104" i="9" s="1"/>
  <c r="DI11" i="9"/>
  <c r="DI14" i="9"/>
  <c r="DI10" i="9"/>
  <c r="DI8" i="9"/>
  <c r="DI46" i="9"/>
  <c r="DI15" i="9"/>
  <c r="DI12" i="9"/>
  <c r="DI67" i="9" s="1"/>
  <c r="DH152" i="9"/>
  <c r="DH156" i="9"/>
  <c r="DH509" i="10"/>
  <c r="DG198" i="10"/>
  <c r="DG300" i="10"/>
  <c r="DH9" i="10"/>
  <c r="DH13" i="10"/>
  <c r="DH104" i="10"/>
  <c r="DH12" i="10"/>
  <c r="DH37" i="10"/>
  <c r="DH38" i="10" s="1"/>
  <c r="DH39" i="10" s="1"/>
  <c r="DH109" i="10"/>
  <c r="DH111" i="10" s="1"/>
  <c r="DH11" i="10"/>
  <c r="DH7" i="10"/>
  <c r="DH8" i="10" s="1"/>
  <c r="DH10" i="10"/>
  <c r="DH14" i="10"/>
  <c r="DH233" i="10"/>
  <c r="DH234" i="10"/>
  <c r="DH290" i="10" s="1"/>
  <c r="DH447" i="10"/>
  <c r="DH451" i="10"/>
  <c r="DH450" i="10"/>
  <c r="DG422" i="10"/>
  <c r="DG128" i="9"/>
  <c r="DH84" i="9" l="1"/>
  <c r="DH121" i="9"/>
  <c r="DH91" i="9"/>
  <c r="DH92" i="9" s="1"/>
  <c r="DI26" i="9"/>
  <c r="DI25" i="9"/>
  <c r="DI24" i="9"/>
  <c r="DI70" i="9"/>
  <c r="DI119" i="9"/>
  <c r="DI126" i="9"/>
  <c r="DI82" i="9"/>
  <c r="DI65" i="9"/>
  <c r="DI66" i="9" s="1"/>
  <c r="DI68" i="9" s="1"/>
  <c r="DI69" i="9" s="1"/>
  <c r="DI71" i="9" s="1"/>
  <c r="DI72" i="9" s="1"/>
  <c r="DI105" i="9"/>
  <c r="DI106" i="9" s="1"/>
  <c r="DI107" i="9" s="1"/>
  <c r="DI111" i="9" s="1"/>
  <c r="DI149" i="9"/>
  <c r="DJ7" i="9"/>
  <c r="DI9" i="9"/>
  <c r="DI42" i="9" s="1"/>
  <c r="DI43" i="9" s="1"/>
  <c r="DI19" i="9"/>
  <c r="DI13" i="9"/>
  <c r="DH464" i="10"/>
  <c r="DH51" i="10"/>
  <c r="DH58" i="10" s="1"/>
  <c r="DH50" i="10"/>
  <c r="DH57" i="10" s="1"/>
  <c r="DH220" i="10"/>
  <c r="DH221" i="10" s="1"/>
  <c r="DH103" i="10"/>
  <c r="DH471" i="10"/>
  <c r="DH213" i="10"/>
  <c r="DH260" i="10"/>
  <c r="DH266" i="10"/>
  <c r="DI6" i="10"/>
  <c r="DH388" i="10"/>
  <c r="DH270" i="10"/>
  <c r="DH268" i="10"/>
  <c r="DH128" i="9"/>
  <c r="DI44" i="9" l="1"/>
  <c r="DJ102" i="9"/>
  <c r="DJ103" i="9" s="1"/>
  <c r="DJ104" i="9" s="1"/>
  <c r="DJ15" i="9"/>
  <c r="DJ10" i="9"/>
  <c r="DJ12" i="9"/>
  <c r="DJ8" i="9"/>
  <c r="DJ46" i="9"/>
  <c r="DJ11" i="9"/>
  <c r="DJ14" i="9"/>
  <c r="DI152" i="9"/>
  <c r="DI156" i="9"/>
  <c r="DI509" i="10"/>
  <c r="DI7" i="10"/>
  <c r="DI8" i="10" s="1"/>
  <c r="DI9" i="10"/>
  <c r="DI11" i="10"/>
  <c r="DI37" i="10"/>
  <c r="DI38" i="10" s="1"/>
  <c r="DI39" i="10" s="1"/>
  <c r="DI12" i="10"/>
  <c r="DI10" i="10"/>
  <c r="DI13" i="10"/>
  <c r="DI109" i="10"/>
  <c r="DI111" i="10" s="1"/>
  <c r="DI104" i="10"/>
  <c r="DI234" i="10"/>
  <c r="DI290" i="10" s="1"/>
  <c r="DI14" i="10"/>
  <c r="DI233" i="10"/>
  <c r="DI447" i="10"/>
  <c r="DI451" i="10"/>
  <c r="DI450" i="10"/>
  <c r="DH422" i="10"/>
  <c r="DH198" i="10"/>
  <c r="DH300" i="10"/>
  <c r="DI91" i="9" l="1"/>
  <c r="DI92" i="9" s="1"/>
  <c r="DI83" i="9"/>
  <c r="DJ149" i="9"/>
  <c r="DK7" i="9"/>
  <c r="DJ19" i="9"/>
  <c r="DJ9" i="9"/>
  <c r="DJ42" i="9" s="1"/>
  <c r="DJ43" i="9" s="1"/>
  <c r="DJ13" i="9"/>
  <c r="DJ25" i="9"/>
  <c r="DJ24" i="9"/>
  <c r="DJ26" i="9"/>
  <c r="DJ65" i="9"/>
  <c r="DJ66" i="9" s="1"/>
  <c r="DJ68" i="9" s="1"/>
  <c r="DJ67" i="9"/>
  <c r="DJ70" i="9"/>
  <c r="DJ126" i="9"/>
  <c r="DJ105" i="9"/>
  <c r="DJ106" i="9" s="1"/>
  <c r="DJ107" i="9" s="1"/>
  <c r="DJ111" i="9" s="1"/>
  <c r="DJ119" i="9"/>
  <c r="DJ82" i="9"/>
  <c r="DI270" i="10"/>
  <c r="DI388" i="10"/>
  <c r="DI103" i="10"/>
  <c r="DI471" i="10"/>
  <c r="DI220" i="10"/>
  <c r="DI221" i="10" s="1"/>
  <c r="DJ6" i="10"/>
  <c r="DI213" i="10"/>
  <c r="DI260" i="10"/>
  <c r="DI464" i="10"/>
  <c r="DI51" i="10"/>
  <c r="DI58" i="10" s="1"/>
  <c r="DI50" i="10"/>
  <c r="DI57" i="10" s="1"/>
  <c r="DI268" i="10"/>
  <c r="DI266" i="10"/>
  <c r="DJ44" i="9" l="1"/>
  <c r="DJ91" i="9" s="1"/>
  <c r="DJ92" i="9" s="1"/>
  <c r="DJ69" i="9"/>
  <c r="DJ71" i="9" s="1"/>
  <c r="DJ72" i="9" s="1"/>
  <c r="DI120" i="9"/>
  <c r="DI84" i="9"/>
  <c r="DK102" i="9"/>
  <c r="DK103" i="9" s="1"/>
  <c r="DK104" i="9" s="1"/>
  <c r="DK46" i="9"/>
  <c r="DK14" i="9"/>
  <c r="DK10" i="9"/>
  <c r="DK12" i="9"/>
  <c r="DK15" i="9"/>
  <c r="DK8" i="9"/>
  <c r="DK11" i="9"/>
  <c r="DJ152" i="9"/>
  <c r="DJ156" i="9"/>
  <c r="DJ509" i="10"/>
  <c r="DI300" i="10"/>
  <c r="DI198" i="10"/>
  <c r="DI422" i="10"/>
  <c r="DJ14" i="10"/>
  <c r="DJ7" i="10"/>
  <c r="DJ8" i="10" s="1"/>
  <c r="DJ9" i="10"/>
  <c r="DJ11" i="10"/>
  <c r="DJ268" i="10" s="1"/>
  <c r="DJ37" i="10"/>
  <c r="DJ38" i="10" s="1"/>
  <c r="DJ39" i="10" s="1"/>
  <c r="DJ12" i="10"/>
  <c r="DJ104" i="10"/>
  <c r="DJ109" i="10"/>
  <c r="DJ111" i="10" s="1"/>
  <c r="DJ13" i="10"/>
  <c r="DJ234" i="10"/>
  <c r="DJ290" i="10" s="1"/>
  <c r="DJ10" i="10"/>
  <c r="DJ233" i="10"/>
  <c r="DJ447" i="10"/>
  <c r="DJ451" i="10"/>
  <c r="DJ450" i="10"/>
  <c r="DJ83" i="9" l="1"/>
  <c r="DJ120" i="9" s="1"/>
  <c r="DJ127" i="9" s="1"/>
  <c r="DI127" i="9"/>
  <c r="DI128" i="9" s="1"/>
  <c r="DI121" i="9"/>
  <c r="DK26" i="9"/>
  <c r="DK24" i="9"/>
  <c r="DK25" i="9"/>
  <c r="DK82" i="9"/>
  <c r="DK67" i="9"/>
  <c r="DK119" i="9"/>
  <c r="DK105" i="9"/>
  <c r="DK106" i="9" s="1"/>
  <c r="DK107" i="9" s="1"/>
  <c r="DK111" i="9" s="1"/>
  <c r="DK65" i="9"/>
  <c r="DK66" i="9" s="1"/>
  <c r="DK68" i="9" s="1"/>
  <c r="DK70" i="9"/>
  <c r="DK126" i="9"/>
  <c r="DK149" i="9"/>
  <c r="DK13" i="9"/>
  <c r="DL7" i="9"/>
  <c r="DK19" i="9"/>
  <c r="DK9" i="9"/>
  <c r="DK42" i="9" s="1"/>
  <c r="DK43" i="9" s="1"/>
  <c r="DJ260" i="10"/>
  <c r="DJ213" i="10"/>
  <c r="DK6" i="10"/>
  <c r="DJ266" i="10"/>
  <c r="DJ270" i="10"/>
  <c r="DJ388" i="10"/>
  <c r="DJ464" i="10"/>
  <c r="DJ51" i="10"/>
  <c r="DJ58" i="10" s="1"/>
  <c r="DJ50" i="10"/>
  <c r="DJ57" i="10" s="1"/>
  <c r="DJ103" i="10"/>
  <c r="DJ220" i="10"/>
  <c r="DJ221" i="10" s="1"/>
  <c r="DJ471" i="10"/>
  <c r="DJ121" i="9" l="1"/>
  <c r="DJ84" i="9"/>
  <c r="DK69" i="9"/>
  <c r="DK71" i="9" s="1"/>
  <c r="DK72" i="9" s="1"/>
  <c r="DK44" i="9"/>
  <c r="DK83" i="9" s="1"/>
  <c r="DK120" i="9" s="1"/>
  <c r="DL102" i="9"/>
  <c r="DL103" i="9" s="1"/>
  <c r="DL104" i="9" s="1"/>
  <c r="DL46" i="9"/>
  <c r="DL8" i="9"/>
  <c r="DL10" i="9"/>
  <c r="DL14" i="9"/>
  <c r="DL11" i="9"/>
  <c r="DL15" i="9"/>
  <c r="DL12" i="9"/>
  <c r="DK152" i="9"/>
  <c r="DK156" i="9"/>
  <c r="DK509" i="10"/>
  <c r="DJ422" i="10"/>
  <c r="DJ198" i="10"/>
  <c r="DJ300" i="10"/>
  <c r="DK14" i="10"/>
  <c r="DK7" i="10"/>
  <c r="DK8" i="10" s="1"/>
  <c r="DK9" i="10"/>
  <c r="DK10" i="10"/>
  <c r="DK104" i="10"/>
  <c r="DK37" i="10"/>
  <c r="DK38" i="10" s="1"/>
  <c r="DK39" i="10" s="1"/>
  <c r="DK12" i="10"/>
  <c r="DK13" i="10"/>
  <c r="DK109" i="10"/>
  <c r="DK111" i="10" s="1"/>
  <c r="DK11" i="10"/>
  <c r="DK233" i="10"/>
  <c r="DK234" i="10"/>
  <c r="DK290" i="10" s="1"/>
  <c r="DK451" i="10"/>
  <c r="DK447" i="10"/>
  <c r="DK450" i="10"/>
  <c r="DJ128" i="9"/>
  <c r="DK84" i="9" l="1"/>
  <c r="DK91" i="9"/>
  <c r="DK92" i="9" s="1"/>
  <c r="DL67" i="9"/>
  <c r="DL65" i="9"/>
  <c r="DL66" i="9" s="1"/>
  <c r="DL68" i="9" s="1"/>
  <c r="DL119" i="9"/>
  <c r="DL82" i="9"/>
  <c r="DL126" i="9"/>
  <c r="DL70" i="9"/>
  <c r="DL105" i="9"/>
  <c r="DL106" i="9" s="1"/>
  <c r="DL107" i="9" s="1"/>
  <c r="DL111" i="9" s="1"/>
  <c r="DL25" i="9"/>
  <c r="DL24" i="9"/>
  <c r="DL26" i="9"/>
  <c r="DL149" i="9"/>
  <c r="DL13" i="9"/>
  <c r="DL19" i="9"/>
  <c r="DM7" i="9"/>
  <c r="DL9" i="9"/>
  <c r="DL42" i="9" s="1"/>
  <c r="DL43" i="9" s="1"/>
  <c r="DL6" i="10"/>
  <c r="DK270" i="10"/>
  <c r="DK388" i="10"/>
  <c r="DK268" i="10"/>
  <c r="DK213" i="10"/>
  <c r="DK260" i="10"/>
  <c r="DK103" i="10"/>
  <c r="DK220" i="10"/>
  <c r="DK221" i="10" s="1"/>
  <c r="DK471" i="10"/>
  <c r="DK464" i="10"/>
  <c r="DK50" i="10"/>
  <c r="DK57" i="10" s="1"/>
  <c r="DK51" i="10"/>
  <c r="DK58" i="10" s="1"/>
  <c r="DK266" i="10"/>
  <c r="DK127" i="9"/>
  <c r="DK121" i="9"/>
  <c r="DL69" i="9" l="1"/>
  <c r="DL71" i="9" s="1"/>
  <c r="DL72" i="9" s="1"/>
  <c r="DL44" i="9"/>
  <c r="DL91" i="9" s="1"/>
  <c r="DL92" i="9" s="1"/>
  <c r="DL152" i="9"/>
  <c r="DL156" i="9"/>
  <c r="DM102" i="9"/>
  <c r="DM103" i="9" s="1"/>
  <c r="DM104" i="9" s="1"/>
  <c r="DM15" i="9"/>
  <c r="DM46" i="9"/>
  <c r="DM12" i="9"/>
  <c r="DM67" i="9" s="1"/>
  <c r="DM14" i="9"/>
  <c r="DM10" i="9"/>
  <c r="DM11" i="9"/>
  <c r="DM8" i="9"/>
  <c r="DL509" i="10"/>
  <c r="DK422" i="10"/>
  <c r="DL12" i="10"/>
  <c r="DL7" i="10"/>
  <c r="DL8" i="10" s="1"/>
  <c r="DL9" i="10"/>
  <c r="DL11" i="10"/>
  <c r="DL10" i="10"/>
  <c r="DL37" i="10"/>
  <c r="DL38" i="10" s="1"/>
  <c r="DL39" i="10" s="1"/>
  <c r="DL109" i="10"/>
  <c r="DL111" i="10" s="1"/>
  <c r="DL14" i="10"/>
  <c r="DL104" i="10"/>
  <c r="DL13" i="10"/>
  <c r="DL233" i="10"/>
  <c r="DL447" i="10"/>
  <c r="DL234" i="10"/>
  <c r="DL290" i="10" s="1"/>
  <c r="DL451" i="10"/>
  <c r="DL450" i="10"/>
  <c r="DK198" i="10"/>
  <c r="DK300" i="10"/>
  <c r="DK128" i="9"/>
  <c r="DL83" i="9" l="1"/>
  <c r="DM70" i="9"/>
  <c r="DM65" i="9"/>
  <c r="DM66" i="9" s="1"/>
  <c r="DM68" i="9" s="1"/>
  <c r="DM69" i="9" s="1"/>
  <c r="DM71" i="9" s="1"/>
  <c r="DM72" i="9" s="1"/>
  <c r="DM126" i="9"/>
  <c r="DM119" i="9"/>
  <c r="DM82" i="9"/>
  <c r="DM105" i="9"/>
  <c r="DM106" i="9" s="1"/>
  <c r="DM107" i="9" s="1"/>
  <c r="DM111" i="9" s="1"/>
  <c r="DM149" i="9"/>
  <c r="DN7" i="9"/>
  <c r="DM13" i="9"/>
  <c r="DM19" i="9"/>
  <c r="DM9" i="9"/>
  <c r="DM42" i="9" s="1"/>
  <c r="DM43" i="9" s="1"/>
  <c r="DM26" i="9"/>
  <c r="DM24" i="9"/>
  <c r="DM25" i="9"/>
  <c r="DL260" i="10"/>
  <c r="DL213" i="10"/>
  <c r="DL270" i="10"/>
  <c r="DL388" i="10"/>
  <c r="DL464" i="10"/>
  <c r="DL50" i="10"/>
  <c r="DL57" i="10" s="1"/>
  <c r="DL51" i="10"/>
  <c r="DL58" i="10" s="1"/>
  <c r="DL268" i="10"/>
  <c r="DL266" i="10"/>
  <c r="DL103" i="10"/>
  <c r="DL220" i="10"/>
  <c r="DL221" i="10" s="1"/>
  <c r="DL471" i="10"/>
  <c r="DM6" i="10"/>
  <c r="DM44" i="9" l="1"/>
  <c r="DM91" i="9" s="1"/>
  <c r="DM92" i="9" s="1"/>
  <c r="DL120" i="9"/>
  <c r="DL84" i="9"/>
  <c r="DN102" i="9"/>
  <c r="DN103" i="9" s="1"/>
  <c r="DN104" i="9" s="1"/>
  <c r="DN12" i="9"/>
  <c r="DN14" i="9"/>
  <c r="DN15" i="9"/>
  <c r="DN8" i="9"/>
  <c r="DN10" i="9"/>
  <c r="DN46" i="9"/>
  <c r="DN11" i="9"/>
  <c r="DM156" i="9"/>
  <c r="DM152" i="9"/>
  <c r="DM509" i="10"/>
  <c r="DM109" i="10"/>
  <c r="DM111" i="10" s="1"/>
  <c r="DL198" i="10"/>
  <c r="DL300" i="10"/>
  <c r="DM12" i="10"/>
  <c r="DM7" i="10"/>
  <c r="DM8" i="10" s="1"/>
  <c r="DM37" i="10"/>
  <c r="DM38" i="10" s="1"/>
  <c r="DM39" i="10" s="1"/>
  <c r="DM234" i="10"/>
  <c r="DM290" i="10" s="1"/>
  <c r="DM13" i="10"/>
  <c r="DM10" i="10"/>
  <c r="DM233" i="10"/>
  <c r="DM14" i="10"/>
  <c r="DM9" i="10"/>
  <c r="DM104" i="10"/>
  <c r="DM11" i="10"/>
  <c r="DM447" i="10"/>
  <c r="DM451" i="10"/>
  <c r="DM450" i="10"/>
  <c r="DL422" i="10"/>
  <c r="DM83" i="9" l="1"/>
  <c r="DM120" i="9" s="1"/>
  <c r="DM121" i="9" s="1"/>
  <c r="DL127" i="9"/>
  <c r="DL128" i="9" s="1"/>
  <c r="DL121" i="9"/>
  <c r="DN26" i="9"/>
  <c r="DN24" i="9"/>
  <c r="DN25" i="9"/>
  <c r="DN67" i="9"/>
  <c r="DN70" i="9"/>
  <c r="DN105" i="9"/>
  <c r="DN106" i="9" s="1"/>
  <c r="DN107" i="9" s="1"/>
  <c r="DN111" i="9" s="1"/>
  <c r="DN119" i="9"/>
  <c r="DN82" i="9"/>
  <c r="DN126" i="9"/>
  <c r="DN65" i="9"/>
  <c r="DN66" i="9" s="1"/>
  <c r="DN68" i="9" s="1"/>
  <c r="DN69" i="9" s="1"/>
  <c r="DN71" i="9" s="1"/>
  <c r="DN72" i="9" s="1"/>
  <c r="DN149" i="9"/>
  <c r="DN9" i="9"/>
  <c r="DN42" i="9" s="1"/>
  <c r="DN43" i="9" s="1"/>
  <c r="DN19" i="9"/>
  <c r="DN13" i="9"/>
  <c r="DO7" i="9"/>
  <c r="DM266" i="10"/>
  <c r="DM422" i="10" s="1"/>
  <c r="DN6" i="10"/>
  <c r="DM260" i="10"/>
  <c r="DM213" i="10"/>
  <c r="DM388" i="10"/>
  <c r="DM270" i="10"/>
  <c r="DM268" i="10"/>
  <c r="DM103" i="10"/>
  <c r="DM220" i="10"/>
  <c r="DM221" i="10" s="1"/>
  <c r="DM471" i="10"/>
  <c r="DM464" i="10"/>
  <c r="DM51" i="10"/>
  <c r="DM58" i="10" s="1"/>
  <c r="DM50" i="10"/>
  <c r="DM57" i="10" s="1"/>
  <c r="DM127" i="9" l="1"/>
  <c r="DM128" i="9" s="1"/>
  <c r="DM84" i="9"/>
  <c r="DO102" i="9"/>
  <c r="DO103" i="9" s="1"/>
  <c r="DO104" i="9" s="1"/>
  <c r="DO11" i="9"/>
  <c r="DO8" i="9"/>
  <c r="DO14" i="9"/>
  <c r="DO46" i="9"/>
  <c r="DO10" i="9"/>
  <c r="DO12" i="9"/>
  <c r="DO15" i="9"/>
  <c r="DN44" i="9"/>
  <c r="DN152" i="9"/>
  <c r="DN156" i="9"/>
  <c r="DN509" i="10"/>
  <c r="DN109" i="10"/>
  <c r="DN111" i="10" s="1"/>
  <c r="DN10" i="10"/>
  <c r="DN14" i="10"/>
  <c r="DN7" i="10"/>
  <c r="DN8" i="10" s="1"/>
  <c r="DN37" i="10"/>
  <c r="DN38" i="10" s="1"/>
  <c r="DN39" i="10" s="1"/>
  <c r="DN104" i="10"/>
  <c r="DN13" i="10"/>
  <c r="DN12" i="10"/>
  <c r="DN9" i="10"/>
  <c r="DN234" i="10"/>
  <c r="DN290" i="10" s="1"/>
  <c r="DN11" i="10"/>
  <c r="DN268" i="10" s="1"/>
  <c r="DN233" i="10"/>
  <c r="DN447" i="10"/>
  <c r="DN451" i="10"/>
  <c r="DN450" i="10"/>
  <c r="DM198" i="10"/>
  <c r="DM300" i="10"/>
  <c r="DO65" i="9" l="1"/>
  <c r="DO66" i="9" s="1"/>
  <c r="DO68" i="9" s="1"/>
  <c r="DO126" i="9"/>
  <c r="DO105" i="9"/>
  <c r="DO106" i="9" s="1"/>
  <c r="DO107" i="9" s="1"/>
  <c r="DO111" i="9" s="1"/>
  <c r="DO70" i="9"/>
  <c r="DO82" i="9"/>
  <c r="DO119" i="9"/>
  <c r="DN83" i="9"/>
  <c r="DN91" i="9"/>
  <c r="DN92" i="9" s="1"/>
  <c r="DO149" i="9"/>
  <c r="DP7" i="9"/>
  <c r="DO13" i="9"/>
  <c r="DO19" i="9"/>
  <c r="DO9" i="9"/>
  <c r="DO42" i="9" s="1"/>
  <c r="DO43" i="9" s="1"/>
  <c r="DO24" i="9"/>
  <c r="DO26" i="9"/>
  <c r="DO25" i="9"/>
  <c r="DO67" i="9"/>
  <c r="DO6" i="10"/>
  <c r="DN213" i="10"/>
  <c r="DN260" i="10"/>
  <c r="DN266" i="10"/>
  <c r="DN464" i="10"/>
  <c r="DN50" i="10"/>
  <c r="DN57" i="10" s="1"/>
  <c r="DN51" i="10"/>
  <c r="DN58" i="10" s="1"/>
  <c r="DN270" i="10"/>
  <c r="DN388" i="10"/>
  <c r="DN220" i="10"/>
  <c r="DN221" i="10" s="1"/>
  <c r="DN103" i="10"/>
  <c r="DN471" i="10"/>
  <c r="DO69" i="9" l="1"/>
  <c r="DO71" i="9" s="1"/>
  <c r="DO72" i="9" s="1"/>
  <c r="DO44" i="9"/>
  <c r="DO83" i="9" s="1"/>
  <c r="DO120" i="9" s="1"/>
  <c r="DO121" i="9" s="1"/>
  <c r="DO152" i="9"/>
  <c r="DO156" i="9"/>
  <c r="DN120" i="9"/>
  <c r="DN84" i="9"/>
  <c r="DP102" i="9"/>
  <c r="DP103" i="9" s="1"/>
  <c r="DP104" i="9" s="1"/>
  <c r="DP46" i="9"/>
  <c r="DP14" i="9"/>
  <c r="DP8" i="9"/>
  <c r="DP10" i="9"/>
  <c r="DP11" i="9"/>
  <c r="DP12" i="9"/>
  <c r="DP15" i="9"/>
  <c r="DO509" i="10"/>
  <c r="DN198" i="10"/>
  <c r="DN300" i="10"/>
  <c r="DO10" i="10"/>
  <c r="DO14" i="10"/>
  <c r="DO13" i="10"/>
  <c r="DO37" i="10"/>
  <c r="DO38" i="10" s="1"/>
  <c r="DO39" i="10" s="1"/>
  <c r="DO109" i="10"/>
  <c r="DO111" i="10" s="1"/>
  <c r="DO9" i="10"/>
  <c r="DO12" i="10"/>
  <c r="DO7" i="10"/>
  <c r="DO8" i="10" s="1"/>
  <c r="DO11" i="10"/>
  <c r="DO234" i="10"/>
  <c r="DO290" i="10" s="1"/>
  <c r="DO233" i="10"/>
  <c r="DO104" i="10"/>
  <c r="DO447" i="10"/>
  <c r="DO451" i="10"/>
  <c r="DO450" i="10"/>
  <c r="DN422" i="10"/>
  <c r="DO84" i="9" l="1"/>
  <c r="DO127" i="9"/>
  <c r="DO128" i="9" s="1"/>
  <c r="DO91" i="9"/>
  <c r="DO92" i="9" s="1"/>
  <c r="DP67" i="9"/>
  <c r="DP126" i="9"/>
  <c r="DP70" i="9"/>
  <c r="DP105" i="9"/>
  <c r="DP106" i="9" s="1"/>
  <c r="DP107" i="9" s="1"/>
  <c r="DP111" i="9" s="1"/>
  <c r="DP119" i="9"/>
  <c r="DP82" i="9"/>
  <c r="DP65" i="9"/>
  <c r="DP66" i="9" s="1"/>
  <c r="DP68" i="9" s="1"/>
  <c r="DP26" i="9"/>
  <c r="DP25" i="9"/>
  <c r="DP149" i="9"/>
  <c r="DP9" i="9"/>
  <c r="DP42" i="9" s="1"/>
  <c r="DP43" i="9" s="1"/>
  <c r="DQ7" i="9"/>
  <c r="DP13" i="9"/>
  <c r="DP19" i="9"/>
  <c r="DN127" i="9"/>
  <c r="DN128" i="9" s="1"/>
  <c r="DN121" i="9"/>
  <c r="DP24" i="9"/>
  <c r="DP6" i="10"/>
  <c r="DO103" i="10"/>
  <c r="DO220" i="10"/>
  <c r="DO221" i="10" s="1"/>
  <c r="DO471" i="10"/>
  <c r="DO213" i="10"/>
  <c r="DO260" i="10"/>
  <c r="DO464" i="10"/>
  <c r="DO51" i="10"/>
  <c r="DO58" i="10" s="1"/>
  <c r="DO50" i="10"/>
  <c r="DO57" i="10" s="1"/>
  <c r="DO266" i="10"/>
  <c r="DO270" i="10"/>
  <c r="DO388" i="10"/>
  <c r="DO268" i="10"/>
  <c r="DP69" i="9" l="1"/>
  <c r="DP71" i="9" s="1"/>
  <c r="DP72" i="9" s="1"/>
  <c r="DP44" i="9"/>
  <c r="DP156" i="9"/>
  <c r="DP152" i="9"/>
  <c r="DQ102" i="9"/>
  <c r="DQ103" i="9" s="1"/>
  <c r="DQ104" i="9" s="1"/>
  <c r="DQ10" i="9"/>
  <c r="DQ46" i="9"/>
  <c r="DQ12" i="9"/>
  <c r="DQ67" i="9" s="1"/>
  <c r="DQ14" i="9"/>
  <c r="DQ15" i="9"/>
  <c r="DQ11" i="9"/>
  <c r="DQ8" i="9"/>
  <c r="DP509" i="10"/>
  <c r="DO422" i="10"/>
  <c r="DO198" i="10"/>
  <c r="DO300" i="10"/>
  <c r="DP10" i="10"/>
  <c r="DP12" i="10"/>
  <c r="DP13" i="10"/>
  <c r="DP7" i="10"/>
  <c r="DP8" i="10" s="1"/>
  <c r="DP37" i="10"/>
  <c r="DP38" i="10" s="1"/>
  <c r="DP39" i="10" s="1"/>
  <c r="DP109" i="10"/>
  <c r="DP111" i="10" s="1"/>
  <c r="DP9" i="10"/>
  <c r="DP14" i="10"/>
  <c r="DP104" i="10"/>
  <c r="DP234" i="10"/>
  <c r="DP290" i="10" s="1"/>
  <c r="DP233" i="10"/>
  <c r="DP11" i="10"/>
  <c r="DP268" i="10" s="1"/>
  <c r="DP451" i="10"/>
  <c r="DP447" i="10"/>
  <c r="DP450" i="10"/>
  <c r="DQ149" i="9" l="1"/>
  <c r="DQ9" i="9"/>
  <c r="DQ42" i="9" s="1"/>
  <c r="DQ43" i="9" s="1"/>
  <c r="DR7" i="9"/>
  <c r="DQ13" i="9"/>
  <c r="DQ19" i="9"/>
  <c r="DQ65" i="9"/>
  <c r="DQ66" i="9" s="1"/>
  <c r="DQ68" i="9" s="1"/>
  <c r="DQ69" i="9" s="1"/>
  <c r="DQ71" i="9" s="1"/>
  <c r="DQ72" i="9" s="1"/>
  <c r="DQ119" i="9"/>
  <c r="DQ70" i="9"/>
  <c r="DQ82" i="9"/>
  <c r="DQ126" i="9"/>
  <c r="DQ105" i="9"/>
  <c r="DQ106" i="9" s="1"/>
  <c r="DQ107" i="9" s="1"/>
  <c r="DQ111" i="9" s="1"/>
  <c r="DQ26" i="9"/>
  <c r="DQ25" i="9"/>
  <c r="DQ24" i="9"/>
  <c r="DP83" i="9"/>
  <c r="DP91" i="9"/>
  <c r="DP92" i="9" s="1"/>
  <c r="DP213" i="10"/>
  <c r="DP260" i="10"/>
  <c r="DP464" i="10"/>
  <c r="DP50" i="10"/>
  <c r="DP57" i="10" s="1"/>
  <c r="DP51" i="10"/>
  <c r="DP58" i="10" s="1"/>
  <c r="DP266" i="10"/>
  <c r="DQ6" i="10"/>
  <c r="DP103" i="10"/>
  <c r="DP220" i="10"/>
  <c r="DP221" i="10" s="1"/>
  <c r="DP471" i="10"/>
  <c r="DP388" i="10"/>
  <c r="DP270" i="10"/>
  <c r="DR102" i="9" l="1"/>
  <c r="DR103" i="9" s="1"/>
  <c r="DR104" i="9" s="1"/>
  <c r="DR46" i="9"/>
  <c r="DR15" i="9"/>
  <c r="DR14" i="9"/>
  <c r="DR10" i="9"/>
  <c r="DR12" i="9"/>
  <c r="DR11" i="9"/>
  <c r="DR8" i="9"/>
  <c r="DQ44" i="9"/>
  <c r="DP120" i="9"/>
  <c r="DP84" i="9"/>
  <c r="DQ152" i="9"/>
  <c r="DQ156" i="9"/>
  <c r="DQ509" i="10"/>
  <c r="DP422" i="10"/>
  <c r="DP198" i="10"/>
  <c r="DP300" i="10"/>
  <c r="DQ10" i="10"/>
  <c r="DQ12" i="10"/>
  <c r="DQ37" i="10"/>
  <c r="DQ38" i="10" s="1"/>
  <c r="DQ39" i="10" s="1"/>
  <c r="DQ7" i="10"/>
  <c r="DQ8" i="10" s="1"/>
  <c r="DQ13" i="10"/>
  <c r="DQ104" i="10"/>
  <c r="DQ9" i="10"/>
  <c r="DQ14" i="10"/>
  <c r="DQ11" i="10"/>
  <c r="DQ109" i="10"/>
  <c r="DQ111" i="10" s="1"/>
  <c r="DQ233" i="10"/>
  <c r="DQ234" i="10"/>
  <c r="DQ290" i="10" s="1"/>
  <c r="DQ451" i="10"/>
  <c r="DQ447" i="10"/>
  <c r="DQ450" i="10"/>
  <c r="DR26" i="9" l="1"/>
  <c r="DR25" i="9"/>
  <c r="DP127" i="9"/>
  <c r="DP128" i="9" s="1"/>
  <c r="DP121" i="9"/>
  <c r="DR149" i="9"/>
  <c r="DR9" i="9"/>
  <c r="DR42" i="9" s="1"/>
  <c r="DR43" i="9" s="1"/>
  <c r="DR13" i="9"/>
  <c r="DS7" i="9"/>
  <c r="DR19" i="9"/>
  <c r="DR67" i="9"/>
  <c r="DR119" i="9"/>
  <c r="DR82" i="9"/>
  <c r="DR105" i="9"/>
  <c r="DR106" i="9" s="1"/>
  <c r="DR107" i="9" s="1"/>
  <c r="DR111" i="9" s="1"/>
  <c r="DR126" i="9"/>
  <c r="DR65" i="9"/>
  <c r="DR66" i="9" s="1"/>
  <c r="DR68" i="9" s="1"/>
  <c r="DR69" i="9" s="1"/>
  <c r="DR71" i="9" s="1"/>
  <c r="DR72" i="9" s="1"/>
  <c r="DR70" i="9"/>
  <c r="DQ91" i="9"/>
  <c r="DQ92" i="9" s="1"/>
  <c r="DQ83" i="9"/>
  <c r="DR24" i="9"/>
  <c r="DQ213" i="10"/>
  <c r="DQ260" i="10"/>
  <c r="DQ388" i="10"/>
  <c r="DQ270" i="10"/>
  <c r="DQ268" i="10"/>
  <c r="DQ103" i="10"/>
  <c r="DQ220" i="10"/>
  <c r="DQ221" i="10" s="1"/>
  <c r="DQ471" i="10"/>
  <c r="DQ385" i="10"/>
  <c r="DQ256" i="10" s="1"/>
  <c r="DQ464" i="10"/>
  <c r="DQ467" i="10" s="1"/>
  <c r="DQ465" i="10"/>
  <c r="DQ466" i="10"/>
  <c r="DQ51" i="10"/>
  <c r="DQ58" i="10" s="1"/>
  <c r="DQ50" i="10"/>
  <c r="DQ57" i="10" s="1"/>
  <c r="DQ266" i="10"/>
  <c r="DR6" i="10"/>
  <c r="DR44" i="9" l="1"/>
  <c r="DR152" i="9"/>
  <c r="DR156" i="9"/>
  <c r="DQ84" i="9"/>
  <c r="DQ120" i="9"/>
  <c r="DS102" i="9"/>
  <c r="DS103" i="9" s="1"/>
  <c r="DS104" i="9" s="1"/>
  <c r="DS14" i="9"/>
  <c r="DS10" i="9"/>
  <c r="DS46" i="9"/>
  <c r="DS8" i="9"/>
  <c r="DS15" i="9"/>
  <c r="DS12" i="9"/>
  <c r="DS11" i="9"/>
  <c r="DR509" i="10"/>
  <c r="DR109" i="10"/>
  <c r="DR111" i="10" s="1"/>
  <c r="DQ436" i="10"/>
  <c r="DQ473" i="10"/>
  <c r="DQ472" i="10"/>
  <c r="DQ300" i="10"/>
  <c r="DQ198" i="10"/>
  <c r="DR10" i="10"/>
  <c r="DR104" i="10"/>
  <c r="DR11" i="10"/>
  <c r="DR268" i="10" s="1"/>
  <c r="DR13" i="10"/>
  <c r="DR14" i="10"/>
  <c r="DR37" i="10"/>
  <c r="DR38" i="10" s="1"/>
  <c r="DR39" i="10" s="1"/>
  <c r="DR9" i="10"/>
  <c r="DR7" i="10"/>
  <c r="DR8" i="10" s="1"/>
  <c r="DR234" i="10"/>
  <c r="DR290" i="10" s="1"/>
  <c r="DR12" i="10"/>
  <c r="DR233" i="10"/>
  <c r="DR447" i="10"/>
  <c r="DR451" i="10"/>
  <c r="DR450" i="10"/>
  <c r="DQ422" i="10"/>
  <c r="DR83" i="9" l="1"/>
  <c r="DR91" i="9"/>
  <c r="DR92" i="9" s="1"/>
  <c r="DS26" i="9"/>
  <c r="DS25" i="9"/>
  <c r="DS24" i="9"/>
  <c r="DS149" i="9"/>
  <c r="DS19" i="9"/>
  <c r="DT7" i="9"/>
  <c r="DS13" i="9"/>
  <c r="DS9" i="9"/>
  <c r="DS42" i="9" s="1"/>
  <c r="DS43" i="9" s="1"/>
  <c r="DS44" i="9" s="1"/>
  <c r="DS91" i="9" s="1"/>
  <c r="DS92" i="9" s="1"/>
  <c r="DQ127" i="9"/>
  <c r="DQ128" i="9" s="1"/>
  <c r="DQ121" i="9"/>
  <c r="DS65" i="9"/>
  <c r="DS66" i="9" s="1"/>
  <c r="DS68" i="9" s="1"/>
  <c r="DS126" i="9"/>
  <c r="DS70" i="9"/>
  <c r="DS119" i="9"/>
  <c r="DS105" i="9"/>
  <c r="DS106" i="9" s="1"/>
  <c r="DS107" i="9" s="1"/>
  <c r="DS111" i="9" s="1"/>
  <c r="DS82" i="9"/>
  <c r="DS67" i="9"/>
  <c r="DR388" i="10"/>
  <c r="DR270" i="10"/>
  <c r="DR213" i="10"/>
  <c r="DR260" i="10"/>
  <c r="DR385" i="10"/>
  <c r="DR256" i="10" s="1"/>
  <c r="DR464" i="10"/>
  <c r="DR467" i="10" s="1"/>
  <c r="DR465" i="10"/>
  <c r="DR466" i="10"/>
  <c r="DR50" i="10"/>
  <c r="DR57" i="10" s="1"/>
  <c r="DR51" i="10"/>
  <c r="DR58" i="10" s="1"/>
  <c r="DS6" i="10"/>
  <c r="DR266" i="10"/>
  <c r="DR103" i="10"/>
  <c r="DR220" i="10"/>
  <c r="DR221" i="10" s="1"/>
  <c r="DR471" i="10"/>
  <c r="DR120" i="9" l="1"/>
  <c r="DR84" i="9"/>
  <c r="DS83" i="9"/>
  <c r="DS120" i="9" s="1"/>
  <c r="DS127" i="9" s="1"/>
  <c r="DT102" i="9"/>
  <c r="DT103" i="9" s="1"/>
  <c r="DT104" i="9" s="1"/>
  <c r="DT15" i="9"/>
  <c r="DT11" i="9"/>
  <c r="DT46" i="9"/>
  <c r="DT14" i="9"/>
  <c r="DT10" i="9"/>
  <c r="DT8" i="9"/>
  <c r="DT12" i="9"/>
  <c r="DS152" i="9"/>
  <c r="DS156" i="9"/>
  <c r="DS69" i="9"/>
  <c r="DS71" i="9" s="1"/>
  <c r="DS72" i="9" s="1"/>
  <c r="DS509" i="10"/>
  <c r="DR436" i="10"/>
  <c r="DR473" i="10"/>
  <c r="DR472" i="10"/>
  <c r="DR422" i="10"/>
  <c r="DR300" i="10"/>
  <c r="DR198" i="10"/>
  <c r="DS13" i="10"/>
  <c r="DS10" i="10"/>
  <c r="DS9" i="10"/>
  <c r="DS14" i="10"/>
  <c r="DS7" i="10"/>
  <c r="DS8" i="10" s="1"/>
  <c r="DS37" i="10"/>
  <c r="DS38" i="10" s="1"/>
  <c r="DS39" i="10" s="1"/>
  <c r="DS104" i="10"/>
  <c r="DS11" i="10"/>
  <c r="DS233" i="10"/>
  <c r="DS234" i="10"/>
  <c r="DS290" i="10" s="1"/>
  <c r="DS109" i="10"/>
  <c r="DS111" i="10" s="1"/>
  <c r="DS12" i="10"/>
  <c r="DS447" i="10"/>
  <c r="DS451" i="10"/>
  <c r="DS450" i="10"/>
  <c r="DS128" i="9"/>
  <c r="DS121" i="9" l="1"/>
  <c r="DS84" i="9"/>
  <c r="DR127" i="9"/>
  <c r="DR128" i="9" s="1"/>
  <c r="DR121" i="9"/>
  <c r="DT67" i="9"/>
  <c r="DT65" i="9"/>
  <c r="DT66" i="9" s="1"/>
  <c r="DT68" i="9" s="1"/>
  <c r="DT119" i="9"/>
  <c r="DT126" i="9"/>
  <c r="DT70" i="9"/>
  <c r="DT105" i="9"/>
  <c r="DT106" i="9" s="1"/>
  <c r="DT107" i="9" s="1"/>
  <c r="DT111" i="9" s="1"/>
  <c r="DT82" i="9"/>
  <c r="DT149" i="9"/>
  <c r="DT19" i="9"/>
  <c r="DT13" i="9"/>
  <c r="DU7" i="9"/>
  <c r="DT9" i="9"/>
  <c r="DT42" i="9" s="1"/>
  <c r="DT43" i="9" s="1"/>
  <c r="DT25" i="9"/>
  <c r="DT26" i="9"/>
  <c r="DT24" i="9"/>
  <c r="DS103" i="10"/>
  <c r="DS220" i="10"/>
  <c r="DS221" i="10" s="1"/>
  <c r="DS471" i="10"/>
  <c r="DT6" i="10"/>
  <c r="DS260" i="10"/>
  <c r="DS213" i="10"/>
  <c r="DS270" i="10"/>
  <c r="DS388" i="10"/>
  <c r="DS268" i="10"/>
  <c r="DS385" i="10"/>
  <c r="DS256" i="10" s="1"/>
  <c r="DS466" i="10"/>
  <c r="DS464" i="10"/>
  <c r="DS467" i="10" s="1"/>
  <c r="DS465" i="10"/>
  <c r="DS50" i="10"/>
  <c r="DS57" i="10" s="1"/>
  <c r="DS51" i="10"/>
  <c r="DS58" i="10" s="1"/>
  <c r="DS266" i="10"/>
  <c r="DT44" i="9" l="1"/>
  <c r="DT91" i="9" s="1"/>
  <c r="DT92" i="9" s="1"/>
  <c r="DT69" i="9"/>
  <c r="DT71" i="9" s="1"/>
  <c r="DT72" i="9" s="1"/>
  <c r="DU102" i="9"/>
  <c r="DU103" i="9" s="1"/>
  <c r="DU104" i="9" s="1"/>
  <c r="DU15" i="9"/>
  <c r="DU11" i="9"/>
  <c r="DU14" i="9"/>
  <c r="DU12" i="9"/>
  <c r="DU67" i="9" s="1"/>
  <c r="DU8" i="9"/>
  <c r="DU46" i="9"/>
  <c r="DU10" i="9"/>
  <c r="DT152" i="9"/>
  <c r="DT156" i="9"/>
  <c r="DT509" i="10"/>
  <c r="DS436" i="10"/>
  <c r="DS473" i="10"/>
  <c r="DS472" i="10"/>
  <c r="DS422" i="10"/>
  <c r="DT37" i="10"/>
  <c r="DT38" i="10" s="1"/>
  <c r="DT39" i="10" s="1"/>
  <c r="DT13" i="10"/>
  <c r="DT9" i="10"/>
  <c r="DT104" i="10"/>
  <c r="DT7" i="10"/>
  <c r="DT8" i="10" s="1"/>
  <c r="DT10" i="10"/>
  <c r="DT11" i="10"/>
  <c r="DT268" i="10" s="1"/>
  <c r="DT12" i="10"/>
  <c r="DT109" i="10"/>
  <c r="DT111" i="10" s="1"/>
  <c r="DT234" i="10"/>
  <c r="DT290" i="10" s="1"/>
  <c r="DT233" i="10"/>
  <c r="DT447" i="10"/>
  <c r="DT14" i="10"/>
  <c r="DT451" i="10"/>
  <c r="DT450" i="10"/>
  <c r="DS198" i="10"/>
  <c r="DS300" i="10"/>
  <c r="DT83" i="9" l="1"/>
  <c r="DT120" i="9" s="1"/>
  <c r="DT127" i="9" s="1"/>
  <c r="DU149" i="9"/>
  <c r="DV7" i="9"/>
  <c r="DU13" i="9"/>
  <c r="DU9" i="9"/>
  <c r="DU42" i="9" s="1"/>
  <c r="DU43" i="9" s="1"/>
  <c r="DU19" i="9"/>
  <c r="DU65" i="9"/>
  <c r="DU66" i="9" s="1"/>
  <c r="DU68" i="9" s="1"/>
  <c r="DU69" i="9" s="1"/>
  <c r="DU71" i="9" s="1"/>
  <c r="DU72" i="9" s="1"/>
  <c r="DU82" i="9"/>
  <c r="DU105" i="9"/>
  <c r="DU106" i="9" s="1"/>
  <c r="DU107" i="9" s="1"/>
  <c r="DU111" i="9" s="1"/>
  <c r="DU119" i="9"/>
  <c r="DU126" i="9"/>
  <c r="DU70" i="9"/>
  <c r="DU25" i="9"/>
  <c r="DU26" i="9"/>
  <c r="DU24" i="9"/>
  <c r="DT213" i="10"/>
  <c r="DT260" i="10"/>
  <c r="DU6" i="10"/>
  <c r="DT266" i="10"/>
  <c r="DT388" i="10"/>
  <c r="DT270" i="10"/>
  <c r="DT103" i="10"/>
  <c r="DT220" i="10"/>
  <c r="DT221" i="10" s="1"/>
  <c r="DT471" i="10"/>
  <c r="DT465" i="10"/>
  <c r="DT385" i="10"/>
  <c r="DT256" i="10" s="1"/>
  <c r="DT466" i="10"/>
  <c r="DT464" i="10"/>
  <c r="DT467" i="10" s="1"/>
  <c r="DT50" i="10"/>
  <c r="DT57" i="10" s="1"/>
  <c r="DT51" i="10"/>
  <c r="DT58" i="10" s="1"/>
  <c r="DT121" i="9" l="1"/>
  <c r="DT84" i="9"/>
  <c r="CT137" i="9"/>
  <c r="CT138" i="9" s="1"/>
  <c r="CI137" i="9"/>
  <c r="CI138" i="9" s="1"/>
  <c r="CG137" i="9"/>
  <c r="CG138" i="9" s="1"/>
  <c r="CS137" i="9"/>
  <c r="CS138" i="9" s="1"/>
  <c r="CL137" i="9"/>
  <c r="CL138" i="9" s="1"/>
  <c r="CP137" i="9"/>
  <c r="CP138" i="9" s="1"/>
  <c r="CR137" i="9"/>
  <c r="CR138" i="9" s="1"/>
  <c r="CM137" i="9"/>
  <c r="CM138" i="9" s="1"/>
  <c r="CN137" i="9"/>
  <c r="CN138" i="9" s="1"/>
  <c r="CH137" i="9"/>
  <c r="CH138" i="9" s="1"/>
  <c r="CQ137" i="9"/>
  <c r="CQ138" i="9" s="1"/>
  <c r="CJ137" i="9"/>
  <c r="CJ138" i="9" s="1"/>
  <c r="CF137" i="9"/>
  <c r="CF138" i="9" s="1"/>
  <c r="CO137" i="9"/>
  <c r="CO138" i="9" s="1"/>
  <c r="CE137" i="9"/>
  <c r="CE138" i="9" s="1"/>
  <c r="CU137" i="9"/>
  <c r="CU138" i="9" s="1"/>
  <c r="CK137" i="9"/>
  <c r="CK138" i="9" s="1"/>
  <c r="CV137" i="9"/>
  <c r="CV138" i="9" s="1"/>
  <c r="CW137" i="9"/>
  <c r="CW138" i="9" s="1"/>
  <c r="CX137" i="9"/>
  <c r="CX138" i="9" s="1"/>
  <c r="CY137" i="9"/>
  <c r="CY138" i="9" s="1"/>
  <c r="CZ137" i="9"/>
  <c r="CZ138" i="9" s="1"/>
  <c r="DA137" i="9"/>
  <c r="DA138" i="9" s="1"/>
  <c r="DB137" i="9"/>
  <c r="DB138" i="9" s="1"/>
  <c r="DC137" i="9"/>
  <c r="DC138" i="9" s="1"/>
  <c r="DD137" i="9"/>
  <c r="DD138" i="9" s="1"/>
  <c r="DE137" i="9"/>
  <c r="DE138" i="9" s="1"/>
  <c r="DF137" i="9"/>
  <c r="DF138" i="9" s="1"/>
  <c r="DG137" i="9"/>
  <c r="DG138" i="9" s="1"/>
  <c r="DH137" i="9"/>
  <c r="DH138" i="9" s="1"/>
  <c r="DI137" i="9"/>
  <c r="DI138" i="9" s="1"/>
  <c r="DJ137" i="9"/>
  <c r="DJ138" i="9" s="1"/>
  <c r="DK137" i="9"/>
  <c r="DK138" i="9" s="1"/>
  <c r="DL137" i="9"/>
  <c r="DL138" i="9" s="1"/>
  <c r="DN137" i="9"/>
  <c r="DN138" i="9" s="1"/>
  <c r="DM137" i="9"/>
  <c r="DM138" i="9" s="1"/>
  <c r="DO137" i="9"/>
  <c r="DO138" i="9" s="1"/>
  <c r="DP137" i="9"/>
  <c r="DP138" i="9" s="1"/>
  <c r="DQ137" i="9"/>
  <c r="DQ138" i="9" s="1"/>
  <c r="DR137" i="9"/>
  <c r="DR138" i="9" s="1"/>
  <c r="DS137" i="9"/>
  <c r="DS138" i="9" s="1"/>
  <c r="DT137" i="9"/>
  <c r="DT138" i="9" s="1"/>
  <c r="DU137" i="9"/>
  <c r="DU138" i="9" s="1"/>
  <c r="DU44" i="9"/>
  <c r="DU91" i="9" s="1"/>
  <c r="DU92" i="9" s="1"/>
  <c r="DV102" i="9"/>
  <c r="DV103" i="9" s="1"/>
  <c r="DV104" i="9" s="1"/>
  <c r="DV12" i="9"/>
  <c r="DV8" i="9"/>
  <c r="DV46" i="9"/>
  <c r="DV11" i="9"/>
  <c r="DV15" i="9"/>
  <c r="DV10" i="9"/>
  <c r="DV137" i="9" s="1"/>
  <c r="DV14" i="9"/>
  <c r="DU152" i="9"/>
  <c r="DU156" i="9"/>
  <c r="DU509" i="10"/>
  <c r="DT436" i="10"/>
  <c r="DT422" i="10"/>
  <c r="DT473" i="10"/>
  <c r="DT472" i="10"/>
  <c r="DU11" i="10"/>
  <c r="DU12" i="10"/>
  <c r="DU9" i="10"/>
  <c r="DU13" i="10"/>
  <c r="DU104" i="10"/>
  <c r="DU14" i="10"/>
  <c r="DU7" i="10"/>
  <c r="DU109" i="10"/>
  <c r="DU111" i="10" s="1"/>
  <c r="DU10" i="10"/>
  <c r="DU37" i="10"/>
  <c r="DU38" i="10" s="1"/>
  <c r="DU39" i="10" s="1"/>
  <c r="DU234" i="10"/>
  <c r="DU290" i="10" s="1"/>
  <c r="DU233" i="10"/>
  <c r="DU447" i="10"/>
  <c r="DU451" i="10"/>
  <c r="DU450" i="10"/>
  <c r="DT300" i="10"/>
  <c r="DT198" i="10"/>
  <c r="DT128" i="9"/>
  <c r="DU8" i="10" l="1"/>
  <c r="AT52" i="14" s="1"/>
  <c r="AT53" i="14" s="1"/>
  <c r="AO37" i="14"/>
  <c r="AO69" i="14" s="1"/>
  <c r="AP37" i="14"/>
  <c r="AP69" i="14" s="1"/>
  <c r="AP30" i="14"/>
  <c r="AP63" i="14" s="1"/>
  <c r="AQ37" i="14"/>
  <c r="AQ69" i="14" s="1"/>
  <c r="AR30" i="14"/>
  <c r="AR63" i="14" s="1"/>
  <c r="AR37" i="14"/>
  <c r="AR69" i="14" s="1"/>
  <c r="AQ30" i="14"/>
  <c r="AQ63" i="14" s="1"/>
  <c r="AU30" i="14"/>
  <c r="AU63" i="14" s="1"/>
  <c r="AT30" i="14"/>
  <c r="AT63" i="14" s="1"/>
  <c r="AT37" i="14"/>
  <c r="AT69" i="14" s="1"/>
  <c r="AS30" i="14"/>
  <c r="AS63" i="14" s="1"/>
  <c r="AY49" i="14"/>
  <c r="AW30" i="14"/>
  <c r="AW63" i="14" s="1"/>
  <c r="AY45" i="14"/>
  <c r="AY73" i="14" s="1"/>
  <c r="AX42" i="14"/>
  <c r="AX32" i="14"/>
  <c r="AX65" i="14" s="1"/>
  <c r="AX34" i="14"/>
  <c r="AX67" i="14" s="1"/>
  <c r="AX28" i="14"/>
  <c r="AX61" i="14" s="1"/>
  <c r="AX44" i="14"/>
  <c r="AY31" i="14"/>
  <c r="AY64" i="14" s="1"/>
  <c r="AX38" i="14"/>
  <c r="AX43" i="14"/>
  <c r="AX70" i="14" s="1"/>
  <c r="AX39" i="14"/>
  <c r="AX33" i="14"/>
  <c r="AX66" i="14" s="1"/>
  <c r="AX29" i="14"/>
  <c r="AX62" i="14" s="1"/>
  <c r="AX31" i="14"/>
  <c r="AX64" i="14" s="1"/>
  <c r="AX30" i="14"/>
  <c r="AX63" i="14" s="1"/>
  <c r="AX36" i="14"/>
  <c r="AX68" i="14" s="1"/>
  <c r="AX41" i="14"/>
  <c r="AX45" i="14"/>
  <c r="AX73" i="14" s="1"/>
  <c r="AY33" i="14"/>
  <c r="AY66" i="14" s="1"/>
  <c r="AW37" i="14"/>
  <c r="AW69" i="14" s="1"/>
  <c r="AX35" i="14"/>
  <c r="AY30" i="14"/>
  <c r="AY63" i="14" s="1"/>
  <c r="AX37" i="14"/>
  <c r="AX69" i="14" s="1"/>
  <c r="AY29" i="14"/>
  <c r="AY62" i="14" s="1"/>
  <c r="AY43" i="14"/>
  <c r="AY70" i="14" s="1"/>
  <c r="AY44" i="14"/>
  <c r="AY32" i="14"/>
  <c r="AY65" i="14" s="1"/>
  <c r="AY39" i="14"/>
  <c r="AY38" i="14"/>
  <c r="AY41" i="14"/>
  <c r="AY34" i="14"/>
  <c r="AY67" i="14" s="1"/>
  <c r="AY37" i="14"/>
  <c r="AY69" i="14" s="1"/>
  <c r="AY28" i="14"/>
  <c r="AY61" i="14" s="1"/>
  <c r="AY36" i="14"/>
  <c r="AY68" i="14" s="1"/>
  <c r="AY42" i="14"/>
  <c r="J52" i="14"/>
  <c r="J53" i="14" s="1"/>
  <c r="K52" i="14"/>
  <c r="K53" i="14" s="1"/>
  <c r="L52" i="14"/>
  <c r="L53" i="14" s="1"/>
  <c r="M52" i="14"/>
  <c r="M53" i="14" s="1"/>
  <c r="N52" i="14"/>
  <c r="N53" i="14" s="1"/>
  <c r="O52" i="14"/>
  <c r="O53" i="14" s="1"/>
  <c r="P52" i="14"/>
  <c r="P53" i="14" s="1"/>
  <c r="Q52" i="14"/>
  <c r="Q53" i="14" s="1"/>
  <c r="R52" i="14"/>
  <c r="R53" i="14" s="1"/>
  <c r="S52" i="14"/>
  <c r="S53" i="14" s="1"/>
  <c r="T52" i="14"/>
  <c r="T53" i="14" s="1"/>
  <c r="U52" i="14"/>
  <c r="U53" i="14" s="1"/>
  <c r="V52" i="14"/>
  <c r="V53" i="14" s="1"/>
  <c r="W52" i="14"/>
  <c r="W53" i="14" s="1"/>
  <c r="X52" i="14"/>
  <c r="X53" i="14" s="1"/>
  <c r="Y52" i="14"/>
  <c r="Y53" i="14" s="1"/>
  <c r="Z52" i="14"/>
  <c r="Z53" i="14" s="1"/>
  <c r="AA52" i="14"/>
  <c r="AA53" i="14" s="1"/>
  <c r="AB52" i="14"/>
  <c r="AB53" i="14" s="1"/>
  <c r="AC52" i="14"/>
  <c r="AC53" i="14" s="1"/>
  <c r="AD52" i="14"/>
  <c r="AD53" i="14" s="1"/>
  <c r="AE52" i="14"/>
  <c r="AE53" i="14" s="1"/>
  <c r="AF52" i="14"/>
  <c r="AF53" i="14" s="1"/>
  <c r="AG52" i="14"/>
  <c r="AG53" i="14" s="1"/>
  <c r="AH52" i="14"/>
  <c r="AH53" i="14" s="1"/>
  <c r="AI52" i="14"/>
  <c r="AI53" i="14" s="1"/>
  <c r="AJ52" i="14"/>
  <c r="AJ53" i="14" s="1"/>
  <c r="AK52" i="14"/>
  <c r="AK53" i="14" s="1"/>
  <c r="AL52" i="14"/>
  <c r="AL53" i="14" s="1"/>
  <c r="AM52" i="14"/>
  <c r="AM53" i="14" s="1"/>
  <c r="AN52" i="14"/>
  <c r="AN53" i="14" s="1"/>
  <c r="AO52" i="14"/>
  <c r="AO53" i="14" s="1"/>
  <c r="AP52" i="14"/>
  <c r="AP53" i="14" s="1"/>
  <c r="AQ52" i="14"/>
  <c r="AQ53" i="14" s="1"/>
  <c r="AR52" i="14"/>
  <c r="AR53" i="14" s="1"/>
  <c r="AS52" i="14"/>
  <c r="AS53" i="14" s="1"/>
  <c r="F52" i="14"/>
  <c r="F53" i="14" s="1"/>
  <c r="G52" i="14"/>
  <c r="G53" i="14" s="1"/>
  <c r="AU52" i="14"/>
  <c r="AU53" i="14" s="1"/>
  <c r="H52" i="14"/>
  <c r="H53" i="14" s="1"/>
  <c r="I52" i="14"/>
  <c r="I53" i="14" s="1"/>
  <c r="DU83" i="9"/>
  <c r="DU120" i="9" s="1"/>
  <c r="DU127" i="9" s="1"/>
  <c r="DV138" i="9"/>
  <c r="DV25" i="9"/>
  <c r="DV26" i="9"/>
  <c r="DV149" i="9"/>
  <c r="DV19" i="9"/>
  <c r="DW7" i="9"/>
  <c r="DV9" i="9"/>
  <c r="DV42" i="9" s="1"/>
  <c r="DV43" i="9" s="1"/>
  <c r="DV13" i="9"/>
  <c r="DV82" i="9"/>
  <c r="DV105" i="9"/>
  <c r="DV106" i="9" s="1"/>
  <c r="DV107" i="9" s="1"/>
  <c r="DV111" i="9" s="1"/>
  <c r="DV119" i="9"/>
  <c r="DV126" i="9"/>
  <c r="DV67" i="9"/>
  <c r="DV70" i="9"/>
  <c r="DV65" i="9"/>
  <c r="DV66" i="9" s="1"/>
  <c r="DV68" i="9" s="1"/>
  <c r="DV24" i="9"/>
  <c r="G39" i="14"/>
  <c r="F30" i="14"/>
  <c r="F63" i="14" s="1"/>
  <c r="H30" i="14"/>
  <c r="H63" i="14" s="1"/>
  <c r="G30" i="14"/>
  <c r="G63" i="14" s="1"/>
  <c r="H39" i="14"/>
  <c r="DU312" i="10"/>
  <c r="DU266" i="10"/>
  <c r="DU422" i="10" s="1"/>
  <c r="DU388" i="10"/>
  <c r="AU37" i="14" s="1"/>
  <c r="AU69" i="14" s="1"/>
  <c r="DU270" i="10"/>
  <c r="DU268" i="10"/>
  <c r="DU385" i="10"/>
  <c r="DU256" i="10" s="1"/>
  <c r="DU464" i="10"/>
  <c r="DU467" i="10" s="1"/>
  <c r="DU466" i="10"/>
  <c r="DU465" i="10"/>
  <c r="DU50" i="10"/>
  <c r="DU57" i="10" s="1"/>
  <c r="DU51" i="10"/>
  <c r="DU58" i="10" s="1"/>
  <c r="DU103" i="10"/>
  <c r="DU220" i="10"/>
  <c r="DU221" i="10" s="1"/>
  <c r="DU471" i="10"/>
  <c r="DU260" i="10"/>
  <c r="DU213" i="10"/>
  <c r="H104" i="10"/>
  <c r="AV30" i="14" l="1"/>
  <c r="AV63" i="14" s="1"/>
  <c r="AO30" i="14"/>
  <c r="AO63" i="14" s="1"/>
  <c r="AV37" i="14"/>
  <c r="AV69" i="14" s="1"/>
  <c r="AX52" i="14"/>
  <c r="AX53" i="14" s="1"/>
  <c r="AX85" i="14" s="1"/>
  <c r="AY35" i="14"/>
  <c r="AW52" i="14"/>
  <c r="AW53" i="14" s="1"/>
  <c r="AW88" i="14" s="1"/>
  <c r="AV39" i="14"/>
  <c r="AV52" i="14"/>
  <c r="AV53" i="14" s="1"/>
  <c r="AY48" i="14"/>
  <c r="AY52" i="14"/>
  <c r="AY53" i="14" s="1"/>
  <c r="AY83" i="14" s="1"/>
  <c r="AT82" i="14"/>
  <c r="AT88" i="14"/>
  <c r="AW39" i="14"/>
  <c r="F82" i="14"/>
  <c r="AS37" i="14"/>
  <c r="AS69" i="14" s="1"/>
  <c r="AS88" i="14" s="1"/>
  <c r="DU84" i="9"/>
  <c r="G82" i="14"/>
  <c r="AR88" i="14"/>
  <c r="AR82" i="14"/>
  <c r="AU88" i="14"/>
  <c r="AS82" i="14"/>
  <c r="AQ82" i="14"/>
  <c r="AQ88" i="14"/>
  <c r="DU121" i="9"/>
  <c r="AO88" i="14"/>
  <c r="AO82" i="14"/>
  <c r="AP82" i="14"/>
  <c r="AU82" i="14"/>
  <c r="AX71" i="14"/>
  <c r="AX72" i="14"/>
  <c r="AU39" i="14"/>
  <c r="AY72" i="14"/>
  <c r="AY71" i="14"/>
  <c r="H82" i="14"/>
  <c r="AP88" i="14"/>
  <c r="DV69" i="9"/>
  <c r="DV71" i="9" s="1"/>
  <c r="DV72" i="9" s="1"/>
  <c r="DW102" i="9"/>
  <c r="DW103" i="9" s="1"/>
  <c r="DW104" i="9" s="1"/>
  <c r="DW46" i="9"/>
  <c r="DW12" i="9"/>
  <c r="DW65" i="9" s="1"/>
  <c r="DW66" i="9" s="1"/>
  <c r="DW68" i="9" s="1"/>
  <c r="DW11" i="9"/>
  <c r="DW8" i="9"/>
  <c r="DW10" i="9"/>
  <c r="DW137" i="9" s="1"/>
  <c r="DW138" i="9" s="1"/>
  <c r="DW14" i="9"/>
  <c r="DW15" i="9"/>
  <c r="DV44" i="9"/>
  <c r="DV156" i="9"/>
  <c r="DV152" i="9"/>
  <c r="DU436" i="10"/>
  <c r="DU473" i="10"/>
  <c r="DU472" i="10"/>
  <c r="DU300" i="10"/>
  <c r="DU198" i="10"/>
  <c r="I30" i="14"/>
  <c r="I63" i="14" s="1"/>
  <c r="I82" i="14" s="1"/>
  <c r="J30" i="14"/>
  <c r="J63" i="14" s="1"/>
  <c r="J82" i="14" s="1"/>
  <c r="L30" i="14"/>
  <c r="L63" i="14" s="1"/>
  <c r="L82" i="14" s="1"/>
  <c r="K30" i="14"/>
  <c r="K63" i="14" s="1"/>
  <c r="K82" i="14" s="1"/>
  <c r="N30" i="14"/>
  <c r="N63" i="14" s="1"/>
  <c r="N82" i="14" s="1"/>
  <c r="M30" i="14"/>
  <c r="M63" i="14" s="1"/>
  <c r="M82" i="14" s="1"/>
  <c r="O30" i="14"/>
  <c r="O63" i="14" s="1"/>
  <c r="O82" i="14" s="1"/>
  <c r="P30" i="14"/>
  <c r="P63" i="14" s="1"/>
  <c r="P82" i="14" s="1"/>
  <c r="Q30" i="14"/>
  <c r="Q63" i="14" s="1"/>
  <c r="Q82" i="14" s="1"/>
  <c r="R30" i="14"/>
  <c r="R63" i="14" s="1"/>
  <c r="R82" i="14" s="1"/>
  <c r="S30" i="14"/>
  <c r="S63" i="14" s="1"/>
  <c r="S82" i="14" s="1"/>
  <c r="U30" i="14"/>
  <c r="U63" i="14" s="1"/>
  <c r="U82" i="14" s="1"/>
  <c r="T30" i="14"/>
  <c r="T63" i="14" s="1"/>
  <c r="T82" i="14" s="1"/>
  <c r="W30" i="14"/>
  <c r="W63" i="14" s="1"/>
  <c r="W82" i="14" s="1"/>
  <c r="V30" i="14"/>
  <c r="V63" i="14" s="1"/>
  <c r="V82" i="14" s="1"/>
  <c r="X30" i="14"/>
  <c r="X63" i="14" s="1"/>
  <c r="X82" i="14" s="1"/>
  <c r="Y30" i="14"/>
  <c r="Y63" i="14" s="1"/>
  <c r="Y82" i="14" s="1"/>
  <c r="AA30" i="14"/>
  <c r="AA63" i="14" s="1"/>
  <c r="AA82" i="14" s="1"/>
  <c r="Z30" i="14"/>
  <c r="Z63" i="14" s="1"/>
  <c r="Z82" i="14" s="1"/>
  <c r="AC30" i="14"/>
  <c r="AC63" i="14" s="1"/>
  <c r="AC82" i="14" s="1"/>
  <c r="AB30" i="14"/>
  <c r="AB63" i="14" s="1"/>
  <c r="AB82" i="14" s="1"/>
  <c r="AE30" i="14"/>
  <c r="AE63" i="14" s="1"/>
  <c r="AE82" i="14" s="1"/>
  <c r="AD30" i="14"/>
  <c r="AD63" i="14" s="1"/>
  <c r="AD82" i="14" s="1"/>
  <c r="AF30" i="14"/>
  <c r="AF63" i="14" s="1"/>
  <c r="AF82" i="14" s="1"/>
  <c r="AG30" i="14"/>
  <c r="AG63" i="14" s="1"/>
  <c r="AG82" i="14" s="1"/>
  <c r="AH30" i="14"/>
  <c r="AH63" i="14" s="1"/>
  <c r="AH82" i="14" s="1"/>
  <c r="AJ30" i="14"/>
  <c r="AJ63" i="14" s="1"/>
  <c r="AJ82" i="14" s="1"/>
  <c r="AI30" i="14"/>
  <c r="AI63" i="14" s="1"/>
  <c r="AI82" i="14" s="1"/>
  <c r="AL30" i="14"/>
  <c r="AL63" i="14" s="1"/>
  <c r="AL82" i="14" s="1"/>
  <c r="AK30" i="14"/>
  <c r="AK63" i="14" s="1"/>
  <c r="AK82" i="14" s="1"/>
  <c r="AM30" i="14"/>
  <c r="AM63" i="14" s="1"/>
  <c r="AM82" i="14" s="1"/>
  <c r="AN30" i="14"/>
  <c r="AN63" i="14" s="1"/>
  <c r="AN82" i="14" s="1"/>
  <c r="H9" i="10"/>
  <c r="I9" i="10" s="1"/>
  <c r="DU128" i="9"/>
  <c r="AV88" i="14" l="1"/>
  <c r="AX92" i="14"/>
  <c r="AX83" i="14"/>
  <c r="AX82" i="14"/>
  <c r="AX86" i="14"/>
  <c r="AX80" i="14"/>
  <c r="AX84" i="14"/>
  <c r="AX88" i="14"/>
  <c r="AX91" i="14"/>
  <c r="AX90" i="14"/>
  <c r="AX87" i="14"/>
  <c r="AX81" i="14"/>
  <c r="AX89" i="14"/>
  <c r="AY91" i="14"/>
  <c r="AV82" i="14"/>
  <c r="AW82" i="14"/>
  <c r="AY86" i="14"/>
  <c r="AY89" i="14"/>
  <c r="AY80" i="14"/>
  <c r="AY85" i="14"/>
  <c r="AY81" i="14"/>
  <c r="AY92" i="14"/>
  <c r="AY88" i="14"/>
  <c r="AY84" i="14"/>
  <c r="AY82" i="14"/>
  <c r="AY87" i="14"/>
  <c r="AY90" i="14"/>
  <c r="AX49" i="14"/>
  <c r="AX48" i="14"/>
  <c r="DV91" i="9"/>
  <c r="DV92" i="9" s="1"/>
  <c r="DV83" i="9"/>
  <c r="DW149" i="9"/>
  <c r="DW19" i="9"/>
  <c r="DW13" i="9"/>
  <c r="DW9" i="9"/>
  <c r="DW42" i="9" s="1"/>
  <c r="DW43" i="9" s="1"/>
  <c r="DX7" i="9"/>
  <c r="DW24" i="9"/>
  <c r="DW26" i="9"/>
  <c r="DW25" i="9"/>
  <c r="DW70" i="9"/>
  <c r="DW82" i="9"/>
  <c r="DW105" i="9"/>
  <c r="DW106" i="9" s="1"/>
  <c r="DW107" i="9" s="1"/>
  <c r="DW111" i="9" s="1"/>
  <c r="DW67" i="9"/>
  <c r="DW69" i="9" s="1"/>
  <c r="DW71" i="9" s="1"/>
  <c r="DW72" i="9" s="1"/>
  <c r="DW119" i="9"/>
  <c r="DW126" i="9"/>
  <c r="DW44" i="9" l="1"/>
  <c r="DW91" i="9" s="1"/>
  <c r="DW92" i="9" s="1"/>
  <c r="DV84" i="9"/>
  <c r="DV120" i="9"/>
  <c r="DX102" i="9"/>
  <c r="DX103" i="9" s="1"/>
  <c r="DX104" i="9" s="1"/>
  <c r="DX8" i="9"/>
  <c r="DX12" i="9"/>
  <c r="DX15" i="9"/>
  <c r="DX11" i="9"/>
  <c r="DX14" i="9"/>
  <c r="DX10" i="9"/>
  <c r="DX137" i="9" s="1"/>
  <c r="DX138" i="9" s="1"/>
  <c r="DX46" i="9"/>
  <c r="DW156" i="9"/>
  <c r="DW152" i="9"/>
  <c r="DW83" i="9" l="1"/>
  <c r="DW120" i="9" s="1"/>
  <c r="DW127" i="9" s="1"/>
  <c r="DW128" i="9" s="1"/>
  <c r="DX149" i="9"/>
  <c r="DX19" i="9"/>
  <c r="DX9" i="9"/>
  <c r="DX42" i="9" s="1"/>
  <c r="DX43" i="9" s="1"/>
  <c r="DY7" i="9"/>
  <c r="DX13" i="9"/>
  <c r="DX26" i="9"/>
  <c r="DX25" i="9"/>
  <c r="DX67" i="9"/>
  <c r="DX65" i="9"/>
  <c r="DX66" i="9" s="1"/>
  <c r="DX68" i="9" s="1"/>
  <c r="DX119" i="9"/>
  <c r="DX70" i="9"/>
  <c r="DX82" i="9"/>
  <c r="DX126" i="9"/>
  <c r="DX105" i="9"/>
  <c r="DX106" i="9" s="1"/>
  <c r="DX107" i="9" s="1"/>
  <c r="DX111" i="9" s="1"/>
  <c r="DV127" i="9"/>
  <c r="DV128" i="9" s="1"/>
  <c r="DV121" i="9"/>
  <c r="DX24" i="9"/>
  <c r="DW121" i="9" l="1"/>
  <c r="DW84" i="9"/>
  <c r="DX69" i="9"/>
  <c r="DX71" i="9" s="1"/>
  <c r="DX72" i="9" s="1"/>
  <c r="DY102" i="9"/>
  <c r="DY103" i="9" s="1"/>
  <c r="DY104" i="9" s="1"/>
  <c r="DY8" i="9"/>
  <c r="DY14" i="9"/>
  <c r="DY11" i="9"/>
  <c r="DY12" i="9"/>
  <c r="DY67" i="9" s="1"/>
  <c r="DY46" i="9"/>
  <c r="DY15" i="9"/>
  <c r="DY10" i="9"/>
  <c r="DY137" i="9" s="1"/>
  <c r="DY138" i="9" s="1"/>
  <c r="DX44" i="9"/>
  <c r="DX152" i="9"/>
  <c r="DX156" i="9"/>
  <c r="DX91" i="9" l="1"/>
  <c r="DX92" i="9" s="1"/>
  <c r="DX83" i="9"/>
  <c r="DY65" i="9"/>
  <c r="DY66" i="9" s="1"/>
  <c r="DY68" i="9" s="1"/>
  <c r="DY69" i="9" s="1"/>
  <c r="DY71" i="9" s="1"/>
  <c r="DY72" i="9" s="1"/>
  <c r="DY119" i="9"/>
  <c r="DY70" i="9"/>
  <c r="DY126" i="9"/>
  <c r="DY82" i="9"/>
  <c r="DY105" i="9"/>
  <c r="DY106" i="9" s="1"/>
  <c r="DY107" i="9" s="1"/>
  <c r="DY111" i="9" s="1"/>
  <c r="DY149" i="9"/>
  <c r="DY9" i="9"/>
  <c r="DY42" i="9" s="1"/>
  <c r="DY43" i="9" s="1"/>
  <c r="DZ7" i="9"/>
  <c r="DY19" i="9"/>
  <c r="DY13" i="9"/>
  <c r="DY25" i="9"/>
  <c r="DY26" i="9"/>
  <c r="DY24" i="9"/>
  <c r="DY44" i="9" l="1"/>
  <c r="DY91" i="9" s="1"/>
  <c r="DY92" i="9" s="1"/>
  <c r="DZ102" i="9"/>
  <c r="DZ103" i="9" s="1"/>
  <c r="DZ104" i="9" s="1"/>
  <c r="DZ8" i="9"/>
  <c r="DZ14" i="9"/>
  <c r="DZ15" i="9"/>
  <c r="DZ12" i="9"/>
  <c r="DZ10" i="9"/>
  <c r="DZ137" i="9" s="1"/>
  <c r="DZ138" i="9" s="1"/>
  <c r="DZ11" i="9"/>
  <c r="DZ46" i="9"/>
  <c r="DX120" i="9"/>
  <c r="DX84" i="9"/>
  <c r="DY156" i="9"/>
  <c r="DY152" i="9"/>
  <c r="DY83" i="9" l="1"/>
  <c r="DY120" i="9" s="1"/>
  <c r="DY127" i="9" s="1"/>
  <c r="DY128" i="9" s="1"/>
  <c r="DX127" i="9"/>
  <c r="DX128" i="9" s="1"/>
  <c r="DX121" i="9"/>
  <c r="DZ26" i="9"/>
  <c r="DZ25" i="9"/>
  <c r="DZ67" i="9"/>
  <c r="DZ70" i="9"/>
  <c r="DZ82" i="9"/>
  <c r="DZ126" i="9"/>
  <c r="DZ105" i="9"/>
  <c r="DZ106" i="9" s="1"/>
  <c r="DZ107" i="9" s="1"/>
  <c r="DZ111" i="9" s="1"/>
  <c r="DZ119" i="9"/>
  <c r="DZ65" i="9"/>
  <c r="DZ66" i="9" s="1"/>
  <c r="DZ68" i="9" s="1"/>
  <c r="DZ69" i="9" s="1"/>
  <c r="DZ71" i="9" s="1"/>
  <c r="DZ72" i="9" s="1"/>
  <c r="DZ149" i="9"/>
  <c r="DZ13" i="9"/>
  <c r="DZ9" i="9"/>
  <c r="DZ42" i="9" s="1"/>
  <c r="DZ43" i="9" s="1"/>
  <c r="DZ44" i="9" s="1"/>
  <c r="DZ83" i="9" s="1"/>
  <c r="DZ120" i="9" s="1"/>
  <c r="DZ127" i="9" s="1"/>
  <c r="DZ19" i="9"/>
  <c r="EA7" i="9"/>
  <c r="DZ24" i="9"/>
  <c r="DY121" i="9" l="1"/>
  <c r="DY84" i="9"/>
  <c r="EA102" i="9"/>
  <c r="EA103" i="9" s="1"/>
  <c r="EA104" i="9" s="1"/>
  <c r="EA12" i="9"/>
  <c r="EA11" i="9"/>
  <c r="EA8" i="9"/>
  <c r="EA14" i="9"/>
  <c r="EA10" i="9"/>
  <c r="EA137" i="9" s="1"/>
  <c r="EA138" i="9" s="1"/>
  <c r="EA15" i="9"/>
  <c r="EA46" i="9"/>
  <c r="DZ91" i="9"/>
  <c r="DZ92" i="9" s="1"/>
  <c r="DZ152" i="9"/>
  <c r="DZ156" i="9"/>
  <c r="DZ121" i="9"/>
  <c r="DZ84" i="9"/>
  <c r="DZ128" i="9"/>
  <c r="EA149" i="9" l="1"/>
  <c r="EA13" i="9"/>
  <c r="EA19" i="9"/>
  <c r="EA9" i="9"/>
  <c r="EA42" i="9" s="1"/>
  <c r="EA43" i="9" s="1"/>
  <c r="EA44" i="9" s="1"/>
  <c r="EA91" i="9" s="1"/>
  <c r="EA92" i="9" s="1"/>
  <c r="EB7" i="9"/>
  <c r="EA25" i="9"/>
  <c r="EA26" i="9"/>
  <c r="EA24" i="9"/>
  <c r="EA65" i="9"/>
  <c r="EA66" i="9" s="1"/>
  <c r="EA68" i="9" s="1"/>
  <c r="EA119" i="9"/>
  <c r="EA126" i="9"/>
  <c r="EA70" i="9"/>
  <c r="EA82" i="9"/>
  <c r="EA105" i="9"/>
  <c r="EA106" i="9" s="1"/>
  <c r="EA107" i="9" s="1"/>
  <c r="EA111" i="9" s="1"/>
  <c r="EA67" i="9"/>
  <c r="EA69" i="9" l="1"/>
  <c r="EA71" i="9" s="1"/>
  <c r="EA72" i="9" s="1"/>
  <c r="EA83" i="9"/>
  <c r="EA120" i="9" s="1"/>
  <c r="EA127" i="9" s="1"/>
  <c r="EA128" i="9" s="1"/>
  <c r="EB102" i="9"/>
  <c r="EB103" i="9" s="1"/>
  <c r="EB104" i="9" s="1"/>
  <c r="EB11" i="9"/>
  <c r="EB10" i="9"/>
  <c r="EB137" i="9" s="1"/>
  <c r="EB138" i="9" s="1"/>
  <c r="EB15" i="9"/>
  <c r="EB12" i="9"/>
  <c r="EB8" i="9"/>
  <c r="EB14" i="9"/>
  <c r="EB46" i="9"/>
  <c r="EA156" i="9"/>
  <c r="EA152" i="9"/>
  <c r="EA121" i="9" l="1"/>
  <c r="EA84" i="9"/>
  <c r="EB67" i="9"/>
  <c r="EB126" i="9"/>
  <c r="EB65" i="9"/>
  <c r="EB66" i="9" s="1"/>
  <c r="EB68" i="9" s="1"/>
  <c r="EB119" i="9"/>
  <c r="EB70" i="9"/>
  <c r="EB82" i="9"/>
  <c r="EB105" i="9"/>
  <c r="EB106" i="9" s="1"/>
  <c r="EB107" i="9" s="1"/>
  <c r="EB111" i="9" s="1"/>
  <c r="EB26" i="9"/>
  <c r="EB25" i="9"/>
  <c r="EB149" i="9"/>
  <c r="EB19" i="9"/>
  <c r="EB9" i="9"/>
  <c r="EB42" i="9" s="1"/>
  <c r="EB43" i="9" s="1"/>
  <c r="EB13" i="9"/>
  <c r="EC7" i="9"/>
  <c r="EB24" i="9"/>
  <c r="EB69" i="9" l="1"/>
  <c r="EB71" i="9" s="1"/>
  <c r="EB72" i="9" s="1"/>
  <c r="EB44" i="9"/>
  <c r="EB83" i="9" s="1"/>
  <c r="EB120" i="9" s="1"/>
  <c r="EB127" i="9" s="1"/>
  <c r="EB128" i="9" s="1"/>
  <c r="EC102" i="9"/>
  <c r="EC103" i="9" s="1"/>
  <c r="EC104" i="9" s="1"/>
  <c r="EC14" i="9"/>
  <c r="EC10" i="9"/>
  <c r="EC137" i="9" s="1"/>
  <c r="EC138" i="9" s="1"/>
  <c r="EC15" i="9"/>
  <c r="EC8" i="9"/>
  <c r="EC11" i="9"/>
  <c r="EC12" i="9"/>
  <c r="EC67" i="9" s="1"/>
  <c r="EC46" i="9"/>
  <c r="EB152" i="9"/>
  <c r="EB156" i="9"/>
  <c r="EB121" i="9" l="1"/>
  <c r="EB84" i="9"/>
  <c r="EB91" i="9"/>
  <c r="EB92" i="9" s="1"/>
  <c r="EC149" i="9"/>
  <c r="EC9" i="9"/>
  <c r="EC42" i="9" s="1"/>
  <c r="EC43" i="9" s="1"/>
  <c r="EC19" i="9"/>
  <c r="EC13" i="9"/>
  <c r="ED7" i="9"/>
  <c r="EC65" i="9"/>
  <c r="EC66" i="9" s="1"/>
  <c r="EC68" i="9" s="1"/>
  <c r="EC69" i="9" s="1"/>
  <c r="EC71" i="9" s="1"/>
  <c r="EC72" i="9" s="1"/>
  <c r="EC126" i="9"/>
  <c r="EC105" i="9"/>
  <c r="EC106" i="9" s="1"/>
  <c r="EC107" i="9" s="1"/>
  <c r="EC111" i="9" s="1"/>
  <c r="EC119" i="9"/>
  <c r="EC70" i="9"/>
  <c r="EC82" i="9"/>
  <c r="EC25" i="9"/>
  <c r="EC26" i="9"/>
  <c r="EC24" i="9"/>
  <c r="EC44" i="9" l="1"/>
  <c r="EC91" i="9" s="1"/>
  <c r="EC92" i="9" s="1"/>
  <c r="ED102" i="9"/>
  <c r="ED103" i="9" s="1"/>
  <c r="ED104" i="9" s="1"/>
  <c r="ED46" i="9"/>
  <c r="ED15" i="9"/>
  <c r="ED14" i="9"/>
  <c r="ED11" i="9"/>
  <c r="ED12" i="9"/>
  <c r="ED10" i="9"/>
  <c r="ED137" i="9" s="1"/>
  <c r="ED138" i="9" s="1"/>
  <c r="ED8" i="9"/>
  <c r="EC152" i="9"/>
  <c r="EC156" i="9"/>
  <c r="EC83" i="9" l="1"/>
  <c r="ED149" i="9"/>
  <c r="ED9" i="9"/>
  <c r="ED42" i="9" s="1"/>
  <c r="ED43" i="9" s="1"/>
  <c r="EE7" i="9"/>
  <c r="ED13" i="9"/>
  <c r="ED19" i="9"/>
  <c r="ED67" i="9"/>
  <c r="ED119" i="9"/>
  <c r="ED70" i="9"/>
  <c r="ED82" i="9"/>
  <c r="ED126" i="9"/>
  <c r="ED105" i="9"/>
  <c r="ED106" i="9" s="1"/>
  <c r="ED107" i="9" s="1"/>
  <c r="ED111" i="9" s="1"/>
  <c r="ED65" i="9"/>
  <c r="ED66" i="9" s="1"/>
  <c r="ED68" i="9" s="1"/>
  <c r="ED69" i="9" s="1"/>
  <c r="ED71" i="9" s="1"/>
  <c r="ED72" i="9" s="1"/>
  <c r="ED25" i="9"/>
  <c r="ED26" i="9"/>
  <c r="ED24" i="9"/>
  <c r="EC120" i="9" l="1"/>
  <c r="EC84" i="9"/>
  <c r="ED44" i="9"/>
  <c r="EE102" i="9"/>
  <c r="EE103" i="9" s="1"/>
  <c r="EE104" i="9" s="1"/>
  <c r="EE46" i="9"/>
  <c r="EE14" i="9"/>
  <c r="EE11" i="9"/>
  <c r="EE12" i="9"/>
  <c r="EE15" i="9"/>
  <c r="EE10" i="9"/>
  <c r="EE137" i="9" s="1"/>
  <c r="EE138" i="9" s="1"/>
  <c r="EE8" i="9"/>
  <c r="ED152" i="9"/>
  <c r="ED156" i="9"/>
  <c r="EC127" i="9" l="1"/>
  <c r="EC128" i="9" s="1"/>
  <c r="EC121" i="9"/>
  <c r="ED91" i="9"/>
  <c r="ED92" i="9" s="1"/>
  <c r="ED83" i="9"/>
  <c r="EE149" i="9"/>
  <c r="EE19" i="9"/>
  <c r="EF7" i="9"/>
  <c r="EE9" i="9"/>
  <c r="EE42" i="9" s="1"/>
  <c r="EE43" i="9" s="1"/>
  <c r="EE13" i="9"/>
  <c r="EE67" i="9"/>
  <c r="EE119" i="9"/>
  <c r="EE70" i="9"/>
  <c r="EE65" i="9"/>
  <c r="EE66" i="9" s="1"/>
  <c r="EE68" i="9" s="1"/>
  <c r="EE69" i="9" s="1"/>
  <c r="EE71" i="9" s="1"/>
  <c r="EE72" i="9" s="1"/>
  <c r="EE82" i="9"/>
  <c r="EE126" i="9"/>
  <c r="EE105" i="9"/>
  <c r="EE106" i="9" s="1"/>
  <c r="EE107" i="9" s="1"/>
  <c r="EE111" i="9" s="1"/>
  <c r="EE25" i="9"/>
  <c r="EE26" i="9"/>
  <c r="EE24" i="9"/>
  <c r="EE44" i="9" l="1"/>
  <c r="EE83" i="9" s="1"/>
  <c r="EE84" i="9" s="1"/>
  <c r="ED84" i="9"/>
  <c r="ED120" i="9"/>
  <c r="EF102" i="9"/>
  <c r="EF103" i="9" s="1"/>
  <c r="EF104" i="9" s="1"/>
  <c r="EF8" i="9"/>
  <c r="EF14" i="9"/>
  <c r="EF10" i="9"/>
  <c r="EF137" i="9" s="1"/>
  <c r="EF138" i="9" s="1"/>
  <c r="EF46" i="9"/>
  <c r="EF12" i="9"/>
  <c r="EF15" i="9"/>
  <c r="EF11" i="9"/>
  <c r="EE152" i="9"/>
  <c r="EE156" i="9"/>
  <c r="EE120" i="9" l="1"/>
  <c r="EE121" i="9" s="1"/>
  <c r="EE91" i="9"/>
  <c r="EE92" i="9" s="1"/>
  <c r="ED127" i="9"/>
  <c r="ED128" i="9" s="1"/>
  <c r="ED121" i="9"/>
  <c r="EF26" i="9"/>
  <c r="EF25" i="9"/>
  <c r="EF24" i="9"/>
  <c r="EF67" i="9"/>
  <c r="EF82" i="9"/>
  <c r="EF105" i="9"/>
  <c r="EF106" i="9" s="1"/>
  <c r="EF107" i="9" s="1"/>
  <c r="EF111" i="9" s="1"/>
  <c r="EF70" i="9"/>
  <c r="EF119" i="9"/>
  <c r="EF126" i="9"/>
  <c r="EF149" i="9"/>
  <c r="EG7" i="9"/>
  <c r="EF13" i="9"/>
  <c r="EF9" i="9"/>
  <c r="EF42" i="9" s="1"/>
  <c r="EF43" i="9" s="1"/>
  <c r="EF19" i="9"/>
  <c r="EF65" i="9"/>
  <c r="EF66" i="9" s="1"/>
  <c r="EF68" i="9" s="1"/>
  <c r="EE127" i="9" l="1"/>
  <c r="EE128" i="9" s="1"/>
  <c r="EF44" i="9"/>
  <c r="EF83" i="9" s="1"/>
  <c r="EF84" i="9" s="1"/>
  <c r="EF69" i="9"/>
  <c r="EF71" i="9" s="1"/>
  <c r="EF72" i="9" s="1"/>
  <c r="EG102" i="9"/>
  <c r="EG103" i="9" s="1"/>
  <c r="EG104" i="9" s="1"/>
  <c r="EG46" i="9"/>
  <c r="EG8" i="9"/>
  <c r="EG10" i="9"/>
  <c r="EG137" i="9" s="1"/>
  <c r="EG138" i="9" s="1"/>
  <c r="EG15" i="9"/>
  <c r="EG14" i="9"/>
  <c r="EG12" i="9"/>
  <c r="EG67" i="9" s="1"/>
  <c r="EG11" i="9"/>
  <c r="EF156" i="9"/>
  <c r="EF152" i="9"/>
  <c r="EF120" i="9" l="1"/>
  <c r="EF91" i="9"/>
  <c r="EF92" i="9" s="1"/>
  <c r="EG65" i="9"/>
  <c r="EG66" i="9" s="1"/>
  <c r="EG68" i="9" s="1"/>
  <c r="EG69" i="9" s="1"/>
  <c r="EG71" i="9" s="1"/>
  <c r="EG72" i="9" s="1"/>
  <c r="EG70" i="9"/>
  <c r="EG82" i="9"/>
  <c r="EG105" i="9"/>
  <c r="EG106" i="9" s="1"/>
  <c r="EG107" i="9" s="1"/>
  <c r="EG111" i="9" s="1"/>
  <c r="EG126" i="9"/>
  <c r="EG119" i="9"/>
  <c r="EG149" i="9"/>
  <c r="EG19" i="9"/>
  <c r="EG13" i="9"/>
  <c r="EG9" i="9"/>
  <c r="EG42" i="9" s="1"/>
  <c r="EG43" i="9" s="1"/>
  <c r="EG44" i="9" s="1"/>
  <c r="EG83" i="9" s="1"/>
  <c r="EH7" i="9"/>
  <c r="EG25" i="9"/>
  <c r="EG26" i="9"/>
  <c r="EG24" i="9"/>
  <c r="EF127" i="9"/>
  <c r="EF121" i="9"/>
  <c r="EH102" i="9" l="1"/>
  <c r="EH103" i="9" s="1"/>
  <c r="EH104" i="9" s="1"/>
  <c r="EH8" i="9"/>
  <c r="EH10" i="9"/>
  <c r="EH137" i="9" s="1"/>
  <c r="EH138" i="9" s="1"/>
  <c r="EH12" i="9"/>
  <c r="EH14" i="9"/>
  <c r="EH11" i="9"/>
  <c r="EH15" i="9"/>
  <c r="EH46" i="9"/>
  <c r="EG91" i="9"/>
  <c r="EG92" i="9" s="1"/>
  <c r="EG156" i="9"/>
  <c r="EG152" i="9"/>
  <c r="EF128" i="9"/>
  <c r="EG120" i="9"/>
  <c r="EG84" i="9"/>
  <c r="EH25" i="9" l="1"/>
  <c r="EH24" i="9"/>
  <c r="EH26" i="9"/>
  <c r="EH149" i="9"/>
  <c r="EH19" i="9"/>
  <c r="EI7" i="9"/>
  <c r="EH13" i="9"/>
  <c r="EH9" i="9"/>
  <c r="EH42" i="9" s="1"/>
  <c r="EH43" i="9" s="1"/>
  <c r="EH44" i="9" s="1"/>
  <c r="EH91" i="9" s="1"/>
  <c r="EH92" i="9" s="1"/>
  <c r="EH105" i="9"/>
  <c r="EH106" i="9" s="1"/>
  <c r="EH107" i="9" s="1"/>
  <c r="EH111" i="9" s="1"/>
  <c r="EH65" i="9"/>
  <c r="EH66" i="9" s="1"/>
  <c r="EH68" i="9" s="1"/>
  <c r="EH67" i="9"/>
  <c r="EH126" i="9"/>
  <c r="EH70" i="9"/>
  <c r="EH119" i="9"/>
  <c r="EH82" i="9"/>
  <c r="EG127" i="9"/>
  <c r="EG121" i="9"/>
  <c r="EH69" i="9" l="1"/>
  <c r="EH71" i="9" s="1"/>
  <c r="EH72" i="9" s="1"/>
  <c r="EI102" i="9"/>
  <c r="EI103" i="9" s="1"/>
  <c r="EI104" i="9" s="1"/>
  <c r="EI46" i="9"/>
  <c r="EI10" i="9"/>
  <c r="EI137" i="9" s="1"/>
  <c r="EI138" i="9" s="1"/>
  <c r="EI15" i="9"/>
  <c r="EI11" i="9"/>
  <c r="EI14" i="9"/>
  <c r="EI12" i="9"/>
  <c r="EI8" i="9"/>
  <c r="EH83" i="9"/>
  <c r="EH120" i="9" s="1"/>
  <c r="EH127" i="9" s="1"/>
  <c r="EH128" i="9" s="1"/>
  <c r="EH152" i="9"/>
  <c r="EH156" i="9"/>
  <c r="EG128" i="9"/>
  <c r="EH84" i="9" l="1"/>
  <c r="EH121" i="9"/>
  <c r="EI25" i="9"/>
  <c r="EI26" i="9"/>
  <c r="EI24" i="9"/>
  <c r="EI149" i="9"/>
  <c r="EI9" i="9"/>
  <c r="EI42" i="9" s="1"/>
  <c r="EI43" i="9" s="1"/>
  <c r="EI19" i="9"/>
  <c r="EI13" i="9"/>
  <c r="EJ7" i="9"/>
  <c r="EI65" i="9"/>
  <c r="EI66" i="9" s="1"/>
  <c r="EI68" i="9" s="1"/>
  <c r="EI82" i="9"/>
  <c r="EI105" i="9"/>
  <c r="EI106" i="9" s="1"/>
  <c r="EI107" i="9" s="1"/>
  <c r="EI111" i="9" s="1"/>
  <c r="EI70" i="9"/>
  <c r="EI126" i="9"/>
  <c r="EI119" i="9"/>
  <c r="EI67" i="9"/>
  <c r="EI69" i="9" l="1"/>
  <c r="EI71" i="9" s="1"/>
  <c r="EI72" i="9" s="1"/>
  <c r="EI44" i="9"/>
  <c r="EI91" i="9" s="1"/>
  <c r="EI92" i="9" s="1"/>
  <c r="EJ102" i="9"/>
  <c r="EJ103" i="9" s="1"/>
  <c r="EJ104" i="9" s="1"/>
  <c r="EJ11" i="9"/>
  <c r="EJ12" i="9"/>
  <c r="EJ65" i="9" s="1"/>
  <c r="EJ66" i="9" s="1"/>
  <c r="EJ68" i="9" s="1"/>
  <c r="EJ46" i="9"/>
  <c r="EJ15" i="9"/>
  <c r="EJ8" i="9"/>
  <c r="EJ14" i="9"/>
  <c r="EJ10" i="9"/>
  <c r="EJ137" i="9" s="1"/>
  <c r="EJ138" i="9" s="1"/>
  <c r="EI152" i="9"/>
  <c r="EI156" i="9"/>
  <c r="EI83" i="9" l="1"/>
  <c r="EI120" i="9" s="1"/>
  <c r="EI127" i="9" s="1"/>
  <c r="EI128" i="9" s="1"/>
  <c r="EJ67" i="9"/>
  <c r="EJ69" i="9" s="1"/>
  <c r="EJ71" i="9" s="1"/>
  <c r="EJ72" i="9" s="1"/>
  <c r="EJ126" i="9"/>
  <c r="EJ82" i="9"/>
  <c r="EJ105" i="9"/>
  <c r="EJ106" i="9" s="1"/>
  <c r="EJ107" i="9" s="1"/>
  <c r="EJ111" i="9" s="1"/>
  <c r="EJ119" i="9"/>
  <c r="EJ70" i="9"/>
  <c r="EJ25" i="9"/>
  <c r="EJ24" i="9"/>
  <c r="EJ26" i="9"/>
  <c r="EJ149" i="9"/>
  <c r="EK7" i="9"/>
  <c r="EJ9" i="9"/>
  <c r="EJ42" i="9" s="1"/>
  <c r="EJ43" i="9" s="1"/>
  <c r="EJ19" i="9"/>
  <c r="EJ13" i="9"/>
  <c r="EI84" i="9" l="1"/>
  <c r="EI121" i="9"/>
  <c r="EJ44" i="9"/>
  <c r="EJ91" i="9" s="1"/>
  <c r="EJ92" i="9" s="1"/>
  <c r="EK102" i="9"/>
  <c r="EK103" i="9" s="1"/>
  <c r="EK104" i="9" s="1"/>
  <c r="EK46" i="9"/>
  <c r="EK11" i="9"/>
  <c r="EK15" i="9"/>
  <c r="EK14" i="9"/>
  <c r="EK8" i="9"/>
  <c r="EK12" i="9"/>
  <c r="EK67" i="9" s="1"/>
  <c r="EK10" i="9"/>
  <c r="EK137" i="9" s="1"/>
  <c r="EK138" i="9" s="1"/>
  <c r="EJ152" i="9"/>
  <c r="EJ156" i="9"/>
  <c r="EJ83" i="9" l="1"/>
  <c r="EJ120" i="9" s="1"/>
  <c r="EJ127" i="9" s="1"/>
  <c r="EK65" i="9"/>
  <c r="EK66" i="9" s="1"/>
  <c r="EK68" i="9" s="1"/>
  <c r="EK69" i="9" s="1"/>
  <c r="EK71" i="9" s="1"/>
  <c r="EK72" i="9" s="1"/>
  <c r="EK126" i="9"/>
  <c r="EK119" i="9"/>
  <c r="EK105" i="9"/>
  <c r="EK106" i="9" s="1"/>
  <c r="EK107" i="9" s="1"/>
  <c r="EK111" i="9" s="1"/>
  <c r="EK70" i="9"/>
  <c r="EK82" i="9"/>
  <c r="EK149" i="9"/>
  <c r="EK9" i="9"/>
  <c r="EK42" i="9" s="1"/>
  <c r="EK43" i="9" s="1"/>
  <c r="EK13" i="9"/>
  <c r="EL7" i="9"/>
  <c r="EK19" i="9"/>
  <c r="EK26" i="9"/>
  <c r="EK25" i="9"/>
  <c r="EK24" i="9"/>
  <c r="EJ121" i="9" l="1"/>
  <c r="EJ84" i="9"/>
  <c r="EK44" i="9"/>
  <c r="EK91" i="9" s="1"/>
  <c r="EK92" i="9" s="1"/>
  <c r="EL102" i="9"/>
  <c r="EL103" i="9" s="1"/>
  <c r="EL104" i="9" s="1"/>
  <c r="EL10" i="9"/>
  <c r="EL137" i="9" s="1"/>
  <c r="EL138" i="9" s="1"/>
  <c r="EL14" i="9"/>
  <c r="EL15" i="9"/>
  <c r="EL46" i="9"/>
  <c r="EL12" i="9"/>
  <c r="EL11" i="9"/>
  <c r="EL8" i="9"/>
  <c r="EK152" i="9"/>
  <c r="EK156" i="9"/>
  <c r="EJ128" i="9"/>
  <c r="EK83" i="9" l="1"/>
  <c r="EK120" i="9" s="1"/>
  <c r="EK127" i="9" s="1"/>
  <c r="EK128" i="9" s="1"/>
  <c r="EL149" i="9"/>
  <c r="EL19" i="9"/>
  <c r="EM7" i="9"/>
  <c r="EL9" i="9"/>
  <c r="EL42" i="9" s="1"/>
  <c r="EL43" i="9" s="1"/>
  <c r="EL13" i="9"/>
  <c r="EL67" i="9"/>
  <c r="EL105" i="9"/>
  <c r="EL106" i="9" s="1"/>
  <c r="EL107" i="9" s="1"/>
  <c r="EL111" i="9" s="1"/>
  <c r="EL119" i="9"/>
  <c r="EL70" i="9"/>
  <c r="EL126" i="9"/>
  <c r="EL82" i="9"/>
  <c r="EL65" i="9"/>
  <c r="EL66" i="9" s="1"/>
  <c r="EL68" i="9" s="1"/>
  <c r="EL69" i="9" s="1"/>
  <c r="EL71" i="9" s="1"/>
  <c r="EL72" i="9" s="1"/>
  <c r="EL25" i="9"/>
  <c r="EL26" i="9"/>
  <c r="EL24" i="9"/>
  <c r="EK121" i="9" l="1"/>
  <c r="EK84" i="9"/>
  <c r="EL44" i="9"/>
  <c r="EL91" i="9" s="1"/>
  <c r="EL92" i="9" s="1"/>
  <c r="EM102" i="9"/>
  <c r="EM103" i="9" s="1"/>
  <c r="EM104" i="9" s="1"/>
  <c r="EM12" i="9"/>
  <c r="EM65" i="9" s="1"/>
  <c r="EM66" i="9" s="1"/>
  <c r="EM68" i="9" s="1"/>
  <c r="EM14" i="9"/>
  <c r="EM11" i="9"/>
  <c r="EM8" i="9"/>
  <c r="EM10" i="9"/>
  <c r="EM137" i="9" s="1"/>
  <c r="EM138" i="9" s="1"/>
  <c r="EM15" i="9"/>
  <c r="EM46" i="9"/>
  <c r="EL156" i="9"/>
  <c r="EL152" i="9"/>
  <c r="EL83" i="9" l="1"/>
  <c r="EM82" i="9"/>
  <c r="EM105" i="9"/>
  <c r="EM106" i="9" s="1"/>
  <c r="EM107" i="9" s="1"/>
  <c r="EM111" i="9" s="1"/>
  <c r="EM126" i="9"/>
  <c r="EM67" i="9"/>
  <c r="EM69" i="9" s="1"/>
  <c r="EM71" i="9" s="1"/>
  <c r="EM72" i="9" s="1"/>
  <c r="EM119" i="9"/>
  <c r="EM70" i="9"/>
  <c r="EM149" i="9"/>
  <c r="EM13" i="9"/>
  <c r="EM19" i="9"/>
  <c r="EN7" i="9"/>
  <c r="EM9" i="9"/>
  <c r="EM42" i="9" s="1"/>
  <c r="EM43" i="9" s="1"/>
  <c r="EM44" i="9" s="1"/>
  <c r="EM83" i="9" s="1"/>
  <c r="EM26" i="9"/>
  <c r="EM25" i="9"/>
  <c r="EM24" i="9"/>
  <c r="EL84" i="9" l="1"/>
  <c r="EL120" i="9"/>
  <c r="EM156" i="9"/>
  <c r="EM152" i="9"/>
  <c r="EM91" i="9"/>
  <c r="EM92" i="9" s="1"/>
  <c r="EN102" i="9"/>
  <c r="EN103" i="9" s="1"/>
  <c r="EN104" i="9" s="1"/>
  <c r="EN10" i="9"/>
  <c r="EN137" i="9" s="1"/>
  <c r="EN138" i="9" s="1"/>
  <c r="EN46" i="9"/>
  <c r="EN14" i="9"/>
  <c r="EN12" i="9"/>
  <c r="EN11" i="9"/>
  <c r="EN8" i="9"/>
  <c r="EN15" i="9"/>
  <c r="EM120" i="9"/>
  <c r="EM84" i="9"/>
  <c r="EL121" i="9" l="1"/>
  <c r="EL127" i="9"/>
  <c r="EL128" i="9" s="1"/>
  <c r="EN149" i="9"/>
  <c r="EN13" i="9"/>
  <c r="EN19" i="9"/>
  <c r="EO7" i="9"/>
  <c r="EN9" i="9"/>
  <c r="EN42" i="9" s="1"/>
  <c r="EN43" i="9" s="1"/>
  <c r="EN26" i="9"/>
  <c r="EN25" i="9"/>
  <c r="EN65" i="9"/>
  <c r="EN66" i="9" s="1"/>
  <c r="EN68" i="9" s="1"/>
  <c r="EN82" i="9"/>
  <c r="EN126" i="9"/>
  <c r="EN70" i="9"/>
  <c r="EN119" i="9"/>
  <c r="EN105" i="9"/>
  <c r="EN106" i="9" s="1"/>
  <c r="EN107" i="9" s="1"/>
  <c r="EN111" i="9" s="1"/>
  <c r="EN67" i="9"/>
  <c r="EN24" i="9"/>
  <c r="EM127" i="9"/>
  <c r="EM121" i="9"/>
  <c r="EN44" i="9" l="1"/>
  <c r="EN91" i="9" s="1"/>
  <c r="EN92" i="9" s="1"/>
  <c r="EN69" i="9"/>
  <c r="EN71" i="9" s="1"/>
  <c r="EN72" i="9" s="1"/>
  <c r="EO102" i="9"/>
  <c r="EO103" i="9" s="1"/>
  <c r="EO104" i="9" s="1"/>
  <c r="EO15" i="9"/>
  <c r="EO12" i="9"/>
  <c r="EO67" i="9" s="1"/>
  <c r="EO10" i="9"/>
  <c r="EO137" i="9" s="1"/>
  <c r="EO138" i="9" s="1"/>
  <c r="EO8" i="9"/>
  <c r="EO11" i="9"/>
  <c r="EO14" i="9"/>
  <c r="EO46" i="9"/>
  <c r="EN156" i="9"/>
  <c r="EN152" i="9"/>
  <c r="EM128" i="9"/>
  <c r="EN83" i="9" l="1"/>
  <c r="EN120" i="9" s="1"/>
  <c r="EN127" i="9" s="1"/>
  <c r="EN128" i="9" s="1"/>
  <c r="EN84" i="9"/>
  <c r="EO149" i="9"/>
  <c r="EP7" i="9"/>
  <c r="EO9" i="9"/>
  <c r="EO42" i="9" s="1"/>
  <c r="EO43" i="9" s="1"/>
  <c r="EO19" i="9"/>
  <c r="EO13" i="9"/>
  <c r="EO119" i="9"/>
  <c r="EO70" i="9"/>
  <c r="EO126" i="9"/>
  <c r="EO82" i="9"/>
  <c r="EO105" i="9"/>
  <c r="EO106" i="9" s="1"/>
  <c r="EO107" i="9" s="1"/>
  <c r="EO111" i="9" s="1"/>
  <c r="EO65" i="9"/>
  <c r="EO66" i="9" s="1"/>
  <c r="EO68" i="9" s="1"/>
  <c r="EO69" i="9" s="1"/>
  <c r="EO71" i="9" s="1"/>
  <c r="EO72" i="9" s="1"/>
  <c r="EO26" i="9"/>
  <c r="EO25" i="9"/>
  <c r="EO24" i="9"/>
  <c r="EN121" i="9" l="1"/>
  <c r="EP102" i="9"/>
  <c r="EP103" i="9" s="1"/>
  <c r="EP104" i="9" s="1"/>
  <c r="EP8" i="9"/>
  <c r="EP11" i="9"/>
  <c r="EP10" i="9"/>
  <c r="EP137" i="9" s="1"/>
  <c r="EP138" i="9" s="1"/>
  <c r="EP46" i="9"/>
  <c r="EP12" i="9"/>
  <c r="EP14" i="9"/>
  <c r="EP15" i="9"/>
  <c r="EO44" i="9"/>
  <c r="EO152" i="9"/>
  <c r="EO156" i="9"/>
  <c r="EO91" i="9" l="1"/>
  <c r="EO92" i="9" s="1"/>
  <c r="EO83" i="9"/>
  <c r="EP65" i="9"/>
  <c r="EP66" i="9" s="1"/>
  <c r="EP68" i="9" s="1"/>
  <c r="EP70" i="9"/>
  <c r="EP105" i="9"/>
  <c r="EP106" i="9" s="1"/>
  <c r="EP107" i="9" s="1"/>
  <c r="EP111" i="9" s="1"/>
  <c r="EP67" i="9"/>
  <c r="EP126" i="9"/>
  <c r="EP119" i="9"/>
  <c r="EP82" i="9"/>
  <c r="EP26" i="9"/>
  <c r="EP25" i="9"/>
  <c r="EP149" i="9"/>
  <c r="EQ7" i="9"/>
  <c r="EP9" i="9"/>
  <c r="EP42" i="9" s="1"/>
  <c r="EP43" i="9" s="1"/>
  <c r="EP19" i="9"/>
  <c r="EP13" i="9"/>
  <c r="EP24" i="9"/>
  <c r="EP44" i="9" l="1"/>
  <c r="EP91" i="9" s="1"/>
  <c r="EP92" i="9" s="1"/>
  <c r="EP69" i="9"/>
  <c r="EP71" i="9" s="1"/>
  <c r="EP72" i="9" s="1"/>
  <c r="EP156" i="9"/>
  <c r="EP152" i="9"/>
  <c r="EO120" i="9"/>
  <c r="EO84" i="9"/>
  <c r="EQ102" i="9"/>
  <c r="EQ103" i="9" s="1"/>
  <c r="EQ104" i="9" s="1"/>
  <c r="EQ11" i="9"/>
  <c r="EQ8" i="9"/>
  <c r="EQ15" i="9"/>
  <c r="EQ12" i="9"/>
  <c r="EQ14" i="9"/>
  <c r="EQ10" i="9"/>
  <c r="EQ137" i="9" s="1"/>
  <c r="EQ138" i="9" s="1"/>
  <c r="EQ46" i="9"/>
  <c r="EP83" i="9" l="1"/>
  <c r="EP120" i="9" s="1"/>
  <c r="EP127" i="9" s="1"/>
  <c r="EQ67" i="9"/>
  <c r="EQ126" i="9"/>
  <c r="EQ105" i="9"/>
  <c r="EQ106" i="9" s="1"/>
  <c r="EQ107" i="9" s="1"/>
  <c r="EQ111" i="9" s="1"/>
  <c r="EQ70" i="9"/>
  <c r="EQ82" i="9"/>
  <c r="EQ65" i="9"/>
  <c r="EQ66" i="9" s="1"/>
  <c r="EQ68" i="9" s="1"/>
  <c r="EQ119" i="9"/>
  <c r="EQ26" i="9"/>
  <c r="EQ25" i="9"/>
  <c r="EQ24" i="9"/>
  <c r="EQ149" i="9"/>
  <c r="EQ9" i="9"/>
  <c r="EQ42" i="9" s="1"/>
  <c r="EQ43" i="9" s="1"/>
  <c r="ER7" i="9"/>
  <c r="EQ19" i="9"/>
  <c r="EQ13" i="9"/>
  <c r="EO127" i="9"/>
  <c r="EO128" i="9" s="1"/>
  <c r="EO121" i="9"/>
  <c r="EP121" i="9" l="1"/>
  <c r="EP84" i="9"/>
  <c r="EQ44" i="9"/>
  <c r="EQ91" i="9" s="1"/>
  <c r="EQ92" i="9" s="1"/>
  <c r="EQ69" i="9"/>
  <c r="EQ71" i="9" s="1"/>
  <c r="EQ72" i="9" s="1"/>
  <c r="ER102" i="9"/>
  <c r="ER103" i="9" s="1"/>
  <c r="ER104" i="9" s="1"/>
  <c r="ER46" i="9"/>
  <c r="ER8" i="9"/>
  <c r="ER14" i="9"/>
  <c r="ER11" i="9"/>
  <c r="ER10" i="9"/>
  <c r="ER137" i="9" s="1"/>
  <c r="ER138" i="9" s="1"/>
  <c r="ER15" i="9"/>
  <c r="ER12" i="9"/>
  <c r="ER65" i="9" s="1"/>
  <c r="ER66" i="9" s="1"/>
  <c r="ER68" i="9" s="1"/>
  <c r="EQ156" i="9"/>
  <c r="EQ152" i="9"/>
  <c r="EP128" i="9"/>
  <c r="EQ83" i="9" l="1"/>
  <c r="ER149" i="9"/>
  <c r="ES7" i="9"/>
  <c r="ER13" i="9"/>
  <c r="ER19" i="9"/>
  <c r="ER9" i="9"/>
  <c r="ER42" i="9" s="1"/>
  <c r="ER43" i="9" s="1"/>
  <c r="ER119" i="9"/>
  <c r="ER82" i="9"/>
  <c r="ER105" i="9"/>
  <c r="ER106" i="9" s="1"/>
  <c r="ER107" i="9" s="1"/>
  <c r="ER111" i="9" s="1"/>
  <c r="ER67" i="9"/>
  <c r="ER69" i="9" s="1"/>
  <c r="ER71" i="9" s="1"/>
  <c r="ER72" i="9" s="1"/>
  <c r="ER126" i="9"/>
  <c r="ER70" i="9"/>
  <c r="ER26" i="9"/>
  <c r="ER25" i="9"/>
  <c r="ER24" i="9"/>
  <c r="ER44" i="9" l="1"/>
  <c r="ER83" i="9" s="1"/>
  <c r="ER84" i="9" s="1"/>
  <c r="EQ84" i="9"/>
  <c r="EQ120" i="9"/>
  <c r="ES102" i="9"/>
  <c r="ES103" i="9" s="1"/>
  <c r="ES104" i="9" s="1"/>
  <c r="ES14" i="9"/>
  <c r="ES10" i="9"/>
  <c r="ES137" i="9" s="1"/>
  <c r="ES138" i="9" s="1"/>
  <c r="ES46" i="9"/>
  <c r="ES15" i="9"/>
  <c r="ES12" i="9"/>
  <c r="ES67" i="9" s="1"/>
  <c r="ES8" i="9"/>
  <c r="ES11" i="9"/>
  <c r="ER156" i="9"/>
  <c r="ER152" i="9"/>
  <c r="ER120" i="9" l="1"/>
  <c r="ER127" i="9" s="1"/>
  <c r="ER91" i="9"/>
  <c r="ER92" i="9" s="1"/>
  <c r="EQ121" i="9"/>
  <c r="EQ127" i="9"/>
  <c r="EQ128" i="9" s="1"/>
  <c r="ES25" i="9"/>
  <c r="ES26" i="9"/>
  <c r="ES149" i="9"/>
  <c r="ES19" i="9"/>
  <c r="ES13" i="9"/>
  <c r="ET7" i="9"/>
  <c r="ES9" i="9"/>
  <c r="ES42" i="9" s="1"/>
  <c r="ES43" i="9" s="1"/>
  <c r="ES70" i="9"/>
  <c r="ES119" i="9"/>
  <c r="ES105" i="9"/>
  <c r="ES106" i="9" s="1"/>
  <c r="ES107" i="9" s="1"/>
  <c r="ES111" i="9" s="1"/>
  <c r="ES65" i="9"/>
  <c r="ES66" i="9" s="1"/>
  <c r="ES68" i="9" s="1"/>
  <c r="ES69" i="9" s="1"/>
  <c r="ES71" i="9" s="1"/>
  <c r="ES72" i="9" s="1"/>
  <c r="ES126" i="9"/>
  <c r="ES82" i="9"/>
  <c r="ES24" i="9"/>
  <c r="ER121" i="9" l="1"/>
  <c r="ES44" i="9"/>
  <c r="ES91" i="9" s="1"/>
  <c r="ES92" i="9" s="1"/>
  <c r="ET102" i="9"/>
  <c r="ET103" i="9" s="1"/>
  <c r="ET104" i="9" s="1"/>
  <c r="ET11" i="9"/>
  <c r="ET15" i="9"/>
  <c r="ET14" i="9"/>
  <c r="ET46" i="9"/>
  <c r="ET12" i="9"/>
  <c r="ET65" i="9" s="1"/>
  <c r="ET66" i="9" s="1"/>
  <c r="ET68" i="9" s="1"/>
  <c r="ET10" i="9"/>
  <c r="ET137" i="9" s="1"/>
  <c r="ET138" i="9" s="1"/>
  <c r="ET8" i="9"/>
  <c r="ES152" i="9"/>
  <c r="ES156" i="9"/>
  <c r="ER128" i="9"/>
  <c r="ES83" i="9" l="1"/>
  <c r="ES120" i="9" s="1"/>
  <c r="ES127" i="9" s="1"/>
  <c r="ET25" i="9"/>
  <c r="ET26" i="9"/>
  <c r="ET149" i="9"/>
  <c r="ET13" i="9"/>
  <c r="EU7" i="9"/>
  <c r="ET19" i="9"/>
  <c r="ET9" i="9"/>
  <c r="ET42" i="9" s="1"/>
  <c r="ET43" i="9" s="1"/>
  <c r="ET67" i="9"/>
  <c r="ET69" i="9" s="1"/>
  <c r="ET71" i="9" s="1"/>
  <c r="ET72" i="9" s="1"/>
  <c r="ET82" i="9"/>
  <c r="ET105" i="9"/>
  <c r="ET106" i="9" s="1"/>
  <c r="ET107" i="9" s="1"/>
  <c r="ET111" i="9" s="1"/>
  <c r="ET119" i="9"/>
  <c r="ET126" i="9"/>
  <c r="ET70" i="9"/>
  <c r="ET24" i="9"/>
  <c r="ES121" i="9" l="1"/>
  <c r="ES84" i="9"/>
  <c r="ET44" i="9"/>
  <c r="ET91" i="9" s="1"/>
  <c r="ET92" i="9" s="1"/>
  <c r="EU102" i="9"/>
  <c r="EU103" i="9" s="1"/>
  <c r="EU104" i="9" s="1"/>
  <c r="EU14" i="9"/>
  <c r="EU11" i="9"/>
  <c r="EU15" i="9"/>
  <c r="EU10" i="9"/>
  <c r="EU137" i="9" s="1"/>
  <c r="EU138" i="9" s="1"/>
  <c r="EU8" i="9"/>
  <c r="EU46" i="9"/>
  <c r="EU12" i="9"/>
  <c r="ET152" i="9"/>
  <c r="ET156" i="9"/>
  <c r="ES128" i="9"/>
  <c r="ET83" i="9" l="1"/>
  <c r="ET120" i="9" s="1"/>
  <c r="ET127" i="9" s="1"/>
  <c r="ET128" i="9" s="1"/>
  <c r="EU65" i="9"/>
  <c r="EU66" i="9" s="1"/>
  <c r="EU68" i="9" s="1"/>
  <c r="EU119" i="9"/>
  <c r="EU126" i="9"/>
  <c r="EU70" i="9"/>
  <c r="EU82" i="9"/>
  <c r="EU105" i="9"/>
  <c r="EU106" i="9" s="1"/>
  <c r="EU107" i="9" s="1"/>
  <c r="EU111" i="9" s="1"/>
  <c r="EU67" i="9"/>
  <c r="EU149" i="9"/>
  <c r="EU19" i="9"/>
  <c r="EU13" i="9"/>
  <c r="EV7" i="9"/>
  <c r="EU9" i="9"/>
  <c r="EU42" i="9" s="1"/>
  <c r="EU43" i="9" s="1"/>
  <c r="EU44" i="9" s="1"/>
  <c r="EU91" i="9" s="1"/>
  <c r="EU92" i="9" s="1"/>
  <c r="EU26" i="9"/>
  <c r="EU25" i="9"/>
  <c r="EU24" i="9"/>
  <c r="ET121" i="9" l="1"/>
  <c r="ET84" i="9"/>
  <c r="EU83" i="9"/>
  <c r="EU120" i="9" s="1"/>
  <c r="EU127" i="9" s="1"/>
  <c r="EU128" i="9" s="1"/>
  <c r="EV102" i="9"/>
  <c r="EV103" i="9" s="1"/>
  <c r="EV104" i="9" s="1"/>
  <c r="EV46" i="9"/>
  <c r="EV11" i="9"/>
  <c r="EV12" i="9"/>
  <c r="EV15" i="9"/>
  <c r="EV10" i="9"/>
  <c r="EV137" i="9" s="1"/>
  <c r="EV138" i="9" s="1"/>
  <c r="EV8" i="9"/>
  <c r="EV14" i="9"/>
  <c r="EU152" i="9"/>
  <c r="EU156" i="9"/>
  <c r="EU69" i="9"/>
  <c r="EU71" i="9" s="1"/>
  <c r="EU72" i="9" s="1"/>
  <c r="EU121" i="9" l="1"/>
  <c r="EU84" i="9"/>
  <c r="EV67" i="9"/>
  <c r="EV65" i="9"/>
  <c r="EV66" i="9" s="1"/>
  <c r="EV68" i="9" s="1"/>
  <c r="EV82" i="9"/>
  <c r="EV70" i="9"/>
  <c r="EV126" i="9"/>
  <c r="EV105" i="9"/>
  <c r="EV106" i="9" s="1"/>
  <c r="EV107" i="9" s="1"/>
  <c r="EV111" i="9" s="1"/>
  <c r="EV119" i="9"/>
  <c r="EV149" i="9"/>
  <c r="EV13" i="9"/>
  <c r="EV19" i="9"/>
  <c r="EW7" i="9"/>
  <c r="EV9" i="9"/>
  <c r="EV42" i="9" s="1"/>
  <c r="EV43" i="9" s="1"/>
  <c r="EV44" i="9" s="1"/>
  <c r="EV83" i="9" s="1"/>
  <c r="EV120" i="9" s="1"/>
  <c r="EV127" i="9" s="1"/>
  <c r="EV25" i="9"/>
  <c r="EV26" i="9"/>
  <c r="EV24" i="9"/>
  <c r="EV69" i="9" l="1"/>
  <c r="EV71" i="9" s="1"/>
  <c r="EV72" i="9" s="1"/>
  <c r="EV91" i="9"/>
  <c r="EV92" i="9" s="1"/>
  <c r="EW102" i="9"/>
  <c r="EW103" i="9" s="1"/>
  <c r="EW104" i="9" s="1"/>
  <c r="EW46" i="9"/>
  <c r="EW8" i="9"/>
  <c r="EW14" i="9"/>
  <c r="EW11" i="9"/>
  <c r="EW10" i="9"/>
  <c r="EW137" i="9" s="1"/>
  <c r="EW138" i="9" s="1"/>
  <c r="EW15" i="9"/>
  <c r="EW12" i="9"/>
  <c r="EW67" i="9" s="1"/>
  <c r="EV152" i="9"/>
  <c r="EV156" i="9"/>
  <c r="EV128" i="9"/>
  <c r="EV84" i="9"/>
  <c r="EV121" i="9"/>
  <c r="EW149" i="9" l="1"/>
  <c r="EX7" i="9"/>
  <c r="EW13" i="9"/>
  <c r="EW19" i="9"/>
  <c r="EW9" i="9"/>
  <c r="EW42" i="9" s="1"/>
  <c r="EW43" i="9" s="1"/>
  <c r="EW65" i="9"/>
  <c r="EW66" i="9" s="1"/>
  <c r="EW68" i="9" s="1"/>
  <c r="EW69" i="9" s="1"/>
  <c r="EW71" i="9" s="1"/>
  <c r="EW72" i="9" s="1"/>
  <c r="EW105" i="9"/>
  <c r="EW106" i="9" s="1"/>
  <c r="EW107" i="9" s="1"/>
  <c r="EW111" i="9" s="1"/>
  <c r="EW119" i="9"/>
  <c r="EW70" i="9"/>
  <c r="EW82" i="9"/>
  <c r="EW126" i="9"/>
  <c r="EW26" i="9"/>
  <c r="EW24" i="9"/>
  <c r="EW25" i="9"/>
  <c r="EW44" i="9" l="1"/>
  <c r="EW91" i="9" s="1"/>
  <c r="EW92" i="9" s="1"/>
  <c r="EX102" i="9"/>
  <c r="EX103" i="9" s="1"/>
  <c r="EX104" i="9" s="1"/>
  <c r="EX12" i="9"/>
  <c r="EX10" i="9"/>
  <c r="EX137" i="9" s="1"/>
  <c r="EX138" i="9" s="1"/>
  <c r="EX8" i="9"/>
  <c r="EX14" i="9"/>
  <c r="EX11" i="9"/>
  <c r="EX15" i="9"/>
  <c r="EX46" i="9"/>
  <c r="EW152" i="9"/>
  <c r="EW156" i="9"/>
  <c r="EW83" i="9" l="1"/>
  <c r="EX25" i="9"/>
  <c r="EX26" i="9"/>
  <c r="EX24" i="9"/>
  <c r="EX149" i="9"/>
  <c r="EX19" i="9"/>
  <c r="EX13" i="9"/>
  <c r="EY7" i="9"/>
  <c r="EX9" i="9"/>
  <c r="EX42" i="9" s="1"/>
  <c r="EX43" i="9" s="1"/>
  <c r="EX44" i="9" s="1"/>
  <c r="EX91" i="9" s="1"/>
  <c r="EX92" i="9" s="1"/>
  <c r="EX67" i="9"/>
  <c r="EX126" i="9"/>
  <c r="EX119" i="9"/>
  <c r="EX105" i="9"/>
  <c r="EX106" i="9" s="1"/>
  <c r="EX107" i="9" s="1"/>
  <c r="EX111" i="9" s="1"/>
  <c r="EX70" i="9"/>
  <c r="EX82" i="9"/>
  <c r="EX65" i="9"/>
  <c r="EX66" i="9" s="1"/>
  <c r="EX68" i="9" s="1"/>
  <c r="EX69" i="9" l="1"/>
  <c r="EX71" i="9" s="1"/>
  <c r="EX72" i="9" s="1"/>
  <c r="EW120" i="9"/>
  <c r="EW84" i="9"/>
  <c r="EY102" i="9"/>
  <c r="EY103" i="9" s="1"/>
  <c r="EY104" i="9" s="1"/>
  <c r="EY12" i="9"/>
  <c r="EY8" i="9"/>
  <c r="EY10" i="9"/>
  <c r="EY137" i="9" s="1"/>
  <c r="EY138" i="9" s="1"/>
  <c r="EY14" i="9"/>
  <c r="EY11" i="9"/>
  <c r="EY15" i="9"/>
  <c r="EY46" i="9"/>
  <c r="EX83" i="9"/>
  <c r="EX120" i="9" s="1"/>
  <c r="EX127" i="9" s="1"/>
  <c r="EX128" i="9" s="1"/>
  <c r="EX156" i="9"/>
  <c r="EX152" i="9"/>
  <c r="EW127" i="9" l="1"/>
  <c r="EW128" i="9" s="1"/>
  <c r="EW121" i="9"/>
  <c r="EX84" i="9"/>
  <c r="EX121" i="9"/>
  <c r="EY149" i="9"/>
  <c r="EY9" i="9"/>
  <c r="EY42" i="9" s="1"/>
  <c r="EY43" i="9" s="1"/>
  <c r="EZ7" i="9"/>
  <c r="EY13" i="9"/>
  <c r="EY19" i="9"/>
  <c r="EY126" i="9"/>
  <c r="EY82" i="9"/>
  <c r="EY70" i="9"/>
  <c r="EY119" i="9"/>
  <c r="EY105" i="9"/>
  <c r="EY106" i="9" s="1"/>
  <c r="EY107" i="9" s="1"/>
  <c r="EY111" i="9" s="1"/>
  <c r="EY67" i="9"/>
  <c r="EY65" i="9"/>
  <c r="EY66" i="9" s="1"/>
  <c r="EY68" i="9" s="1"/>
  <c r="EY69" i="9" s="1"/>
  <c r="EY71" i="9" s="1"/>
  <c r="EY72" i="9" s="1"/>
  <c r="EY25" i="9"/>
  <c r="EY26" i="9"/>
  <c r="EY24" i="9"/>
  <c r="EY44" i="9" l="1"/>
  <c r="EZ102" i="9"/>
  <c r="EZ103" i="9" s="1"/>
  <c r="EZ104" i="9" s="1"/>
  <c r="EZ12" i="9"/>
  <c r="EZ65" i="9" s="1"/>
  <c r="EZ66" i="9" s="1"/>
  <c r="EZ68" i="9" s="1"/>
  <c r="EZ11" i="9"/>
  <c r="EZ8" i="9"/>
  <c r="EZ10" i="9"/>
  <c r="EZ137" i="9" s="1"/>
  <c r="EZ138" i="9" s="1"/>
  <c r="EZ14" i="9"/>
  <c r="EZ15" i="9"/>
  <c r="EZ46" i="9"/>
  <c r="EY152" i="9"/>
  <c r="EY156" i="9"/>
  <c r="EY83" i="9" l="1"/>
  <c r="EY91" i="9"/>
  <c r="EY92" i="9" s="1"/>
  <c r="EZ26" i="9"/>
  <c r="EZ25" i="9"/>
  <c r="EZ24" i="9"/>
  <c r="FA7" i="9"/>
  <c r="EZ13" i="9"/>
  <c r="EZ19" i="9"/>
  <c r="EZ9" i="9"/>
  <c r="EZ149" i="9"/>
  <c r="EZ67" i="9"/>
  <c r="EZ69" i="9" s="1"/>
  <c r="EZ71" i="9" s="1"/>
  <c r="EZ72" i="9" s="1"/>
  <c r="EZ126" i="9"/>
  <c r="EZ70" i="9"/>
  <c r="EZ82" i="9"/>
  <c r="EZ105" i="9"/>
  <c r="EZ106" i="9" s="1"/>
  <c r="EZ107" i="9" s="1"/>
  <c r="EZ111" i="9" s="1"/>
  <c r="EZ119" i="9"/>
  <c r="EZ42" i="9" l="1"/>
  <c r="EZ43" i="9" s="1"/>
  <c r="EZ44" i="9" s="1"/>
  <c r="EZ91" i="9" s="1"/>
  <c r="EZ92" i="9" s="1"/>
  <c r="AO8" i="14"/>
  <c r="AO7" i="14"/>
  <c r="AP3" i="14"/>
  <c r="AP9" i="14"/>
  <c r="AO3" i="14"/>
  <c r="AO5" i="14"/>
  <c r="AO9" i="14"/>
  <c r="AP7" i="14"/>
  <c r="AO6" i="14"/>
  <c r="AP8" i="14"/>
  <c r="AO4" i="14"/>
  <c r="AP4" i="14"/>
  <c r="AP6" i="14"/>
  <c r="AP5" i="14"/>
  <c r="AQ5" i="14"/>
  <c r="AQ8" i="14"/>
  <c r="AR8" i="14"/>
  <c r="AQ9" i="14"/>
  <c r="AQ3" i="14"/>
  <c r="AQ7" i="14"/>
  <c r="AQ6" i="14"/>
  <c r="AQ4" i="14"/>
  <c r="AR4" i="14"/>
  <c r="AS4" i="14"/>
  <c r="AR5" i="14"/>
  <c r="AS8" i="14"/>
  <c r="AR9" i="14"/>
  <c r="AS3" i="14"/>
  <c r="AS7" i="14"/>
  <c r="AS9" i="14"/>
  <c r="AS5" i="14"/>
  <c r="AR7" i="14"/>
  <c r="AR6" i="14"/>
  <c r="AS6" i="14"/>
  <c r="AR3" i="14"/>
  <c r="AT5" i="14"/>
  <c r="AU9" i="14"/>
  <c r="AT7" i="14"/>
  <c r="AT8" i="14"/>
  <c r="AU3" i="14"/>
  <c r="AU4" i="14"/>
  <c r="AU7" i="14"/>
  <c r="AU8" i="14"/>
  <c r="AT3" i="14"/>
  <c r="AV9" i="14"/>
  <c r="AU6" i="14"/>
  <c r="AT4" i="14"/>
  <c r="AT6" i="14"/>
  <c r="AV3" i="14"/>
  <c r="AV4" i="14"/>
  <c r="AU5" i="14"/>
  <c r="AT9" i="14"/>
  <c r="AV7" i="14"/>
  <c r="AW8" i="14"/>
  <c r="AW3" i="14"/>
  <c r="AW7" i="14"/>
  <c r="AX4" i="14"/>
  <c r="AW4" i="14"/>
  <c r="AW6" i="14"/>
  <c r="AW5" i="14"/>
  <c r="AV5" i="14"/>
  <c r="AW9" i="14"/>
  <c r="AV8" i="14"/>
  <c r="AV6" i="14"/>
  <c r="AX3" i="14"/>
  <c r="AX6" i="14"/>
  <c r="AY3" i="14"/>
  <c r="AX8" i="14"/>
  <c r="AY8" i="14"/>
  <c r="AY7" i="14"/>
  <c r="AY9" i="14"/>
  <c r="AX5" i="14"/>
  <c r="AY4" i="14"/>
  <c r="AX7" i="14"/>
  <c r="AY6" i="14"/>
  <c r="AY5" i="14"/>
  <c r="AX9" i="14"/>
  <c r="EZ83" i="9"/>
  <c r="EZ120" i="9" s="1"/>
  <c r="EZ127" i="9" s="1"/>
  <c r="EZ128" i="9" s="1"/>
  <c r="EY120" i="9"/>
  <c r="EY84" i="9"/>
  <c r="FA46" i="9"/>
  <c r="FA10" i="9"/>
  <c r="FA137" i="9" s="1"/>
  <c r="FA138" i="9" s="1"/>
  <c r="FA15" i="9"/>
  <c r="FA11" i="9"/>
  <c r="FA14" i="9"/>
  <c r="FA8" i="9"/>
  <c r="FA102" i="9"/>
  <c r="FA103" i="9" s="1"/>
  <c r="FA104" i="9" s="1"/>
  <c r="FA12" i="9"/>
  <c r="EZ152" i="9"/>
  <c r="EZ156" i="9"/>
  <c r="EZ121" i="9" l="1"/>
  <c r="EZ84" i="9"/>
  <c r="EY127" i="9"/>
  <c r="EY128" i="9" s="1"/>
  <c r="EY121" i="9"/>
  <c r="FA67" i="9"/>
  <c r="FA70" i="9"/>
  <c r="FA82" i="9"/>
  <c r="FA126" i="9"/>
  <c r="FA65" i="9"/>
  <c r="FA105" i="9"/>
  <c r="FA106" i="9" s="1"/>
  <c r="FA107" i="9" s="1"/>
  <c r="FA111" i="9" s="1"/>
  <c r="FA119" i="9"/>
  <c r="FA149" i="9"/>
  <c r="FB7" i="9"/>
  <c r="FA13" i="9"/>
  <c r="FA19" i="9"/>
  <c r="FA9" i="9"/>
  <c r="FA42" i="9" s="1"/>
  <c r="FA43" i="9" s="1"/>
  <c r="FA25" i="9"/>
  <c r="FA24" i="9"/>
  <c r="FA26" i="9"/>
  <c r="FA44" i="9" l="1"/>
  <c r="FA91" i="9" s="1"/>
  <c r="FA92" i="9" s="1"/>
  <c r="FB102" i="9"/>
  <c r="FB103" i="9" s="1"/>
  <c r="FB104" i="9" s="1"/>
  <c r="FB46" i="9"/>
  <c r="FB11" i="9"/>
  <c r="FB15" i="9"/>
  <c r="FB14" i="9"/>
  <c r="FB12" i="9"/>
  <c r="FB10" i="9"/>
  <c r="FB137" i="9" s="1"/>
  <c r="FB138" i="9" s="1"/>
  <c r="FB8" i="9"/>
  <c r="FA152" i="9"/>
  <c r="FA156" i="9"/>
  <c r="FA66" i="9"/>
  <c r="FA68" i="9" s="1"/>
  <c r="FA69" i="9" s="1"/>
  <c r="FA71" i="9" s="1"/>
  <c r="FA72" i="9" s="1"/>
  <c r="FB65" i="9"/>
  <c r="FB66" i="9" s="1"/>
  <c r="FB68" i="9" s="1"/>
  <c r="FB67" i="9"/>
  <c r="FA83" i="9" l="1"/>
  <c r="FA120" i="9" s="1"/>
  <c r="FA127" i="9" s="1"/>
  <c r="FA128" i="9" s="1"/>
  <c r="FB24" i="9"/>
  <c r="FB26" i="9"/>
  <c r="FB25" i="9"/>
  <c r="FB149" i="9"/>
  <c r="FB19" i="9"/>
  <c r="FB13" i="9"/>
  <c r="FC7" i="9"/>
  <c r="FB9" i="9"/>
  <c r="FB42" i="9" s="1"/>
  <c r="FB43" i="9" s="1"/>
  <c r="FB69" i="9"/>
  <c r="FB71" i="9" s="1"/>
  <c r="FB72" i="9" s="1"/>
  <c r="FB105" i="9"/>
  <c r="FB106" i="9" s="1"/>
  <c r="FB107" i="9" s="1"/>
  <c r="FB111" i="9" s="1"/>
  <c r="FB119" i="9"/>
  <c r="FB126" i="9"/>
  <c r="FB70" i="9"/>
  <c r="FB82" i="9"/>
  <c r="FA84" i="9" l="1"/>
  <c r="FA121" i="9"/>
  <c r="FB44" i="9"/>
  <c r="FB91" i="9" s="1"/>
  <c r="FB92" i="9" s="1"/>
  <c r="FC102" i="9"/>
  <c r="FC103" i="9" s="1"/>
  <c r="FC104" i="9" s="1"/>
  <c r="FC46" i="9"/>
  <c r="FC12" i="9"/>
  <c r="FC15" i="9"/>
  <c r="FC14" i="9"/>
  <c r="FC10" i="9"/>
  <c r="FC137" i="9" s="1"/>
  <c r="FC138" i="9" s="1"/>
  <c r="FC11" i="9"/>
  <c r="FC24" i="9" s="1"/>
  <c r="FC8" i="9"/>
  <c r="FB152" i="9"/>
  <c r="FB156" i="9"/>
  <c r="FB83" i="9" l="1"/>
  <c r="FC149" i="9"/>
  <c r="FC9" i="9"/>
  <c r="FC42" i="9" s="1"/>
  <c r="FC43" i="9" s="1"/>
  <c r="FC19" i="9"/>
  <c r="FD7" i="9"/>
  <c r="FC13" i="9"/>
  <c r="FC25" i="9"/>
  <c r="FC26" i="9"/>
  <c r="FC67" i="9"/>
  <c r="FC65" i="9"/>
  <c r="FC66" i="9" s="1"/>
  <c r="FC68" i="9" s="1"/>
  <c r="FC69" i="9" s="1"/>
  <c r="FC71" i="9" s="1"/>
  <c r="FC72" i="9" s="1"/>
  <c r="FC105" i="9"/>
  <c r="FC106" i="9" s="1"/>
  <c r="FC107" i="9" s="1"/>
  <c r="FC111" i="9" s="1"/>
  <c r="FC82" i="9"/>
  <c r="FC70" i="9"/>
  <c r="FC126" i="9"/>
  <c r="FC119" i="9"/>
  <c r="FB120" i="9" l="1"/>
  <c r="FB84" i="9"/>
  <c r="FD102" i="9"/>
  <c r="FD103" i="9" s="1"/>
  <c r="FD104" i="9" s="1"/>
  <c r="FD14" i="9"/>
  <c r="FD46" i="9"/>
  <c r="FD15" i="9"/>
  <c r="FD10" i="9"/>
  <c r="FD137" i="9" s="1"/>
  <c r="FD138" i="9" s="1"/>
  <c r="FD11" i="9"/>
  <c r="FD12" i="9"/>
  <c r="FD65" i="9" s="1"/>
  <c r="FD66" i="9" s="1"/>
  <c r="FD68" i="9" s="1"/>
  <c r="FD8" i="9"/>
  <c r="FC152" i="9"/>
  <c r="FC156" i="9"/>
  <c r="FC44" i="9"/>
  <c r="FB127" i="9" l="1"/>
  <c r="FB128" i="9" s="1"/>
  <c r="FB121" i="9"/>
  <c r="FC91" i="9"/>
  <c r="FC92" i="9" s="1"/>
  <c r="FC83" i="9"/>
  <c r="FD67" i="9"/>
  <c r="FD69" i="9" s="1"/>
  <c r="FD71" i="9" s="1"/>
  <c r="FD72" i="9" s="1"/>
  <c r="FD119" i="9"/>
  <c r="FD126" i="9"/>
  <c r="FD82" i="9"/>
  <c r="FD105" i="9"/>
  <c r="FD106" i="9" s="1"/>
  <c r="FD107" i="9" s="1"/>
  <c r="FD111" i="9" s="1"/>
  <c r="FD70" i="9"/>
  <c r="FD149" i="9"/>
  <c r="FD19" i="9"/>
  <c r="FD13" i="9"/>
  <c r="FD9" i="9"/>
  <c r="FD42" i="9" s="1"/>
  <c r="FD43" i="9" s="1"/>
  <c r="FD44" i="9" s="1"/>
  <c r="FE7" i="9"/>
  <c r="FD25" i="9"/>
  <c r="FD26" i="9"/>
  <c r="FD24" i="9"/>
  <c r="FD83" i="9" l="1"/>
  <c r="FD120" i="9" s="1"/>
  <c r="FD91" i="9"/>
  <c r="FD92" i="9" s="1"/>
  <c r="FD156" i="9"/>
  <c r="FD152" i="9"/>
  <c r="FC120" i="9"/>
  <c r="FC84" i="9"/>
  <c r="FE102" i="9"/>
  <c r="FE103" i="9" s="1"/>
  <c r="FE104" i="9" s="1"/>
  <c r="FE12" i="9"/>
  <c r="FE46" i="9"/>
  <c r="FE15" i="9"/>
  <c r="FE10" i="9"/>
  <c r="FE137" i="9" s="1"/>
  <c r="FE138" i="9" s="1"/>
  <c r="FE11" i="9"/>
  <c r="FE14" i="9"/>
  <c r="FE8" i="9"/>
  <c r="I26" i="9"/>
  <c r="I11" i="9"/>
  <c r="J11" i="9" s="1"/>
  <c r="I12" i="9"/>
  <c r="J12" i="9" s="1"/>
  <c r="I10" i="9"/>
  <c r="J10" i="9" s="1"/>
  <c r="FD84" i="9" l="1"/>
  <c r="FC127" i="9"/>
  <c r="FC128" i="9" s="1"/>
  <c r="FC121" i="9"/>
  <c r="FE149" i="9"/>
  <c r="FE19" i="9"/>
  <c r="FE13" i="9"/>
  <c r="FF7" i="9"/>
  <c r="FE9" i="9"/>
  <c r="FE42" i="9" s="1"/>
  <c r="FE43" i="9" s="1"/>
  <c r="FE25" i="9"/>
  <c r="FE26" i="9"/>
  <c r="FE119" i="9"/>
  <c r="FE82" i="9"/>
  <c r="FE105" i="9"/>
  <c r="FE106" i="9" s="1"/>
  <c r="FE107" i="9" s="1"/>
  <c r="FE111" i="9" s="1"/>
  <c r="FE126" i="9"/>
  <c r="FE70" i="9"/>
  <c r="FE65" i="9"/>
  <c r="FE24" i="9"/>
  <c r="FE67" i="9"/>
  <c r="FD127" i="9"/>
  <c r="FD128" i="9" s="1"/>
  <c r="FD121" i="9"/>
  <c r="J3" i="14"/>
  <c r="K3" i="14"/>
  <c r="M3" i="14"/>
  <c r="L3" i="14"/>
  <c r="N3" i="14"/>
  <c r="Q3" i="14"/>
  <c r="P3" i="14"/>
  <c r="O3" i="14"/>
  <c r="R3" i="14"/>
  <c r="T3" i="14"/>
  <c r="S3" i="14"/>
  <c r="U3" i="14"/>
  <c r="V3" i="14"/>
  <c r="X3" i="14"/>
  <c r="W3" i="14"/>
  <c r="Y3" i="14"/>
  <c r="Z3" i="14"/>
  <c r="AA3" i="14"/>
  <c r="AB3" i="14"/>
  <c r="AD3" i="14"/>
  <c r="AE3" i="14"/>
  <c r="AC3" i="14"/>
  <c r="AF3" i="14"/>
  <c r="AG3" i="14"/>
  <c r="AH3" i="14"/>
  <c r="AI3" i="14"/>
  <c r="AJ4" i="14"/>
  <c r="AJ8" i="14"/>
  <c r="AJ6" i="14"/>
  <c r="AK6" i="14"/>
  <c r="AJ7" i="14"/>
  <c r="AJ3" i="14"/>
  <c r="AK4" i="14"/>
  <c r="AJ9" i="14"/>
  <c r="AK8" i="14"/>
  <c r="AL8" i="14"/>
  <c r="AM7" i="14"/>
  <c r="AM8" i="14"/>
  <c r="AK7" i="14"/>
  <c r="AL7" i="14"/>
  <c r="AM4" i="14"/>
  <c r="AL3" i="14"/>
  <c r="AK9" i="14"/>
  <c r="AL9" i="14"/>
  <c r="AK3" i="14"/>
  <c r="AL6" i="14"/>
  <c r="AM9" i="14"/>
  <c r="AL4" i="14"/>
  <c r="AM6" i="14"/>
  <c r="AM3" i="14"/>
  <c r="AN7" i="14"/>
  <c r="AN4" i="14"/>
  <c r="AN8" i="14"/>
  <c r="AN6" i="14"/>
  <c r="AN9" i="14"/>
  <c r="AN3" i="14"/>
  <c r="AZ4" i="14"/>
  <c r="AZ9" i="14"/>
  <c r="AZ6" i="14"/>
  <c r="AZ3" i="14"/>
  <c r="AZ7" i="14"/>
  <c r="AZ8" i="14"/>
  <c r="I25" i="9"/>
  <c r="FE44" i="9" l="1"/>
  <c r="FE91" i="9" s="1"/>
  <c r="FE92" i="9" s="1"/>
  <c r="FE66" i="9"/>
  <c r="FE68" i="9" s="1"/>
  <c r="FE69" i="9" s="1"/>
  <c r="FE71" i="9" s="1"/>
  <c r="FE72" i="9" s="1"/>
  <c r="FF102" i="9"/>
  <c r="FF103" i="9" s="1"/>
  <c r="FF104" i="9" s="1"/>
  <c r="FF14" i="9"/>
  <c r="FF10" i="9"/>
  <c r="FF137" i="9" s="1"/>
  <c r="FF138" i="9" s="1"/>
  <c r="FF8" i="9"/>
  <c r="FF12" i="9"/>
  <c r="FF65" i="9" s="1"/>
  <c r="FF11" i="9"/>
  <c r="FF46" i="9"/>
  <c r="FF15" i="9"/>
  <c r="FE152" i="9"/>
  <c r="FE156" i="9"/>
  <c r="AM5" i="14"/>
  <c r="AN5" i="14"/>
  <c r="AL5" i="14"/>
  <c r="AK5" i="14"/>
  <c r="AJ5" i="14"/>
  <c r="AZ5" i="14"/>
  <c r="FE83" i="9" l="1"/>
  <c r="FE120" i="9" s="1"/>
  <c r="FE127" i="9" s="1"/>
  <c r="FE128" i="9" s="1"/>
  <c r="FF66" i="9"/>
  <c r="FF68" i="9" s="1"/>
  <c r="FF25" i="9"/>
  <c r="FF26" i="9"/>
  <c r="FF149" i="9"/>
  <c r="FF13" i="9"/>
  <c r="FG7" i="9"/>
  <c r="FF19" i="9"/>
  <c r="FF9" i="9"/>
  <c r="FF42" i="9" s="1"/>
  <c r="FF43" i="9" s="1"/>
  <c r="FF24" i="9"/>
  <c r="FF67" i="9"/>
  <c r="FF119" i="9"/>
  <c r="FF126" i="9"/>
  <c r="FF105" i="9"/>
  <c r="FF106" i="9" s="1"/>
  <c r="FF107" i="9" s="1"/>
  <c r="FF111" i="9" s="1"/>
  <c r="FF70" i="9"/>
  <c r="FF82" i="9"/>
  <c r="FE121" i="9" l="1"/>
  <c r="FF44" i="9"/>
  <c r="FF91" i="9" s="1"/>
  <c r="FF92" i="9" s="1"/>
  <c r="FE84" i="9"/>
  <c r="FF156" i="9"/>
  <c r="FF152" i="9"/>
  <c r="FG102" i="9"/>
  <c r="FG103" i="9" s="1"/>
  <c r="FG104" i="9" s="1"/>
  <c r="FG46" i="9"/>
  <c r="FG8" i="9"/>
  <c r="FG12" i="9"/>
  <c r="FG15" i="9"/>
  <c r="FG14" i="9"/>
  <c r="FG10" i="9"/>
  <c r="FG137" i="9" s="1"/>
  <c r="FG138" i="9" s="1"/>
  <c r="FG11" i="9"/>
  <c r="FF69" i="9"/>
  <c r="FF71" i="9" s="1"/>
  <c r="FF72" i="9" s="1"/>
  <c r="FF83" i="9" l="1"/>
  <c r="FF84" i="9" s="1"/>
  <c r="FG26" i="9"/>
  <c r="FG25" i="9"/>
  <c r="FG149" i="9"/>
  <c r="FG19" i="9"/>
  <c r="FG13" i="9"/>
  <c r="FH7" i="9"/>
  <c r="FG9" i="9"/>
  <c r="FG42" i="9" s="1"/>
  <c r="FG43" i="9" s="1"/>
  <c r="FG82" i="9"/>
  <c r="FG105" i="9"/>
  <c r="FG106" i="9" s="1"/>
  <c r="FG107" i="9" s="1"/>
  <c r="FG111" i="9" s="1"/>
  <c r="FG126" i="9"/>
  <c r="FG70" i="9"/>
  <c r="FG119" i="9"/>
  <c r="FG65" i="9"/>
  <c r="FG24" i="9"/>
  <c r="FG67" i="9"/>
  <c r="FF120" i="9" l="1"/>
  <c r="FF127" i="9" s="1"/>
  <c r="FF128" i="9" s="1"/>
  <c r="FG44" i="9"/>
  <c r="FG91" i="9" s="1"/>
  <c r="FG92" i="9" s="1"/>
  <c r="FG66" i="9"/>
  <c r="FG68" i="9" s="1"/>
  <c r="FG69" i="9" s="1"/>
  <c r="FG71" i="9" s="1"/>
  <c r="FG72" i="9" s="1"/>
  <c r="FH102" i="9"/>
  <c r="FH103" i="9" s="1"/>
  <c r="FH104" i="9" s="1"/>
  <c r="FH46" i="9"/>
  <c r="FH14" i="9"/>
  <c r="FH12" i="9"/>
  <c r="FH8" i="9"/>
  <c r="FH15" i="9"/>
  <c r="FH11" i="9"/>
  <c r="FH10" i="9"/>
  <c r="FH137" i="9" s="1"/>
  <c r="FH138" i="9" s="1"/>
  <c r="FG156" i="9"/>
  <c r="FG152" i="9"/>
  <c r="FF121" i="9" l="1"/>
  <c r="FG83" i="9"/>
  <c r="FG120" i="9" s="1"/>
  <c r="FG121" i="9" s="1"/>
  <c r="FH25" i="9"/>
  <c r="FH26" i="9"/>
  <c r="FH149" i="9"/>
  <c r="FI7" i="9"/>
  <c r="FH19" i="9"/>
  <c r="FH9" i="9"/>
  <c r="FH42" i="9" s="1"/>
  <c r="FH43" i="9" s="1"/>
  <c r="FH13" i="9"/>
  <c r="FH67" i="9"/>
  <c r="FH119" i="9"/>
  <c r="FH82" i="9"/>
  <c r="FH70" i="9"/>
  <c r="FH126" i="9"/>
  <c r="FH105" i="9"/>
  <c r="FH106" i="9" s="1"/>
  <c r="FH107" i="9" s="1"/>
  <c r="FH111" i="9" s="1"/>
  <c r="FH65" i="9"/>
  <c r="FH24" i="9"/>
  <c r="FG84" i="9" l="1"/>
  <c r="FG127" i="9"/>
  <c r="FG128" i="9" s="1"/>
  <c r="FH44" i="9"/>
  <c r="FH83" i="9" s="1"/>
  <c r="FH120" i="9" s="1"/>
  <c r="FH66" i="9"/>
  <c r="FH68" i="9" s="1"/>
  <c r="FH69" i="9" s="1"/>
  <c r="FH71" i="9" s="1"/>
  <c r="FH72" i="9" s="1"/>
  <c r="FI102" i="9"/>
  <c r="FI103" i="9" s="1"/>
  <c r="FI104" i="9" s="1"/>
  <c r="FI46" i="9"/>
  <c r="FI14" i="9"/>
  <c r="FI12" i="9"/>
  <c r="FI15" i="9"/>
  <c r="FI10" i="9"/>
  <c r="FI137" i="9" s="1"/>
  <c r="FI138" i="9" s="1"/>
  <c r="FI8" i="9"/>
  <c r="FI11" i="9"/>
  <c r="FI24" i="9" s="1"/>
  <c r="FH152" i="9"/>
  <c r="FH156" i="9"/>
  <c r="FH121" i="9" l="1"/>
  <c r="FH127" i="9"/>
  <c r="FH128" i="9" s="1"/>
  <c r="FH91" i="9"/>
  <c r="FH92" i="9" s="1"/>
  <c r="FI126" i="9"/>
  <c r="FI82" i="9"/>
  <c r="FI70" i="9"/>
  <c r="FI119" i="9"/>
  <c r="FI105" i="9"/>
  <c r="FI106" i="9" s="1"/>
  <c r="FI107" i="9" s="1"/>
  <c r="FI111" i="9" s="1"/>
  <c r="FI67" i="9"/>
  <c r="FI65" i="9"/>
  <c r="FI66" i="9" s="1"/>
  <c r="FI68" i="9" s="1"/>
  <c r="FI69" i="9" s="1"/>
  <c r="FI71" i="9" s="1"/>
  <c r="FI72" i="9" s="1"/>
  <c r="FI25" i="9"/>
  <c r="FI26" i="9"/>
  <c r="FI149" i="9"/>
  <c r="FI9" i="9"/>
  <c r="FI42" i="9" s="1"/>
  <c r="FI43" i="9" s="1"/>
  <c r="FI19" i="9"/>
  <c r="FI13" i="9"/>
  <c r="FJ7" i="9"/>
  <c r="FH84" i="9"/>
  <c r="FI44" i="9" l="1"/>
  <c r="FI91" i="9" s="1"/>
  <c r="FI92" i="9" s="1"/>
  <c r="FJ102" i="9"/>
  <c r="FJ103" i="9" s="1"/>
  <c r="FJ104" i="9" s="1"/>
  <c r="FJ14" i="9"/>
  <c r="FJ46" i="9"/>
  <c r="FJ12" i="9"/>
  <c r="FJ67" i="9" s="1"/>
  <c r="FJ11" i="9"/>
  <c r="FJ15" i="9"/>
  <c r="FJ10" i="9"/>
  <c r="FJ137" i="9" s="1"/>
  <c r="FJ138" i="9" s="1"/>
  <c r="FJ8" i="9"/>
  <c r="FI156" i="9"/>
  <c r="FI152" i="9"/>
  <c r="FI83" i="9" l="1"/>
  <c r="FI120" i="9" s="1"/>
  <c r="FJ26" i="9"/>
  <c r="FJ25" i="9"/>
  <c r="FJ24" i="9"/>
  <c r="FJ149" i="9"/>
  <c r="FJ19" i="9"/>
  <c r="FJ13" i="9"/>
  <c r="FJ9" i="9"/>
  <c r="FJ42" i="9" s="1"/>
  <c r="FJ43" i="9" s="1"/>
  <c r="FJ44" i="9" s="1"/>
  <c r="FK7" i="9"/>
  <c r="FJ65" i="9"/>
  <c r="FJ126" i="9"/>
  <c r="FJ82" i="9"/>
  <c r="FJ105" i="9"/>
  <c r="FJ106" i="9" s="1"/>
  <c r="FJ107" i="9" s="1"/>
  <c r="FJ111" i="9" s="1"/>
  <c r="FJ70" i="9"/>
  <c r="FJ119" i="9"/>
  <c r="FI84" i="9" l="1"/>
  <c r="FJ91" i="9"/>
  <c r="FJ92" i="9" s="1"/>
  <c r="FJ83" i="9"/>
  <c r="FJ120" i="9" s="1"/>
  <c r="FJ121" i="9" s="1"/>
  <c r="FJ156" i="9"/>
  <c r="FJ152" i="9"/>
  <c r="FI127" i="9"/>
  <c r="FI128" i="9" s="1"/>
  <c r="FI121" i="9"/>
  <c r="FJ66" i="9"/>
  <c r="FJ68" i="9" s="1"/>
  <c r="FJ69" i="9" s="1"/>
  <c r="FJ71" i="9" s="1"/>
  <c r="FJ72" i="9" s="1"/>
  <c r="FK102" i="9"/>
  <c r="FK103" i="9" s="1"/>
  <c r="FK104" i="9" s="1"/>
  <c r="FK46" i="9"/>
  <c r="FK12" i="9"/>
  <c r="FK65" i="9" s="1"/>
  <c r="FK66" i="9" s="1"/>
  <c r="FK68" i="9" s="1"/>
  <c r="FK10" i="9"/>
  <c r="FK137" i="9" s="1"/>
  <c r="FK138" i="9" s="1"/>
  <c r="FK15" i="9"/>
  <c r="FK11" i="9"/>
  <c r="FK14" i="9"/>
  <c r="FK8" i="9"/>
  <c r="FJ127" i="9" l="1"/>
  <c r="FJ128" i="9" s="1"/>
  <c r="FK25" i="9"/>
  <c r="FK26" i="9"/>
  <c r="FK24" i="9"/>
  <c r="FK67" i="9"/>
  <c r="FK119" i="9"/>
  <c r="FK82" i="9"/>
  <c r="FK126" i="9"/>
  <c r="FK70" i="9"/>
  <c r="FK105" i="9"/>
  <c r="FK106" i="9" s="1"/>
  <c r="FK107" i="9" s="1"/>
  <c r="FK111" i="9" s="1"/>
  <c r="FK149" i="9"/>
  <c r="FK9" i="9"/>
  <c r="FK42" i="9" s="1"/>
  <c r="FK43" i="9" s="1"/>
  <c r="FK19" i="9"/>
  <c r="FK13" i="9"/>
  <c r="FL7" i="9"/>
  <c r="FJ84" i="9"/>
  <c r="FK44" i="9" l="1"/>
  <c r="FK91" i="9" s="1"/>
  <c r="FK92" i="9" s="1"/>
  <c r="FL102" i="9"/>
  <c r="FL103" i="9" s="1"/>
  <c r="FL104" i="9" s="1"/>
  <c r="FL8" i="9"/>
  <c r="FL15" i="9"/>
  <c r="FL14" i="9"/>
  <c r="FL11" i="9"/>
  <c r="FL24" i="9" s="1"/>
  <c r="FL46" i="9"/>
  <c r="FL12" i="9"/>
  <c r="FL10" i="9"/>
  <c r="FL137" i="9" s="1"/>
  <c r="FL138" i="9" s="1"/>
  <c r="FK152" i="9"/>
  <c r="FK156" i="9"/>
  <c r="FK69" i="9"/>
  <c r="FK71" i="9" s="1"/>
  <c r="FK72" i="9" s="1"/>
  <c r="FL67" i="9" l="1"/>
  <c r="FL92" i="9"/>
  <c r="FK83" i="9"/>
  <c r="FK84" i="9" s="1"/>
  <c r="FL65" i="9"/>
  <c r="FL82" i="9"/>
  <c r="FL70" i="9"/>
  <c r="FL119" i="9"/>
  <c r="FL105" i="9"/>
  <c r="FL106" i="9" s="1"/>
  <c r="FL107" i="9" s="1"/>
  <c r="FL111" i="9" s="1"/>
  <c r="FL126" i="9"/>
  <c r="FL26" i="9"/>
  <c r="FL25" i="9"/>
  <c r="FL149" i="9"/>
  <c r="FL19" i="9"/>
  <c r="FL13" i="9"/>
  <c r="FL9" i="9"/>
  <c r="FL42" i="9" s="1"/>
  <c r="FL43" i="9" s="1"/>
  <c r="FL44" i="9" s="1"/>
  <c r="FM7" i="9"/>
  <c r="FK120" i="9" l="1"/>
  <c r="FK127" i="9" s="1"/>
  <c r="FK128" i="9" s="1"/>
  <c r="FL91" i="9"/>
  <c r="FL83" i="9"/>
  <c r="FL66" i="9"/>
  <c r="FL68" i="9" s="1"/>
  <c r="FL69" i="9" s="1"/>
  <c r="FL71" i="9" s="1"/>
  <c r="FL72" i="9" s="1"/>
  <c r="FL152" i="9"/>
  <c r="FL156" i="9"/>
  <c r="FM102" i="9"/>
  <c r="FM103" i="9" s="1"/>
  <c r="FM104" i="9" s="1"/>
  <c r="FM46" i="9"/>
  <c r="FM10" i="9"/>
  <c r="FM137" i="9" s="1"/>
  <c r="FM138" i="9" s="1"/>
  <c r="FM15" i="9"/>
  <c r="FM12" i="9"/>
  <c r="FM92" i="9" s="1"/>
  <c r="FM14" i="9"/>
  <c r="FM8" i="9"/>
  <c r="FM11" i="9"/>
  <c r="FK121" i="9" l="1"/>
  <c r="FM26" i="9"/>
  <c r="FM25" i="9"/>
  <c r="FM24" i="9"/>
  <c r="FM126" i="9"/>
  <c r="FM119" i="9"/>
  <c r="FM82" i="9"/>
  <c r="FM105" i="9"/>
  <c r="FM106" i="9" s="1"/>
  <c r="FM107" i="9" s="1"/>
  <c r="FM111" i="9" s="1"/>
  <c r="FM70" i="9"/>
  <c r="FM67" i="9"/>
  <c r="FL120" i="9"/>
  <c r="FL84" i="9"/>
  <c r="FM65" i="9"/>
  <c r="FM149" i="9"/>
  <c r="FM13" i="9"/>
  <c r="FM19" i="9"/>
  <c r="FM9" i="9"/>
  <c r="FM42" i="9" s="1"/>
  <c r="FM43" i="9" s="1"/>
  <c r="FN7" i="9"/>
  <c r="FM44" i="9" l="1"/>
  <c r="FM83" i="9" s="1"/>
  <c r="FM120" i="9" s="1"/>
  <c r="FM127" i="9" s="1"/>
  <c r="FM128" i="9" s="1"/>
  <c r="FM156" i="9"/>
  <c r="FM152" i="9"/>
  <c r="FL127" i="9"/>
  <c r="FL128" i="9" s="1"/>
  <c r="FL121" i="9"/>
  <c r="FM66" i="9"/>
  <c r="FM68" i="9" s="1"/>
  <c r="FM69" i="9" s="1"/>
  <c r="FM71" i="9" s="1"/>
  <c r="FM72" i="9" s="1"/>
  <c r="FN102" i="9"/>
  <c r="FN103" i="9" s="1"/>
  <c r="FN104" i="9" s="1"/>
  <c r="FN15" i="9"/>
  <c r="FN11" i="9"/>
  <c r="FN10" i="9"/>
  <c r="FN137" i="9" s="1"/>
  <c r="FN138" i="9" s="1"/>
  <c r="FN8" i="9"/>
  <c r="FN14" i="9"/>
  <c r="FN12" i="9"/>
  <c r="FN46" i="9"/>
  <c r="FN65" i="9" l="1"/>
  <c r="FN66" i="9" s="1"/>
  <c r="FN68" i="9" s="1"/>
  <c r="FN92" i="9"/>
  <c r="FM91" i="9"/>
  <c r="FN149" i="9"/>
  <c r="FN19" i="9"/>
  <c r="FO7" i="9"/>
  <c r="FN13" i="9"/>
  <c r="FN9" i="9"/>
  <c r="FN42" i="9" s="1"/>
  <c r="FN43" i="9" s="1"/>
  <c r="FM121" i="9"/>
  <c r="FN25" i="9"/>
  <c r="FN26" i="9"/>
  <c r="FN24" i="9"/>
  <c r="FN67" i="9"/>
  <c r="FN126" i="9"/>
  <c r="FN119" i="9"/>
  <c r="FN82" i="9"/>
  <c r="FN105" i="9"/>
  <c r="FN106" i="9" s="1"/>
  <c r="FN107" i="9" s="1"/>
  <c r="FN111" i="9" s="1"/>
  <c r="FN70" i="9"/>
  <c r="FM84" i="9"/>
  <c r="FN44" i="9" l="1"/>
  <c r="FN91" i="9" s="1"/>
  <c r="FN152" i="9"/>
  <c r="FN156" i="9"/>
  <c r="FO102" i="9"/>
  <c r="FO103" i="9" s="1"/>
  <c r="FO104" i="9" s="1"/>
  <c r="FO46" i="9"/>
  <c r="FO15" i="9"/>
  <c r="FO11" i="9"/>
  <c r="FO24" i="9" s="1"/>
  <c r="FO12" i="9"/>
  <c r="FO14" i="9"/>
  <c r="FO8" i="9"/>
  <c r="FO10" i="9"/>
  <c r="FO137" i="9" s="1"/>
  <c r="FO138" i="9" s="1"/>
  <c r="FN69" i="9"/>
  <c r="FN71" i="9" s="1"/>
  <c r="FN72" i="9" s="1"/>
  <c r="FN83" i="9" l="1"/>
  <c r="FN120" i="9" s="1"/>
  <c r="FN127" i="9" s="1"/>
  <c r="FN128" i="9" s="1"/>
  <c r="FO67" i="9"/>
  <c r="FO92" i="9"/>
  <c r="FO25" i="9"/>
  <c r="FO26" i="9"/>
  <c r="FO126" i="9"/>
  <c r="FO82" i="9"/>
  <c r="FO105" i="9"/>
  <c r="FO106" i="9" s="1"/>
  <c r="FO107" i="9" s="1"/>
  <c r="FO111" i="9" s="1"/>
  <c r="FO70" i="9"/>
  <c r="FO119" i="9"/>
  <c r="FO65" i="9"/>
  <c r="FO149" i="9"/>
  <c r="FO19" i="9"/>
  <c r="FO13" i="9"/>
  <c r="FO9" i="9"/>
  <c r="FO42" i="9" s="1"/>
  <c r="FO43" i="9" s="1"/>
  <c r="FO44" i="9" s="1"/>
  <c r="FP7" i="9"/>
  <c r="FN121" i="9" l="1"/>
  <c r="FN84" i="9"/>
  <c r="FO91" i="9"/>
  <c r="FO83" i="9"/>
  <c r="FO120" i="9" s="1"/>
  <c r="FO127" i="9" s="1"/>
  <c r="FO128" i="9" s="1"/>
  <c r="FO152" i="9"/>
  <c r="FO156" i="9"/>
  <c r="FO66" i="9"/>
  <c r="FO68" i="9" s="1"/>
  <c r="FO69" i="9" s="1"/>
  <c r="FO71" i="9" s="1"/>
  <c r="FO72" i="9" s="1"/>
  <c r="FP102" i="9"/>
  <c r="FP103" i="9" s="1"/>
  <c r="FP12" i="9"/>
  <c r="FP92" i="9" s="1"/>
  <c r="FP15" i="9"/>
  <c r="FP11" i="9"/>
  <c r="FP14" i="9"/>
  <c r="FP8" i="9"/>
  <c r="FP46" i="9"/>
  <c r="FP10" i="9"/>
  <c r="FP137" i="9" s="1"/>
  <c r="FP138" i="9" s="1"/>
  <c r="FP149" i="9" l="1"/>
  <c r="FP13" i="9"/>
  <c r="FP9" i="9"/>
  <c r="FP42" i="9" s="1"/>
  <c r="FP43" i="9" s="1"/>
  <c r="FP44" i="9" s="1"/>
  <c r="FQ7" i="9"/>
  <c r="FP19" i="9"/>
  <c r="FP67" i="9"/>
  <c r="FP126" i="9"/>
  <c r="FP70" i="9"/>
  <c r="FP119" i="9"/>
  <c r="FP82" i="9"/>
  <c r="FP105" i="9"/>
  <c r="FP106" i="9" s="1"/>
  <c r="FP107" i="9" s="1"/>
  <c r="FP111" i="9" s="1"/>
  <c r="FP104" i="9"/>
  <c r="FP65" i="9"/>
  <c r="FO84" i="9"/>
  <c r="FP25" i="9"/>
  <c r="FP26" i="9"/>
  <c r="FP24" i="9"/>
  <c r="FO121" i="9"/>
  <c r="FP66" i="9" l="1"/>
  <c r="FP68" i="9" s="1"/>
  <c r="FP69" i="9" s="1"/>
  <c r="FP71" i="9" s="1"/>
  <c r="FP72" i="9" s="1"/>
  <c r="FQ102" i="9"/>
  <c r="FQ103" i="9" s="1"/>
  <c r="FQ104" i="9" s="1"/>
  <c r="FQ15" i="9"/>
  <c r="FQ11" i="9"/>
  <c r="FQ24" i="9" s="1"/>
  <c r="FQ8" i="9"/>
  <c r="FQ10" i="9"/>
  <c r="FQ137" i="9" s="1"/>
  <c r="FQ138" i="9" s="1"/>
  <c r="FQ14" i="9"/>
  <c r="FQ12" i="9"/>
  <c r="FQ46" i="9"/>
  <c r="FP91" i="9"/>
  <c r="FP83" i="9"/>
  <c r="FP120" i="9" s="1"/>
  <c r="FP127" i="9" s="1"/>
  <c r="FP128" i="9" s="1"/>
  <c r="FP156" i="9"/>
  <c r="FP152" i="9"/>
  <c r="FQ65" i="9" l="1"/>
  <c r="FQ66" i="9" s="1"/>
  <c r="FQ68" i="9" s="1"/>
  <c r="FQ92" i="9"/>
  <c r="FP121" i="9"/>
  <c r="FQ67" i="9"/>
  <c r="FQ105" i="9"/>
  <c r="FQ106" i="9" s="1"/>
  <c r="FQ107" i="9" s="1"/>
  <c r="FQ111" i="9" s="1"/>
  <c r="FQ70" i="9"/>
  <c r="FQ119" i="9"/>
  <c r="FQ126" i="9"/>
  <c r="FQ82" i="9"/>
  <c r="FQ149" i="9"/>
  <c r="FQ19" i="9"/>
  <c r="FR7" i="9"/>
  <c r="FQ13" i="9"/>
  <c r="FQ9" i="9"/>
  <c r="FQ42" i="9" s="1"/>
  <c r="FQ43" i="9" s="1"/>
  <c r="FQ26" i="9"/>
  <c r="FQ25" i="9"/>
  <c r="FP84" i="9"/>
  <c r="FQ44" i="9" l="1"/>
  <c r="FQ91" i="9" s="1"/>
  <c r="FR102" i="9"/>
  <c r="FR103" i="9" s="1"/>
  <c r="FR104" i="9" s="1"/>
  <c r="FR46" i="9"/>
  <c r="FR11" i="9"/>
  <c r="FR8" i="9"/>
  <c r="FR15" i="9"/>
  <c r="FR14" i="9"/>
  <c r="FR10" i="9"/>
  <c r="FR137" i="9" s="1"/>
  <c r="FR138" i="9" s="1"/>
  <c r="FR12" i="9"/>
  <c r="FR92" i="9" s="1"/>
  <c r="FQ152" i="9"/>
  <c r="FQ156" i="9"/>
  <c r="FQ69" i="9"/>
  <c r="FQ71" i="9" s="1"/>
  <c r="FQ72" i="9" s="1"/>
  <c r="FQ83" i="9" l="1"/>
  <c r="FQ120" i="9" s="1"/>
  <c r="FQ127" i="9" s="1"/>
  <c r="FQ128" i="9" s="1"/>
  <c r="FR67" i="9"/>
  <c r="FR119" i="9"/>
  <c r="FR82" i="9"/>
  <c r="FR126" i="9"/>
  <c r="FR105" i="9"/>
  <c r="FR106" i="9" s="1"/>
  <c r="FR107" i="9" s="1"/>
  <c r="FR111" i="9" s="1"/>
  <c r="FR70" i="9"/>
  <c r="FR65" i="9"/>
  <c r="FR66" i="9" s="1"/>
  <c r="FR68" i="9" s="1"/>
  <c r="FR149" i="9"/>
  <c r="FR9" i="9"/>
  <c r="FR42" i="9" s="1"/>
  <c r="FR43" i="9" s="1"/>
  <c r="FS7" i="9"/>
  <c r="FR19" i="9"/>
  <c r="FR13" i="9"/>
  <c r="FR25" i="9"/>
  <c r="FR26" i="9"/>
  <c r="FR24" i="9"/>
  <c r="FQ84" i="9" l="1"/>
  <c r="FQ121" i="9"/>
  <c r="FR69" i="9"/>
  <c r="FR71" i="9" s="1"/>
  <c r="FR72" i="9" s="1"/>
  <c r="FR44" i="9"/>
  <c r="FR91" i="9" s="1"/>
  <c r="FR152" i="9"/>
  <c r="FR156" i="9"/>
  <c r="FS102" i="9"/>
  <c r="FS103" i="9" s="1"/>
  <c r="FS104" i="9" s="1"/>
  <c r="FS14" i="9"/>
  <c r="FS46" i="9"/>
  <c r="FS12" i="9"/>
  <c r="FS92" i="9" s="1"/>
  <c r="FS8" i="9"/>
  <c r="FS11" i="9"/>
  <c r="FS15" i="9"/>
  <c r="FS10" i="9"/>
  <c r="FS137" i="9" s="1"/>
  <c r="FS138" i="9" s="1"/>
  <c r="FS67" i="9"/>
  <c r="FR83" i="9" l="1"/>
  <c r="FR120" i="9" s="1"/>
  <c r="FR121" i="9" s="1"/>
  <c r="FS25" i="9"/>
  <c r="FS26" i="9"/>
  <c r="FS149" i="9"/>
  <c r="FS19" i="9"/>
  <c r="FT7" i="9"/>
  <c r="FS13" i="9"/>
  <c r="FS9" i="9"/>
  <c r="FS42" i="9" s="1"/>
  <c r="FS43" i="9" s="1"/>
  <c r="FS44" i="9" s="1"/>
  <c r="FS65" i="9"/>
  <c r="FS126" i="9"/>
  <c r="FS105" i="9"/>
  <c r="FS106" i="9" s="1"/>
  <c r="FS107" i="9" s="1"/>
  <c r="FS111" i="9" s="1"/>
  <c r="FS70" i="9"/>
  <c r="FS119" i="9"/>
  <c r="FS82" i="9"/>
  <c r="FS24" i="9"/>
  <c r="FR84" i="9" l="1"/>
  <c r="FR127" i="9"/>
  <c r="FR128" i="9" s="1"/>
  <c r="FS83" i="9"/>
  <c r="FS120" i="9" s="1"/>
  <c r="FS127" i="9" s="1"/>
  <c r="FS128" i="9" s="1"/>
  <c r="FS91" i="9"/>
  <c r="FS66" i="9"/>
  <c r="FS68" i="9" s="1"/>
  <c r="FS69" i="9" s="1"/>
  <c r="FS71" i="9" s="1"/>
  <c r="FS72" i="9" s="1"/>
  <c r="FT102" i="9"/>
  <c r="FT103" i="9" s="1"/>
  <c r="FT10" i="9"/>
  <c r="FT137" i="9" s="1"/>
  <c r="FT138" i="9" s="1"/>
  <c r="FT12" i="9"/>
  <c r="FT46" i="9"/>
  <c r="FT14" i="9"/>
  <c r="FT11" i="9"/>
  <c r="FT8" i="9"/>
  <c r="FT15" i="9"/>
  <c r="FS152" i="9"/>
  <c r="FS156" i="9"/>
  <c r="FT65" i="9" l="1"/>
  <c r="FT66" i="9" s="1"/>
  <c r="FT68" i="9" s="1"/>
  <c r="FT92" i="9"/>
  <c r="FT104" i="9"/>
  <c r="FT149" i="9"/>
  <c r="FU7" i="9"/>
  <c r="FT19" i="9"/>
  <c r="FT9" i="9"/>
  <c r="FT42" i="9" s="1"/>
  <c r="FT43" i="9" s="1"/>
  <c r="FT13" i="9"/>
  <c r="FT25" i="9"/>
  <c r="FT26" i="9"/>
  <c r="FT67" i="9"/>
  <c r="FT70" i="9"/>
  <c r="FT119" i="9"/>
  <c r="FT126" i="9"/>
  <c r="FT82" i="9"/>
  <c r="FT105" i="9"/>
  <c r="FS121" i="9"/>
  <c r="FT24" i="9"/>
  <c r="FS84" i="9"/>
  <c r="FT106" i="9" l="1"/>
  <c r="FT107" i="9" s="1"/>
  <c r="FT111" i="9" s="1"/>
  <c r="FT44" i="9"/>
  <c r="FT91" i="9" s="1"/>
  <c r="FU102" i="9"/>
  <c r="FU103" i="9" s="1"/>
  <c r="FU104" i="9" s="1"/>
  <c r="FU12" i="9"/>
  <c r="FU92" i="9" s="1"/>
  <c r="FU11" i="9"/>
  <c r="FU24" i="9" s="1"/>
  <c r="FU10" i="9"/>
  <c r="FU137" i="9" s="1"/>
  <c r="FU138" i="9" s="1"/>
  <c r="FU15" i="9"/>
  <c r="FU46" i="9"/>
  <c r="FU14" i="9"/>
  <c r="FU8" i="9"/>
  <c r="FT152" i="9"/>
  <c r="FT156" i="9"/>
  <c r="FT69" i="9"/>
  <c r="FT71" i="9" s="1"/>
  <c r="FT72" i="9" s="1"/>
  <c r="FT83" i="9" l="1"/>
  <c r="FT120" i="9" s="1"/>
  <c r="FU26" i="9"/>
  <c r="FU25" i="9"/>
  <c r="FU65" i="9"/>
  <c r="FU70" i="9"/>
  <c r="FU105" i="9"/>
  <c r="FU106" i="9" s="1"/>
  <c r="FU107" i="9" s="1"/>
  <c r="FU111" i="9" s="1"/>
  <c r="FU119" i="9"/>
  <c r="FU82" i="9"/>
  <c r="FU126" i="9"/>
  <c r="FU67" i="9"/>
  <c r="FU149" i="9"/>
  <c r="FV7" i="9"/>
  <c r="FU13" i="9"/>
  <c r="FU19" i="9"/>
  <c r="FU9" i="9"/>
  <c r="FU42" i="9" s="1"/>
  <c r="FU43" i="9" s="1"/>
  <c r="FU44" i="9" s="1"/>
  <c r="FT84" i="9" l="1"/>
  <c r="FT121" i="9"/>
  <c r="FT127" i="9"/>
  <c r="FT128" i="9" s="1"/>
  <c r="FU91" i="9"/>
  <c r="FU83" i="9"/>
  <c r="FU120" i="9" s="1"/>
  <c r="FU127" i="9" s="1"/>
  <c r="FU128" i="9" s="1"/>
  <c r="FV102" i="9"/>
  <c r="FV103" i="9" s="1"/>
  <c r="FV104" i="9" s="1"/>
  <c r="FV10" i="9"/>
  <c r="FV137" i="9" s="1"/>
  <c r="FV138" i="9" s="1"/>
  <c r="FV11" i="9"/>
  <c r="FV8" i="9"/>
  <c r="FV14" i="9"/>
  <c r="FV15" i="9"/>
  <c r="FV46" i="9"/>
  <c r="FV12" i="9"/>
  <c r="FV92" i="9" s="1"/>
  <c r="FU156" i="9"/>
  <c r="FU152" i="9"/>
  <c r="FU66" i="9"/>
  <c r="FU68" i="9" s="1"/>
  <c r="FU69" i="9" s="1"/>
  <c r="FU71" i="9" s="1"/>
  <c r="FU72" i="9" s="1"/>
  <c r="FV119" i="9" l="1"/>
  <c r="FV126" i="9"/>
  <c r="FV105" i="9"/>
  <c r="FV106" i="9" s="1"/>
  <c r="FV107" i="9" s="1"/>
  <c r="FV111" i="9" s="1"/>
  <c r="FV82" i="9"/>
  <c r="FV70" i="9"/>
  <c r="FV67" i="9"/>
  <c r="FU121" i="9"/>
  <c r="FV149" i="9"/>
  <c r="FW7" i="9"/>
  <c r="FV13" i="9"/>
  <c r="FV19" i="9"/>
  <c r="FV9" i="9"/>
  <c r="FV42" i="9" s="1"/>
  <c r="FV43" i="9" s="1"/>
  <c r="FV44" i="9" s="1"/>
  <c r="FV26" i="9"/>
  <c r="FV25" i="9"/>
  <c r="FV24" i="9"/>
  <c r="FV65" i="9"/>
  <c r="FU84" i="9"/>
  <c r="FV91" i="9" l="1"/>
  <c r="FV83" i="9"/>
  <c r="FV156" i="9"/>
  <c r="FV152" i="9"/>
  <c r="FW102" i="9"/>
  <c r="FW103" i="9" s="1"/>
  <c r="FW104" i="9" s="1"/>
  <c r="FW15" i="9"/>
  <c r="FW10" i="9"/>
  <c r="FW137" i="9" s="1"/>
  <c r="FW138" i="9" s="1"/>
  <c r="FW8" i="9"/>
  <c r="FW11" i="9"/>
  <c r="FW46" i="9"/>
  <c r="FW14" i="9"/>
  <c r="FW12" i="9"/>
  <c r="FV66" i="9"/>
  <c r="FV68" i="9" s="1"/>
  <c r="FV69" i="9" s="1"/>
  <c r="FV71" i="9" s="1"/>
  <c r="FV72" i="9" s="1"/>
  <c r="FW65" i="9" l="1"/>
  <c r="FW66" i="9" s="1"/>
  <c r="FW68" i="9" s="1"/>
  <c r="FW92" i="9"/>
  <c r="FW149" i="9"/>
  <c r="FW9" i="9"/>
  <c r="FW42" i="9" s="1"/>
  <c r="FW43" i="9" s="1"/>
  <c r="FX7" i="9"/>
  <c r="FW13" i="9"/>
  <c r="FW19" i="9"/>
  <c r="FW67" i="9"/>
  <c r="FW82" i="9"/>
  <c r="FW126" i="9"/>
  <c r="FW119" i="9"/>
  <c r="FW105" i="9"/>
  <c r="FW106" i="9" s="1"/>
  <c r="FW107" i="9" s="1"/>
  <c r="FW111" i="9" s="1"/>
  <c r="FW70" i="9"/>
  <c r="FV84" i="9"/>
  <c r="FV120" i="9"/>
  <c r="FW26" i="9"/>
  <c r="FW25" i="9"/>
  <c r="FW24" i="9"/>
  <c r="FW69" i="9" l="1"/>
  <c r="FW71" i="9" s="1"/>
  <c r="FW72" i="9" s="1"/>
  <c r="FV127" i="9"/>
  <c r="FV128" i="9" s="1"/>
  <c r="FV121" i="9"/>
  <c r="FX102" i="9"/>
  <c r="FX103" i="9" s="1"/>
  <c r="FX104" i="9" s="1"/>
  <c r="FX11" i="9"/>
  <c r="FX14" i="9"/>
  <c r="FX8" i="9"/>
  <c r="FX15" i="9"/>
  <c r="FX10" i="9"/>
  <c r="FX137" i="9" s="1"/>
  <c r="FX138" i="9" s="1"/>
  <c r="FX46" i="9"/>
  <c r="FX12" i="9"/>
  <c r="FX92" i="9" s="1"/>
  <c r="FW44" i="9"/>
  <c r="FW152" i="9"/>
  <c r="FW156" i="9"/>
  <c r="FX26" i="9" l="1"/>
  <c r="FX25" i="9"/>
  <c r="FW83" i="9"/>
  <c r="FW91" i="9"/>
  <c r="FX82" i="9"/>
  <c r="FX126" i="9"/>
  <c r="FX119" i="9"/>
  <c r="FX70" i="9"/>
  <c r="FX105" i="9"/>
  <c r="FX106" i="9" s="1"/>
  <c r="FX107" i="9" s="1"/>
  <c r="FX111" i="9" s="1"/>
  <c r="FX65" i="9"/>
  <c r="FX149" i="9"/>
  <c r="FY7" i="9"/>
  <c r="FX9" i="9"/>
  <c r="FX42" i="9" s="1"/>
  <c r="FX43" i="9" s="1"/>
  <c r="FX19" i="9"/>
  <c r="FX13" i="9"/>
  <c r="FX24" i="9"/>
  <c r="FX67" i="9"/>
  <c r="FX44" i="9" l="1"/>
  <c r="FX83" i="9" s="1"/>
  <c r="FX152" i="9"/>
  <c r="FX156" i="9"/>
  <c r="FX66" i="9"/>
  <c r="FX68" i="9" s="1"/>
  <c r="FX69" i="9" s="1"/>
  <c r="FX71" i="9" s="1"/>
  <c r="FX72" i="9" s="1"/>
  <c r="FY102" i="9"/>
  <c r="FY103" i="9" s="1"/>
  <c r="FY104" i="9" s="1"/>
  <c r="FY11" i="9"/>
  <c r="FY14" i="9"/>
  <c r="FY8" i="9"/>
  <c r="FY10" i="9"/>
  <c r="FY137" i="9" s="1"/>
  <c r="FY138" i="9" s="1"/>
  <c r="FY46" i="9"/>
  <c r="FY12" i="9"/>
  <c r="FY15" i="9"/>
  <c r="FW120" i="9"/>
  <c r="FW84" i="9"/>
  <c r="FY65" i="9" l="1"/>
  <c r="FY66" i="9" s="1"/>
  <c r="FY68" i="9" s="1"/>
  <c r="FY92" i="9"/>
  <c r="FX91" i="9"/>
  <c r="FX120" i="9"/>
  <c r="FX127" i="9" s="1"/>
  <c r="FX128" i="9" s="1"/>
  <c r="FX84" i="9"/>
  <c r="FY67" i="9"/>
  <c r="FY149" i="9"/>
  <c r="FY13" i="9"/>
  <c r="FY19" i="9"/>
  <c r="FY9" i="9"/>
  <c r="FY42" i="9" s="1"/>
  <c r="FY43" i="9" s="1"/>
  <c r="FZ7" i="9"/>
  <c r="FY25" i="9"/>
  <c r="FY26" i="9"/>
  <c r="FY24" i="9"/>
  <c r="FY126" i="9"/>
  <c r="FY70" i="9"/>
  <c r="FY105" i="9"/>
  <c r="FY106" i="9" s="1"/>
  <c r="FY107" i="9" s="1"/>
  <c r="FY111" i="9" s="1"/>
  <c r="FY82" i="9"/>
  <c r="FY119" i="9"/>
  <c r="FW127" i="9"/>
  <c r="FW128" i="9" s="1"/>
  <c r="FW121" i="9"/>
  <c r="FY69" i="9" l="1"/>
  <c r="FY71" i="9" s="1"/>
  <c r="FY72" i="9" s="1"/>
  <c r="FX121" i="9"/>
  <c r="FY44" i="9"/>
  <c r="FY91" i="9" s="1"/>
  <c r="FZ102" i="9"/>
  <c r="FZ103" i="9" s="1"/>
  <c r="FZ104" i="9" s="1"/>
  <c r="FZ14" i="9"/>
  <c r="FZ46" i="9"/>
  <c r="FZ12" i="9"/>
  <c r="FZ92" i="9" s="1"/>
  <c r="FZ10" i="9"/>
  <c r="FZ137" i="9" s="1"/>
  <c r="FZ138" i="9" s="1"/>
  <c r="FZ15" i="9"/>
  <c r="FZ11" i="9"/>
  <c r="FZ8" i="9"/>
  <c r="FY156" i="9"/>
  <c r="FY152" i="9"/>
  <c r="FY83" i="9" l="1"/>
  <c r="FY120" i="9" s="1"/>
  <c r="FY127" i="9" s="1"/>
  <c r="FY128" i="9" s="1"/>
  <c r="FZ25" i="9"/>
  <c r="FZ26" i="9"/>
  <c r="FZ70" i="9"/>
  <c r="FZ126" i="9"/>
  <c r="FZ119" i="9"/>
  <c r="FZ82" i="9"/>
  <c r="FZ105" i="9"/>
  <c r="FZ106" i="9" s="1"/>
  <c r="FZ107" i="9" s="1"/>
  <c r="FZ111" i="9" s="1"/>
  <c r="FZ65" i="9"/>
  <c r="FZ67" i="9"/>
  <c r="FZ149" i="9"/>
  <c r="FZ9" i="9"/>
  <c r="FZ42" i="9" s="1"/>
  <c r="FZ43" i="9" s="1"/>
  <c r="FZ13" i="9"/>
  <c r="GA7" i="9"/>
  <c r="FZ19" i="9"/>
  <c r="FZ24" i="9"/>
  <c r="FY121" i="9" l="1"/>
  <c r="FY84" i="9"/>
  <c r="FZ44" i="9"/>
  <c r="FZ91" i="9" s="1"/>
  <c r="GA102" i="9"/>
  <c r="GA103" i="9" s="1"/>
  <c r="GA104" i="9" s="1"/>
  <c r="GA15" i="9"/>
  <c r="GA46" i="9"/>
  <c r="GA14" i="9"/>
  <c r="GA12" i="9"/>
  <c r="GA11" i="9"/>
  <c r="GA24" i="9" s="1"/>
  <c r="GA10" i="9"/>
  <c r="GA137" i="9" s="1"/>
  <c r="GA138" i="9" s="1"/>
  <c r="GA8" i="9"/>
  <c r="FZ66" i="9"/>
  <c r="FZ68" i="9" s="1"/>
  <c r="FZ69" i="9" s="1"/>
  <c r="FZ71" i="9" s="1"/>
  <c r="FZ72" i="9" s="1"/>
  <c r="GA65" i="9"/>
  <c r="GA66" i="9" s="1"/>
  <c r="GA68" i="9" s="1"/>
  <c r="FZ152" i="9"/>
  <c r="FZ156" i="9"/>
  <c r="GA67" i="9" l="1"/>
  <c r="GA69" i="9" s="1"/>
  <c r="GA71" i="9" s="1"/>
  <c r="GA72" i="9" s="1"/>
  <c r="GA92" i="9"/>
  <c r="FZ83" i="9"/>
  <c r="FZ120" i="9" s="1"/>
  <c r="FZ127" i="9" s="1"/>
  <c r="FZ128" i="9" s="1"/>
  <c r="GA126" i="9"/>
  <c r="GA119" i="9"/>
  <c r="GA82" i="9"/>
  <c r="GA70" i="9"/>
  <c r="GA105" i="9"/>
  <c r="GA106" i="9" s="1"/>
  <c r="GA107" i="9" s="1"/>
  <c r="GA111" i="9" s="1"/>
  <c r="GA149" i="9"/>
  <c r="GA19" i="9"/>
  <c r="GA9" i="9"/>
  <c r="GA42" i="9" s="1"/>
  <c r="GA43" i="9" s="1"/>
  <c r="GA13" i="9"/>
  <c r="GB7" i="9"/>
  <c r="GA26" i="9"/>
  <c r="GA25" i="9"/>
  <c r="FZ84" i="9" l="1"/>
  <c r="FZ121" i="9"/>
  <c r="GA44" i="9"/>
  <c r="GA83" i="9" s="1"/>
  <c r="GA120" i="9" s="1"/>
  <c r="GB102" i="9"/>
  <c r="GB103" i="9" s="1"/>
  <c r="GB104" i="9" s="1"/>
  <c r="GB8" i="9"/>
  <c r="GB14" i="9"/>
  <c r="GB12" i="9"/>
  <c r="GB92" i="9" s="1"/>
  <c r="GB10" i="9"/>
  <c r="GB137" i="9" s="1"/>
  <c r="GB138" i="9" s="1"/>
  <c r="GB15" i="9"/>
  <c r="GB46" i="9"/>
  <c r="GB11" i="9"/>
  <c r="GA156" i="9"/>
  <c r="GA152" i="9"/>
  <c r="GA91" i="9" l="1"/>
  <c r="GA84" i="9"/>
  <c r="GB149" i="9"/>
  <c r="GB13" i="9"/>
  <c r="GB19" i="9"/>
  <c r="GC7" i="9"/>
  <c r="GB9" i="9"/>
  <c r="GB42" i="9" s="1"/>
  <c r="GB43" i="9" s="1"/>
  <c r="GB25" i="9"/>
  <c r="GB26" i="9"/>
  <c r="GB24" i="9"/>
  <c r="GA127" i="9"/>
  <c r="GA128" i="9" s="1"/>
  <c r="GA121" i="9"/>
  <c r="GB119" i="9"/>
  <c r="GB126" i="9"/>
  <c r="GB82" i="9"/>
  <c r="GB70" i="9"/>
  <c r="GB105" i="9"/>
  <c r="GB106" i="9" s="1"/>
  <c r="GB107" i="9" s="1"/>
  <c r="GB111" i="9" s="1"/>
  <c r="GB67" i="9"/>
  <c r="GB65" i="9"/>
  <c r="GB44" i="9" l="1"/>
  <c r="GB91" i="9" s="1"/>
  <c r="GB66" i="9"/>
  <c r="GB68" i="9" s="1"/>
  <c r="GB69" i="9" s="1"/>
  <c r="GB71" i="9" s="1"/>
  <c r="GB72" i="9" s="1"/>
  <c r="GC102" i="9"/>
  <c r="GC103" i="9" s="1"/>
  <c r="GC104" i="9" s="1"/>
  <c r="GC46" i="9"/>
  <c r="GC12" i="9"/>
  <c r="GC92" i="9" s="1"/>
  <c r="GC14" i="9"/>
  <c r="GC10" i="9"/>
  <c r="GC137" i="9" s="1"/>
  <c r="GC138" i="9" s="1"/>
  <c r="GC15" i="9"/>
  <c r="GC11" i="9"/>
  <c r="GC8" i="9"/>
  <c r="GB152" i="9"/>
  <c r="GB156" i="9"/>
  <c r="GB83" i="9" l="1"/>
  <c r="GB120" i="9" s="1"/>
  <c r="GB127" i="9" s="1"/>
  <c r="GB128" i="9" s="1"/>
  <c r="GC105" i="9"/>
  <c r="GC106" i="9" s="1"/>
  <c r="GC107" i="9" s="1"/>
  <c r="GC111" i="9" s="1"/>
  <c r="GC126" i="9"/>
  <c r="GC119" i="9"/>
  <c r="GC82" i="9"/>
  <c r="GC70" i="9"/>
  <c r="GC149" i="9"/>
  <c r="GC13" i="9"/>
  <c r="GC19" i="9"/>
  <c r="GC9" i="9"/>
  <c r="GC42" i="9" s="1"/>
  <c r="GC43" i="9" s="1"/>
  <c r="GC44" i="9" s="1"/>
  <c r="GD7" i="9"/>
  <c r="GC26" i="9"/>
  <c r="GC25" i="9"/>
  <c r="GC67" i="9"/>
  <c r="GC65" i="9"/>
  <c r="GC24" i="9"/>
  <c r="GB84" i="9" l="1"/>
  <c r="GB121" i="9"/>
  <c r="GC91" i="9"/>
  <c r="GC83" i="9"/>
  <c r="GC120" i="9" s="1"/>
  <c r="GC127" i="9" s="1"/>
  <c r="GC128" i="9" s="1"/>
  <c r="GC152" i="9"/>
  <c r="GC156" i="9"/>
  <c r="GD102" i="9"/>
  <c r="GD103" i="9" s="1"/>
  <c r="GD104" i="9" s="1"/>
  <c r="GD14" i="9"/>
  <c r="GD8" i="9"/>
  <c r="GD15" i="9"/>
  <c r="GD11" i="9"/>
  <c r="GD24" i="9" s="1"/>
  <c r="GD46" i="9"/>
  <c r="GD12" i="9"/>
  <c r="GD92" i="9" s="1"/>
  <c r="GD10" i="9"/>
  <c r="GD137" i="9" s="1"/>
  <c r="GD138" i="9" s="1"/>
  <c r="GC66" i="9"/>
  <c r="GC68" i="9" s="1"/>
  <c r="GC69" i="9" s="1"/>
  <c r="GC71" i="9" s="1"/>
  <c r="GC72" i="9" s="1"/>
  <c r="GC84" i="9" l="1"/>
  <c r="GD105" i="9"/>
  <c r="GD106" i="9" s="1"/>
  <c r="GD107" i="9" s="1"/>
  <c r="GD111" i="9" s="1"/>
  <c r="GD82" i="9"/>
  <c r="GD70" i="9"/>
  <c r="GD119" i="9"/>
  <c r="GD126" i="9"/>
  <c r="GD149" i="9"/>
  <c r="GE7" i="9"/>
  <c r="GD9" i="9"/>
  <c r="GD42" i="9" s="1"/>
  <c r="GD43" i="9" s="1"/>
  <c r="GD19" i="9"/>
  <c r="GD13" i="9"/>
  <c r="GD67" i="9"/>
  <c r="GD65" i="9"/>
  <c r="GD25" i="9"/>
  <c r="GD26" i="9"/>
  <c r="GC121" i="9"/>
  <c r="GD44" i="9" l="1"/>
  <c r="GD83" i="9" s="1"/>
  <c r="GD152" i="9"/>
  <c r="GD156" i="9"/>
  <c r="GD66" i="9"/>
  <c r="GD68" i="9" s="1"/>
  <c r="GD69" i="9" s="1"/>
  <c r="GD71" i="9" s="1"/>
  <c r="GD72" i="9" s="1"/>
  <c r="GE102" i="9"/>
  <c r="GE103" i="9" s="1"/>
  <c r="GE104" i="9" s="1"/>
  <c r="GE46" i="9"/>
  <c r="GE15" i="9"/>
  <c r="GE10" i="9"/>
  <c r="GE137" i="9" s="1"/>
  <c r="GE138" i="9" s="1"/>
  <c r="GE11" i="9"/>
  <c r="GE14" i="9"/>
  <c r="GE12" i="9"/>
  <c r="GE8" i="9"/>
  <c r="GE65" i="9" l="1"/>
  <c r="GE66" i="9" s="1"/>
  <c r="GE68" i="9" s="1"/>
  <c r="GE92" i="9"/>
  <c r="GD91" i="9"/>
  <c r="GE67" i="9"/>
  <c r="GD120" i="9"/>
  <c r="GD84" i="9"/>
  <c r="GE70" i="9"/>
  <c r="GE126" i="9"/>
  <c r="GE119" i="9"/>
  <c r="GE105" i="9"/>
  <c r="GE106" i="9" s="1"/>
  <c r="GE107" i="9" s="1"/>
  <c r="GE111" i="9" s="1"/>
  <c r="GE82" i="9"/>
  <c r="GE26" i="9"/>
  <c r="GE25" i="9"/>
  <c r="GE24" i="9"/>
  <c r="GE149" i="9"/>
  <c r="GE19" i="9"/>
  <c r="GE13" i="9"/>
  <c r="GF7" i="9"/>
  <c r="GE9" i="9"/>
  <c r="GE42" i="9" s="1"/>
  <c r="GE43" i="9" s="1"/>
  <c r="GD127" i="9" l="1"/>
  <c r="GD128" i="9" s="1"/>
  <c r="GD121" i="9"/>
  <c r="GE152" i="9"/>
  <c r="GE156" i="9"/>
  <c r="GE44" i="9"/>
  <c r="GF102" i="9"/>
  <c r="GF103" i="9" s="1"/>
  <c r="GF104" i="9" s="1"/>
  <c r="GF12" i="9"/>
  <c r="GF92" i="9" s="1"/>
  <c r="GF14" i="9"/>
  <c r="GF46" i="9"/>
  <c r="GF10" i="9"/>
  <c r="GF137" i="9" s="1"/>
  <c r="GF138" i="9" s="1"/>
  <c r="GF8" i="9"/>
  <c r="GF15" i="9"/>
  <c r="GF11" i="9"/>
  <c r="GF24" i="9" s="1"/>
  <c r="GE69" i="9"/>
  <c r="GE71" i="9" s="1"/>
  <c r="GE72" i="9" s="1"/>
  <c r="GF149" i="9" l="1"/>
  <c r="GF19" i="9"/>
  <c r="GG7" i="9"/>
  <c r="GF13" i="9"/>
  <c r="GF9" i="9"/>
  <c r="GF42" i="9" s="1"/>
  <c r="GF43" i="9" s="1"/>
  <c r="GF44" i="9" s="1"/>
  <c r="GF65" i="9"/>
  <c r="GF126" i="9"/>
  <c r="GF119" i="9"/>
  <c r="GF70" i="9"/>
  <c r="GF82" i="9"/>
  <c r="GF68" i="9"/>
  <c r="GF105" i="9"/>
  <c r="GF106" i="9" s="1"/>
  <c r="GF107" i="9" s="1"/>
  <c r="GF111" i="9" s="1"/>
  <c r="GF25" i="9"/>
  <c r="GF26" i="9"/>
  <c r="GE83" i="9"/>
  <c r="GE91" i="9"/>
  <c r="GF67" i="9"/>
  <c r="GF91" i="9" l="1"/>
  <c r="GF83" i="9"/>
  <c r="GF120" i="9" s="1"/>
  <c r="GF127" i="9" s="1"/>
  <c r="GF128" i="9" s="1"/>
  <c r="GF66" i="9"/>
  <c r="GF156" i="9"/>
  <c r="GF152" i="9"/>
  <c r="GF69" i="9"/>
  <c r="GF71" i="9" s="1"/>
  <c r="GF72" i="9" s="1"/>
  <c r="GG102" i="9"/>
  <c r="GG103" i="9" s="1"/>
  <c r="GG104" i="9" s="1"/>
  <c r="GG46" i="9"/>
  <c r="GG11" i="9"/>
  <c r="GG15" i="9"/>
  <c r="GG12" i="9"/>
  <c r="GG10" i="9"/>
  <c r="GG137" i="9" s="1"/>
  <c r="GG138" i="9" s="1"/>
  <c r="GG8" i="9"/>
  <c r="GG14" i="9"/>
  <c r="GE120" i="9"/>
  <c r="GE84" i="9"/>
  <c r="GG65" i="9" l="1"/>
  <c r="GG66" i="9" s="1"/>
  <c r="GG92" i="9"/>
  <c r="GG67" i="9"/>
  <c r="GG26" i="9"/>
  <c r="GG25" i="9"/>
  <c r="GG24" i="9"/>
  <c r="GG149" i="9"/>
  <c r="GG13" i="9"/>
  <c r="GH7" i="9"/>
  <c r="GG19" i="9"/>
  <c r="GG9" i="9"/>
  <c r="GG42" i="9" s="1"/>
  <c r="GG43" i="9" s="1"/>
  <c r="GG44" i="9" s="1"/>
  <c r="GF84" i="9"/>
  <c r="GE127" i="9"/>
  <c r="GE128" i="9" s="1"/>
  <c r="GE121" i="9"/>
  <c r="GG105" i="9"/>
  <c r="GG106" i="9" s="1"/>
  <c r="GG107" i="9" s="1"/>
  <c r="GG111" i="9" s="1"/>
  <c r="GG126" i="9"/>
  <c r="GG68" i="9"/>
  <c r="GG119" i="9"/>
  <c r="GG82" i="9"/>
  <c r="GG70" i="9"/>
  <c r="GF121" i="9"/>
  <c r="GG69" i="9" l="1"/>
  <c r="GG71" i="9" s="1"/>
  <c r="GG72" i="9" s="1"/>
  <c r="GH102" i="9"/>
  <c r="GH103" i="9" s="1"/>
  <c r="GH104" i="9" s="1"/>
  <c r="GH8" i="9"/>
  <c r="GH46" i="9"/>
  <c r="GH14" i="9"/>
  <c r="GH10" i="9"/>
  <c r="GH137" i="9" s="1"/>
  <c r="GH138" i="9" s="1"/>
  <c r="GH15" i="9"/>
  <c r="GH12" i="9"/>
  <c r="GH92" i="9" s="1"/>
  <c r="GH11" i="9"/>
  <c r="GH24" i="9" s="1"/>
  <c r="GG83" i="9"/>
  <c r="GG120" i="9" s="1"/>
  <c r="GG127" i="9" s="1"/>
  <c r="GG128" i="9" s="1"/>
  <c r="GG91" i="9"/>
  <c r="GG152" i="9"/>
  <c r="GG156" i="9"/>
  <c r="GG121" i="9" l="1"/>
  <c r="GH26" i="9"/>
  <c r="GH25" i="9"/>
  <c r="GH67" i="9"/>
  <c r="GH119" i="9"/>
  <c r="GH70" i="9"/>
  <c r="GH82" i="9"/>
  <c r="GH105" i="9"/>
  <c r="GH106" i="9" s="1"/>
  <c r="GH107" i="9" s="1"/>
  <c r="GH111" i="9" s="1"/>
  <c r="GH65" i="9"/>
  <c r="GH66" i="9" s="1"/>
  <c r="GH126" i="9"/>
  <c r="GH68" i="9"/>
  <c r="GH149" i="9"/>
  <c r="GH19" i="9"/>
  <c r="GH9" i="9"/>
  <c r="GH42" i="9" s="1"/>
  <c r="GH43" i="9" s="1"/>
  <c r="GI7" i="9"/>
  <c r="GH13" i="9"/>
  <c r="GG84" i="9"/>
  <c r="GH44" i="9" l="1"/>
  <c r="GH83" i="9" s="1"/>
  <c r="GH69" i="9"/>
  <c r="GH71" i="9" s="1"/>
  <c r="GH72" i="9" s="1"/>
  <c r="GH156" i="9"/>
  <c r="GH152" i="9"/>
  <c r="GI102" i="9"/>
  <c r="GI103" i="9" s="1"/>
  <c r="GI104" i="9" s="1"/>
  <c r="GI46" i="9"/>
  <c r="GI11" i="9"/>
  <c r="GI15" i="9"/>
  <c r="GI10" i="9"/>
  <c r="GI137" i="9" s="1"/>
  <c r="GI138" i="9" s="1"/>
  <c r="GI8" i="9"/>
  <c r="GI14" i="9"/>
  <c r="GI12" i="9"/>
  <c r="GI92" i="9" s="1"/>
  <c r="GH91" i="9" l="1"/>
  <c r="GI65" i="9"/>
  <c r="GI119" i="9"/>
  <c r="GI68" i="9"/>
  <c r="GI82" i="9"/>
  <c r="GI70" i="9"/>
  <c r="GI126" i="9"/>
  <c r="GI105" i="9"/>
  <c r="GI106" i="9" s="1"/>
  <c r="GI107" i="9" s="1"/>
  <c r="GI111" i="9" s="1"/>
  <c r="GI13" i="9"/>
  <c r="GJ7" i="9"/>
  <c r="GI19" i="9"/>
  <c r="GI149" i="9"/>
  <c r="GI9" i="9"/>
  <c r="GI42" i="9" s="1"/>
  <c r="GI43" i="9" s="1"/>
  <c r="GI44" i="9" s="1"/>
  <c r="GI26" i="9"/>
  <c r="GI25" i="9"/>
  <c r="GI24" i="9"/>
  <c r="GI67" i="9"/>
  <c r="GH120" i="9"/>
  <c r="GH84" i="9"/>
  <c r="GI156" i="9" l="1"/>
  <c r="GI152" i="9"/>
  <c r="GJ102" i="9"/>
  <c r="GJ103" i="9" s="1"/>
  <c r="GJ104" i="9" s="1"/>
  <c r="GJ46" i="9"/>
  <c r="GJ10" i="9"/>
  <c r="GJ137" i="9" s="1"/>
  <c r="GJ138" i="9" s="1"/>
  <c r="GJ15" i="9"/>
  <c r="GJ14" i="9"/>
  <c r="GJ8" i="9"/>
  <c r="GJ11" i="9"/>
  <c r="GJ12" i="9"/>
  <c r="GH127" i="9"/>
  <c r="GH128" i="9" s="1"/>
  <c r="GH121" i="9"/>
  <c r="GI91" i="9"/>
  <c r="GI83" i="9"/>
  <c r="GI69" i="9"/>
  <c r="GI71" i="9" s="1"/>
  <c r="GI72" i="9" s="1"/>
  <c r="GI66" i="9"/>
  <c r="GJ67" i="9" l="1"/>
  <c r="GJ92" i="9"/>
  <c r="GI84" i="9"/>
  <c r="GI120" i="9"/>
  <c r="GJ68" i="9"/>
  <c r="GJ69" i="9" s="1"/>
  <c r="GJ71" i="9" s="1"/>
  <c r="GJ72" i="9" s="1"/>
  <c r="GJ70" i="9"/>
  <c r="GJ126" i="9"/>
  <c r="GJ82" i="9"/>
  <c r="GJ119" i="9"/>
  <c r="GJ105" i="9"/>
  <c r="GJ106" i="9" s="1"/>
  <c r="GJ107" i="9" s="1"/>
  <c r="GJ111" i="9" s="1"/>
  <c r="GJ24" i="9"/>
  <c r="GJ26" i="9"/>
  <c r="GJ25" i="9"/>
  <c r="GJ149" i="9"/>
  <c r="GJ13" i="9"/>
  <c r="GJ9" i="9"/>
  <c r="GJ42" i="9" s="1"/>
  <c r="GJ43" i="9" s="1"/>
  <c r="GJ19" i="9"/>
  <c r="GK7" i="9"/>
  <c r="GJ65" i="9"/>
  <c r="GK12" i="9" l="1"/>
  <c r="GK8" i="9"/>
  <c r="GK14" i="9"/>
  <c r="GK46" i="9"/>
  <c r="GK11" i="9"/>
  <c r="GK15" i="9"/>
  <c r="GK102" i="9"/>
  <c r="GK103" i="9" s="1"/>
  <c r="GK10" i="9"/>
  <c r="GK137" i="9" s="1"/>
  <c r="GK138" i="9" s="1"/>
  <c r="GJ66" i="9"/>
  <c r="GI127" i="9"/>
  <c r="GI128" i="9" s="1"/>
  <c r="GI121" i="9"/>
  <c r="GJ156" i="9"/>
  <c r="GJ152" i="9"/>
  <c r="GJ44" i="9"/>
  <c r="GK65" i="9" l="1"/>
  <c r="GK66" i="9" s="1"/>
  <c r="GK92" i="9"/>
  <c r="GJ91" i="9"/>
  <c r="GJ83" i="9"/>
  <c r="GK104" i="9"/>
  <c r="GK25" i="9"/>
  <c r="GK26" i="9"/>
  <c r="GK149" i="9"/>
  <c r="GK9" i="9"/>
  <c r="GK42" i="9" s="1"/>
  <c r="GK43" i="9" s="1"/>
  <c r="GL7" i="9"/>
  <c r="GK13" i="9"/>
  <c r="GK19" i="9"/>
  <c r="GK82" i="9"/>
  <c r="GK70" i="9"/>
  <c r="GK119" i="9"/>
  <c r="GK68" i="9"/>
  <c r="GK105" i="9"/>
  <c r="GK126" i="9"/>
  <c r="GK67" i="9"/>
  <c r="GK24" i="9"/>
  <c r="GK106" i="9" l="1"/>
  <c r="GK107" i="9" s="1"/>
  <c r="GK111" i="9" s="1"/>
  <c r="GK44" i="9"/>
  <c r="GK83" i="9" s="1"/>
  <c r="GK120" i="9" s="1"/>
  <c r="GK127" i="9" s="1"/>
  <c r="GK128" i="9" s="1"/>
  <c r="GJ120" i="9"/>
  <c r="GJ84" i="9"/>
  <c r="GL102" i="9"/>
  <c r="GL103" i="9" s="1"/>
  <c r="GL104" i="9" s="1"/>
  <c r="GL11" i="9"/>
  <c r="GL46" i="9"/>
  <c r="GL12" i="9"/>
  <c r="GL92" i="9" s="1"/>
  <c r="GL10" i="9"/>
  <c r="GL137" i="9" s="1"/>
  <c r="GL138" i="9" s="1"/>
  <c r="GL15" i="9"/>
  <c r="GL8" i="9"/>
  <c r="GL14" i="9"/>
  <c r="GK152" i="9"/>
  <c r="GK156" i="9"/>
  <c r="GK69" i="9"/>
  <c r="GK71" i="9" s="1"/>
  <c r="GK72" i="9" s="1"/>
  <c r="GK91" i="9" l="1"/>
  <c r="GL149" i="9"/>
  <c r="GL9" i="9"/>
  <c r="GL42" i="9" s="1"/>
  <c r="GL43" i="9" s="1"/>
  <c r="GL13" i="9"/>
  <c r="GM7" i="9"/>
  <c r="GL19" i="9"/>
  <c r="GL82" i="9"/>
  <c r="GL70" i="9"/>
  <c r="GL68" i="9"/>
  <c r="GL119" i="9"/>
  <c r="GL105" i="9"/>
  <c r="GL106" i="9" s="1"/>
  <c r="GL107" i="9" s="1"/>
  <c r="GL111" i="9" s="1"/>
  <c r="GL126" i="9"/>
  <c r="GL65" i="9"/>
  <c r="GL26" i="9"/>
  <c r="GL25" i="9"/>
  <c r="GJ127" i="9"/>
  <c r="GJ128" i="9" s="1"/>
  <c r="GJ121" i="9"/>
  <c r="GK84" i="9"/>
  <c r="GL67" i="9"/>
  <c r="GL24" i="9"/>
  <c r="GK121" i="9"/>
  <c r="GL44" i="9" l="1"/>
  <c r="GL83" i="9" s="1"/>
  <c r="GL120" i="9" s="1"/>
  <c r="GL127" i="9" s="1"/>
  <c r="GL128" i="9" s="1"/>
  <c r="GL66" i="9"/>
  <c r="GL69" i="9"/>
  <c r="GL71" i="9" s="1"/>
  <c r="GL72" i="9" s="1"/>
  <c r="GM102" i="9"/>
  <c r="GM103" i="9" s="1"/>
  <c r="GM104" i="9" s="1"/>
  <c r="GM14" i="9"/>
  <c r="GM10" i="9"/>
  <c r="GM137" i="9" s="1"/>
  <c r="GM138" i="9" s="1"/>
  <c r="GM12" i="9"/>
  <c r="GM92" i="9" s="1"/>
  <c r="GM46" i="9"/>
  <c r="GM8" i="9"/>
  <c r="GM11" i="9"/>
  <c r="GM15" i="9"/>
  <c r="GL156" i="9"/>
  <c r="GL152" i="9"/>
  <c r="GL91" i="9" l="1"/>
  <c r="GL84" i="9"/>
  <c r="GM26" i="9"/>
  <c r="GM25" i="9"/>
  <c r="GM24" i="9"/>
  <c r="GM149" i="9"/>
  <c r="GM13" i="9"/>
  <c r="GM19" i="9"/>
  <c r="GN7" i="9"/>
  <c r="GM9" i="9"/>
  <c r="GM42" i="9" s="1"/>
  <c r="GM43" i="9" s="1"/>
  <c r="GM44" i="9" s="1"/>
  <c r="GM67" i="9"/>
  <c r="GM70" i="9"/>
  <c r="GM126" i="9"/>
  <c r="GM82" i="9"/>
  <c r="GM105" i="9"/>
  <c r="GM106" i="9" s="1"/>
  <c r="GM107" i="9" s="1"/>
  <c r="GM111" i="9" s="1"/>
  <c r="GM119" i="9"/>
  <c r="GM68" i="9"/>
  <c r="GM65" i="9"/>
  <c r="GM66" i="9" s="1"/>
  <c r="GL121" i="9"/>
  <c r="GM69" i="9" l="1"/>
  <c r="GM71" i="9" s="1"/>
  <c r="GM72" i="9" s="1"/>
  <c r="GN102" i="9"/>
  <c r="GN103" i="9" s="1"/>
  <c r="GN104" i="9" s="1"/>
  <c r="GN15" i="9"/>
  <c r="GN14" i="9"/>
  <c r="GN12" i="9"/>
  <c r="GN92" i="9" s="1"/>
  <c r="GN10" i="9"/>
  <c r="GN137" i="9" s="1"/>
  <c r="GN138" i="9" s="1"/>
  <c r="GN11" i="9"/>
  <c r="GN24" i="9" s="1"/>
  <c r="GN46" i="9"/>
  <c r="GN8" i="9"/>
  <c r="GM83" i="9"/>
  <c r="GM120" i="9" s="1"/>
  <c r="GM127" i="9" s="1"/>
  <c r="GM128" i="9" s="1"/>
  <c r="GM91" i="9"/>
  <c r="GM156" i="9"/>
  <c r="GM152" i="9"/>
  <c r="GN65" i="9" l="1"/>
  <c r="GN82" i="9"/>
  <c r="GN105" i="9"/>
  <c r="GN106" i="9" s="1"/>
  <c r="GN107" i="9" s="1"/>
  <c r="GN111" i="9" s="1"/>
  <c r="GN70" i="9"/>
  <c r="GN68" i="9"/>
  <c r="GN126" i="9"/>
  <c r="GN119" i="9"/>
  <c r="GM84" i="9"/>
  <c r="GN149" i="9"/>
  <c r="GN9" i="9"/>
  <c r="GN42" i="9" s="1"/>
  <c r="GN43" i="9" s="1"/>
  <c r="GN13" i="9"/>
  <c r="GN19" i="9"/>
  <c r="GO7" i="9"/>
  <c r="GN26" i="9"/>
  <c r="GN25" i="9"/>
  <c r="GN67" i="9"/>
  <c r="GM121" i="9"/>
  <c r="GN44" i="9" l="1"/>
  <c r="GN91" i="9" s="1"/>
  <c r="GO102" i="9"/>
  <c r="GO103" i="9" s="1"/>
  <c r="GO104" i="9" s="1"/>
  <c r="GO46" i="9"/>
  <c r="GO15" i="9"/>
  <c r="GO14" i="9"/>
  <c r="GO8" i="9"/>
  <c r="GO12" i="9"/>
  <c r="GO92" i="9" s="1"/>
  <c r="GO10" i="9"/>
  <c r="GO137" i="9" s="1"/>
  <c r="GO138" i="9" s="1"/>
  <c r="GO11" i="9"/>
  <c r="GN152" i="9"/>
  <c r="GN156" i="9"/>
  <c r="GN69" i="9"/>
  <c r="GN71" i="9" s="1"/>
  <c r="GN72" i="9" s="1"/>
  <c r="GN66" i="9"/>
  <c r="GO65" i="9"/>
  <c r="GO66" i="9" s="1"/>
  <c r="GN83" i="9" l="1"/>
  <c r="GN120" i="9" s="1"/>
  <c r="GN127" i="9" s="1"/>
  <c r="GN128" i="9" s="1"/>
  <c r="GO149" i="9"/>
  <c r="GO13" i="9"/>
  <c r="GO9" i="9"/>
  <c r="GO42" i="9" s="1"/>
  <c r="GO43" i="9" s="1"/>
  <c r="GO19" i="9"/>
  <c r="GP7" i="9"/>
  <c r="GO26" i="9"/>
  <c r="GO25" i="9"/>
  <c r="GO24" i="9"/>
  <c r="GO67" i="9"/>
  <c r="GO68" i="9"/>
  <c r="GO82" i="9"/>
  <c r="GO105" i="9"/>
  <c r="GO106" i="9" s="1"/>
  <c r="GO107" i="9" s="1"/>
  <c r="GO111" i="9" s="1"/>
  <c r="GO126" i="9"/>
  <c r="GO70" i="9"/>
  <c r="GO119" i="9"/>
  <c r="GO44" i="9" l="1"/>
  <c r="GO91" i="9" s="1"/>
  <c r="GN121" i="9"/>
  <c r="GN84" i="9"/>
  <c r="GO69" i="9"/>
  <c r="GO71" i="9" s="1"/>
  <c r="GO72" i="9" s="1"/>
  <c r="GP102" i="9"/>
  <c r="GP103" i="9" s="1"/>
  <c r="GP104" i="9" s="1"/>
  <c r="GP14" i="9"/>
  <c r="GP11" i="9"/>
  <c r="GP24" i="9" s="1"/>
  <c r="GP46" i="9"/>
  <c r="GP8" i="9"/>
  <c r="GP12" i="9"/>
  <c r="GP92" i="9" s="1"/>
  <c r="GP10" i="9"/>
  <c r="GP137" i="9" s="1"/>
  <c r="GP138" i="9" s="1"/>
  <c r="GP15" i="9"/>
  <c r="GO152" i="9"/>
  <c r="GO156" i="9"/>
  <c r="GO83" i="9" l="1"/>
  <c r="GO120" i="9" s="1"/>
  <c r="GO127" i="9" s="1"/>
  <c r="GO128" i="9" s="1"/>
  <c r="GP65" i="9"/>
  <c r="GP82" i="9"/>
  <c r="GP70" i="9"/>
  <c r="GP119" i="9"/>
  <c r="GP105" i="9"/>
  <c r="GP106" i="9" s="1"/>
  <c r="GP107" i="9" s="1"/>
  <c r="GP111" i="9" s="1"/>
  <c r="GP126" i="9"/>
  <c r="GP68" i="9"/>
  <c r="GP149" i="9"/>
  <c r="GP19" i="9"/>
  <c r="GQ7" i="9"/>
  <c r="GP9" i="9"/>
  <c r="GP42" i="9" s="1"/>
  <c r="GP43" i="9" s="1"/>
  <c r="GP13" i="9"/>
  <c r="GP26" i="9"/>
  <c r="GP25" i="9"/>
  <c r="GP67" i="9"/>
  <c r="GO121" i="9" l="1"/>
  <c r="GO84" i="9"/>
  <c r="GP44" i="9"/>
  <c r="GP83" i="9" s="1"/>
  <c r="GP120" i="9" s="1"/>
  <c r="GP127" i="9" s="1"/>
  <c r="GP128" i="9" s="1"/>
  <c r="GQ102" i="9"/>
  <c r="GQ103" i="9" s="1"/>
  <c r="GQ104" i="9" s="1"/>
  <c r="GQ14" i="9"/>
  <c r="GQ46" i="9"/>
  <c r="GQ8" i="9"/>
  <c r="GQ15" i="9"/>
  <c r="GQ12" i="9"/>
  <c r="GQ11" i="9"/>
  <c r="GQ10" i="9"/>
  <c r="GQ137" i="9" s="1"/>
  <c r="GQ138" i="9" s="1"/>
  <c r="GP66" i="9"/>
  <c r="GP156" i="9"/>
  <c r="GP152" i="9"/>
  <c r="GP69" i="9"/>
  <c r="GP71" i="9" s="1"/>
  <c r="GP72" i="9" s="1"/>
  <c r="GQ65" i="9" l="1"/>
  <c r="GQ66" i="9" s="1"/>
  <c r="GQ92" i="9"/>
  <c r="GP91" i="9"/>
  <c r="GP84" i="9"/>
  <c r="GP121" i="9"/>
  <c r="GQ149" i="9"/>
  <c r="GQ9" i="9"/>
  <c r="GQ42" i="9" s="1"/>
  <c r="GQ43" i="9" s="1"/>
  <c r="GQ13" i="9"/>
  <c r="GR7" i="9"/>
  <c r="GQ19" i="9"/>
  <c r="GQ26" i="9"/>
  <c r="GQ25" i="9"/>
  <c r="GQ24" i="9"/>
  <c r="GQ68" i="9"/>
  <c r="GQ105" i="9"/>
  <c r="GQ106" i="9" s="1"/>
  <c r="GQ107" i="9" s="1"/>
  <c r="GQ111" i="9" s="1"/>
  <c r="GQ82" i="9"/>
  <c r="GQ126" i="9"/>
  <c r="GQ119" i="9"/>
  <c r="GQ70" i="9"/>
  <c r="GQ67" i="9"/>
  <c r="GQ44" i="9" l="1"/>
  <c r="GQ83" i="9" s="1"/>
  <c r="GQ120" i="9" s="1"/>
  <c r="GQ127" i="9" s="1"/>
  <c r="GQ128" i="9" s="1"/>
  <c r="GR102" i="9"/>
  <c r="GR103" i="9" s="1"/>
  <c r="GR104" i="9" s="1"/>
  <c r="GR46" i="9"/>
  <c r="GR12" i="9"/>
  <c r="GR14" i="9"/>
  <c r="GR8" i="9"/>
  <c r="GR10" i="9"/>
  <c r="GR137" i="9" s="1"/>
  <c r="GR138" i="9" s="1"/>
  <c r="GR11" i="9"/>
  <c r="GR24" i="9" s="1"/>
  <c r="GR15" i="9"/>
  <c r="GQ156" i="9"/>
  <c r="GQ152" i="9"/>
  <c r="GQ69" i="9"/>
  <c r="GQ71" i="9" s="1"/>
  <c r="GQ72" i="9" s="1"/>
  <c r="GR67" i="9" l="1"/>
  <c r="GR92" i="9"/>
  <c r="GQ91" i="9"/>
  <c r="GR68" i="9"/>
  <c r="GR126" i="9"/>
  <c r="GR105" i="9"/>
  <c r="GR106" i="9" s="1"/>
  <c r="GR107" i="9" s="1"/>
  <c r="GR111" i="9" s="1"/>
  <c r="GR119" i="9"/>
  <c r="GR82" i="9"/>
  <c r="GR70" i="9"/>
  <c r="GR65" i="9"/>
  <c r="GR149" i="9"/>
  <c r="GS7" i="9"/>
  <c r="GR13" i="9"/>
  <c r="GR19" i="9"/>
  <c r="GR9" i="9"/>
  <c r="GR42" i="9" s="1"/>
  <c r="GR43" i="9" s="1"/>
  <c r="GR44" i="9" s="1"/>
  <c r="GQ84" i="9"/>
  <c r="GR26" i="9"/>
  <c r="GR25" i="9"/>
  <c r="GQ121" i="9"/>
  <c r="GR69" i="9" l="1"/>
  <c r="GR71" i="9" s="1"/>
  <c r="GR72" i="9" s="1"/>
  <c r="GS102" i="9"/>
  <c r="GS103" i="9" s="1"/>
  <c r="GS104" i="9" s="1"/>
  <c r="GS10" i="9"/>
  <c r="GS137" i="9" s="1"/>
  <c r="GS138" i="9" s="1"/>
  <c r="GS8" i="9"/>
  <c r="GS46" i="9"/>
  <c r="GS12" i="9"/>
  <c r="GS11" i="9"/>
  <c r="GS14" i="9"/>
  <c r="GS15" i="9"/>
  <c r="GR91" i="9"/>
  <c r="GR83" i="9"/>
  <c r="GR120" i="9" s="1"/>
  <c r="GR156" i="9"/>
  <c r="GR152" i="9"/>
  <c r="GR66" i="9"/>
  <c r="GS65" i="9" l="1"/>
  <c r="GS66" i="9" s="1"/>
  <c r="GS92" i="9"/>
  <c r="GR84" i="9"/>
  <c r="GR121" i="9"/>
  <c r="GR127" i="9"/>
  <c r="GR128" i="9" s="1"/>
  <c r="GS149" i="9"/>
  <c r="GS9" i="9"/>
  <c r="GS42" i="9" s="1"/>
  <c r="GS43" i="9" s="1"/>
  <c r="GT7" i="9"/>
  <c r="GS19" i="9"/>
  <c r="GS13" i="9"/>
  <c r="GS25" i="9"/>
  <c r="GS26" i="9"/>
  <c r="GS24" i="9"/>
  <c r="GS119" i="9"/>
  <c r="GS126" i="9"/>
  <c r="GS68" i="9"/>
  <c r="GS105" i="9"/>
  <c r="GS106" i="9" s="1"/>
  <c r="GS107" i="9" s="1"/>
  <c r="GS111" i="9" s="1"/>
  <c r="GS82" i="9"/>
  <c r="GS70" i="9"/>
  <c r="GS67" i="9"/>
  <c r="GS156" i="9" l="1"/>
  <c r="GS152" i="9"/>
  <c r="GT102" i="9"/>
  <c r="GT103" i="9" s="1"/>
  <c r="GT104" i="9" s="1"/>
  <c r="GT11" i="9"/>
  <c r="GT10" i="9"/>
  <c r="GT137" i="9" s="1"/>
  <c r="GT138" i="9" s="1"/>
  <c r="GT8" i="9"/>
  <c r="GT46" i="9"/>
  <c r="GT14" i="9"/>
  <c r="GT12" i="9"/>
  <c r="GT15" i="9"/>
  <c r="GS69" i="9"/>
  <c r="GS71" i="9" s="1"/>
  <c r="GS72" i="9" s="1"/>
  <c r="GS44" i="9"/>
  <c r="GT67" i="9" l="1"/>
  <c r="GT92" i="9"/>
  <c r="GT149" i="9"/>
  <c r="GU7" i="9"/>
  <c r="GT9" i="9"/>
  <c r="GT42" i="9" s="1"/>
  <c r="GT43" i="9" s="1"/>
  <c r="GT19" i="9"/>
  <c r="GT13" i="9"/>
  <c r="GT26" i="9"/>
  <c r="GT25" i="9"/>
  <c r="GT105" i="9"/>
  <c r="GT106" i="9" s="1"/>
  <c r="GT107" i="9" s="1"/>
  <c r="GT111" i="9" s="1"/>
  <c r="GT70" i="9"/>
  <c r="GT82" i="9"/>
  <c r="GT126" i="9"/>
  <c r="GT68" i="9"/>
  <c r="GT119" i="9"/>
  <c r="GT65" i="9"/>
  <c r="GS91" i="9"/>
  <c r="GS83" i="9"/>
  <c r="GT24" i="9"/>
  <c r="GT69" i="9" l="1"/>
  <c r="GT71" i="9" s="1"/>
  <c r="GT72" i="9" s="1"/>
  <c r="GT44" i="9"/>
  <c r="GT83" i="9" s="1"/>
  <c r="GT120" i="9" s="1"/>
  <c r="GT127" i="9" s="1"/>
  <c r="GT128" i="9" s="1"/>
  <c r="GT66" i="9"/>
  <c r="GU102" i="9"/>
  <c r="GU103" i="9" s="1"/>
  <c r="GU104" i="9" s="1"/>
  <c r="GU8" i="9"/>
  <c r="GU10" i="9"/>
  <c r="GU137" i="9" s="1"/>
  <c r="GU138" i="9" s="1"/>
  <c r="GU11" i="9"/>
  <c r="GU24" i="9" s="1"/>
  <c r="GU15" i="9"/>
  <c r="GU12" i="9"/>
  <c r="GU46" i="9"/>
  <c r="GU14" i="9"/>
  <c r="GS120" i="9"/>
  <c r="GS84" i="9"/>
  <c r="GT152" i="9"/>
  <c r="GT156" i="9"/>
  <c r="GU65" i="9" l="1"/>
  <c r="GU66" i="9" s="1"/>
  <c r="GU92" i="9"/>
  <c r="GT91" i="9"/>
  <c r="GT84" i="9"/>
  <c r="GU67" i="9"/>
  <c r="GU82" i="9"/>
  <c r="GU70" i="9"/>
  <c r="GU119" i="9"/>
  <c r="GU105" i="9"/>
  <c r="GU106" i="9" s="1"/>
  <c r="GU107" i="9" s="1"/>
  <c r="GU111" i="9" s="1"/>
  <c r="GU68" i="9"/>
  <c r="GU126" i="9"/>
  <c r="GU149" i="9"/>
  <c r="GU19" i="9"/>
  <c r="GU9" i="9"/>
  <c r="GU42" i="9" s="1"/>
  <c r="GU43" i="9" s="1"/>
  <c r="GV7" i="9"/>
  <c r="GU13" i="9"/>
  <c r="GS127" i="9"/>
  <c r="GS128" i="9" s="1"/>
  <c r="GS121" i="9"/>
  <c r="GU26" i="9"/>
  <c r="GU25" i="9"/>
  <c r="GT121" i="9"/>
  <c r="GU69" i="9" l="1"/>
  <c r="GU71" i="9" s="1"/>
  <c r="GU72" i="9" s="1"/>
  <c r="GU44" i="9"/>
  <c r="GU83" i="9" s="1"/>
  <c r="GU120" i="9" s="1"/>
  <c r="GV102" i="9"/>
  <c r="GV103" i="9" s="1"/>
  <c r="GV10" i="9"/>
  <c r="GV137" i="9" s="1"/>
  <c r="GV138" i="9" s="1"/>
  <c r="GV8" i="9"/>
  <c r="GV15" i="9"/>
  <c r="GV14" i="9"/>
  <c r="GV46" i="9"/>
  <c r="GV12" i="9"/>
  <c r="GV92" i="9" s="1"/>
  <c r="GV11" i="9"/>
  <c r="GU156" i="9"/>
  <c r="GU152" i="9"/>
  <c r="GU91" i="9" l="1"/>
  <c r="GU127" i="9"/>
  <c r="GU128" i="9" s="1"/>
  <c r="GU121" i="9"/>
  <c r="GU84" i="9"/>
  <c r="GV149" i="9"/>
  <c r="GV9" i="9"/>
  <c r="GV13" i="9"/>
  <c r="GW7" i="9"/>
  <c r="GV19" i="9"/>
  <c r="GV25" i="9"/>
  <c r="GV26" i="9"/>
  <c r="GV24" i="9"/>
  <c r="GV104" i="9"/>
  <c r="GV70" i="9"/>
  <c r="GV105" i="9"/>
  <c r="GV106" i="9" s="1"/>
  <c r="GV107" i="9" s="1"/>
  <c r="GV111" i="9" s="1"/>
  <c r="GV126" i="9"/>
  <c r="GV68" i="9"/>
  <c r="GV119" i="9"/>
  <c r="GV82" i="9"/>
  <c r="GV65" i="9"/>
  <c r="GV67" i="9"/>
  <c r="GV69" i="9" l="1"/>
  <c r="GV71" i="9" s="1"/>
  <c r="GV72" i="9" s="1"/>
  <c r="GV66" i="9"/>
  <c r="GV42" i="9"/>
  <c r="GV43" i="9" s="1"/>
  <c r="GV44" i="9" s="1"/>
  <c r="GW102" i="9"/>
  <c r="GW103" i="9" s="1"/>
  <c r="GW14" i="9"/>
  <c r="GW8" i="9"/>
  <c r="GW11" i="9"/>
  <c r="GW24" i="9" s="1"/>
  <c r="GW15" i="9"/>
  <c r="GW46" i="9"/>
  <c r="GW10" i="9"/>
  <c r="GW12" i="9"/>
  <c r="GW92" i="9" s="1"/>
  <c r="GV156" i="9"/>
  <c r="GV152" i="9"/>
  <c r="GW26" i="9" l="1"/>
  <c r="GW25" i="9"/>
  <c r="GW67" i="9"/>
  <c r="GW68" i="9"/>
  <c r="GW119" i="9"/>
  <c r="GW126" i="9"/>
  <c r="GW70" i="9"/>
  <c r="GW82" i="9"/>
  <c r="GW105" i="9"/>
  <c r="GW106" i="9" s="1"/>
  <c r="GW107" i="9" s="1"/>
  <c r="GW111" i="9" s="1"/>
  <c r="GV83" i="9"/>
  <c r="GV91" i="9"/>
  <c r="GW65" i="9"/>
  <c r="GW66" i="9" s="1"/>
  <c r="GW137" i="9"/>
  <c r="GW138" i="9" s="1"/>
  <c r="GW149" i="9"/>
  <c r="GW13" i="9"/>
  <c r="GW19" i="9"/>
  <c r="GW9" i="9"/>
  <c r="GW104" i="9"/>
  <c r="K103" i="9"/>
  <c r="AV25" i="14" l="1"/>
  <c r="AV60" i="14" s="1"/>
  <c r="AV79" i="14" s="1"/>
  <c r="AW25" i="14"/>
  <c r="AW60" i="14" s="1"/>
  <c r="AW79" i="14" s="1"/>
  <c r="AX25" i="14"/>
  <c r="AX60" i="14" s="1"/>
  <c r="AX79" i="14" s="1"/>
  <c r="AY25" i="14"/>
  <c r="AY60" i="14" s="1"/>
  <c r="AY79" i="14" s="1"/>
  <c r="GW69" i="9"/>
  <c r="GW71" i="9" s="1"/>
  <c r="GW72" i="9" s="1"/>
  <c r="AP10" i="14"/>
  <c r="AO10" i="14"/>
  <c r="AP11" i="14"/>
  <c r="AP17" i="14" s="1"/>
  <c r="AO11" i="14"/>
  <c r="AO17" i="14" s="1"/>
  <c r="AQ11" i="14"/>
  <c r="AQ17" i="14" s="1"/>
  <c r="AQ10" i="14"/>
  <c r="AS11" i="14"/>
  <c r="AS17" i="14" s="1"/>
  <c r="AV26" i="14"/>
  <c r="AV58" i="14" s="1"/>
  <c r="AV77" i="14" s="1"/>
  <c r="AR10" i="14"/>
  <c r="AR11" i="14"/>
  <c r="AR17" i="14" s="1"/>
  <c r="AS10" i="14"/>
  <c r="AV10" i="14"/>
  <c r="AU10" i="14"/>
  <c r="AU11" i="14"/>
  <c r="AU17" i="14" s="1"/>
  <c r="AT10" i="14"/>
  <c r="AV11" i="14"/>
  <c r="AV17" i="14" s="1"/>
  <c r="AX11" i="14"/>
  <c r="AX17" i="14" s="1"/>
  <c r="AT11" i="14"/>
  <c r="AT17" i="14" s="1"/>
  <c r="AW27" i="14"/>
  <c r="AW59" i="14" s="1"/>
  <c r="AW78" i="14" s="1"/>
  <c r="AV27" i="14"/>
  <c r="AV59" i="14" s="1"/>
  <c r="AV78" i="14" s="1"/>
  <c r="AW11" i="14"/>
  <c r="AW17" i="14" s="1"/>
  <c r="AW10" i="14"/>
  <c r="AW26" i="14"/>
  <c r="AW58" i="14" s="1"/>
  <c r="AW77" i="14" s="1"/>
  <c r="AX27" i="14"/>
  <c r="AX59" i="14" s="1"/>
  <c r="AX78" i="14" s="1"/>
  <c r="AX26" i="14"/>
  <c r="AX58" i="14" s="1"/>
  <c r="AX77" i="14" s="1"/>
  <c r="AY11" i="14"/>
  <c r="AY17" i="14" s="1"/>
  <c r="AY10" i="14"/>
  <c r="AX10" i="14"/>
  <c r="AY27" i="14"/>
  <c r="AY59" i="14" s="1"/>
  <c r="AY78" i="14" s="1"/>
  <c r="AY26" i="14"/>
  <c r="AY58" i="14" s="1"/>
  <c r="AY77" i="14" s="1"/>
  <c r="GW152" i="9"/>
  <c r="GW156" i="9"/>
  <c r="GV120" i="9"/>
  <c r="GV84" i="9"/>
  <c r="GW42" i="9"/>
  <c r="GW43" i="9" s="1"/>
  <c r="GW44" i="9" s="1"/>
  <c r="H11" i="14"/>
  <c r="H17" i="14" s="1"/>
  <c r="F3" i="14"/>
  <c r="H10" i="14"/>
  <c r="G10" i="14"/>
  <c r="F10" i="14"/>
  <c r="F11" i="14"/>
  <c r="F17" i="14" s="1"/>
  <c r="G3" i="14"/>
  <c r="H3" i="14"/>
  <c r="G11" i="14"/>
  <c r="G17" i="14" s="1"/>
  <c r="GW91" i="9" l="1"/>
  <c r="GW83" i="9"/>
  <c r="GV127" i="9"/>
  <c r="GV128" i="9" s="1"/>
  <c r="GV121" i="9"/>
  <c r="X11" i="14"/>
  <c r="X17" i="14" s="1"/>
  <c r="AE11" i="14"/>
  <c r="AE17" i="14" s="1"/>
  <c r="AA10" i="14"/>
  <c r="Z10" i="14"/>
  <c r="L10" i="14"/>
  <c r="W10" i="14"/>
  <c r="AK11" i="14"/>
  <c r="AK17" i="14" s="1"/>
  <c r="T11" i="14"/>
  <c r="T17" i="14" s="1"/>
  <c r="AL10" i="14"/>
  <c r="K10" i="14"/>
  <c r="K11" i="14"/>
  <c r="K17" i="14" s="1"/>
  <c r="AM11" i="14"/>
  <c r="AM17" i="14" s="1"/>
  <c r="V10" i="14"/>
  <c r="V11" i="14"/>
  <c r="V17" i="14" s="1"/>
  <c r="N10" i="14"/>
  <c r="I3" i="14"/>
  <c r="AZ11" i="14"/>
  <c r="AZ17" i="14" s="1"/>
  <c r="X10" i="14"/>
  <c r="AN10" i="14"/>
  <c r="U10" i="14"/>
  <c r="AH11" i="14"/>
  <c r="AH17" i="14" s="1"/>
  <c r="AG11" i="14"/>
  <c r="AG17" i="14" s="1"/>
  <c r="AB11" i="14"/>
  <c r="AB17" i="14" s="1"/>
  <c r="AF11" i="14"/>
  <c r="AF17" i="14" s="1"/>
  <c r="P10" i="14"/>
  <c r="I11" i="14"/>
  <c r="I17" i="14" s="1"/>
  <c r="AF10" i="14"/>
  <c r="J10" i="14"/>
  <c r="Q10" i="14"/>
  <c r="AH10" i="14"/>
  <c r="AZ10" i="14"/>
  <c r="AB10" i="14"/>
  <c r="S11" i="14"/>
  <c r="S17" i="14" s="1"/>
  <c r="AJ10" i="14"/>
  <c r="P11" i="14"/>
  <c r="P17" i="14" s="1"/>
  <c r="AE10" i="14"/>
  <c r="AC10" i="14"/>
  <c r="T10" i="14"/>
  <c r="AG10" i="14"/>
  <c r="N11" i="14"/>
  <c r="N17" i="14" s="1"/>
  <c r="AI10" i="14"/>
  <c r="AL11" i="14"/>
  <c r="AL17" i="14" s="1"/>
  <c r="R11" i="14"/>
  <c r="R17" i="14" s="1"/>
  <c r="O11" i="14"/>
  <c r="O17" i="14" s="1"/>
  <c r="AC11" i="14"/>
  <c r="AC17" i="14" s="1"/>
  <c r="L11" i="14"/>
  <c r="L17" i="14" s="1"/>
  <c r="Y10" i="14"/>
  <c r="M10" i="14"/>
  <c r="Q11" i="14"/>
  <c r="Q17" i="14" s="1"/>
  <c r="M11" i="14"/>
  <c r="M17" i="14" s="1"/>
  <c r="O10" i="14"/>
  <c r="AI11" i="14"/>
  <c r="AI17" i="14" s="1"/>
  <c r="AN11" i="14"/>
  <c r="AN17" i="14" s="1"/>
  <c r="AD10" i="14"/>
  <c r="AA11" i="14"/>
  <c r="AA17" i="14" s="1"/>
  <c r="AK10" i="14"/>
  <c r="J11" i="14"/>
  <c r="J17" i="14" s="1"/>
  <c r="AM10" i="14"/>
  <c r="I10" i="14"/>
  <c r="U11" i="14"/>
  <c r="U17" i="14" s="1"/>
  <c r="Y11" i="14"/>
  <c r="Y17" i="14" s="1"/>
  <c r="S10" i="14"/>
  <c r="R10" i="14"/>
  <c r="AD11" i="14"/>
  <c r="AD17" i="14" s="1"/>
  <c r="AJ11" i="14"/>
  <c r="AJ17" i="14" s="1"/>
  <c r="Z11" i="14"/>
  <c r="Z17" i="14" s="1"/>
  <c r="W11" i="14"/>
  <c r="W17" i="14" s="1"/>
  <c r="GW120" i="9" l="1"/>
  <c r="GW84" i="9"/>
  <c r="AI270" i="10"/>
  <c r="AJ270" i="10"/>
  <c r="AK270" i="10"/>
  <c r="AL270" i="10"/>
  <c r="AM270" i="10"/>
  <c r="AN270" i="10"/>
  <c r="AO270" i="10"/>
  <c r="AP270" i="10"/>
  <c r="AQ270" i="10"/>
  <c r="GW127" i="9" l="1"/>
  <c r="GW128" i="9" s="1"/>
  <c r="GW121" i="9"/>
  <c r="Q270" i="10"/>
  <c r="AG270" i="10"/>
  <c r="X270" i="10"/>
  <c r="Y270" i="10"/>
  <c r="Z270" i="10"/>
  <c r="K270" i="10"/>
  <c r="M270" i="10"/>
  <c r="AD270" i="10"/>
  <c r="P270" i="10"/>
  <c r="R270" i="10"/>
  <c r="AH270" i="10"/>
  <c r="T270" i="10"/>
  <c r="V270" i="10"/>
  <c r="W270" i="10"/>
  <c r="AB270" i="10"/>
  <c r="AC270" i="10"/>
  <c r="O270" i="10"/>
  <c r="S270" i="10"/>
  <c r="U270" i="10"/>
  <c r="AA270" i="10"/>
  <c r="L270" i="10"/>
  <c r="N270" i="10"/>
  <c r="AE270" i="10"/>
  <c r="AF270" i="10"/>
  <c r="AS270" i="10"/>
  <c r="AR270" i="10"/>
  <c r="CW270" i="10"/>
  <c r="CX270" i="10"/>
  <c r="CY270" i="10"/>
  <c r="CZ270" i="10"/>
  <c r="DA270" i="10"/>
  <c r="DB270" i="10"/>
  <c r="CP270" i="10"/>
  <c r="CN270" i="10"/>
  <c r="CS270" i="10"/>
  <c r="CU270" i="10"/>
  <c r="CM270" i="10"/>
  <c r="CQ270" i="10"/>
  <c r="CT270" i="10"/>
  <c r="CO270" i="10"/>
  <c r="CR270" i="10"/>
  <c r="CV270" i="10"/>
  <c r="CI270" i="10"/>
  <c r="CJ270" i="10"/>
  <c r="CL270" i="10"/>
  <c r="CK270" i="10"/>
  <c r="CH270" i="10"/>
  <c r="CE270" i="10"/>
  <c r="CF270" i="10"/>
  <c r="CG270" i="10"/>
  <c r="DO473" i="10" l="1"/>
  <c r="DN473" i="10"/>
  <c r="DM473" i="10"/>
  <c r="DP473" i="10"/>
  <c r="DK473" i="10"/>
  <c r="DL473" i="10"/>
  <c r="AV49" i="14" l="1"/>
  <c r="AU49" i="14"/>
  <c r="AW49" i="14"/>
  <c r="DK467" i="10"/>
  <c r="DL467" i="10" l="1"/>
  <c r="DM467" i="10" l="1"/>
  <c r="AQ388" i="10" l="1"/>
  <c r="AP388" i="10"/>
  <c r="AO388" i="10"/>
  <c r="AN388" i="10"/>
  <c r="AM388" i="10"/>
  <c r="AL388" i="10"/>
  <c r="AK388" i="10"/>
  <c r="AJ388" i="10"/>
  <c r="AI388" i="10"/>
  <c r="AR385" i="10" l="1"/>
  <c r="AR256" i="10" s="1"/>
  <c r="AR466" i="10"/>
  <c r="AR465" i="10"/>
  <c r="AR388" i="10"/>
  <c r="AR436" i="10" l="1"/>
  <c r="DM472" i="10" l="1"/>
  <c r="DP472" i="10"/>
  <c r="DN472" i="10"/>
  <c r="DO472" i="10"/>
  <c r="AW48" i="14" l="1"/>
  <c r="AV48" i="14"/>
  <c r="DP385" i="10"/>
  <c r="DP256" i="10" s="1"/>
  <c r="DP466" i="10"/>
  <c r="DP465" i="10"/>
  <c r="DO385" i="10"/>
  <c r="AT39" i="14" s="1"/>
  <c r="DO466" i="10"/>
  <c r="DO465" i="10"/>
  <c r="DN385" i="10"/>
  <c r="DN256" i="10" s="1"/>
  <c r="DN466" i="10"/>
  <c r="DN465" i="10"/>
  <c r="DM385" i="10"/>
  <c r="AS39" i="14" s="1"/>
  <c r="DM466" i="10"/>
  <c r="DM465" i="10"/>
  <c r="DM256" i="10" l="1"/>
  <c r="DO256" i="10"/>
  <c r="DM436" i="10"/>
  <c r="DN436" i="10"/>
  <c r="DO436" i="10"/>
  <c r="DP436" i="10"/>
  <c r="DK465" i="10" l="1"/>
  <c r="DK466" i="10" l="1"/>
  <c r="DK385" i="10" l="1"/>
  <c r="DK256" i="10" l="1"/>
  <c r="DK436" i="10"/>
  <c r="DL465" i="10" l="1"/>
  <c r="DL466" i="10" l="1"/>
  <c r="DL385" i="10" l="1"/>
  <c r="AR39" i="14" s="1"/>
  <c r="DL256" i="10" l="1"/>
  <c r="DL436" i="10"/>
  <c r="DL472" i="10" l="1"/>
  <c r="DK472" i="10"/>
  <c r="BD220" i="10"/>
  <c r="BD221" i="10" s="1"/>
  <c r="BE220" i="10"/>
  <c r="BE221" i="10" s="1"/>
  <c r="BF220" i="10"/>
  <c r="BF221" i="10" s="1"/>
  <c r="BG220" i="10"/>
  <c r="BG221" i="10" s="1"/>
  <c r="BH220" i="10"/>
  <c r="BH221" i="10" s="1"/>
  <c r="BI220" i="10"/>
  <c r="BI221" i="10" s="1"/>
  <c r="BJ220" i="10"/>
  <c r="BJ221" i="10" s="1"/>
  <c r="BK220" i="10"/>
  <c r="BK221" i="10" s="1"/>
  <c r="BL220" i="10"/>
  <c r="BL221" i="10" s="1"/>
  <c r="BM220" i="10"/>
  <c r="BM221" i="10" s="1"/>
  <c r="BN220" i="10"/>
  <c r="BN221" i="10" s="1"/>
  <c r="BO220" i="10"/>
  <c r="BO221" i="10" s="1"/>
  <c r="BP220" i="10"/>
  <c r="BP221" i="10" s="1"/>
  <c r="BQ220" i="10"/>
  <c r="BQ221" i="10" s="1"/>
  <c r="BR220" i="10"/>
  <c r="BR221" i="10" s="1"/>
  <c r="AU48" i="14" l="1"/>
  <c r="DB388" i="10"/>
  <c r="DA388" i="10"/>
  <c r="CZ388" i="10"/>
  <c r="CY388" i="10"/>
  <c r="CX388" i="10"/>
  <c r="CW388" i="10"/>
  <c r="CV388" i="10"/>
  <c r="CU388" i="10"/>
  <c r="CT388" i="10"/>
  <c r="CS388" i="10"/>
  <c r="CR388" i="10"/>
  <c r="CQ388" i="10"/>
  <c r="CP388" i="10"/>
  <c r="CO388" i="10"/>
  <c r="CN388" i="10"/>
  <c r="CM388" i="10"/>
  <c r="CL388" i="10"/>
  <c r="CK388" i="10"/>
  <c r="CJ388" i="10"/>
  <c r="CI388" i="10"/>
  <c r="CH388" i="10"/>
  <c r="AS385" i="10"/>
  <c r="AS256" i="10" s="1"/>
  <c r="AS466" i="10"/>
  <c r="AS465" i="10"/>
  <c r="AS388" i="10"/>
  <c r="AS436" i="10" l="1"/>
  <c r="CG388" i="10" l="1"/>
  <c r="CF388" i="10"/>
  <c r="CE388" i="10"/>
  <c r="AN37" i="14" l="1"/>
  <c r="AN69" i="14" s="1"/>
  <c r="AN88" i="14" s="1"/>
  <c r="AK37" i="14" l="1"/>
  <c r="AK69" i="14" s="1"/>
  <c r="AK88" i="14" s="1"/>
  <c r="AM37" i="14"/>
  <c r="AM69" i="14" s="1"/>
  <c r="AM88" i="14" s="1"/>
  <c r="AJ37" i="14"/>
  <c r="AJ69" i="14" s="1"/>
  <c r="AJ88" i="14" s="1"/>
  <c r="AL37" i="14"/>
  <c r="AL69" i="14" s="1"/>
  <c r="AL88" i="14" s="1"/>
  <c r="AI37" i="14"/>
  <c r="AI69" i="14" s="1"/>
  <c r="AI88" i="14" s="1"/>
  <c r="AH37" i="14"/>
  <c r="AH69" i="14" s="1"/>
  <c r="AH88" i="14" s="1"/>
  <c r="AG37" i="14"/>
  <c r="AG69" i="14" s="1"/>
  <c r="AG88" i="14" s="1"/>
  <c r="AF37" i="14"/>
  <c r="AF69" i="14" s="1"/>
  <c r="AF88" i="14" s="1"/>
  <c r="AE37" i="14"/>
  <c r="AE69" i="14" s="1"/>
  <c r="AE88" i="14" s="1"/>
  <c r="AD37" i="14"/>
  <c r="AD69" i="14" s="1"/>
  <c r="AD88" i="14" s="1"/>
  <c r="AC37" i="14"/>
  <c r="AC69" i="14" s="1"/>
  <c r="AC88" i="14" s="1"/>
  <c r="AB37" i="14"/>
  <c r="AB69" i="14" s="1"/>
  <c r="AB88" i="14" s="1"/>
  <c r="AH388" i="10"/>
  <c r="AG388" i="10"/>
  <c r="AF388" i="10"/>
  <c r="AE388" i="10"/>
  <c r="AD388" i="10"/>
  <c r="AC388" i="10"/>
  <c r="AB388" i="10"/>
  <c r="AA388" i="10"/>
  <c r="Z388" i="10"/>
  <c r="Y388" i="10"/>
  <c r="X388" i="10"/>
  <c r="W388" i="10"/>
  <c r="V388" i="10"/>
  <c r="U388" i="10"/>
  <c r="T388" i="10"/>
  <c r="S388" i="10"/>
  <c r="R388" i="10"/>
  <c r="Q388" i="10"/>
  <c r="P388" i="10"/>
  <c r="O388" i="10"/>
  <c r="N388" i="10"/>
  <c r="M388" i="10"/>
  <c r="L388" i="10"/>
  <c r="DP467" i="10"/>
  <c r="DO467" i="10"/>
  <c r="DN467" i="10"/>
  <c r="AS467" i="10"/>
  <c r="AR467" i="10"/>
  <c r="M11" i="5"/>
  <c r="H37" i="14" l="1"/>
  <c r="H69" i="14" s="1"/>
  <c r="H88" i="14" s="1"/>
  <c r="G37" i="14"/>
  <c r="G69" i="14" s="1"/>
  <c r="G88" i="14" s="1"/>
  <c r="M13" i="5"/>
  <c r="E20" i="3" l="1"/>
  <c r="F79" i="6"/>
  <c r="F82" i="6"/>
  <c r="F81" i="6" s="1"/>
  <c r="F58" i="9" l="1"/>
  <c r="E21" i="3"/>
  <c r="F113" i="9"/>
  <c r="BT113" i="9" s="1"/>
  <c r="BG58" i="9"/>
  <c r="BG59" i="9" s="1"/>
  <c r="BG77" i="9" s="1"/>
  <c r="DO58" i="9"/>
  <c r="DO59" i="9" s="1"/>
  <c r="DO77" i="9" s="1"/>
  <c r="AR58" i="9"/>
  <c r="AR59" i="9" s="1"/>
  <c r="AR77" i="9" s="1"/>
  <c r="DK58" i="9"/>
  <c r="DK59" i="9" s="1"/>
  <c r="DK77" i="9" s="1"/>
  <c r="BA58" i="9"/>
  <c r="BA59" i="9" s="1"/>
  <c r="BA77" i="9" s="1"/>
  <c r="FK58" i="9"/>
  <c r="FK59" i="9" s="1"/>
  <c r="FK77" i="9" s="1"/>
  <c r="CW58" i="9"/>
  <c r="CW59" i="9" s="1"/>
  <c r="CW77" i="9" s="1"/>
  <c r="L58" i="9"/>
  <c r="L59" i="9" s="1"/>
  <c r="L77" i="9" s="1"/>
  <c r="EW58" i="9"/>
  <c r="EW59" i="9" s="1"/>
  <c r="EW77" i="9" s="1"/>
  <c r="DS58" i="9"/>
  <c r="DS59" i="9" s="1"/>
  <c r="DS77" i="9" s="1"/>
  <c r="EZ58" i="9"/>
  <c r="EZ59" i="9" s="1"/>
  <c r="EZ77" i="9" s="1"/>
  <c r="EN58" i="9"/>
  <c r="EN59" i="9" s="1"/>
  <c r="EN77" i="9" s="1"/>
  <c r="AI58" i="9"/>
  <c r="AI59" i="9" s="1"/>
  <c r="AI77" i="9" s="1"/>
  <c r="BF58" i="9"/>
  <c r="BF59" i="9" s="1"/>
  <c r="BF77" i="9" s="1"/>
  <c r="AB58" i="9"/>
  <c r="AB59" i="9" s="1"/>
  <c r="AB77" i="9" s="1"/>
  <c r="BN58" i="9"/>
  <c r="BN59" i="9" s="1"/>
  <c r="BN77" i="9" s="1"/>
  <c r="DD58" i="9"/>
  <c r="DD59" i="9" s="1"/>
  <c r="DD77" i="9" s="1"/>
  <c r="CO58" i="9"/>
  <c r="CO59" i="9" s="1"/>
  <c r="CO77" i="9" s="1"/>
  <c r="AK58" i="9"/>
  <c r="AK59" i="9" s="1"/>
  <c r="AK77" i="9" s="1"/>
  <c r="AN58" i="9"/>
  <c r="AN59" i="9" s="1"/>
  <c r="AN77" i="9" s="1"/>
  <c r="GS58" i="9"/>
  <c r="GS59" i="9" s="1"/>
  <c r="GS77" i="9" s="1"/>
  <c r="N58" i="9"/>
  <c r="N59" i="9" s="1"/>
  <c r="N77" i="9" s="1"/>
  <c r="AZ58" i="9"/>
  <c r="AZ59" i="9" s="1"/>
  <c r="AZ77" i="9" s="1"/>
  <c r="CR58" i="9"/>
  <c r="CR59" i="9" s="1"/>
  <c r="CR77" i="9" s="1"/>
  <c r="BB58" i="9"/>
  <c r="BB59" i="9" s="1"/>
  <c r="BB77" i="9" s="1"/>
  <c r="DB58" i="9"/>
  <c r="DB59" i="9" s="1"/>
  <c r="DB77" i="9" s="1"/>
  <c r="EK58" i="9"/>
  <c r="EK59" i="9" s="1"/>
  <c r="EK77" i="9" s="1"/>
  <c r="O58" i="9"/>
  <c r="O59" i="9" s="1"/>
  <c r="O77" i="9" s="1"/>
  <c r="GG58" i="9"/>
  <c r="GG59" i="9" s="1"/>
  <c r="GG77" i="9" s="1"/>
  <c r="CM58" i="9"/>
  <c r="CM59" i="9" s="1"/>
  <c r="CM77" i="9" s="1"/>
  <c r="CF58" i="9"/>
  <c r="CF59" i="9" s="1"/>
  <c r="CF77" i="9" s="1"/>
  <c r="DN58" i="9"/>
  <c r="DN59" i="9" s="1"/>
  <c r="DN77" i="9" s="1"/>
  <c r="CD58" i="9"/>
  <c r="CD59" i="9" s="1"/>
  <c r="CD77" i="9" s="1"/>
  <c r="EJ58" i="9"/>
  <c r="EJ59" i="9" s="1"/>
  <c r="EJ77" i="9" s="1"/>
  <c r="ED58" i="9"/>
  <c r="ED59" i="9" s="1"/>
  <c r="ED77" i="9" s="1"/>
  <c r="FG58" i="9"/>
  <c r="FG59" i="9" s="1"/>
  <c r="FG77" i="9" s="1"/>
  <c r="DR58" i="9"/>
  <c r="DR59" i="9" s="1"/>
  <c r="DR77" i="9" s="1"/>
  <c r="BT58" i="9"/>
  <c r="BT59" i="9" s="1"/>
  <c r="BT77" i="9" s="1"/>
  <c r="DY58" i="9"/>
  <c r="DY59" i="9" s="1"/>
  <c r="DY77" i="9" s="1"/>
  <c r="BS58" i="9"/>
  <c r="BS59" i="9" s="1"/>
  <c r="BS77" i="9" s="1"/>
  <c r="DV58" i="9"/>
  <c r="DV59" i="9" s="1"/>
  <c r="DV77" i="9" s="1"/>
  <c r="FR58" i="9"/>
  <c r="FR59" i="9" s="1"/>
  <c r="FR77" i="9" s="1"/>
  <c r="BM58" i="9"/>
  <c r="BM59" i="9" s="1"/>
  <c r="BM77" i="9" s="1"/>
  <c r="DI58" i="9"/>
  <c r="DI59" i="9" s="1"/>
  <c r="DI77" i="9" s="1"/>
  <c r="ES58" i="9"/>
  <c r="ES59" i="9" s="1"/>
  <c r="ES77" i="9" s="1"/>
  <c r="BL58" i="9"/>
  <c r="BL59" i="9" s="1"/>
  <c r="BL77" i="9" s="1"/>
  <c r="CJ58" i="9"/>
  <c r="CJ59" i="9" s="1"/>
  <c r="CJ77" i="9" s="1"/>
  <c r="BR58" i="9"/>
  <c r="BR59" i="9" s="1"/>
  <c r="BR77" i="9" s="1"/>
  <c r="FQ58" i="9"/>
  <c r="FQ59" i="9" s="1"/>
  <c r="FQ77" i="9" s="1"/>
  <c r="BW58" i="9"/>
  <c r="BW59" i="9" s="1"/>
  <c r="BW77" i="9" s="1"/>
  <c r="Y58" i="9"/>
  <c r="Y59" i="9" s="1"/>
  <c r="Y77" i="9" s="1"/>
  <c r="CN58" i="9"/>
  <c r="CN59" i="9" s="1"/>
  <c r="CN77" i="9" s="1"/>
  <c r="AT58" i="9"/>
  <c r="AT59" i="9" s="1"/>
  <c r="AT77" i="9" s="1"/>
  <c r="EA58" i="9"/>
  <c r="EA59" i="9" s="1"/>
  <c r="EA77" i="9" s="1"/>
  <c r="DQ58" i="9"/>
  <c r="DQ59" i="9" s="1"/>
  <c r="DQ77" i="9" s="1"/>
  <c r="BJ58" i="9"/>
  <c r="BJ59" i="9" s="1"/>
  <c r="BJ77" i="9" s="1"/>
  <c r="CS58" i="9"/>
  <c r="CS59" i="9" s="1"/>
  <c r="CS77" i="9" s="1"/>
  <c r="GF58" i="9"/>
  <c r="GF59" i="9" s="1"/>
  <c r="GF77" i="9" s="1"/>
  <c r="W58" i="9"/>
  <c r="W59" i="9" s="1"/>
  <c r="W77" i="9" s="1"/>
  <c r="GN58" i="9"/>
  <c r="GN59" i="9" s="1"/>
  <c r="GN77" i="9" s="1"/>
  <c r="DL58" i="9"/>
  <c r="DL59" i="9" s="1"/>
  <c r="DL77" i="9" s="1"/>
  <c r="FI58" i="9"/>
  <c r="FI59" i="9" s="1"/>
  <c r="FI77" i="9" s="1"/>
  <c r="GP58" i="9"/>
  <c r="GP59" i="9" s="1"/>
  <c r="GP77" i="9" s="1"/>
  <c r="CL58" i="9"/>
  <c r="CL59" i="9" s="1"/>
  <c r="CL77" i="9" s="1"/>
  <c r="R58" i="9"/>
  <c r="R59" i="9" s="1"/>
  <c r="R77" i="9" s="1"/>
  <c r="EB58" i="9"/>
  <c r="EB59" i="9" s="1"/>
  <c r="EB77" i="9" s="1"/>
  <c r="GD58" i="9"/>
  <c r="GD59" i="9" s="1"/>
  <c r="GD77" i="9" s="1"/>
  <c r="AO58" i="9"/>
  <c r="AO59" i="9" s="1"/>
  <c r="AO77" i="9" s="1"/>
  <c r="FP58" i="9"/>
  <c r="FP59" i="9" s="1"/>
  <c r="FP77" i="9" s="1"/>
  <c r="EC58" i="9"/>
  <c r="EC59" i="9" s="1"/>
  <c r="EC77" i="9" s="1"/>
  <c r="GJ58" i="9"/>
  <c r="GJ59" i="9" s="1"/>
  <c r="GJ77" i="9" s="1"/>
  <c r="FX58" i="9"/>
  <c r="FX59" i="9" s="1"/>
  <c r="FX77" i="9" s="1"/>
  <c r="BO58" i="9"/>
  <c r="BO59" i="9" s="1"/>
  <c r="BO77" i="9" s="1"/>
  <c r="EE58" i="9"/>
  <c r="EE59" i="9" s="1"/>
  <c r="EE77" i="9" s="1"/>
  <c r="GK58" i="9"/>
  <c r="GK59" i="9" s="1"/>
  <c r="GK77" i="9" s="1"/>
  <c r="CG58" i="9"/>
  <c r="CG59" i="9" s="1"/>
  <c r="CG77" i="9" s="1"/>
  <c r="EX58" i="9"/>
  <c r="EX59" i="9" s="1"/>
  <c r="EX77" i="9" s="1"/>
  <c r="AY58" i="9"/>
  <c r="AY59" i="9" s="1"/>
  <c r="AY77" i="9" s="1"/>
  <c r="CU58" i="9"/>
  <c r="CU59" i="9" s="1"/>
  <c r="CU77" i="9" s="1"/>
  <c r="EY58" i="9"/>
  <c r="EY59" i="9" s="1"/>
  <c r="EY77" i="9" s="1"/>
  <c r="GC58" i="9"/>
  <c r="GC59" i="9" s="1"/>
  <c r="GC77" i="9" s="1"/>
  <c r="AU58" i="9"/>
  <c r="AU59" i="9" s="1"/>
  <c r="AU77" i="9" s="1"/>
  <c r="GA58" i="9"/>
  <c r="GA59" i="9" s="1"/>
  <c r="GA77" i="9" s="1"/>
  <c r="CE58" i="9"/>
  <c r="CE59" i="9" s="1"/>
  <c r="CE77" i="9" s="1"/>
  <c r="CC58" i="9"/>
  <c r="CC59" i="9" s="1"/>
  <c r="CC77" i="9" s="1"/>
  <c r="GR58" i="9"/>
  <c r="GR59" i="9" s="1"/>
  <c r="GR77" i="9" s="1"/>
  <c r="CA58" i="9"/>
  <c r="CA59" i="9" s="1"/>
  <c r="CA77" i="9" s="1"/>
  <c r="BU58" i="9"/>
  <c r="BU59" i="9" s="1"/>
  <c r="BU77" i="9" s="1"/>
  <c r="AX58" i="9"/>
  <c r="AX59" i="9" s="1"/>
  <c r="AX77" i="9" s="1"/>
  <c r="EF58" i="9"/>
  <c r="EF59" i="9" s="1"/>
  <c r="EF77" i="9" s="1"/>
  <c r="AD58" i="9"/>
  <c r="AD59" i="9" s="1"/>
  <c r="AD77" i="9" s="1"/>
  <c r="Z58" i="9"/>
  <c r="Z59" i="9" s="1"/>
  <c r="Z77" i="9" s="1"/>
  <c r="EU58" i="9"/>
  <c r="EU59" i="9" s="1"/>
  <c r="EU77" i="9" s="1"/>
  <c r="EV58" i="9"/>
  <c r="EV59" i="9" s="1"/>
  <c r="EV77" i="9" s="1"/>
  <c r="AV58" i="9"/>
  <c r="AV59" i="9" s="1"/>
  <c r="AV77" i="9" s="1"/>
  <c r="GM58" i="9"/>
  <c r="GM59" i="9" s="1"/>
  <c r="GM77" i="9" s="1"/>
  <c r="FH58" i="9"/>
  <c r="FH59" i="9" s="1"/>
  <c r="FH77" i="9" s="1"/>
  <c r="AE58" i="9"/>
  <c r="AE59" i="9" s="1"/>
  <c r="AE77" i="9" s="1"/>
  <c r="FC58" i="9"/>
  <c r="FC59" i="9" s="1"/>
  <c r="FC77" i="9" s="1"/>
  <c r="FE58" i="9"/>
  <c r="FE59" i="9" s="1"/>
  <c r="FE77" i="9" s="1"/>
  <c r="AJ58" i="9"/>
  <c r="AJ59" i="9" s="1"/>
  <c r="AJ77" i="9" s="1"/>
  <c r="CX58" i="9"/>
  <c r="CX59" i="9" s="1"/>
  <c r="CX77" i="9" s="1"/>
  <c r="AH58" i="9"/>
  <c r="AH59" i="9" s="1"/>
  <c r="AH77" i="9" s="1"/>
  <c r="X58" i="9"/>
  <c r="X59" i="9" s="1"/>
  <c r="X77" i="9" s="1"/>
  <c r="BD58" i="9"/>
  <c r="BD59" i="9" s="1"/>
  <c r="BD77" i="9" s="1"/>
  <c r="M58" i="9"/>
  <c r="M59" i="9" s="1"/>
  <c r="M77" i="9" s="1"/>
  <c r="T58" i="9"/>
  <c r="T59" i="9" s="1"/>
  <c r="T77" i="9" s="1"/>
  <c r="DZ58" i="9"/>
  <c r="DZ59" i="9" s="1"/>
  <c r="DZ77" i="9" s="1"/>
  <c r="CQ58" i="9"/>
  <c r="CQ59" i="9" s="1"/>
  <c r="CQ77" i="9" s="1"/>
  <c r="FM58" i="9"/>
  <c r="FM59" i="9" s="1"/>
  <c r="FM77" i="9" s="1"/>
  <c r="EL58" i="9"/>
  <c r="EL59" i="9" s="1"/>
  <c r="EL77" i="9" s="1"/>
  <c r="DT58" i="9"/>
  <c r="DT59" i="9" s="1"/>
  <c r="DT77" i="9" s="1"/>
  <c r="AM58" i="9"/>
  <c r="AM59" i="9" s="1"/>
  <c r="AM77" i="9" s="1"/>
  <c r="FY58" i="9"/>
  <c r="FY59" i="9" s="1"/>
  <c r="FY77" i="9" s="1"/>
  <c r="EP58" i="9"/>
  <c r="EP59" i="9" s="1"/>
  <c r="EP77" i="9" s="1"/>
  <c r="DF58" i="9"/>
  <c r="DF59" i="9" s="1"/>
  <c r="DF77" i="9" s="1"/>
  <c r="DP58" i="9"/>
  <c r="DP59" i="9" s="1"/>
  <c r="DP77" i="9" s="1"/>
  <c r="CV58" i="9"/>
  <c r="CV59" i="9" s="1"/>
  <c r="CV77" i="9" s="1"/>
  <c r="BK58" i="9"/>
  <c r="BK59" i="9" s="1"/>
  <c r="BK77" i="9" s="1"/>
  <c r="FA58" i="9"/>
  <c r="FA59" i="9" s="1"/>
  <c r="FA77" i="9" s="1"/>
  <c r="DU58" i="9"/>
  <c r="DU59" i="9" s="1"/>
  <c r="DU77" i="9" s="1"/>
  <c r="AL58" i="9"/>
  <c r="AL59" i="9" s="1"/>
  <c r="AL77" i="9" s="1"/>
  <c r="DG58" i="9"/>
  <c r="DG59" i="9" s="1"/>
  <c r="DG77" i="9" s="1"/>
  <c r="CH58" i="9"/>
  <c r="CH59" i="9" s="1"/>
  <c r="CH77" i="9" s="1"/>
  <c r="BV58" i="9"/>
  <c r="BV59" i="9" s="1"/>
  <c r="BV77" i="9" s="1"/>
  <c r="FW58" i="9"/>
  <c r="FW59" i="9" s="1"/>
  <c r="FW77" i="9" s="1"/>
  <c r="AW58" i="9"/>
  <c r="AW59" i="9" s="1"/>
  <c r="AW77" i="9" s="1"/>
  <c r="DW58" i="9"/>
  <c r="DW59" i="9" s="1"/>
  <c r="DW77" i="9" s="1"/>
  <c r="GV58" i="9"/>
  <c r="GV59" i="9" s="1"/>
  <c r="GV77" i="9" s="1"/>
  <c r="V58" i="9"/>
  <c r="V59" i="9" s="1"/>
  <c r="V77" i="9" s="1"/>
  <c r="EO58" i="9"/>
  <c r="EO59" i="9" s="1"/>
  <c r="EO77" i="9" s="1"/>
  <c r="AQ58" i="9"/>
  <c r="AQ59" i="9" s="1"/>
  <c r="AQ77" i="9" s="1"/>
  <c r="DC58" i="9"/>
  <c r="DC59" i="9" s="1"/>
  <c r="DC77" i="9" s="1"/>
  <c r="FF58" i="9"/>
  <c r="FF59" i="9" s="1"/>
  <c r="FF77" i="9" s="1"/>
  <c r="GW58" i="9"/>
  <c r="GW59" i="9" s="1"/>
  <c r="GW77" i="9" s="1"/>
  <c r="BP58" i="9"/>
  <c r="BP59" i="9" s="1"/>
  <c r="BP77" i="9" s="1"/>
  <c r="GU58" i="9"/>
  <c r="GU59" i="9" s="1"/>
  <c r="GU77" i="9" s="1"/>
  <c r="FN58" i="9"/>
  <c r="FN59" i="9" s="1"/>
  <c r="FN77" i="9" s="1"/>
  <c r="GE58" i="9"/>
  <c r="GE59" i="9" s="1"/>
  <c r="GE77" i="9" s="1"/>
  <c r="BH58" i="9"/>
  <c r="BH59" i="9" s="1"/>
  <c r="BH77" i="9" s="1"/>
  <c r="DA58" i="9"/>
  <c r="DA59" i="9" s="1"/>
  <c r="DA77" i="9" s="1"/>
  <c r="FZ58" i="9"/>
  <c r="FZ59" i="9" s="1"/>
  <c r="FZ77" i="9" s="1"/>
  <c r="AG58" i="9"/>
  <c r="AG59" i="9" s="1"/>
  <c r="AG77" i="9" s="1"/>
  <c r="DJ58" i="9"/>
  <c r="DJ59" i="9" s="1"/>
  <c r="DJ77" i="9" s="1"/>
  <c r="AA58" i="9"/>
  <c r="AA59" i="9" s="1"/>
  <c r="AA77" i="9" s="1"/>
  <c r="FV58" i="9"/>
  <c r="FV59" i="9" s="1"/>
  <c r="FV77" i="9" s="1"/>
  <c r="EG58" i="9"/>
  <c r="EG59" i="9" s="1"/>
  <c r="EG77" i="9" s="1"/>
  <c r="EI58" i="9"/>
  <c r="EI59" i="9" s="1"/>
  <c r="EI77" i="9" s="1"/>
  <c r="GH58" i="9"/>
  <c r="GH59" i="9" s="1"/>
  <c r="GH77" i="9" s="1"/>
  <c r="FU58" i="9"/>
  <c r="FU59" i="9" s="1"/>
  <c r="FU77" i="9" s="1"/>
  <c r="CK58" i="9"/>
  <c r="CK59" i="9" s="1"/>
  <c r="CK77" i="9" s="1"/>
  <c r="AP58" i="9"/>
  <c r="AP59" i="9" s="1"/>
  <c r="AP77" i="9" s="1"/>
  <c r="AS58" i="9"/>
  <c r="AS59" i="9" s="1"/>
  <c r="AS77" i="9" s="1"/>
  <c r="AF58" i="9"/>
  <c r="AF59" i="9" s="1"/>
  <c r="AF77" i="9" s="1"/>
  <c r="P58" i="9"/>
  <c r="P59" i="9" s="1"/>
  <c r="P77" i="9" s="1"/>
  <c r="CB58" i="9"/>
  <c r="CB59" i="9" s="1"/>
  <c r="CB77" i="9" s="1"/>
  <c r="FL58" i="9"/>
  <c r="FL59" i="9" s="1"/>
  <c r="FL77" i="9" s="1"/>
  <c r="GQ58" i="9"/>
  <c r="GQ59" i="9" s="1"/>
  <c r="GQ77" i="9" s="1"/>
  <c r="CZ58" i="9"/>
  <c r="CZ59" i="9" s="1"/>
  <c r="CZ77" i="9" s="1"/>
  <c r="AC58" i="9"/>
  <c r="AC59" i="9" s="1"/>
  <c r="AC77" i="9" s="1"/>
  <c r="FJ58" i="9"/>
  <c r="FJ59" i="9" s="1"/>
  <c r="FJ77" i="9" s="1"/>
  <c r="GI58" i="9"/>
  <c r="GI59" i="9" s="1"/>
  <c r="GI77" i="9" s="1"/>
  <c r="FD58" i="9"/>
  <c r="FD59" i="9" s="1"/>
  <c r="FD77" i="9" s="1"/>
  <c r="ET58" i="9"/>
  <c r="ET59" i="9" s="1"/>
  <c r="ET77" i="9" s="1"/>
  <c r="EH58" i="9"/>
  <c r="EH59" i="9" s="1"/>
  <c r="EH77" i="9" s="1"/>
  <c r="DM58" i="9"/>
  <c r="DM59" i="9" s="1"/>
  <c r="DM77" i="9" s="1"/>
  <c r="FS58" i="9"/>
  <c r="FS59" i="9" s="1"/>
  <c r="FS77" i="9" s="1"/>
  <c r="S58" i="9"/>
  <c r="S59" i="9" s="1"/>
  <c r="S77" i="9" s="1"/>
  <c r="CT58" i="9"/>
  <c r="CT59" i="9" s="1"/>
  <c r="CT77" i="9" s="1"/>
  <c r="CY58" i="9"/>
  <c r="CY59" i="9" s="1"/>
  <c r="CY77" i="9" s="1"/>
  <c r="BX58" i="9"/>
  <c r="BX59" i="9" s="1"/>
  <c r="BX77" i="9" s="1"/>
  <c r="CI58" i="9"/>
  <c r="CI59" i="9" s="1"/>
  <c r="CI77" i="9" s="1"/>
  <c r="DE58" i="9"/>
  <c r="DE59" i="9" s="1"/>
  <c r="DE77" i="9" s="1"/>
  <c r="FT58" i="9"/>
  <c r="FT59" i="9" s="1"/>
  <c r="FT77" i="9" s="1"/>
  <c r="BC58" i="9"/>
  <c r="BC59" i="9" s="1"/>
  <c r="BC77" i="9" s="1"/>
  <c r="GT58" i="9"/>
  <c r="GT59" i="9" s="1"/>
  <c r="GT77" i="9" s="1"/>
  <c r="DH58" i="9"/>
  <c r="DH59" i="9" s="1"/>
  <c r="DH77" i="9" s="1"/>
  <c r="Q58" i="9"/>
  <c r="Q59" i="9" s="1"/>
  <c r="Q77" i="9" s="1"/>
  <c r="EM58" i="9"/>
  <c r="EM59" i="9" s="1"/>
  <c r="EM77" i="9" s="1"/>
  <c r="BE58" i="9"/>
  <c r="BE59" i="9" s="1"/>
  <c r="BE77" i="9" s="1"/>
  <c r="ER58" i="9"/>
  <c r="ER59" i="9" s="1"/>
  <c r="ER77" i="9" s="1"/>
  <c r="CP58" i="9"/>
  <c r="CP59" i="9" s="1"/>
  <c r="CP77" i="9" s="1"/>
  <c r="FO58" i="9"/>
  <c r="FO59" i="9" s="1"/>
  <c r="FO77" i="9" s="1"/>
  <c r="DX58" i="9"/>
  <c r="DX59" i="9" s="1"/>
  <c r="DX77" i="9" s="1"/>
  <c r="BI58" i="9"/>
  <c r="BI59" i="9" s="1"/>
  <c r="BI77" i="9" s="1"/>
  <c r="EQ58" i="9"/>
  <c r="EQ59" i="9" s="1"/>
  <c r="EQ77" i="9" s="1"/>
  <c r="BY58" i="9"/>
  <c r="BY59" i="9" s="1"/>
  <c r="BY77" i="9" s="1"/>
  <c r="BQ58" i="9"/>
  <c r="BQ59" i="9" s="1"/>
  <c r="BQ77" i="9" s="1"/>
  <c r="FB58" i="9"/>
  <c r="FB59" i="9" s="1"/>
  <c r="FB77" i="9" s="1"/>
  <c r="BZ58" i="9"/>
  <c r="BZ59" i="9" s="1"/>
  <c r="BZ77" i="9" s="1"/>
  <c r="GB58" i="9"/>
  <c r="GB59" i="9" s="1"/>
  <c r="GB77" i="9" s="1"/>
  <c r="GL58" i="9"/>
  <c r="GL59" i="9" s="1"/>
  <c r="GL77" i="9" s="1"/>
  <c r="GO58" i="9"/>
  <c r="GO59" i="9" s="1"/>
  <c r="GO77" i="9" s="1"/>
  <c r="U58" i="9"/>
  <c r="U59" i="9" s="1"/>
  <c r="U77" i="9" s="1"/>
  <c r="AV113" i="9" l="1"/>
  <c r="BQ113" i="9"/>
  <c r="Q113" i="9"/>
  <c r="DP113" i="9"/>
  <c r="DT113" i="9"/>
  <c r="FQ113" i="9"/>
  <c r="BV113" i="9"/>
  <c r="BR113" i="9"/>
  <c r="GF113" i="9"/>
  <c r="CR113" i="9"/>
  <c r="EI113" i="9"/>
  <c r="CD113" i="9"/>
  <c r="EW113" i="9"/>
  <c r="CF113" i="9"/>
  <c r="CB113" i="9"/>
  <c r="CI113" i="9"/>
  <c r="BA113" i="9"/>
  <c r="BM113" i="9"/>
  <c r="GK113" i="9"/>
  <c r="EX113" i="9"/>
  <c r="CH113" i="9"/>
  <c r="EU113" i="9"/>
  <c r="FN113" i="9"/>
  <c r="BC113" i="9"/>
  <c r="EM113" i="9"/>
  <c r="GA113" i="9"/>
  <c r="X113" i="9"/>
  <c r="AU113" i="9"/>
  <c r="GU113" i="9"/>
  <c r="EF113" i="9"/>
  <c r="T113" i="9"/>
  <c r="AZ113" i="9"/>
  <c r="AM113" i="9"/>
  <c r="AO113" i="9"/>
  <c r="BI113" i="9"/>
  <c r="CA113" i="9"/>
  <c r="CS113" i="9"/>
  <c r="FJ113" i="9"/>
  <c r="CT113" i="9"/>
  <c r="GR113" i="9"/>
  <c r="BF113" i="9"/>
  <c r="Z113" i="9"/>
  <c r="GD113" i="9"/>
  <c r="FB113" i="9"/>
  <c r="BB113" i="9"/>
  <c r="FC113" i="9"/>
  <c r="O113" i="9"/>
  <c r="BU113" i="9"/>
  <c r="DR113" i="9"/>
  <c r="FO113" i="9"/>
  <c r="FD113" i="9"/>
  <c r="AR113" i="9"/>
  <c r="EV113" i="9"/>
  <c r="GW113" i="9"/>
  <c r="ED113" i="9"/>
  <c r="BY113" i="9"/>
  <c r="BK113" i="9"/>
  <c r="DK113" i="9"/>
  <c r="DJ113" i="9"/>
  <c r="GJ113" i="9"/>
  <c r="CX113" i="9"/>
  <c r="FI113" i="9"/>
  <c r="FZ113" i="9"/>
  <c r="FU113" i="9"/>
  <c r="DO113" i="9"/>
  <c r="L113" i="9"/>
  <c r="BO113" i="9"/>
  <c r="EJ113" i="9"/>
  <c r="AT113" i="9"/>
  <c r="FP113" i="9"/>
  <c r="BE113" i="9"/>
  <c r="CG113" i="9"/>
  <c r="CQ113" i="9"/>
  <c r="FY113" i="9"/>
  <c r="GN113" i="9"/>
  <c r="FK113" i="9"/>
  <c r="DX113" i="9"/>
  <c r="EH113" i="9"/>
  <c r="DZ113" i="9"/>
  <c r="FR113" i="9"/>
  <c r="CP113" i="9"/>
  <c r="BZ113" i="9"/>
  <c r="DD113" i="9"/>
  <c r="DS113" i="9"/>
  <c r="EA113" i="9"/>
  <c r="FS113" i="9"/>
  <c r="EL113" i="9"/>
  <c r="EQ113" i="9"/>
  <c r="DC113" i="9"/>
  <c r="GE113" i="9"/>
  <c r="R113" i="9"/>
  <c r="AD113" i="9"/>
  <c r="GL113" i="9"/>
  <c r="DN113" i="9"/>
  <c r="AB113" i="9"/>
  <c r="AX113" i="9"/>
  <c r="AL113" i="9"/>
  <c r="AP113" i="9"/>
  <c r="BS113" i="9"/>
  <c r="AN113" i="9"/>
  <c r="FL113" i="9"/>
  <c r="CN113" i="9"/>
  <c r="GO113" i="9"/>
  <c r="AS113" i="9"/>
  <c r="BP113" i="9"/>
  <c r="GQ113" i="9"/>
  <c r="DY113" i="9"/>
  <c r="AQ113" i="9"/>
  <c r="AY113" i="9"/>
  <c r="GB113" i="9"/>
  <c r="CC113" i="9"/>
  <c r="FX113" i="9"/>
  <c r="BX113" i="9"/>
  <c r="EO113" i="9"/>
  <c r="CL113" i="9"/>
  <c r="EP113" i="9"/>
  <c r="EY113" i="9"/>
  <c r="AC113" i="9"/>
  <c r="BN113" i="9"/>
  <c r="GP113" i="9"/>
  <c r="GI113" i="9"/>
  <c r="GM113" i="9"/>
  <c r="EZ113" i="9"/>
  <c r="DB113" i="9"/>
  <c r="S113" i="9"/>
  <c r="AW113" i="9"/>
  <c r="EB113" i="9"/>
  <c r="FF113" i="9"/>
  <c r="V113" i="9"/>
  <c r="W113" i="9"/>
  <c r="EE113" i="9"/>
  <c r="FW113" i="9"/>
  <c r="BD113" i="9"/>
  <c r="FH113" i="9"/>
  <c r="BW113" i="9"/>
  <c r="DW113" i="9"/>
  <c r="FG113" i="9"/>
  <c r="AG113" i="9"/>
  <c r="BG113" i="9"/>
  <c r="ER113" i="9"/>
  <c r="DU113" i="9"/>
  <c r="DF113" i="9"/>
  <c r="CZ113" i="9"/>
  <c r="EG113" i="9"/>
  <c r="DE113" i="9"/>
  <c r="BH113" i="9"/>
  <c r="CW113" i="9"/>
  <c r="M113" i="9"/>
  <c r="GG113" i="9"/>
  <c r="BL113" i="9"/>
  <c r="FV113" i="9"/>
  <c r="CM113" i="9"/>
  <c r="DM113" i="9"/>
  <c r="CE113" i="9"/>
  <c r="Y113" i="9"/>
  <c r="AK113" i="9"/>
  <c r="DA113" i="9"/>
  <c r="EC113" i="9"/>
  <c r="EN113" i="9"/>
  <c r="N113" i="9"/>
  <c r="CY113" i="9"/>
  <c r="AE113" i="9"/>
  <c r="GC113" i="9"/>
  <c r="DQ113" i="9"/>
  <c r="CJ113" i="9"/>
  <c r="GS113" i="9"/>
  <c r="CV113" i="9"/>
  <c r="ES113" i="9"/>
  <c r="AJ113" i="9"/>
  <c r="GH113" i="9"/>
  <c r="AI113" i="9"/>
  <c r="FM113" i="9"/>
  <c r="EK113" i="9"/>
  <c r="DL113" i="9"/>
  <c r="CO113" i="9"/>
  <c r="DH113" i="9"/>
  <c r="CK113" i="9"/>
  <c r="AF113" i="9"/>
  <c r="DV113" i="9"/>
  <c r="FE113" i="9"/>
  <c r="DI113" i="9"/>
  <c r="GT113" i="9"/>
  <c r="ET113" i="9"/>
  <c r="GV113" i="9"/>
  <c r="DG113" i="9"/>
  <c r="FA113" i="9"/>
  <c r="AA113" i="9"/>
  <c r="P113" i="9"/>
  <c r="U113" i="9"/>
  <c r="FT113" i="9"/>
  <c r="CU113" i="9"/>
  <c r="BJ113" i="9"/>
  <c r="AH113" i="9"/>
  <c r="CB270" i="10" l="1"/>
  <c r="CD270" i="10"/>
  <c r="CC270" i="10"/>
  <c r="CD388" i="10" l="1"/>
  <c r="CC388" i="10"/>
  <c r="AA37" i="14" s="1"/>
  <c r="AA69" i="14" s="1"/>
  <c r="AA88" i="14" s="1"/>
  <c r="CB388" i="10"/>
  <c r="G7" i="5" l="1"/>
  <c r="G13" i="5" s="1"/>
  <c r="F33" i="6" s="1"/>
  <c r="G27" i="9" s="1"/>
  <c r="E7" i="3"/>
  <c r="G8" i="5"/>
  <c r="G9" i="5"/>
  <c r="FJ27" i="9" l="1"/>
  <c r="GV27" i="9"/>
  <c r="GD27" i="9"/>
  <c r="P27" i="9"/>
  <c r="E14" i="3"/>
  <c r="E43" i="3"/>
  <c r="E41" i="3"/>
  <c r="GT27" i="9"/>
  <c r="FG27" i="9"/>
  <c r="GA27" i="9"/>
  <c r="ES27" i="9"/>
  <c r="DK27" i="9"/>
  <c r="DU27" i="9"/>
  <c r="BW27" i="9"/>
  <c r="CA27" i="9"/>
  <c r="N27" i="9"/>
  <c r="DG27" i="9"/>
  <c r="CM27" i="9"/>
  <c r="BG27" i="9"/>
  <c r="CY27" i="9"/>
  <c r="CK27" i="9"/>
  <c r="BQ27" i="9"/>
  <c r="BO27" i="9"/>
  <c r="DO27" i="9"/>
  <c r="CS27" i="9"/>
  <c r="EC27" i="9"/>
  <c r="GI27" i="9"/>
  <c r="CG27" i="9"/>
  <c r="EW27" i="9"/>
  <c r="CQ27" i="9"/>
  <c r="CE27" i="9"/>
  <c r="BE27" i="9"/>
  <c r="FU27" i="9"/>
  <c r="BS27" i="9"/>
  <c r="EA27" i="9"/>
  <c r="CO27" i="9"/>
  <c r="EY27" i="9"/>
  <c r="EI27" i="9"/>
  <c r="BY27" i="9"/>
  <c r="FO27" i="9"/>
  <c r="BI27" i="9"/>
  <c r="EM27" i="9"/>
  <c r="DM27" i="9"/>
  <c r="FY27" i="9"/>
  <c r="GC27" i="9"/>
  <c r="GS27" i="9"/>
  <c r="CI27" i="9"/>
  <c r="DW27" i="9"/>
  <c r="EK27" i="9"/>
  <c r="O27" i="9"/>
  <c r="M27" i="9"/>
  <c r="BM27" i="9"/>
  <c r="FQ27" i="9"/>
  <c r="DA27" i="9"/>
  <c r="FI27" i="9"/>
  <c r="GM27" i="9"/>
  <c r="EE27" i="9"/>
  <c r="DQ27" i="9"/>
  <c r="FC27" i="9"/>
  <c r="EO27" i="9"/>
  <c r="BU27" i="9"/>
  <c r="DI27" i="9"/>
  <c r="DE27" i="9"/>
  <c r="FE27" i="9"/>
  <c r="FW27" i="9"/>
  <c r="GQ27" i="9"/>
  <c r="EQ27" i="9"/>
  <c r="FS27" i="9"/>
  <c r="BK27" i="9"/>
  <c r="CC27" i="9"/>
  <c r="EU27" i="9"/>
  <c r="GG27" i="9"/>
  <c r="DS27" i="9"/>
  <c r="CU27" i="9"/>
  <c r="DC27" i="9"/>
  <c r="GU27" i="9"/>
  <c r="FK27" i="9"/>
  <c r="FA27" i="9"/>
  <c r="GW27" i="9"/>
  <c r="FM27" i="9"/>
  <c r="EG27" i="9"/>
  <c r="DY27" i="9"/>
  <c r="GK27" i="9"/>
  <c r="CW27" i="9"/>
  <c r="GO27" i="9"/>
  <c r="L27" i="9"/>
  <c r="GE27" i="9"/>
  <c r="AA27" i="9"/>
  <c r="Q27" i="9"/>
  <c r="V27" i="9"/>
  <c r="BB27" i="9"/>
  <c r="Z27" i="9"/>
  <c r="AO27" i="9"/>
  <c r="Y27" i="9"/>
  <c r="X27" i="9"/>
  <c r="T27" i="9"/>
  <c r="AS27" i="9"/>
  <c r="AC27" i="9"/>
  <c r="AY27" i="9"/>
  <c r="R27" i="9"/>
  <c r="BA27" i="9"/>
  <c r="S27" i="9"/>
  <c r="AJ27" i="9"/>
  <c r="AF27" i="9"/>
  <c r="AB27" i="9"/>
  <c r="AM27" i="9"/>
  <c r="BF27" i="9"/>
  <c r="W27" i="9"/>
  <c r="AE27" i="9"/>
  <c r="AH27" i="9"/>
  <c r="AL27" i="9"/>
  <c r="H29" i="9"/>
  <c r="AD27" i="9"/>
  <c r="AN27" i="9"/>
  <c r="AZ27" i="9"/>
  <c r="DF27" i="9"/>
  <c r="AI27" i="9"/>
  <c r="CH27" i="9"/>
  <c r="AG27" i="9"/>
  <c r="AU27" i="9"/>
  <c r="AR27" i="9"/>
  <c r="AV27" i="9"/>
  <c r="AK27" i="9"/>
  <c r="BV27" i="9"/>
  <c r="BR27" i="9"/>
  <c r="CD27" i="9"/>
  <c r="BX27" i="9"/>
  <c r="CL27" i="9"/>
  <c r="CR27" i="9"/>
  <c r="DR27" i="9"/>
  <c r="BC27" i="9"/>
  <c r="CX27" i="9"/>
  <c r="CB27" i="9"/>
  <c r="DD27" i="9"/>
  <c r="CV27" i="9"/>
  <c r="AT27" i="9"/>
  <c r="AQ27" i="9"/>
  <c r="CZ27" i="9"/>
  <c r="BN27" i="9"/>
  <c r="ER27" i="9"/>
  <c r="BD27" i="9"/>
  <c r="CN27" i="9"/>
  <c r="AX27" i="9"/>
  <c r="CJ27" i="9"/>
  <c r="AW27" i="9"/>
  <c r="BL27" i="9"/>
  <c r="DL27" i="9"/>
  <c r="CT27" i="9"/>
  <c r="BP27" i="9"/>
  <c r="BZ27" i="9"/>
  <c r="AP27" i="9"/>
  <c r="CF27" i="9"/>
  <c r="BT27" i="9"/>
  <c r="BH27" i="9"/>
  <c r="U27" i="9"/>
  <c r="EN27" i="9"/>
  <c r="BJ27" i="9"/>
  <c r="DP27" i="9"/>
  <c r="DT27" i="9"/>
  <c r="FZ27" i="9"/>
  <c r="ED27" i="9"/>
  <c r="FH27" i="9"/>
  <c r="EZ27" i="9"/>
  <c r="EB27" i="9"/>
  <c r="DZ27" i="9"/>
  <c r="DN27" i="9"/>
  <c r="DH27" i="9"/>
  <c r="EV27" i="9"/>
  <c r="DJ27" i="9"/>
  <c r="ET27" i="9"/>
  <c r="DB27" i="9"/>
  <c r="EP27" i="9"/>
  <c r="GP27" i="9"/>
  <c r="EH27" i="9"/>
  <c r="EL27" i="9"/>
  <c r="FN27" i="9"/>
  <c r="CP27" i="9"/>
  <c r="GN27" i="9"/>
  <c r="GH27" i="9"/>
  <c r="FB27" i="9"/>
  <c r="DV27" i="9"/>
  <c r="EX27" i="9"/>
  <c r="FD27" i="9"/>
  <c r="EF27" i="9"/>
  <c r="EJ27" i="9"/>
  <c r="GB27" i="9"/>
  <c r="GR27" i="9"/>
  <c r="FV27" i="9"/>
  <c r="FF27" i="9"/>
  <c r="FX27" i="9"/>
  <c r="F54" i="8"/>
  <c r="F55" i="8"/>
  <c r="E105" i="10" s="1"/>
  <c r="FL27" i="9"/>
  <c r="GL27" i="9"/>
  <c r="FT27" i="9"/>
  <c r="FP27" i="9"/>
  <c r="FR27" i="9"/>
  <c r="DX27" i="9"/>
  <c r="GF27" i="9"/>
  <c r="GJ27" i="9"/>
  <c r="H7" i="5"/>
  <c r="H13" i="5"/>
  <c r="G18" i="9"/>
  <c r="L18" i="9"/>
  <c r="L47" i="9" s="1"/>
  <c r="L54" i="9" s="1"/>
  <c r="L142" i="9" s="1"/>
  <c r="BJ105" i="10" l="1"/>
  <c r="BJ480" i="10" s="1"/>
  <c r="CA105" i="10"/>
  <c r="CA480" i="10" s="1"/>
  <c r="DS105" i="10"/>
  <c r="DS480" i="10" s="1"/>
  <c r="R105" i="10"/>
  <c r="R480" i="10" s="1"/>
  <c r="AU105" i="10"/>
  <c r="AU480" i="10" s="1"/>
  <c r="AJ105" i="10"/>
  <c r="AJ480" i="10" s="1"/>
  <c r="BK105" i="10"/>
  <c r="BK480" i="10" s="1"/>
  <c r="BA105" i="10"/>
  <c r="BA480" i="10" s="1"/>
  <c r="BH105" i="10"/>
  <c r="BH480" i="10" s="1"/>
  <c r="W105" i="10"/>
  <c r="W480" i="10" s="1"/>
  <c r="CE105" i="10"/>
  <c r="CE480" i="10" s="1"/>
  <c r="AS105" i="10"/>
  <c r="AS480" i="10" s="1"/>
  <c r="CY105" i="10"/>
  <c r="CY480" i="10" s="1"/>
  <c r="AN105" i="10"/>
  <c r="AN480" i="10" s="1"/>
  <c r="CJ105" i="10"/>
  <c r="CJ480" i="10" s="1"/>
  <c r="CI105" i="10"/>
  <c r="CI480" i="10" s="1"/>
  <c r="CZ105" i="10"/>
  <c r="CZ480" i="10" s="1"/>
  <c r="AQ105" i="10"/>
  <c r="AQ480" i="10" s="1"/>
  <c r="U105" i="10"/>
  <c r="U480" i="10" s="1"/>
  <c r="AB105" i="10"/>
  <c r="AB480" i="10" s="1"/>
  <c r="N105" i="10"/>
  <c r="N480" i="10" s="1"/>
  <c r="DB105" i="10"/>
  <c r="DB480" i="10" s="1"/>
  <c r="AM105" i="10"/>
  <c r="AM480" i="10" s="1"/>
  <c r="BU105" i="10"/>
  <c r="BU480" i="10" s="1"/>
  <c r="AV105" i="10"/>
  <c r="AV480" i="10" s="1"/>
  <c r="AF105" i="10"/>
  <c r="AF480" i="10" s="1"/>
  <c r="BW105" i="10"/>
  <c r="BW480" i="10" s="1"/>
  <c r="DJ105" i="10"/>
  <c r="DJ480" i="10" s="1"/>
  <c r="BE105" i="10"/>
  <c r="BE480" i="10" s="1"/>
  <c r="BS105" i="10"/>
  <c r="BS480" i="10" s="1"/>
  <c r="BX105" i="10"/>
  <c r="BX480" i="10" s="1"/>
  <c r="CF105" i="10"/>
  <c r="CF480" i="10" s="1"/>
  <c r="DR105" i="10"/>
  <c r="DR480" i="10" s="1"/>
  <c r="CR105" i="10"/>
  <c r="CR480" i="10" s="1"/>
  <c r="DP105" i="10"/>
  <c r="DP480" i="10" s="1"/>
  <c r="AL105" i="10"/>
  <c r="AL480" i="10" s="1"/>
  <c r="DH105" i="10"/>
  <c r="DH480" i="10" s="1"/>
  <c r="L105" i="10"/>
  <c r="L480" i="10" s="1"/>
  <c r="CG105" i="10"/>
  <c r="CG480" i="10" s="1"/>
  <c r="AC105" i="10"/>
  <c r="AC480" i="10" s="1"/>
  <c r="CC105" i="10"/>
  <c r="CC480" i="10" s="1"/>
  <c r="CB105" i="10"/>
  <c r="CB480" i="10" s="1"/>
  <c r="DU105" i="10"/>
  <c r="DU480" i="10" s="1"/>
  <c r="BR105" i="10"/>
  <c r="BR480" i="10" s="1"/>
  <c r="CW105" i="10"/>
  <c r="CW480" i="10" s="1"/>
  <c r="AT105" i="10"/>
  <c r="AT480" i="10" s="1"/>
  <c r="BV105" i="10"/>
  <c r="BV480" i="10" s="1"/>
  <c r="Z105" i="10"/>
  <c r="Z480" i="10" s="1"/>
  <c r="DA105" i="10"/>
  <c r="DA480" i="10" s="1"/>
  <c r="BZ105" i="10"/>
  <c r="BZ480" i="10" s="1"/>
  <c r="BB105" i="10"/>
  <c r="BB480" i="10" s="1"/>
  <c r="T105" i="10"/>
  <c r="T480" i="10" s="1"/>
  <c r="DF105" i="10"/>
  <c r="DF480" i="10" s="1"/>
  <c r="CD105" i="10"/>
  <c r="CD480" i="10" s="1"/>
  <c r="CT105" i="10"/>
  <c r="CT480" i="10" s="1"/>
  <c r="BC105" i="10"/>
  <c r="BC480" i="10" s="1"/>
  <c r="AA105" i="10"/>
  <c r="AA480" i="10" s="1"/>
  <c r="DM105" i="10"/>
  <c r="DM480" i="10" s="1"/>
  <c r="AK105" i="10"/>
  <c r="AK480" i="10" s="1"/>
  <c r="BT105" i="10"/>
  <c r="BT480" i="10" s="1"/>
  <c r="CO105" i="10"/>
  <c r="CO480" i="10" s="1"/>
  <c r="AE105" i="10"/>
  <c r="AE480" i="10" s="1"/>
  <c r="CH105" i="10"/>
  <c r="CH480" i="10" s="1"/>
  <c r="AR105" i="10"/>
  <c r="AR480" i="10" s="1"/>
  <c r="X105" i="10"/>
  <c r="X480" i="10" s="1"/>
  <c r="BO105" i="10"/>
  <c r="BO480" i="10" s="1"/>
  <c r="AX105" i="10"/>
  <c r="AX480" i="10" s="1"/>
  <c r="P105" i="10"/>
  <c r="P480" i="10" s="1"/>
  <c r="DN105" i="10"/>
  <c r="DN480" i="10" s="1"/>
  <c r="BY105" i="10"/>
  <c r="BY480" i="10" s="1"/>
  <c r="DE105" i="10"/>
  <c r="DE480" i="10" s="1"/>
  <c r="BM105" i="10"/>
  <c r="BM480" i="10" s="1"/>
  <c r="DO105" i="10"/>
  <c r="DO480" i="10" s="1"/>
  <c r="AZ105" i="10"/>
  <c r="AZ480" i="10" s="1"/>
  <c r="CN105" i="10"/>
  <c r="CN480" i="10" s="1"/>
  <c r="M105" i="10"/>
  <c r="M480" i="10" s="1"/>
  <c r="AD105" i="10"/>
  <c r="AD480" i="10" s="1"/>
  <c r="AH105" i="10"/>
  <c r="AH480" i="10" s="1"/>
  <c r="CX105" i="10"/>
  <c r="CX480" i="10" s="1"/>
  <c r="BP105" i="10"/>
  <c r="BP480" i="10" s="1"/>
  <c r="BG105" i="10"/>
  <c r="BG480" i="10" s="1"/>
  <c r="CM105" i="10"/>
  <c r="CM480" i="10" s="1"/>
  <c r="AI105" i="10"/>
  <c r="AI480" i="10" s="1"/>
  <c r="BI105" i="10"/>
  <c r="BI480" i="10" s="1"/>
  <c r="S105" i="10"/>
  <c r="S480" i="10" s="1"/>
  <c r="V105" i="10"/>
  <c r="V480" i="10" s="1"/>
  <c r="CQ105" i="10"/>
  <c r="CQ480" i="10" s="1"/>
  <c r="DT105" i="10"/>
  <c r="DT480" i="10" s="1"/>
  <c r="DL105" i="10"/>
  <c r="DL480" i="10" s="1"/>
  <c r="CP105" i="10"/>
  <c r="CP480" i="10" s="1"/>
  <c r="AW105" i="10"/>
  <c r="AW480" i="10" s="1"/>
  <c r="CK105" i="10"/>
  <c r="CK480" i="10" s="1"/>
  <c r="DD105" i="10"/>
  <c r="DD480" i="10" s="1"/>
  <c r="DQ105" i="10"/>
  <c r="DQ480" i="10" s="1"/>
  <c r="AO105" i="10"/>
  <c r="AO480" i="10" s="1"/>
  <c r="AP105" i="10"/>
  <c r="AP480" i="10" s="1"/>
  <c r="DG105" i="10"/>
  <c r="DG480" i="10" s="1"/>
  <c r="AG105" i="10"/>
  <c r="AG480" i="10" s="1"/>
  <c r="Y105" i="10"/>
  <c r="Y480" i="10" s="1"/>
  <c r="BN105" i="10"/>
  <c r="BN480" i="10" s="1"/>
  <c r="O105" i="10"/>
  <c r="O480" i="10" s="1"/>
  <c r="DC105" i="10"/>
  <c r="DC480" i="10" s="1"/>
  <c r="BF105" i="10"/>
  <c r="BF480" i="10" s="1"/>
  <c r="AY105" i="10"/>
  <c r="AY480" i="10" s="1"/>
  <c r="DI105" i="10"/>
  <c r="DI480" i="10" s="1"/>
  <c r="CS105" i="10"/>
  <c r="CS480" i="10" s="1"/>
  <c r="CU105" i="10"/>
  <c r="CU480" i="10" s="1"/>
  <c r="BD105" i="10"/>
  <c r="BD480" i="10" s="1"/>
  <c r="DK105" i="10"/>
  <c r="DK480" i="10" s="1"/>
  <c r="Q105" i="10"/>
  <c r="Q480" i="10" s="1"/>
  <c r="CL105" i="10"/>
  <c r="CL480" i="10" s="1"/>
  <c r="CV105" i="10"/>
  <c r="CV480" i="10" s="1"/>
  <c r="BL105" i="10"/>
  <c r="BL480" i="10" s="1"/>
  <c r="BQ105" i="10"/>
  <c r="BQ480" i="10" s="1"/>
  <c r="K105" i="10"/>
  <c r="DO29" i="9"/>
  <c r="DO185" i="9" s="1"/>
  <c r="FL29" i="9"/>
  <c r="FL185" i="9" s="1"/>
  <c r="FR29" i="9"/>
  <c r="FR185" i="9" s="1"/>
  <c r="EM29" i="9"/>
  <c r="EM185" i="9" s="1"/>
  <c r="ET29" i="9"/>
  <c r="ET185" i="9" s="1"/>
  <c r="U29" i="9"/>
  <c r="U185" i="9" s="1"/>
  <c r="BC29" i="9"/>
  <c r="BC185" i="9" s="1"/>
  <c r="BE29" i="9"/>
  <c r="EZ29" i="9"/>
  <c r="EZ185" i="9" s="1"/>
  <c r="FO29" i="9"/>
  <c r="FO185" i="9" s="1"/>
  <c r="AS29" i="9"/>
  <c r="AS185" i="9" s="1"/>
  <c r="AL29" i="9"/>
  <c r="AL185" i="9" s="1"/>
  <c r="CQ29" i="9"/>
  <c r="CQ185" i="9" s="1"/>
  <c r="GD29" i="9"/>
  <c r="GD185" i="9" s="1"/>
  <c r="W29" i="9"/>
  <c r="W185" i="9" s="1"/>
  <c r="CX29" i="9"/>
  <c r="R29" i="9"/>
  <c r="R185" i="9" s="1"/>
  <c r="AF29" i="9"/>
  <c r="AF185" i="9" s="1"/>
  <c r="BY29" i="9"/>
  <c r="GT29" i="9"/>
  <c r="GT185" i="9" s="1"/>
  <c r="GP29" i="9"/>
  <c r="GP185" i="9" s="1"/>
  <c r="BO29" i="9"/>
  <c r="BO185" i="9" s="1"/>
  <c r="EG29" i="9"/>
  <c r="EF29" i="9"/>
  <c r="EF185" i="9" s="1"/>
  <c r="CL29" i="9"/>
  <c r="CL185" i="9" s="1"/>
  <c r="AP29" i="9"/>
  <c r="AP185" i="9" s="1"/>
  <c r="DI29" i="9"/>
  <c r="DU29" i="9"/>
  <c r="FK29" i="9"/>
  <c r="FK185" i="9" s="1"/>
  <c r="Q29" i="9"/>
  <c r="Q185" i="9" s="1"/>
  <c r="GB29" i="9"/>
  <c r="GB185" i="9" s="1"/>
  <c r="ED29" i="9"/>
  <c r="ED185" i="9" s="1"/>
  <c r="GN29" i="9"/>
  <c r="GN185" i="9" s="1"/>
  <c r="AB29" i="9"/>
  <c r="AB185" i="9" s="1"/>
  <c r="CC29" i="9"/>
  <c r="EL29" i="9"/>
  <c r="EL185" i="9" s="1"/>
  <c r="EP29" i="9"/>
  <c r="EP185" i="9" s="1"/>
  <c r="BG29" i="9"/>
  <c r="BG185" i="9" s="1"/>
  <c r="DN29" i="9"/>
  <c r="DN185" i="9" s="1"/>
  <c r="DF29" i="9"/>
  <c r="DF185" i="9" s="1"/>
  <c r="Z29" i="9"/>
  <c r="Z185" i="9" s="1"/>
  <c r="BF29" i="9"/>
  <c r="BF185" i="9" s="1"/>
  <c r="BS29" i="9"/>
  <c r="BS185" i="9" s="1"/>
  <c r="DE29" i="9"/>
  <c r="DP29" i="9"/>
  <c r="DP185" i="9" s="1"/>
  <c r="FH29" i="9"/>
  <c r="FH185" i="9" s="1"/>
  <c r="CF29" i="9"/>
  <c r="CF185" i="9" s="1"/>
  <c r="S29" i="9"/>
  <c r="S185" i="9" s="1"/>
  <c r="GO29" i="9"/>
  <c r="GK29" i="9"/>
  <c r="EC29" i="9"/>
  <c r="DS29" i="9"/>
  <c r="DS185" i="9" s="1"/>
  <c r="DQ29" i="9"/>
  <c r="GG29" i="9"/>
  <c r="BP29" i="9"/>
  <c r="BP185" i="9" s="1"/>
  <c r="FE29" i="9"/>
  <c r="BR29" i="9"/>
  <c r="BR185" i="9" s="1"/>
  <c r="GM29" i="9"/>
  <c r="GM185" i="9" s="1"/>
  <c r="GF29" i="9"/>
  <c r="GF185" i="9" s="1"/>
  <c r="CM29" i="9"/>
  <c r="CM185" i="9" s="1"/>
  <c r="FQ29" i="9"/>
  <c r="GH29" i="9"/>
  <c r="GH185" i="9" s="1"/>
  <c r="GC29" i="9"/>
  <c r="AH29" i="9"/>
  <c r="AH185" i="9" s="1"/>
  <c r="FW29" i="9"/>
  <c r="FW185" i="9" s="1"/>
  <c r="DR29" i="9"/>
  <c r="DR185" i="9" s="1"/>
  <c r="CV29" i="9"/>
  <c r="CV185" i="9" s="1"/>
  <c r="X29" i="9"/>
  <c r="BU29" i="9"/>
  <c r="AI29" i="9"/>
  <c r="AI185" i="9" s="1"/>
  <c r="BA29" i="9"/>
  <c r="BA185" i="9" s="1"/>
  <c r="N29" i="9"/>
  <c r="N185" i="9" s="1"/>
  <c r="BM29" i="9"/>
  <c r="AU29" i="9"/>
  <c r="AU185" i="9" s="1"/>
  <c r="CU29" i="9"/>
  <c r="CU185" i="9" s="1"/>
  <c r="CZ29" i="9"/>
  <c r="CZ185" i="9" s="1"/>
  <c r="DW29" i="9"/>
  <c r="DW185" i="9" s="1"/>
  <c r="CH29" i="9"/>
  <c r="CH185" i="9" s="1"/>
  <c r="EH29" i="9"/>
  <c r="EH185" i="9" s="1"/>
  <c r="BW29" i="9"/>
  <c r="BW185" i="9" s="1"/>
  <c r="EJ29" i="9"/>
  <c r="EJ185" i="9" s="1"/>
  <c r="BN29" i="9"/>
  <c r="BN185" i="9" s="1"/>
  <c r="CT29" i="9"/>
  <c r="CT185" i="9" s="1"/>
  <c r="EK29" i="9"/>
  <c r="DX29" i="9"/>
  <c r="DX185" i="9" s="1"/>
  <c r="FG29" i="9"/>
  <c r="FG185" i="9" s="1"/>
  <c r="CR29" i="9"/>
  <c r="CR185" i="9" s="1"/>
  <c r="AC29" i="9"/>
  <c r="AC185" i="9" s="1"/>
  <c r="Y29" i="9"/>
  <c r="Y185" i="9" s="1"/>
  <c r="DY29" i="9"/>
  <c r="AV29" i="9"/>
  <c r="AR29" i="9"/>
  <c r="AR185" i="9" s="1"/>
  <c r="T29" i="9"/>
  <c r="T185" i="9" s="1"/>
  <c r="AZ29" i="9"/>
  <c r="AZ185" i="9" s="1"/>
  <c r="CP29" i="9"/>
  <c r="CP185" i="9" s="1"/>
  <c r="GJ29" i="9"/>
  <c r="GJ185" i="9" s="1"/>
  <c r="CY29" i="9"/>
  <c r="CY185" i="9" s="1"/>
  <c r="H37" i="9"/>
  <c r="EA29" i="9"/>
  <c r="EA185" i="9" s="1"/>
  <c r="DT29" i="9"/>
  <c r="DT185" i="9" s="1"/>
  <c r="EX29" i="9"/>
  <c r="EX185" i="9" s="1"/>
  <c r="CO29" i="9"/>
  <c r="BX29" i="9"/>
  <c r="BX185" i="9" s="1"/>
  <c r="EQ29" i="9"/>
  <c r="EQ185" i="9" s="1"/>
  <c r="ES29" i="9"/>
  <c r="FX29" i="9"/>
  <c r="FX185" i="9" s="1"/>
  <c r="GA29" i="9"/>
  <c r="GA185" i="9" s="1"/>
  <c r="EV29" i="9"/>
  <c r="EV185" i="9" s="1"/>
  <c r="EW29" i="9"/>
  <c r="GV29" i="9"/>
  <c r="GV185" i="9" s="1"/>
  <c r="GQ29" i="9"/>
  <c r="GQ185" i="9" s="1"/>
  <c r="EO29" i="9"/>
  <c r="GE29" i="9"/>
  <c r="GE185" i="9" s="1"/>
  <c r="AN29" i="9"/>
  <c r="AN185" i="9" s="1"/>
  <c r="CW29" i="9"/>
  <c r="EE29" i="9"/>
  <c r="EE185" i="9" s="1"/>
  <c r="FJ29" i="9"/>
  <c r="FJ185" i="9" s="1"/>
  <c r="FM29" i="9"/>
  <c r="DV29" i="9"/>
  <c r="DV185" i="9" s="1"/>
  <c r="AA29" i="9"/>
  <c r="AA185" i="9" s="1"/>
  <c r="FF29" i="9"/>
  <c r="FF185" i="9" s="1"/>
  <c r="CK29" i="9"/>
  <c r="FA29" i="9"/>
  <c r="FU29" i="9"/>
  <c r="AY29" i="9"/>
  <c r="AY185" i="9" s="1"/>
  <c r="AM29" i="9"/>
  <c r="AM185" i="9" s="1"/>
  <c r="BV29" i="9"/>
  <c r="BV185" i="9" s="1"/>
  <c r="DB29" i="9"/>
  <c r="DB185" i="9" s="1"/>
  <c r="DH29" i="9"/>
  <c r="DH185" i="9" s="1"/>
  <c r="CE29" i="9"/>
  <c r="CE185" i="9" s="1"/>
  <c r="CA29" i="9"/>
  <c r="CA185" i="9" s="1"/>
  <c r="BZ29" i="9"/>
  <c r="BZ185" i="9" s="1"/>
  <c r="FS29" i="9"/>
  <c r="FS185" i="9" s="1"/>
  <c r="BI29" i="9"/>
  <c r="DL29" i="9"/>
  <c r="DL185" i="9" s="1"/>
  <c r="AK29" i="9"/>
  <c r="AK185" i="9" s="1"/>
  <c r="GR29" i="9"/>
  <c r="GR185" i="9" s="1"/>
  <c r="O29" i="9"/>
  <c r="O185" i="9" s="1"/>
  <c r="DG29" i="9"/>
  <c r="DG185" i="9" s="1"/>
  <c r="AE29" i="9"/>
  <c r="AE185" i="9" s="1"/>
  <c r="ER29" i="9"/>
  <c r="ER185" i="9" s="1"/>
  <c r="FC29" i="9"/>
  <c r="FC185" i="9" s="1"/>
  <c r="AX29" i="9"/>
  <c r="AX185" i="9" s="1"/>
  <c r="EI29" i="9"/>
  <c r="EI185" i="9" s="1"/>
  <c r="FB29" i="9"/>
  <c r="FB185" i="9" s="1"/>
  <c r="AO29" i="9"/>
  <c r="AO185" i="9" s="1"/>
  <c r="FY29" i="9"/>
  <c r="FN29" i="9"/>
  <c r="FN185" i="9" s="1"/>
  <c r="AW29" i="9"/>
  <c r="AW185" i="9" s="1"/>
  <c r="CS29" i="9"/>
  <c r="CJ29" i="9"/>
  <c r="CJ185" i="9" s="1"/>
  <c r="V29" i="9"/>
  <c r="V185" i="9" s="1"/>
  <c r="CN29" i="9"/>
  <c r="CN185" i="9" s="1"/>
  <c r="AG29" i="9"/>
  <c r="AG185" i="9" s="1"/>
  <c r="CG29" i="9"/>
  <c r="FI29" i="9"/>
  <c r="AQ29" i="9"/>
  <c r="AQ185" i="9" s="1"/>
  <c r="DA29" i="9"/>
  <c r="GI29" i="9"/>
  <c r="GI185" i="9" s="1"/>
  <c r="GW29" i="9"/>
  <c r="BH29" i="9"/>
  <c r="BH185" i="9" s="1"/>
  <c r="BJ29" i="9"/>
  <c r="BJ185" i="9" s="1"/>
  <c r="CI29" i="9"/>
  <c r="CI185" i="9" s="1"/>
  <c r="FP29" i="9"/>
  <c r="FP185" i="9" s="1"/>
  <c r="CD29" i="9"/>
  <c r="CD185" i="9" s="1"/>
  <c r="EY29" i="9"/>
  <c r="EY185" i="9" s="1"/>
  <c r="DJ29" i="9"/>
  <c r="DJ185" i="9" s="1"/>
  <c r="P29" i="9"/>
  <c r="P185" i="9" s="1"/>
  <c r="DC29" i="9"/>
  <c r="DC185" i="9" s="1"/>
  <c r="M29" i="9"/>
  <c r="M185" i="9" s="1"/>
  <c r="BD29" i="9"/>
  <c r="BD185" i="9" s="1"/>
  <c r="DZ29" i="9"/>
  <c r="DZ185" i="9" s="1"/>
  <c r="BT29" i="9"/>
  <c r="BT185" i="9" s="1"/>
  <c r="GS29" i="9"/>
  <c r="AJ29" i="9"/>
  <c r="GU29" i="9"/>
  <c r="GU185" i="9" s="1"/>
  <c r="AT29" i="9"/>
  <c r="AT185" i="9" s="1"/>
  <c r="DM29" i="9"/>
  <c r="BL29" i="9"/>
  <c r="BL185" i="9" s="1"/>
  <c r="DK29" i="9"/>
  <c r="DK185" i="9" s="1"/>
  <c r="GL29" i="9"/>
  <c r="GL185" i="9" s="1"/>
  <c r="BQ29" i="9"/>
  <c r="FT29" i="9"/>
  <c r="FT185" i="9" s="1"/>
  <c r="EU29" i="9"/>
  <c r="EU185" i="9" s="1"/>
  <c r="EB29" i="9"/>
  <c r="EB185" i="9" s="1"/>
  <c r="DD29" i="9"/>
  <c r="DD185" i="9" s="1"/>
  <c r="BK29" i="9"/>
  <c r="BK185" i="9" s="1"/>
  <c r="FV29" i="9"/>
  <c r="FV185" i="9" s="1"/>
  <c r="EN29" i="9"/>
  <c r="EN185" i="9" s="1"/>
  <c r="BB29" i="9"/>
  <c r="BB185" i="9" s="1"/>
  <c r="FD29" i="9"/>
  <c r="FD185" i="9" s="1"/>
  <c r="AD29" i="9"/>
  <c r="AD185" i="9" s="1"/>
  <c r="CB29" i="9"/>
  <c r="CB185" i="9" s="1"/>
  <c r="FZ29" i="9"/>
  <c r="FZ185" i="9" s="1"/>
  <c r="L29" i="9"/>
  <c r="BO18" i="9"/>
  <c r="DS18" i="9"/>
  <c r="FU18" i="9"/>
  <c r="EQ18" i="9"/>
  <c r="GK18" i="9"/>
  <c r="EI18" i="9"/>
  <c r="FI18" i="9"/>
  <c r="CA18" i="9"/>
  <c r="BE18" i="9"/>
  <c r="DA18" i="9"/>
  <c r="EG18" i="9"/>
  <c r="FS18" i="9"/>
  <c r="DU18" i="9"/>
  <c r="CY18" i="9"/>
  <c r="EO18" i="9"/>
  <c r="CS18" i="9"/>
  <c r="ES18" i="9"/>
  <c r="FW18" i="9"/>
  <c r="EY18" i="9"/>
  <c r="CI18" i="9"/>
  <c r="DQ18" i="9"/>
  <c r="FQ18" i="9"/>
  <c r="FM18" i="9"/>
  <c r="DO18" i="9"/>
  <c r="EW18" i="9"/>
  <c r="GS18" i="9"/>
  <c r="BK18" i="9"/>
  <c r="EK18" i="9"/>
  <c r="EM18" i="9"/>
  <c r="GQ18" i="9"/>
  <c r="BM18" i="9"/>
  <c r="FY18" i="9"/>
  <c r="BW18" i="9"/>
  <c r="FA18" i="9"/>
  <c r="DG18" i="9"/>
  <c r="GC18" i="9"/>
  <c r="CQ18" i="9"/>
  <c r="DY18" i="9"/>
  <c r="CM18" i="9"/>
  <c r="BI18" i="9"/>
  <c r="DM18" i="9"/>
  <c r="FK18" i="9"/>
  <c r="GM18" i="9"/>
  <c r="FC18" i="9"/>
  <c r="GW18" i="9"/>
  <c r="CG18" i="9"/>
  <c r="M18" i="9"/>
  <c r="CU18" i="9"/>
  <c r="GE18" i="9"/>
  <c r="BQ18" i="9"/>
  <c r="CK18" i="9"/>
  <c r="EC18" i="9"/>
  <c r="N18" i="9"/>
  <c r="GG18" i="9"/>
  <c r="O18" i="9"/>
  <c r="BY18" i="9"/>
  <c r="CW18" i="9"/>
  <c r="GI18" i="9"/>
  <c r="GO18" i="9"/>
  <c r="EA18" i="9"/>
  <c r="DK18" i="9"/>
  <c r="CO18" i="9"/>
  <c r="DC18" i="9"/>
  <c r="BU18" i="9"/>
  <c r="DE18" i="9"/>
  <c r="DW18" i="9"/>
  <c r="FO18" i="9"/>
  <c r="FG18" i="9"/>
  <c r="DI18" i="9"/>
  <c r="GA18" i="9"/>
  <c r="GU18" i="9"/>
  <c r="EE18" i="9"/>
  <c r="FE18" i="9"/>
  <c r="CE18" i="9"/>
  <c r="BG18" i="9"/>
  <c r="CC18" i="9"/>
  <c r="EU18" i="9"/>
  <c r="BS18" i="9"/>
  <c r="T18" i="9"/>
  <c r="Y18" i="9"/>
  <c r="S18" i="9"/>
  <c r="Q18" i="9"/>
  <c r="R18" i="9"/>
  <c r="AB18" i="9"/>
  <c r="W18" i="9"/>
  <c r="AU18" i="9"/>
  <c r="AL18" i="9"/>
  <c r="AR18" i="9"/>
  <c r="U18" i="9"/>
  <c r="AM18" i="9"/>
  <c r="V18" i="9"/>
  <c r="AQ18" i="9"/>
  <c r="AI18" i="9"/>
  <c r="AD18" i="9"/>
  <c r="AF18" i="9"/>
  <c r="AK18" i="9"/>
  <c r="AY18" i="9"/>
  <c r="AS18" i="9"/>
  <c r="Z18" i="9"/>
  <c r="AE18" i="9"/>
  <c r="AN18" i="9"/>
  <c r="BB18" i="9"/>
  <c r="AH18" i="9"/>
  <c r="BP18" i="9"/>
  <c r="AT18" i="9"/>
  <c r="AG18" i="9"/>
  <c r="AC18" i="9"/>
  <c r="AA18" i="9"/>
  <c r="CF18" i="9"/>
  <c r="CR18" i="9"/>
  <c r="CH18" i="9"/>
  <c r="BT18" i="9"/>
  <c r="BN18" i="9"/>
  <c r="CD18" i="9"/>
  <c r="AW18" i="9"/>
  <c r="BF18" i="9"/>
  <c r="BJ18" i="9"/>
  <c r="AZ18" i="9"/>
  <c r="DN18" i="9"/>
  <c r="BZ18" i="9"/>
  <c r="BR18" i="9"/>
  <c r="BD18" i="9"/>
  <c r="BH18" i="9"/>
  <c r="CT18" i="9"/>
  <c r="CV18" i="9"/>
  <c r="AX18" i="9"/>
  <c r="BV18" i="9"/>
  <c r="BA18" i="9"/>
  <c r="AO18" i="9"/>
  <c r="BX18" i="9"/>
  <c r="AP18" i="9"/>
  <c r="BL18" i="9"/>
  <c r="BC18" i="9"/>
  <c r="DJ18" i="9"/>
  <c r="DT18" i="9"/>
  <c r="DL18" i="9"/>
  <c r="DP18" i="9"/>
  <c r="DD18" i="9"/>
  <c r="CZ18" i="9"/>
  <c r="CL18" i="9"/>
  <c r="CJ18" i="9"/>
  <c r="CB18" i="9"/>
  <c r="CN18" i="9"/>
  <c r="DR18" i="9"/>
  <c r="DF18" i="9"/>
  <c r="DV18" i="9"/>
  <c r="EB18" i="9"/>
  <c r="EX18" i="9"/>
  <c r="DB18" i="9"/>
  <c r="EJ18" i="9"/>
  <c r="EZ18" i="9"/>
  <c r="FF18" i="9"/>
  <c r="DZ18" i="9"/>
  <c r="DH18" i="9"/>
  <c r="EV18" i="9"/>
  <c r="GJ18" i="9"/>
  <c r="FN18" i="9"/>
  <c r="GV18" i="9"/>
  <c r="FB18" i="9"/>
  <c r="CX18" i="9"/>
  <c r="EL18" i="9"/>
  <c r="EN18" i="9"/>
  <c r="ER18" i="9"/>
  <c r="FD18" i="9"/>
  <c r="EF18" i="9"/>
  <c r="CP18" i="9"/>
  <c r="FJ18" i="9"/>
  <c r="AV18" i="9"/>
  <c r="GL18" i="9"/>
  <c r="GF18" i="9"/>
  <c r="FZ18" i="9"/>
  <c r="X18" i="9"/>
  <c r="GR18" i="9"/>
  <c r="P18" i="9"/>
  <c r="FR18" i="9"/>
  <c r="FP18" i="9"/>
  <c r="FV18" i="9"/>
  <c r="FL18" i="9"/>
  <c r="GP18" i="9"/>
  <c r="GN18" i="9"/>
  <c r="ED18" i="9"/>
  <c r="AJ18" i="9"/>
  <c r="GD18" i="9"/>
  <c r="FH18" i="9"/>
  <c r="DX18" i="9"/>
  <c r="EP18" i="9"/>
  <c r="GB18" i="9"/>
  <c r="FT18" i="9"/>
  <c r="GT18" i="9"/>
  <c r="EH18" i="9"/>
  <c r="ET18" i="9"/>
  <c r="GH18" i="9"/>
  <c r="FX18" i="9"/>
  <c r="H9" i="5"/>
  <c r="H8" i="5"/>
  <c r="I27" i="9"/>
  <c r="G49" i="10"/>
  <c r="L123" i="9"/>
  <c r="L86" i="9"/>
  <c r="L20" i="9"/>
  <c r="L55" i="9" s="1"/>
  <c r="CX185" i="9"/>
  <c r="FQ185" i="9" l="1"/>
  <c r="ES185" i="9"/>
  <c r="EW185" i="9"/>
  <c r="FI185" i="9"/>
  <c r="FU185" i="9"/>
  <c r="DE185" i="9"/>
  <c r="DU185" i="9"/>
  <c r="CG185" i="9"/>
  <c r="FA185" i="9"/>
  <c r="AV185" i="9"/>
  <c r="DI185" i="9"/>
  <c r="DY185" i="9"/>
  <c r="BI185" i="9"/>
  <c r="BU185" i="9"/>
  <c r="DQ185" i="9"/>
  <c r="EK185" i="9"/>
  <c r="X185" i="9"/>
  <c r="CK185" i="9"/>
  <c r="FM185" i="9"/>
  <c r="L30" i="9"/>
  <c r="M30" i="9" s="1"/>
  <c r="CW185" i="9"/>
  <c r="EC185" i="9"/>
  <c r="CC185" i="9"/>
  <c r="BY185" i="9"/>
  <c r="GG185" i="9"/>
  <c r="GK185" i="9"/>
  <c r="GO185" i="9"/>
  <c r="BE185" i="9"/>
  <c r="GW185" i="9"/>
  <c r="EO185" i="9"/>
  <c r="BM185" i="9"/>
  <c r="EG185" i="9"/>
  <c r="BQ185" i="9"/>
  <c r="CS185" i="9"/>
  <c r="FY185" i="9"/>
  <c r="AJ185" i="9"/>
  <c r="GC185" i="9"/>
  <c r="FE185" i="9"/>
  <c r="CO185" i="9"/>
  <c r="DM185" i="9"/>
  <c r="GS185" i="9"/>
  <c r="DA185" i="9"/>
  <c r="EX86" i="9"/>
  <c r="EX123" i="9"/>
  <c r="EX20" i="9"/>
  <c r="EX47" i="9"/>
  <c r="GH123" i="9"/>
  <c r="GH86" i="9"/>
  <c r="GH20" i="9"/>
  <c r="GH55" i="9" s="1"/>
  <c r="GH47" i="9"/>
  <c r="GH54" i="9" s="1"/>
  <c r="BT123" i="9"/>
  <c r="BT86" i="9"/>
  <c r="BT20" i="9"/>
  <c r="BT47" i="9"/>
  <c r="BT54" i="9" s="1"/>
  <c r="FY123" i="9"/>
  <c r="FY86" i="9"/>
  <c r="FY47" i="9"/>
  <c r="FY54" i="9" s="1"/>
  <c r="FY20" i="9"/>
  <c r="FY55" i="9" s="1"/>
  <c r="GV86" i="9"/>
  <c r="GV123" i="9"/>
  <c r="GV20" i="9"/>
  <c r="GV55" i="9" s="1"/>
  <c r="GV47" i="9"/>
  <c r="GV54" i="9" s="1"/>
  <c r="CR123" i="9"/>
  <c r="CR86" i="9"/>
  <c r="CR20" i="9"/>
  <c r="CR47" i="9"/>
  <c r="CR54" i="9" s="1"/>
  <c r="CG86" i="9"/>
  <c r="CG123" i="9"/>
  <c r="CG20" i="9"/>
  <c r="CG47" i="9"/>
  <c r="FN86" i="9"/>
  <c r="FN123" i="9"/>
  <c r="FN20" i="9"/>
  <c r="FN55" i="9" s="1"/>
  <c r="FN47" i="9"/>
  <c r="FN54" i="9" s="1"/>
  <c r="L185" i="9"/>
  <c r="L186" i="9" s="1"/>
  <c r="GB123" i="9"/>
  <c r="GB86" i="9"/>
  <c r="GB20" i="9"/>
  <c r="GB55" i="9" s="1"/>
  <c r="GB47" i="9"/>
  <c r="GB54" i="9" s="1"/>
  <c r="FZ86" i="9"/>
  <c r="FZ123" i="9"/>
  <c r="FZ20" i="9"/>
  <c r="FZ55" i="9" s="1"/>
  <c r="FZ47" i="9"/>
  <c r="FZ54" i="9" s="1"/>
  <c r="EV123" i="9"/>
  <c r="EV86" i="9"/>
  <c r="EV20" i="9"/>
  <c r="EV47" i="9"/>
  <c r="EV54" i="9" s="1"/>
  <c r="CZ123" i="9"/>
  <c r="CZ86" i="9"/>
  <c r="CZ20" i="9"/>
  <c r="CZ47" i="9"/>
  <c r="CZ54" i="9" s="1"/>
  <c r="BH123" i="9"/>
  <c r="BH86" i="9"/>
  <c r="BH20" i="9"/>
  <c r="BH47" i="9"/>
  <c r="BH54" i="9" s="1"/>
  <c r="AC123" i="9"/>
  <c r="AC86" i="9"/>
  <c r="AC20" i="9"/>
  <c r="AC55" i="9" s="1"/>
  <c r="AC47" i="9"/>
  <c r="AC54" i="9" s="1"/>
  <c r="V86" i="9"/>
  <c r="V123" i="9"/>
  <c r="V20" i="9"/>
  <c r="V55" i="9" s="1"/>
  <c r="V47" i="9"/>
  <c r="V54" i="9" s="1"/>
  <c r="BG86" i="9"/>
  <c r="BG123" i="9"/>
  <c r="BG47" i="9"/>
  <c r="BG54" i="9" s="1"/>
  <c r="BG20" i="9"/>
  <c r="GO86" i="9"/>
  <c r="GO123" i="9"/>
  <c r="GO47" i="9"/>
  <c r="GO54" i="9" s="1"/>
  <c r="GO20" i="9"/>
  <c r="GO55" i="9" s="1"/>
  <c r="GM86" i="9"/>
  <c r="GM123" i="9"/>
  <c r="GM20" i="9"/>
  <c r="GM55" i="9" s="1"/>
  <c r="GM47" i="9"/>
  <c r="GM54" i="9" s="1"/>
  <c r="BK86" i="9"/>
  <c r="BK123" i="9"/>
  <c r="BK20" i="9"/>
  <c r="BK47" i="9"/>
  <c r="BK54" i="9" s="1"/>
  <c r="EG123" i="9"/>
  <c r="EG86" i="9"/>
  <c r="EG20" i="9"/>
  <c r="EG47" i="9"/>
  <c r="AG123" i="9"/>
  <c r="AG86" i="9"/>
  <c r="AG20" i="9"/>
  <c r="AG55" i="9" s="1"/>
  <c r="AG47" i="9"/>
  <c r="AG54" i="9" s="1"/>
  <c r="FK123" i="9"/>
  <c r="FK86" i="9"/>
  <c r="FK47" i="9"/>
  <c r="FK54" i="9" s="1"/>
  <c r="FK20" i="9"/>
  <c r="DX123" i="9"/>
  <c r="DX86" i="9"/>
  <c r="DX20" i="9"/>
  <c r="DX47" i="9"/>
  <c r="DX54" i="9" s="1"/>
  <c r="GL123" i="9"/>
  <c r="GL86" i="9"/>
  <c r="GL20" i="9"/>
  <c r="GL55" i="9" s="1"/>
  <c r="GL47" i="9"/>
  <c r="GL54" i="9" s="1"/>
  <c r="DZ123" i="9"/>
  <c r="DZ86" i="9"/>
  <c r="DZ20" i="9"/>
  <c r="DZ47" i="9"/>
  <c r="DZ54" i="9" s="1"/>
  <c r="DP86" i="9"/>
  <c r="DP123" i="9"/>
  <c r="DP20" i="9"/>
  <c r="DP47" i="9"/>
  <c r="DP54" i="9" s="1"/>
  <c r="BR86" i="9"/>
  <c r="BR123" i="9"/>
  <c r="BR20" i="9"/>
  <c r="BR47" i="9"/>
  <c r="BR54" i="9" s="1"/>
  <c r="AT123" i="9"/>
  <c r="AT86" i="9"/>
  <c r="AT20" i="9"/>
  <c r="AT55" i="9" s="1"/>
  <c r="AT47" i="9"/>
  <c r="AT54" i="9" s="1"/>
  <c r="U123" i="9"/>
  <c r="U86" i="9"/>
  <c r="U20" i="9"/>
  <c r="U55" i="9" s="1"/>
  <c r="U47" i="9"/>
  <c r="U54" i="9" s="1"/>
  <c r="FE86" i="9"/>
  <c r="FE123" i="9"/>
  <c r="FE20" i="9"/>
  <c r="FE47" i="9"/>
  <c r="FE54" i="9" s="1"/>
  <c r="CW86" i="9"/>
  <c r="CW123" i="9"/>
  <c r="CW47" i="9"/>
  <c r="CW20" i="9"/>
  <c r="DM123" i="9"/>
  <c r="DM86" i="9"/>
  <c r="DM20" i="9"/>
  <c r="DM47" i="9"/>
  <c r="EW86" i="9"/>
  <c r="EW123" i="9"/>
  <c r="EW20" i="9"/>
  <c r="EW47" i="9"/>
  <c r="BE123" i="9"/>
  <c r="BE86" i="9"/>
  <c r="BE20" i="9"/>
  <c r="BE47" i="9"/>
  <c r="FD86" i="9"/>
  <c r="FD123" i="9"/>
  <c r="FD20" i="9"/>
  <c r="FD47" i="9"/>
  <c r="FD54" i="9" s="1"/>
  <c r="FG86" i="9"/>
  <c r="FG123" i="9"/>
  <c r="FG20" i="9"/>
  <c r="FG47" i="9"/>
  <c r="FG54" i="9" s="1"/>
  <c r="FV86" i="9"/>
  <c r="FV123" i="9"/>
  <c r="FV20" i="9"/>
  <c r="FV55" i="9" s="1"/>
  <c r="FV47" i="9"/>
  <c r="FV54" i="9" s="1"/>
  <c r="BN86" i="9"/>
  <c r="BN123" i="9"/>
  <c r="BN20" i="9"/>
  <c r="BN47" i="9"/>
  <c r="BN54" i="9" s="1"/>
  <c r="S123" i="9"/>
  <c r="S86" i="9"/>
  <c r="S20" i="9"/>
  <c r="S55" i="9" s="1"/>
  <c r="S47" i="9"/>
  <c r="S54" i="9" s="1"/>
  <c r="BW123" i="9"/>
  <c r="BW86" i="9"/>
  <c r="BW20" i="9"/>
  <c r="BW47" i="9"/>
  <c r="BW54" i="9" s="1"/>
  <c r="BO86" i="9"/>
  <c r="BO123" i="9"/>
  <c r="BO20" i="9"/>
  <c r="BO47" i="9"/>
  <c r="BO54" i="9" s="1"/>
  <c r="DH123" i="9"/>
  <c r="DH86" i="9"/>
  <c r="DH20" i="9"/>
  <c r="DH47" i="9"/>
  <c r="DH54" i="9" s="1"/>
  <c r="AM123" i="9"/>
  <c r="AM86" i="9"/>
  <c r="AM20" i="9"/>
  <c r="AM55" i="9" s="1"/>
  <c r="AM47" i="9"/>
  <c r="AM54" i="9" s="1"/>
  <c r="DA123" i="9"/>
  <c r="DA86" i="9"/>
  <c r="DA47" i="9"/>
  <c r="DA20" i="9"/>
  <c r="AV123" i="9"/>
  <c r="AV86" i="9"/>
  <c r="AV20" i="9"/>
  <c r="AV55" i="9" s="1"/>
  <c r="AV47" i="9"/>
  <c r="DL86" i="9"/>
  <c r="DL123" i="9"/>
  <c r="DL20" i="9"/>
  <c r="DL47" i="9"/>
  <c r="DL54" i="9" s="1"/>
  <c r="BP86" i="9"/>
  <c r="BP123" i="9"/>
  <c r="BP20" i="9"/>
  <c r="BP47" i="9"/>
  <c r="BP54" i="9" s="1"/>
  <c r="EE86" i="9"/>
  <c r="EE123" i="9"/>
  <c r="EE20" i="9"/>
  <c r="EE47" i="9"/>
  <c r="EE54" i="9" s="1"/>
  <c r="BI123" i="9"/>
  <c r="BI86" i="9"/>
  <c r="BI20" i="9"/>
  <c r="BI47" i="9"/>
  <c r="CA123" i="9"/>
  <c r="CA86" i="9"/>
  <c r="CA20" i="9"/>
  <c r="CA47" i="9"/>
  <c r="CA54" i="9" s="1"/>
  <c r="GD123" i="9"/>
  <c r="GD86" i="9"/>
  <c r="GD20" i="9"/>
  <c r="GD55" i="9" s="1"/>
  <c r="GD47" i="9"/>
  <c r="GD54" i="9" s="1"/>
  <c r="FJ123" i="9"/>
  <c r="FJ86" i="9"/>
  <c r="FJ20" i="9"/>
  <c r="FJ47" i="9"/>
  <c r="FJ54" i="9" s="1"/>
  <c r="EZ86" i="9"/>
  <c r="EZ123" i="9"/>
  <c r="EZ20" i="9"/>
  <c r="EZ47" i="9"/>
  <c r="EZ54" i="9" s="1"/>
  <c r="DT86" i="9"/>
  <c r="DT123" i="9"/>
  <c r="DT20" i="9"/>
  <c r="DT47" i="9"/>
  <c r="DT54" i="9" s="1"/>
  <c r="DN86" i="9"/>
  <c r="DN123" i="9"/>
  <c r="DN20" i="9"/>
  <c r="DN47" i="9"/>
  <c r="DN54" i="9" s="1"/>
  <c r="AH86" i="9"/>
  <c r="AH123" i="9"/>
  <c r="AH20" i="9"/>
  <c r="AH55" i="9" s="1"/>
  <c r="AH47" i="9"/>
  <c r="AH54" i="9" s="1"/>
  <c r="AL86" i="9"/>
  <c r="AL123" i="9"/>
  <c r="AL20" i="9"/>
  <c r="AL55" i="9" s="1"/>
  <c r="AL47" i="9"/>
  <c r="AL54" i="9" s="1"/>
  <c r="GU123" i="9"/>
  <c r="GU86" i="9"/>
  <c r="GU20" i="9"/>
  <c r="GU55" i="9" s="1"/>
  <c r="GU47" i="9"/>
  <c r="GU54" i="9" s="1"/>
  <c r="O123" i="9"/>
  <c r="O86" i="9"/>
  <c r="O47" i="9"/>
  <c r="O54" i="9" s="1"/>
  <c r="O20" i="9"/>
  <c r="O55" i="9" s="1"/>
  <c r="CM123" i="9"/>
  <c r="CM86" i="9"/>
  <c r="CM47" i="9"/>
  <c r="CM54" i="9" s="1"/>
  <c r="CM20" i="9"/>
  <c r="FM86" i="9"/>
  <c r="FM123" i="9"/>
  <c r="FM47" i="9"/>
  <c r="FM54" i="9" s="1"/>
  <c r="FM20" i="9"/>
  <c r="FM55" i="9" s="1"/>
  <c r="FI123" i="9"/>
  <c r="FI86" i="9"/>
  <c r="FI20" i="9"/>
  <c r="FI47" i="9"/>
  <c r="FI54" i="9" s="1"/>
  <c r="AB86" i="9"/>
  <c r="AB123" i="9"/>
  <c r="AB20" i="9"/>
  <c r="AB55" i="9" s="1"/>
  <c r="AB47" i="9"/>
  <c r="AB54" i="9" s="1"/>
  <c r="EL86" i="9"/>
  <c r="EL123" i="9"/>
  <c r="EL20" i="9"/>
  <c r="EL47" i="9"/>
  <c r="EL54" i="9" s="1"/>
  <c r="GF123" i="9"/>
  <c r="GF86" i="9"/>
  <c r="GF20" i="9"/>
  <c r="GF55" i="9" s="1"/>
  <c r="GF47" i="9"/>
  <c r="GF54" i="9" s="1"/>
  <c r="BD123" i="9"/>
  <c r="BD86" i="9"/>
  <c r="BD20" i="9"/>
  <c r="BD47" i="9"/>
  <c r="BD54" i="9" s="1"/>
  <c r="CE86" i="9"/>
  <c r="CE123" i="9"/>
  <c r="CE20" i="9"/>
  <c r="CE47" i="9"/>
  <c r="CE54" i="9" s="1"/>
  <c r="GS86" i="9"/>
  <c r="GS123" i="9"/>
  <c r="GS47" i="9"/>
  <c r="GS54" i="9" s="1"/>
  <c r="GS20" i="9"/>
  <c r="GS55" i="9" s="1"/>
  <c r="FH123" i="9"/>
  <c r="FH86" i="9"/>
  <c r="FH20" i="9"/>
  <c r="FH47" i="9"/>
  <c r="FH54" i="9" s="1"/>
  <c r="FF123" i="9"/>
  <c r="FF86" i="9"/>
  <c r="FF20" i="9"/>
  <c r="FF47" i="9"/>
  <c r="FF54" i="9" s="1"/>
  <c r="BZ86" i="9"/>
  <c r="BZ123" i="9"/>
  <c r="BZ20" i="9"/>
  <c r="BZ47" i="9"/>
  <c r="BZ54" i="9" s="1"/>
  <c r="AR86" i="9"/>
  <c r="AR123" i="9"/>
  <c r="AR20" i="9"/>
  <c r="AR55" i="9" s="1"/>
  <c r="AR47" i="9"/>
  <c r="AR54" i="9" s="1"/>
  <c r="BY123" i="9"/>
  <c r="BY86" i="9"/>
  <c r="BY20" i="9"/>
  <c r="BY47" i="9"/>
  <c r="DO86" i="9"/>
  <c r="DO123" i="9"/>
  <c r="DO20" i="9"/>
  <c r="DO47" i="9"/>
  <c r="DO54" i="9" s="1"/>
  <c r="L75" i="9"/>
  <c r="AJ86" i="9"/>
  <c r="AJ123" i="9"/>
  <c r="AJ20" i="9"/>
  <c r="AJ55" i="9" s="1"/>
  <c r="AJ47" i="9"/>
  <c r="CP123" i="9"/>
  <c r="CP86" i="9"/>
  <c r="CP20" i="9"/>
  <c r="CP47" i="9"/>
  <c r="CP54" i="9" s="1"/>
  <c r="EJ86" i="9"/>
  <c r="EJ123" i="9"/>
  <c r="EJ20" i="9"/>
  <c r="EJ47" i="9"/>
  <c r="EJ54" i="9" s="1"/>
  <c r="DJ86" i="9"/>
  <c r="DJ123" i="9"/>
  <c r="DJ20" i="9"/>
  <c r="DJ47" i="9"/>
  <c r="DJ54" i="9" s="1"/>
  <c r="AZ86" i="9"/>
  <c r="AZ123" i="9"/>
  <c r="AZ20" i="9"/>
  <c r="AZ55" i="9" s="1"/>
  <c r="AZ47" i="9"/>
  <c r="AZ54" i="9" s="1"/>
  <c r="BB123" i="9"/>
  <c r="BB86" i="9"/>
  <c r="BB20" i="9"/>
  <c r="BB55" i="9" s="1"/>
  <c r="BB47" i="9"/>
  <c r="BB54" i="9" s="1"/>
  <c r="AU123" i="9"/>
  <c r="AU86" i="9"/>
  <c r="AU20" i="9"/>
  <c r="AU55" i="9" s="1"/>
  <c r="AU47" i="9"/>
  <c r="AU54" i="9" s="1"/>
  <c r="GA86" i="9"/>
  <c r="GA123" i="9"/>
  <c r="GA47" i="9"/>
  <c r="GA54" i="9" s="1"/>
  <c r="GA20" i="9"/>
  <c r="GA55" i="9" s="1"/>
  <c r="GG86" i="9"/>
  <c r="GG123" i="9"/>
  <c r="GG47" i="9"/>
  <c r="GG54" i="9" s="1"/>
  <c r="GG20" i="9"/>
  <c r="GG55" i="9" s="1"/>
  <c r="DY86" i="9"/>
  <c r="DY123" i="9"/>
  <c r="DY47" i="9"/>
  <c r="DY20" i="9"/>
  <c r="FQ123" i="9"/>
  <c r="FQ86" i="9"/>
  <c r="FQ47" i="9"/>
  <c r="FQ54" i="9" s="1"/>
  <c r="FQ20" i="9"/>
  <c r="FQ55" i="9" s="1"/>
  <c r="EI123" i="9"/>
  <c r="EI86" i="9"/>
  <c r="EI47" i="9"/>
  <c r="EI54" i="9" s="1"/>
  <c r="EI20" i="9"/>
  <c r="AE86" i="9"/>
  <c r="AE123" i="9"/>
  <c r="AE20" i="9"/>
  <c r="AE55" i="9" s="1"/>
  <c r="AE47" i="9"/>
  <c r="AE54" i="9" s="1"/>
  <c r="GC123" i="9"/>
  <c r="GC86" i="9"/>
  <c r="GC47" i="9"/>
  <c r="GC54" i="9" s="1"/>
  <c r="GC20" i="9"/>
  <c r="GC55" i="9" s="1"/>
  <c r="EQ86" i="9"/>
  <c r="EQ123" i="9"/>
  <c r="EQ47" i="9"/>
  <c r="EQ54" i="9" s="1"/>
  <c r="EQ20" i="9"/>
  <c r="F56" i="10"/>
  <c r="J56" i="10" s="1"/>
  <c r="K49" i="10" s="1"/>
  <c r="EP86" i="9"/>
  <c r="EP123" i="9"/>
  <c r="EP20" i="9"/>
  <c r="EP47" i="9"/>
  <c r="EP54" i="9" s="1"/>
  <c r="DD123" i="9"/>
  <c r="DD86" i="9"/>
  <c r="DD20" i="9"/>
  <c r="DD47" i="9"/>
  <c r="DD54" i="9" s="1"/>
  <c r="GI86" i="9"/>
  <c r="GI123" i="9"/>
  <c r="GI47" i="9"/>
  <c r="GI54" i="9" s="1"/>
  <c r="GI20" i="9"/>
  <c r="GI55" i="9" s="1"/>
  <c r="ED86" i="9"/>
  <c r="ED123" i="9"/>
  <c r="ED20" i="9"/>
  <c r="ED55" i="9" s="1"/>
  <c r="ED47" i="9"/>
  <c r="ED54" i="9" s="1"/>
  <c r="EF123" i="9"/>
  <c r="EF86" i="9"/>
  <c r="EF20" i="9"/>
  <c r="EF47" i="9"/>
  <c r="EF54" i="9" s="1"/>
  <c r="DB123" i="9"/>
  <c r="DB86" i="9"/>
  <c r="DB20" i="9"/>
  <c r="DB47" i="9"/>
  <c r="DB54" i="9" s="1"/>
  <c r="BC86" i="9"/>
  <c r="BC123" i="9"/>
  <c r="BC20" i="9"/>
  <c r="BC55" i="9" s="1"/>
  <c r="BC47" i="9"/>
  <c r="BC54" i="9" s="1"/>
  <c r="BJ123" i="9"/>
  <c r="BJ86" i="9"/>
  <c r="BJ20" i="9"/>
  <c r="BJ55" i="9" s="1"/>
  <c r="BJ47" i="9"/>
  <c r="BJ54" i="9" s="1"/>
  <c r="AN123" i="9"/>
  <c r="AN86" i="9"/>
  <c r="AN20" i="9"/>
  <c r="AN55" i="9" s="1"/>
  <c r="AN47" i="9"/>
  <c r="AN54" i="9" s="1"/>
  <c r="W123" i="9"/>
  <c r="W86" i="9"/>
  <c r="W20" i="9"/>
  <c r="W55" i="9" s="1"/>
  <c r="W47" i="9"/>
  <c r="W54" i="9" s="1"/>
  <c r="DI86" i="9"/>
  <c r="DI123" i="9"/>
  <c r="DI20" i="9"/>
  <c r="DI47" i="9"/>
  <c r="N123" i="9"/>
  <c r="N86" i="9"/>
  <c r="N20" i="9"/>
  <c r="N55" i="9" s="1"/>
  <c r="N47" i="9"/>
  <c r="N54" i="9" s="1"/>
  <c r="CQ86" i="9"/>
  <c r="CQ123" i="9"/>
  <c r="CQ47" i="9"/>
  <c r="CQ54" i="9" s="1"/>
  <c r="CQ20" i="9"/>
  <c r="DQ123" i="9"/>
  <c r="DQ86" i="9"/>
  <c r="DQ20" i="9"/>
  <c r="DQ47" i="9"/>
  <c r="GK86" i="9"/>
  <c r="GK123" i="9"/>
  <c r="GK47" i="9"/>
  <c r="GK54" i="9" s="1"/>
  <c r="GK20" i="9"/>
  <c r="GK55" i="9" s="1"/>
  <c r="BL123" i="9"/>
  <c r="BL86" i="9"/>
  <c r="BL20" i="9"/>
  <c r="BL55" i="9" s="1"/>
  <c r="BL47" i="9"/>
  <c r="BL54" i="9" s="1"/>
  <c r="FX123" i="9"/>
  <c r="FX86" i="9"/>
  <c r="FX20" i="9"/>
  <c r="FX55" i="9" s="1"/>
  <c r="FX47" i="9"/>
  <c r="FX54" i="9" s="1"/>
  <c r="GP123" i="9"/>
  <c r="GP86" i="9"/>
  <c r="GP20" i="9"/>
  <c r="GP55" i="9" s="1"/>
  <c r="GP47" i="9"/>
  <c r="GP54" i="9" s="1"/>
  <c r="ER123" i="9"/>
  <c r="ER86" i="9"/>
  <c r="ER20" i="9"/>
  <c r="ER47" i="9"/>
  <c r="ER54" i="9" s="1"/>
  <c r="EB86" i="9"/>
  <c r="EB123" i="9"/>
  <c r="EB20" i="9"/>
  <c r="EB55" i="9" s="1"/>
  <c r="EB47" i="9"/>
  <c r="EB54" i="9" s="1"/>
  <c r="AP123" i="9"/>
  <c r="AP86" i="9"/>
  <c r="AP20" i="9"/>
  <c r="AP55" i="9" s="1"/>
  <c r="AP47" i="9"/>
  <c r="AP54" i="9" s="1"/>
  <c r="AW86" i="9"/>
  <c r="AW123" i="9"/>
  <c r="AW20" i="9"/>
  <c r="AW55" i="9" s="1"/>
  <c r="AW47" i="9"/>
  <c r="AW54" i="9" s="1"/>
  <c r="Z123" i="9"/>
  <c r="Z86" i="9"/>
  <c r="Z20" i="9"/>
  <c r="Z55" i="9" s="1"/>
  <c r="Z47" i="9"/>
  <c r="Z54" i="9" s="1"/>
  <c r="R86" i="9"/>
  <c r="R123" i="9"/>
  <c r="R20" i="9"/>
  <c r="R55" i="9" s="1"/>
  <c r="R47" i="9"/>
  <c r="R54" i="9" s="1"/>
  <c r="FO86" i="9"/>
  <c r="FO123" i="9"/>
  <c r="FO20" i="9"/>
  <c r="FO55" i="9" s="1"/>
  <c r="FO47" i="9"/>
  <c r="FO54" i="9" s="1"/>
  <c r="CK86" i="9"/>
  <c r="CK123" i="9"/>
  <c r="CK20" i="9"/>
  <c r="CK47" i="9"/>
  <c r="DG123" i="9"/>
  <c r="DG86" i="9"/>
  <c r="DG20" i="9"/>
  <c r="DG47" i="9"/>
  <c r="DG54" i="9" s="1"/>
  <c r="EY86" i="9"/>
  <c r="EY123" i="9"/>
  <c r="EY47" i="9"/>
  <c r="EY54" i="9" s="1"/>
  <c r="EY20" i="9"/>
  <c r="FU123" i="9"/>
  <c r="FU86" i="9"/>
  <c r="FU47" i="9"/>
  <c r="FU54" i="9" s="1"/>
  <c r="FU20" i="9"/>
  <c r="FU55" i="9" s="1"/>
  <c r="K155" i="10"/>
  <c r="K352" i="10"/>
  <c r="K480" i="10"/>
  <c r="G129" i="10"/>
  <c r="FL123" i="9"/>
  <c r="FL86" i="9"/>
  <c r="FL20" i="9"/>
  <c r="FL55" i="9" s="1"/>
  <c r="FL47" i="9"/>
  <c r="FL54" i="9" s="1"/>
  <c r="EN86" i="9"/>
  <c r="EN123" i="9"/>
  <c r="EN20" i="9"/>
  <c r="EN55" i="9" s="1"/>
  <c r="EN47" i="9"/>
  <c r="EN54" i="9" s="1"/>
  <c r="DV86" i="9"/>
  <c r="DV123" i="9"/>
  <c r="DV20" i="9"/>
  <c r="DV47" i="9"/>
  <c r="DV54" i="9" s="1"/>
  <c r="BX123" i="9"/>
  <c r="BX86" i="9"/>
  <c r="BX20" i="9"/>
  <c r="BX47" i="9"/>
  <c r="BX54" i="9" s="1"/>
  <c r="CD123" i="9"/>
  <c r="CD86" i="9"/>
  <c r="CD20" i="9"/>
  <c r="CD47" i="9"/>
  <c r="CD54" i="9" s="1"/>
  <c r="AS86" i="9"/>
  <c r="AS123" i="9"/>
  <c r="AS20" i="9"/>
  <c r="AS55" i="9" s="1"/>
  <c r="AS47" i="9"/>
  <c r="AS54" i="9" s="1"/>
  <c r="Q123" i="9"/>
  <c r="Q86" i="9"/>
  <c r="Q20" i="9"/>
  <c r="Q55" i="9" s="1"/>
  <c r="Q47" i="9"/>
  <c r="Q54" i="9" s="1"/>
  <c r="DW123" i="9"/>
  <c r="DW86" i="9"/>
  <c r="DW47" i="9"/>
  <c r="DW54" i="9" s="1"/>
  <c r="DW20" i="9"/>
  <c r="BQ86" i="9"/>
  <c r="BQ123" i="9"/>
  <c r="BQ47" i="9"/>
  <c r="BQ20" i="9"/>
  <c r="FA123" i="9"/>
  <c r="FA86" i="9"/>
  <c r="FA20" i="9"/>
  <c r="FA55" i="9" s="1"/>
  <c r="FA47" i="9"/>
  <c r="FA54" i="9" s="1"/>
  <c r="FW123" i="9"/>
  <c r="FW86" i="9"/>
  <c r="FW20" i="9"/>
  <c r="FW55" i="9" s="1"/>
  <c r="FW47" i="9"/>
  <c r="FW54" i="9" s="1"/>
  <c r="DS86" i="9"/>
  <c r="DS123" i="9"/>
  <c r="DS47" i="9"/>
  <c r="DS54" i="9" s="1"/>
  <c r="DS20" i="9"/>
  <c r="GE123" i="9"/>
  <c r="GE86" i="9"/>
  <c r="GE47" i="9"/>
  <c r="GE54" i="9" s="1"/>
  <c r="GE20" i="9"/>
  <c r="GE55" i="9" s="1"/>
  <c r="CU86" i="9"/>
  <c r="CU123" i="9"/>
  <c r="CU20" i="9"/>
  <c r="CU55" i="9" s="1"/>
  <c r="CU47" i="9"/>
  <c r="CU54" i="9" s="1"/>
  <c r="BA86" i="9"/>
  <c r="BA123" i="9"/>
  <c r="BA20" i="9"/>
  <c r="BA55" i="9" s="1"/>
  <c r="BA47" i="9"/>
  <c r="BA54" i="9" s="1"/>
  <c r="CS86" i="9"/>
  <c r="CS123" i="9"/>
  <c r="CS47" i="9"/>
  <c r="CS20" i="9"/>
  <c r="ET86" i="9"/>
  <c r="ET123" i="9"/>
  <c r="ET20" i="9"/>
  <c r="ET47" i="9"/>
  <c r="ET54" i="9" s="1"/>
  <c r="FR123" i="9"/>
  <c r="FR86" i="9"/>
  <c r="FR20" i="9"/>
  <c r="FR55" i="9" s="1"/>
  <c r="FR47" i="9"/>
  <c r="FR54" i="9" s="1"/>
  <c r="FB123" i="9"/>
  <c r="FB86" i="9"/>
  <c r="FB20" i="9"/>
  <c r="FB47" i="9"/>
  <c r="FB54" i="9" s="1"/>
  <c r="CN86" i="9"/>
  <c r="CN123" i="9"/>
  <c r="CN20" i="9"/>
  <c r="CN47" i="9"/>
  <c r="CN54" i="9" s="1"/>
  <c r="BV86" i="9"/>
  <c r="BV123" i="9"/>
  <c r="BV20" i="9"/>
  <c r="BV47" i="9"/>
  <c r="BV54" i="9" s="1"/>
  <c r="CH123" i="9"/>
  <c r="CH86" i="9"/>
  <c r="CH20" i="9"/>
  <c r="CH55" i="9" s="1"/>
  <c r="CH47" i="9"/>
  <c r="CH54" i="9" s="1"/>
  <c r="AF86" i="9"/>
  <c r="AF123" i="9"/>
  <c r="AF20" i="9"/>
  <c r="AF55" i="9" s="1"/>
  <c r="AF47" i="9"/>
  <c r="AF54" i="9" s="1"/>
  <c r="T123" i="9"/>
  <c r="T86" i="9"/>
  <c r="T20" i="9"/>
  <c r="T55" i="9" s="1"/>
  <c r="T47" i="9"/>
  <c r="T54" i="9" s="1"/>
  <c r="DC123" i="9"/>
  <c r="DC86" i="9"/>
  <c r="DC20" i="9"/>
  <c r="DC47" i="9"/>
  <c r="DC54" i="9" s="1"/>
  <c r="M123" i="9"/>
  <c r="M86" i="9"/>
  <c r="M20" i="9"/>
  <c r="M55" i="9" s="1"/>
  <c r="M47" i="9"/>
  <c r="M54" i="9" s="1"/>
  <c r="BM86" i="9"/>
  <c r="BM123" i="9"/>
  <c r="BM47" i="9"/>
  <c r="BM20" i="9"/>
  <c r="EO123" i="9"/>
  <c r="EO86" i="9"/>
  <c r="EO20" i="9"/>
  <c r="EO47" i="9"/>
  <c r="AO123" i="9"/>
  <c r="AO86" i="9"/>
  <c r="AO20" i="9"/>
  <c r="AO55" i="9" s="1"/>
  <c r="AO47" i="9"/>
  <c r="AO54" i="9" s="1"/>
  <c r="BF86" i="9"/>
  <c r="BF123" i="9"/>
  <c r="BF20" i="9"/>
  <c r="BF55" i="9" s="1"/>
  <c r="BF47" i="9"/>
  <c r="BF54" i="9" s="1"/>
  <c r="EC86" i="9"/>
  <c r="EC123" i="9"/>
  <c r="EC20" i="9"/>
  <c r="EC47" i="9"/>
  <c r="CI86" i="9"/>
  <c r="CI123" i="9"/>
  <c r="CI20" i="9"/>
  <c r="CI47" i="9"/>
  <c r="CI54" i="9" s="1"/>
  <c r="FP86" i="9"/>
  <c r="FP123" i="9"/>
  <c r="FP20" i="9"/>
  <c r="FP55" i="9" s="1"/>
  <c r="FP47" i="9"/>
  <c r="FP54" i="9" s="1"/>
  <c r="DR123" i="9"/>
  <c r="DR86" i="9"/>
  <c r="DR20" i="9"/>
  <c r="DR55" i="9" s="1"/>
  <c r="DR47" i="9"/>
  <c r="DR54" i="9" s="1"/>
  <c r="BU86" i="9"/>
  <c r="BU123" i="9"/>
  <c r="BU47" i="9"/>
  <c r="BU20" i="9"/>
  <c r="EH123" i="9"/>
  <c r="EH86" i="9"/>
  <c r="EH20" i="9"/>
  <c r="EH47" i="9"/>
  <c r="EH54" i="9" s="1"/>
  <c r="CB86" i="9"/>
  <c r="CB123" i="9"/>
  <c r="CB20" i="9"/>
  <c r="CB47" i="9"/>
  <c r="CB54" i="9" s="1"/>
  <c r="AD86" i="9"/>
  <c r="AD123" i="9"/>
  <c r="AD20" i="9"/>
  <c r="AD55" i="9" s="1"/>
  <c r="AD47" i="9"/>
  <c r="AD54" i="9" s="1"/>
  <c r="GQ86" i="9"/>
  <c r="GQ123" i="9"/>
  <c r="GQ47" i="9"/>
  <c r="GQ54" i="9" s="1"/>
  <c r="GQ20" i="9"/>
  <c r="GQ55" i="9" s="1"/>
  <c r="CV86" i="9"/>
  <c r="CV123" i="9"/>
  <c r="CV20" i="9"/>
  <c r="CV47" i="9"/>
  <c r="CV54" i="9" s="1"/>
  <c r="GN86" i="9"/>
  <c r="GN123" i="9"/>
  <c r="GN20" i="9"/>
  <c r="GN55" i="9" s="1"/>
  <c r="GN47" i="9"/>
  <c r="GN54" i="9" s="1"/>
  <c r="DF86" i="9"/>
  <c r="DF123" i="9"/>
  <c r="DF20" i="9"/>
  <c r="DF55" i="9" s="1"/>
  <c r="DF47" i="9"/>
  <c r="DF54" i="9" s="1"/>
  <c r="AY123" i="9"/>
  <c r="AY86" i="9"/>
  <c r="AY20" i="9"/>
  <c r="AY55" i="9" s="1"/>
  <c r="AY47" i="9"/>
  <c r="AY54" i="9" s="1"/>
  <c r="DE86" i="9"/>
  <c r="DE123" i="9"/>
  <c r="DE47" i="9"/>
  <c r="DE20" i="9"/>
  <c r="ES86" i="9"/>
  <c r="ES123" i="9"/>
  <c r="ES20" i="9"/>
  <c r="ES47" i="9"/>
  <c r="CX123" i="9"/>
  <c r="CX86" i="9"/>
  <c r="CX20" i="9"/>
  <c r="CX55" i="9" s="1"/>
  <c r="CX47" i="9"/>
  <c r="CX54" i="9" s="1"/>
  <c r="AK123" i="9"/>
  <c r="AK86" i="9"/>
  <c r="AK20" i="9"/>
  <c r="AK55" i="9" s="1"/>
  <c r="AK47" i="9"/>
  <c r="AK54" i="9" s="1"/>
  <c r="Y86" i="9"/>
  <c r="Y123" i="9"/>
  <c r="Y20" i="9"/>
  <c r="Y55" i="9" s="1"/>
  <c r="Y47" i="9"/>
  <c r="Y54" i="9" s="1"/>
  <c r="P123" i="9"/>
  <c r="P86" i="9"/>
  <c r="P20" i="9"/>
  <c r="P55" i="9" s="1"/>
  <c r="P47" i="9"/>
  <c r="P54" i="9" s="1"/>
  <c r="AX86" i="9"/>
  <c r="AX123" i="9"/>
  <c r="AX20" i="9"/>
  <c r="AX55" i="9" s="1"/>
  <c r="AX47" i="9"/>
  <c r="AX54" i="9" s="1"/>
  <c r="BS86" i="9"/>
  <c r="BS123" i="9"/>
  <c r="BS47" i="9"/>
  <c r="BS54" i="9" s="1"/>
  <c r="BS20" i="9"/>
  <c r="CO86" i="9"/>
  <c r="CO123" i="9"/>
  <c r="CO47" i="9"/>
  <c r="CO20" i="9"/>
  <c r="CY123" i="9"/>
  <c r="CY86" i="9"/>
  <c r="CY47" i="9"/>
  <c r="CY54" i="9" s="1"/>
  <c r="CY20" i="9"/>
  <c r="CY55" i="9" s="1"/>
  <c r="GT86" i="9"/>
  <c r="GT123" i="9"/>
  <c r="GT20" i="9"/>
  <c r="GT55" i="9" s="1"/>
  <c r="GT47" i="9"/>
  <c r="GT54" i="9" s="1"/>
  <c r="GR123" i="9"/>
  <c r="GR86" i="9"/>
  <c r="GR20" i="9"/>
  <c r="GR55" i="9" s="1"/>
  <c r="GR47" i="9"/>
  <c r="GR54" i="9" s="1"/>
  <c r="CJ123" i="9"/>
  <c r="CJ86" i="9"/>
  <c r="CJ20" i="9"/>
  <c r="CJ47" i="9"/>
  <c r="CJ54" i="9" s="1"/>
  <c r="CF123" i="9"/>
  <c r="CF86" i="9"/>
  <c r="CF20" i="9"/>
  <c r="CF47" i="9"/>
  <c r="CF54" i="9" s="1"/>
  <c r="AI123" i="9"/>
  <c r="AI86" i="9"/>
  <c r="AI20" i="9"/>
  <c r="AI55" i="9" s="1"/>
  <c r="AI47" i="9"/>
  <c r="AI54" i="9" s="1"/>
  <c r="EU86" i="9"/>
  <c r="EU123" i="9"/>
  <c r="EU47" i="9"/>
  <c r="EU54" i="9" s="1"/>
  <c r="EU20" i="9"/>
  <c r="DK86" i="9"/>
  <c r="DK123" i="9"/>
  <c r="DK20" i="9"/>
  <c r="DK47" i="9"/>
  <c r="DK54" i="9" s="1"/>
  <c r="GW86" i="9"/>
  <c r="GW123" i="9"/>
  <c r="GW20" i="9"/>
  <c r="GW55" i="9" s="1"/>
  <c r="GW47" i="9"/>
  <c r="GW54" i="9" s="1"/>
  <c r="EM86" i="9"/>
  <c r="EM123" i="9"/>
  <c r="EM47" i="9"/>
  <c r="EM54" i="9" s="1"/>
  <c r="EM20" i="9"/>
  <c r="DU86" i="9"/>
  <c r="DU123" i="9"/>
  <c r="DU47" i="9"/>
  <c r="DU20" i="9"/>
  <c r="GI37" i="9"/>
  <c r="GV37" i="9"/>
  <c r="CM37" i="9"/>
  <c r="N37" i="9"/>
  <c r="W37" i="9"/>
  <c r="FW37" i="9"/>
  <c r="Z37" i="9"/>
  <c r="GL37" i="9"/>
  <c r="GN37" i="9"/>
  <c r="BF37" i="9"/>
  <c r="DC37" i="9"/>
  <c r="GM37" i="9"/>
  <c r="BK37" i="9"/>
  <c r="DT37" i="9"/>
  <c r="BH37" i="9"/>
  <c r="AO37" i="9"/>
  <c r="BM37" i="9"/>
  <c r="AK37" i="9"/>
  <c r="CY37" i="9"/>
  <c r="GA37" i="9"/>
  <c r="GJ37" i="9"/>
  <c r="DF37" i="9"/>
  <c r="DV37" i="9"/>
  <c r="GE37" i="9"/>
  <c r="FU37" i="9"/>
  <c r="BO37" i="9"/>
  <c r="S37" i="9"/>
  <c r="GF37" i="9"/>
  <c r="EI37" i="9"/>
  <c r="EA37" i="9"/>
  <c r="DM37" i="9"/>
  <c r="BE37" i="9"/>
  <c r="GD37" i="9"/>
  <c r="FF37" i="9"/>
  <c r="FV37" i="9"/>
  <c r="EO37" i="9"/>
  <c r="DI37" i="9"/>
  <c r="DH37" i="9"/>
  <c r="CA37" i="9"/>
  <c r="GH37" i="9"/>
  <c r="BU37" i="9"/>
  <c r="CL37" i="9"/>
  <c r="CS37" i="9"/>
  <c r="DD37" i="9"/>
  <c r="BC37" i="9"/>
  <c r="AJ37" i="9"/>
  <c r="AZ37" i="9"/>
  <c r="AX37" i="9"/>
  <c r="CO37" i="9"/>
  <c r="U37" i="9"/>
  <c r="BJ37" i="9"/>
  <c r="EQ37" i="9"/>
  <c r="DR37" i="9"/>
  <c r="BN37" i="9"/>
  <c r="DQ37" i="9"/>
  <c r="FA37" i="9"/>
  <c r="DP37" i="9"/>
  <c r="CQ37" i="9"/>
  <c r="EN37" i="9"/>
  <c r="CF37" i="9"/>
  <c r="EU37" i="9"/>
  <c r="FJ37" i="9"/>
  <c r="AE37" i="9"/>
  <c r="CR37" i="9"/>
  <c r="EC37" i="9"/>
  <c r="AL37" i="9"/>
  <c r="EK37" i="9"/>
  <c r="R37" i="9"/>
  <c r="GC37" i="9"/>
  <c r="FC37" i="9"/>
  <c r="BG37" i="9"/>
  <c r="BB37" i="9"/>
  <c r="FS37" i="9"/>
  <c r="GB37" i="9"/>
  <c r="FE37" i="9"/>
  <c r="FN37" i="9"/>
  <c r="DA37" i="9"/>
  <c r="GQ37" i="9"/>
  <c r="X37" i="9"/>
  <c r="CE37" i="9"/>
  <c r="AC37" i="9"/>
  <c r="BV37" i="9"/>
  <c r="DS37" i="9"/>
  <c r="FQ37" i="9"/>
  <c r="EW37" i="9"/>
  <c r="EJ37" i="9"/>
  <c r="FZ37" i="9"/>
  <c r="AG37" i="9"/>
  <c r="DE37" i="9"/>
  <c r="CT37" i="9"/>
  <c r="DB37" i="9"/>
  <c r="ER37" i="9"/>
  <c r="CP37" i="9"/>
  <c r="CC37" i="9"/>
  <c r="DJ37" i="9"/>
  <c r="EB37" i="9"/>
  <c r="EL37" i="9"/>
  <c r="GR37" i="9"/>
  <c r="GP37" i="9"/>
  <c r="ES37" i="9"/>
  <c r="AW37" i="9"/>
  <c r="CX37" i="9"/>
  <c r="AV37" i="9"/>
  <c r="EP37" i="9"/>
  <c r="AM37" i="9"/>
  <c r="EH37" i="9"/>
  <c r="DW37" i="9"/>
  <c r="Y37" i="9"/>
  <c r="CU37" i="9"/>
  <c r="EZ37" i="9"/>
  <c r="CG37" i="9"/>
  <c r="FK37" i="9"/>
  <c r="BW37" i="9"/>
  <c r="BT37" i="9"/>
  <c r="O37" i="9"/>
  <c r="T37" i="9"/>
  <c r="M37" i="9"/>
  <c r="FX37" i="9"/>
  <c r="FG37" i="9"/>
  <c r="EM37" i="9"/>
  <c r="FB37" i="9"/>
  <c r="P37" i="9"/>
  <c r="EG37" i="9"/>
  <c r="BR37" i="9"/>
  <c r="BX37" i="9"/>
  <c r="AA37" i="9"/>
  <c r="AQ37" i="9"/>
  <c r="FY37" i="9"/>
  <c r="ED37" i="9"/>
  <c r="EE37" i="9"/>
  <c r="CB37" i="9"/>
  <c r="DK37" i="9"/>
  <c r="CW37" i="9"/>
  <c r="DU37" i="9"/>
  <c r="AN37" i="9"/>
  <c r="AD37" i="9"/>
  <c r="CZ37" i="9"/>
  <c r="Q37" i="9"/>
  <c r="AF37" i="9"/>
  <c r="CJ37" i="9"/>
  <c r="BP37" i="9"/>
  <c r="AU37" i="9"/>
  <c r="GK37" i="9"/>
  <c r="DO37" i="9"/>
  <c r="CD37" i="9"/>
  <c r="AR37" i="9"/>
  <c r="AI37" i="9"/>
  <c r="FO37" i="9"/>
  <c r="GO37" i="9"/>
  <c r="V37" i="9"/>
  <c r="CN37" i="9"/>
  <c r="EX37" i="9"/>
  <c r="GW37" i="9"/>
  <c r="BL37" i="9"/>
  <c r="CK37" i="9"/>
  <c r="CV37" i="9"/>
  <c r="GG37" i="9"/>
  <c r="FD37" i="9"/>
  <c r="FI37" i="9"/>
  <c r="BS37" i="9"/>
  <c r="CI37" i="9"/>
  <c r="AT37" i="9"/>
  <c r="DG37" i="9"/>
  <c r="AB37" i="9"/>
  <c r="DY37" i="9"/>
  <c r="BY37" i="9"/>
  <c r="GU37" i="9"/>
  <c r="FH37" i="9"/>
  <c r="DX37" i="9"/>
  <c r="FM37" i="9"/>
  <c r="EF37" i="9"/>
  <c r="EV37" i="9"/>
  <c r="FL37" i="9"/>
  <c r="AS37" i="9"/>
  <c r="CH37" i="9"/>
  <c r="L37" i="9"/>
  <c r="BD37" i="9"/>
  <c r="BI37" i="9"/>
  <c r="FP37" i="9"/>
  <c r="BQ37" i="9"/>
  <c r="AH37" i="9"/>
  <c r="GT37" i="9"/>
  <c r="FR37" i="9"/>
  <c r="DL37" i="9"/>
  <c r="EY37" i="9"/>
  <c r="FT37" i="9"/>
  <c r="BA37" i="9"/>
  <c r="AY37" i="9"/>
  <c r="BZ37" i="9"/>
  <c r="AP37" i="9"/>
  <c r="DZ37" i="9"/>
  <c r="ET37" i="9"/>
  <c r="GS37" i="9"/>
  <c r="DN37" i="9"/>
  <c r="FT123" i="9"/>
  <c r="FT86" i="9"/>
  <c r="FT20" i="9"/>
  <c r="FT55" i="9" s="1"/>
  <c r="FT47" i="9"/>
  <c r="FT54" i="9" s="1"/>
  <c r="X123" i="9"/>
  <c r="X86" i="9"/>
  <c r="X20" i="9"/>
  <c r="X55" i="9" s="1"/>
  <c r="X47" i="9"/>
  <c r="GJ123" i="9"/>
  <c r="GJ86" i="9"/>
  <c r="GJ20" i="9"/>
  <c r="GJ55" i="9" s="1"/>
  <c r="GJ47" i="9"/>
  <c r="GJ54" i="9" s="1"/>
  <c r="CL123" i="9"/>
  <c r="CL86" i="9"/>
  <c r="CL20" i="9"/>
  <c r="CL47" i="9"/>
  <c r="CL54" i="9" s="1"/>
  <c r="CT123" i="9"/>
  <c r="CT86" i="9"/>
  <c r="CT20" i="9"/>
  <c r="CT47" i="9"/>
  <c r="CT54" i="9" s="1"/>
  <c r="AA86" i="9"/>
  <c r="AA123" i="9"/>
  <c r="AA20" i="9"/>
  <c r="AA55" i="9" s="1"/>
  <c r="AA47" i="9"/>
  <c r="AA54" i="9" s="1"/>
  <c r="AQ86" i="9"/>
  <c r="AQ123" i="9"/>
  <c r="AQ20" i="9"/>
  <c r="AQ55" i="9" s="1"/>
  <c r="AQ47" i="9"/>
  <c r="AQ54" i="9" s="1"/>
  <c r="CC123" i="9"/>
  <c r="CC86" i="9"/>
  <c r="CC20" i="9"/>
  <c r="CC47" i="9"/>
  <c r="EA123" i="9"/>
  <c r="EA86" i="9"/>
  <c r="EA47" i="9"/>
  <c r="EA54" i="9" s="1"/>
  <c r="EA20" i="9"/>
  <c r="FC123" i="9"/>
  <c r="FC86" i="9"/>
  <c r="FC20" i="9"/>
  <c r="FC47" i="9"/>
  <c r="FC54" i="9" s="1"/>
  <c r="EK123" i="9"/>
  <c r="EK86" i="9"/>
  <c r="EK47" i="9"/>
  <c r="EK20" i="9"/>
  <c r="FS86" i="9"/>
  <c r="FS123" i="9"/>
  <c r="FS47" i="9"/>
  <c r="FS54" i="9" s="1"/>
  <c r="FS20" i="9"/>
  <c r="FS55" i="9" s="1"/>
  <c r="EA55" i="9" l="1"/>
  <c r="CM55" i="9"/>
  <c r="BG55" i="9"/>
  <c r="EU55" i="9"/>
  <c r="BS55" i="9"/>
  <c r="DS55" i="9"/>
  <c r="DW55" i="9"/>
  <c r="CQ55" i="9"/>
  <c r="EQ55" i="9"/>
  <c r="FK55" i="9"/>
  <c r="FB55" i="9"/>
  <c r="DV55" i="9"/>
  <c r="DJ55" i="9"/>
  <c r="DZ55" i="9"/>
  <c r="BH55" i="9"/>
  <c r="CF55" i="9"/>
  <c r="CD55" i="9"/>
  <c r="CP55" i="9"/>
  <c r="DK55" i="9"/>
  <c r="CE55" i="9"/>
  <c r="BR55" i="9"/>
  <c r="BT55" i="9"/>
  <c r="EZ55" i="9"/>
  <c r="DG55" i="9"/>
  <c r="BW55" i="9"/>
  <c r="EH55" i="9"/>
  <c r="DB55" i="9"/>
  <c r="EV55" i="9"/>
  <c r="EF55" i="9"/>
  <c r="EP55" i="9"/>
  <c r="EI55" i="9"/>
  <c r="L79" i="9"/>
  <c r="L87" i="9"/>
  <c r="EJ55" i="9"/>
  <c r="FC55" i="9"/>
  <c r="ET55" i="9"/>
  <c r="FG55" i="9"/>
  <c r="CL55" i="9"/>
  <c r="BZ55" i="9"/>
  <c r="BP55" i="9"/>
  <c r="DX55" i="9"/>
  <c r="FH55" i="9"/>
  <c r="BO55" i="9"/>
  <c r="DC55" i="9"/>
  <c r="BV55" i="9"/>
  <c r="ER55" i="9"/>
  <c r="EL55" i="9"/>
  <c r="EE55" i="9"/>
  <c r="CI55" i="9"/>
  <c r="BX55" i="9"/>
  <c r="BK55" i="9"/>
  <c r="DO55" i="9"/>
  <c r="FF55" i="9"/>
  <c r="BD55" i="9"/>
  <c r="FI55" i="9"/>
  <c r="DT55" i="9"/>
  <c r="CA55" i="9"/>
  <c r="DL55" i="9"/>
  <c r="DH55" i="9"/>
  <c r="BN55" i="9"/>
  <c r="FE55" i="9"/>
  <c r="DP55" i="9"/>
  <c r="CB55" i="9"/>
  <c r="CT55" i="9"/>
  <c r="FJ55" i="9"/>
  <c r="CZ55" i="9"/>
  <c r="CJ55" i="9"/>
  <c r="CV55" i="9"/>
  <c r="CN55" i="9"/>
  <c r="DD55" i="9"/>
  <c r="DN55" i="9"/>
  <c r="FD55" i="9"/>
  <c r="EM55" i="9"/>
  <c r="EY55" i="9"/>
  <c r="CR55" i="9"/>
  <c r="L32" i="9"/>
  <c r="L140" i="9" s="1"/>
  <c r="EX54" i="9"/>
  <c r="AI6" i="14" s="1"/>
  <c r="AI5" i="14"/>
  <c r="AI4" i="14"/>
  <c r="CY75" i="9"/>
  <c r="CY87" i="9" s="1"/>
  <c r="AG5" i="14"/>
  <c r="ES54" i="9"/>
  <c r="ES55" i="9" s="1"/>
  <c r="CJ142" i="9"/>
  <c r="CV142" i="9"/>
  <c r="AB26" i="10"/>
  <c r="AG75" i="9"/>
  <c r="H129" i="10"/>
  <c r="I129" i="10" s="1"/>
  <c r="J31" i="3"/>
  <c r="J142" i="10"/>
  <c r="DD142" i="9"/>
  <c r="CP142" i="9"/>
  <c r="BP26" i="10"/>
  <c r="CL75" i="9"/>
  <c r="CL87" i="9" s="1"/>
  <c r="CN26" i="10"/>
  <c r="EH75" i="9"/>
  <c r="EH87" i="9" s="1"/>
  <c r="AF4" i="14"/>
  <c r="EO75" i="9"/>
  <c r="EO87" i="9" s="1"/>
  <c r="BQ26" i="10"/>
  <c r="CN75" i="9"/>
  <c r="CN87" i="9" s="1"/>
  <c r="DS142" i="9"/>
  <c r="BI26" i="10"/>
  <c r="BX75" i="9"/>
  <c r="BX87" i="9" s="1"/>
  <c r="Z4" i="14"/>
  <c r="DQ75" i="9"/>
  <c r="DQ87" i="9" s="1"/>
  <c r="AA5" i="14"/>
  <c r="DU54" i="9"/>
  <c r="DU55" i="9" s="1"/>
  <c r="EU142" i="9"/>
  <c r="DS26" i="10"/>
  <c r="GR75" i="9"/>
  <c r="BS142" i="9"/>
  <c r="AF26" i="10"/>
  <c r="AK75" i="9"/>
  <c r="AT26" i="10"/>
  <c r="AY75" i="9"/>
  <c r="M32" i="9"/>
  <c r="M140" i="9" s="1"/>
  <c r="N30" i="9"/>
  <c r="AM26" i="10"/>
  <c r="AR75" i="9"/>
  <c r="GS142" i="9"/>
  <c r="CP26" i="10"/>
  <c r="EL75" i="9"/>
  <c r="EL87" i="9" s="1"/>
  <c r="CM142" i="9"/>
  <c r="AC26" i="10"/>
  <c r="AH75" i="9"/>
  <c r="DB26" i="10"/>
  <c r="FJ75" i="9"/>
  <c r="FJ87" i="9" s="1"/>
  <c r="EE75" i="9"/>
  <c r="EE87" i="9" s="1"/>
  <c r="V5" i="14"/>
  <c r="DA54" i="9"/>
  <c r="DA55" i="9" s="1"/>
  <c r="BW75" i="9"/>
  <c r="BW87" i="9" s="1"/>
  <c r="FG75" i="9"/>
  <c r="FG87" i="9" s="1"/>
  <c r="Y4" i="14"/>
  <c r="DM75" i="9"/>
  <c r="DM87" i="9" s="1"/>
  <c r="AO26" i="10"/>
  <c r="AT75" i="9"/>
  <c r="DP26" i="10"/>
  <c r="GL75" i="9"/>
  <c r="AD4" i="14"/>
  <c r="EG75" i="9"/>
  <c r="EG87" i="9" s="1"/>
  <c r="BG142" i="9"/>
  <c r="BW26" i="10"/>
  <c r="CZ75" i="9"/>
  <c r="CZ87" i="9" s="1"/>
  <c r="FN142" i="9"/>
  <c r="FY75" i="9"/>
  <c r="W5" i="14"/>
  <c r="DE54" i="9"/>
  <c r="DE55" i="9" s="1"/>
  <c r="AH4" i="14"/>
  <c r="EW75" i="9"/>
  <c r="EW87" i="9" s="1"/>
  <c r="AF5" i="14"/>
  <c r="EO54" i="9"/>
  <c r="EO55" i="9" s="1"/>
  <c r="R5" i="14"/>
  <c r="CK54" i="9"/>
  <c r="CK55" i="9" s="1"/>
  <c r="AE4" i="14"/>
  <c r="EK75" i="9"/>
  <c r="EK87" i="9" s="1"/>
  <c r="GJ142" i="9"/>
  <c r="GQ75" i="9"/>
  <c r="N4" i="14"/>
  <c r="BU75" i="9"/>
  <c r="BU87" i="9" s="1"/>
  <c r="AC5" i="14"/>
  <c r="EC54" i="9"/>
  <c r="EC55" i="9" s="1"/>
  <c r="L4" i="14"/>
  <c r="BM75" i="9"/>
  <c r="BM87" i="9" s="1"/>
  <c r="AF142" i="9"/>
  <c r="FB142" i="9"/>
  <c r="BA142" i="9"/>
  <c r="FW142" i="9"/>
  <c r="Q142" i="9"/>
  <c r="DV142" i="9"/>
  <c r="FU75" i="9"/>
  <c r="FO142" i="9"/>
  <c r="AP142" i="9"/>
  <c r="FX142" i="9"/>
  <c r="CQ75" i="9"/>
  <c r="CQ87" i="9" s="1"/>
  <c r="AN142" i="9"/>
  <c r="EF142" i="9"/>
  <c r="EP142" i="9"/>
  <c r="AE142" i="9"/>
  <c r="GG75" i="9"/>
  <c r="AZ142" i="9"/>
  <c r="G5" i="14"/>
  <c r="AJ54" i="9"/>
  <c r="DD26" i="10"/>
  <c r="FN75" i="9"/>
  <c r="FY142" i="9"/>
  <c r="BO26" i="10"/>
  <c r="CJ75" i="9"/>
  <c r="CJ87" i="9" s="1"/>
  <c r="BU26" i="10"/>
  <c r="CV75" i="9"/>
  <c r="CV87" i="9" s="1"/>
  <c r="AQ26" i="10"/>
  <c r="H4" i="14"/>
  <c r="I4" i="14"/>
  <c r="AV75" i="9"/>
  <c r="FS75" i="9"/>
  <c r="CN142" i="9"/>
  <c r="W142" i="9"/>
  <c r="GC75" i="9"/>
  <c r="AQ142" i="9"/>
  <c r="AE5" i="14"/>
  <c r="EK54" i="9"/>
  <c r="EK55" i="9" s="1"/>
  <c r="AL26" i="10"/>
  <c r="AQ75" i="9"/>
  <c r="DO26" i="10"/>
  <c r="GJ75" i="9"/>
  <c r="GQ142" i="9"/>
  <c r="N5" i="14"/>
  <c r="BU54" i="9"/>
  <c r="BU55" i="9" s="1"/>
  <c r="AC4" i="14"/>
  <c r="EC75" i="9"/>
  <c r="EC87" i="9" s="1"/>
  <c r="L5" i="14"/>
  <c r="BM54" i="9"/>
  <c r="BM55" i="9" s="1"/>
  <c r="AA26" i="10"/>
  <c r="AF75" i="9"/>
  <c r="CX26" i="10"/>
  <c r="FB75" i="9"/>
  <c r="FB87" i="9" s="1"/>
  <c r="AV26" i="10"/>
  <c r="BA75" i="9"/>
  <c r="FW75" i="9"/>
  <c r="L26" i="10"/>
  <c r="Q75" i="9"/>
  <c r="CH26" i="10"/>
  <c r="DV75" i="9"/>
  <c r="DV87" i="9" s="1"/>
  <c r="FU142" i="9"/>
  <c r="FO75" i="9"/>
  <c r="AK26" i="10"/>
  <c r="AP75" i="9"/>
  <c r="DI26" i="10"/>
  <c r="FX75" i="9"/>
  <c r="CQ142" i="9"/>
  <c r="AI26" i="10"/>
  <c r="AN75" i="9"/>
  <c r="CM26" i="10"/>
  <c r="EF75" i="9"/>
  <c r="EF87" i="9" s="1"/>
  <c r="CR26" i="10"/>
  <c r="EP75" i="9"/>
  <c r="EP87" i="9" s="1"/>
  <c r="Z26" i="10"/>
  <c r="AE75" i="9"/>
  <c r="GG142" i="9"/>
  <c r="AU26" i="10"/>
  <c r="AZ75" i="9"/>
  <c r="AE26" i="10"/>
  <c r="G4" i="14"/>
  <c r="AJ75" i="9"/>
  <c r="Y142" i="9"/>
  <c r="DM26" i="10"/>
  <c r="GF75" i="9"/>
  <c r="DH26" i="10"/>
  <c r="FV75" i="9"/>
  <c r="DK26" i="10"/>
  <c r="GB75" i="9"/>
  <c r="CL142" i="9"/>
  <c r="CI142" i="9"/>
  <c r="DW75" i="9"/>
  <c r="DW87" i="9" s="1"/>
  <c r="DB142" i="9"/>
  <c r="AI142" i="9"/>
  <c r="AX142" i="9"/>
  <c r="DF142" i="9"/>
  <c r="BZ142" i="9"/>
  <c r="CE142" i="9"/>
  <c r="AB142" i="9"/>
  <c r="O75" i="9"/>
  <c r="DN142" i="9"/>
  <c r="GD142" i="9"/>
  <c r="BP142" i="9"/>
  <c r="AM142" i="9"/>
  <c r="S142" i="9"/>
  <c r="FD142" i="9"/>
  <c r="U4" i="14"/>
  <c r="CW75" i="9"/>
  <c r="CW87" i="9" s="1"/>
  <c r="BR142" i="9"/>
  <c r="DX142" i="9"/>
  <c r="BK142" i="9"/>
  <c r="V142" i="9"/>
  <c r="EV142" i="9"/>
  <c r="EM142" i="9"/>
  <c r="AD26" i="10"/>
  <c r="AI75" i="9"/>
  <c r="DT26" i="10"/>
  <c r="GT75" i="9"/>
  <c r="AS26" i="10"/>
  <c r="AX75" i="9"/>
  <c r="BV26" i="10"/>
  <c r="CX75" i="9"/>
  <c r="CX87" i="9" s="1"/>
  <c r="BZ26" i="10"/>
  <c r="DF75" i="9"/>
  <c r="DF87" i="9" s="1"/>
  <c r="BJ26" i="10"/>
  <c r="BZ75" i="9"/>
  <c r="BZ87" i="9" s="1"/>
  <c r="CE75" i="9"/>
  <c r="CE87" i="9" s="1"/>
  <c r="W26" i="10"/>
  <c r="AB75" i="9"/>
  <c r="O142" i="9"/>
  <c r="CD26" i="10"/>
  <c r="DN75" i="9"/>
  <c r="DN87" i="9" s="1"/>
  <c r="DL26" i="10"/>
  <c r="GD75" i="9"/>
  <c r="BE26" i="10"/>
  <c r="BP75" i="9"/>
  <c r="BP87" i="9" s="1"/>
  <c r="AH26" i="10"/>
  <c r="AM75" i="9"/>
  <c r="N26" i="10"/>
  <c r="S75" i="9"/>
  <c r="CY26" i="10"/>
  <c r="FD75" i="9"/>
  <c r="FD87" i="9" s="1"/>
  <c r="U5" i="14"/>
  <c r="CW54" i="9"/>
  <c r="CW55" i="9" s="1"/>
  <c r="BF26" i="10"/>
  <c r="BR75" i="9"/>
  <c r="BR87" i="9" s="1"/>
  <c r="CI26" i="10"/>
  <c r="DX75" i="9"/>
  <c r="DX87" i="9" s="1"/>
  <c r="BK75" i="9"/>
  <c r="BK87" i="9" s="1"/>
  <c r="Q26" i="10"/>
  <c r="V75" i="9"/>
  <c r="CU26" i="10"/>
  <c r="EV75" i="9"/>
  <c r="EV87" i="9" s="1"/>
  <c r="Q5" i="14"/>
  <c r="CG54" i="9"/>
  <c r="CG55" i="9" s="1"/>
  <c r="BT142" i="9"/>
  <c r="CF142" i="9"/>
  <c r="GN142" i="9"/>
  <c r="GO142" i="9"/>
  <c r="EH142" i="9"/>
  <c r="T4" i="14"/>
  <c r="CS75" i="9"/>
  <c r="CS87" i="9" s="1"/>
  <c r="GP142" i="9"/>
  <c r="AB4" i="14"/>
  <c r="DY75" i="9"/>
  <c r="DY87" i="9" s="1"/>
  <c r="EM75" i="9"/>
  <c r="EM87" i="9" s="1"/>
  <c r="GT142" i="9"/>
  <c r="CX142" i="9"/>
  <c r="FC142" i="9"/>
  <c r="AA142" i="9"/>
  <c r="F5" i="14"/>
  <c r="X54" i="9"/>
  <c r="AD142" i="9"/>
  <c r="DR142" i="9"/>
  <c r="BF142" i="9"/>
  <c r="M142" i="9"/>
  <c r="CH142" i="9"/>
  <c r="FR142" i="9"/>
  <c r="CU142" i="9"/>
  <c r="FA142" i="9"/>
  <c r="AS142" i="9"/>
  <c r="EN142" i="9"/>
  <c r="EY75" i="9"/>
  <c r="EY87" i="9" s="1"/>
  <c r="R142" i="9"/>
  <c r="EB142" i="9"/>
  <c r="BL142" i="9"/>
  <c r="N142" i="9"/>
  <c r="BJ142" i="9"/>
  <c r="ED142" i="9"/>
  <c r="EI75" i="9"/>
  <c r="EI87" i="9" s="1"/>
  <c r="GA75" i="9"/>
  <c r="DJ142" i="9"/>
  <c r="L76" i="9"/>
  <c r="L78" i="9" s="1"/>
  <c r="L94" i="9"/>
  <c r="L110" i="9"/>
  <c r="Q4" i="14"/>
  <c r="CG75" i="9"/>
  <c r="CG87" i="9" s="1"/>
  <c r="BG26" i="10"/>
  <c r="BT75" i="9"/>
  <c r="BT87" i="9" s="1"/>
  <c r="T26" i="10"/>
  <c r="Y75" i="9"/>
  <c r="FC75" i="9"/>
  <c r="FC87" i="9" s="1"/>
  <c r="V26" i="10"/>
  <c r="AA75" i="9"/>
  <c r="F4" i="14"/>
  <c r="S26" i="10"/>
  <c r="X75" i="9"/>
  <c r="Y26" i="10"/>
  <c r="AD75" i="9"/>
  <c r="CF26" i="10"/>
  <c r="DR75" i="9"/>
  <c r="DR87" i="9" s="1"/>
  <c r="AZ26" i="10"/>
  <c r="BF75" i="9"/>
  <c r="BF87" i="9" s="1"/>
  <c r="M75" i="9"/>
  <c r="BN26" i="10"/>
  <c r="CH75" i="9"/>
  <c r="CH87" i="9" s="1"/>
  <c r="DF26" i="10"/>
  <c r="FR75" i="9"/>
  <c r="CU75" i="9"/>
  <c r="CU87" i="9" s="1"/>
  <c r="FA75" i="9"/>
  <c r="FA87" i="9" s="1"/>
  <c r="AN26" i="10"/>
  <c r="AS75" i="9"/>
  <c r="CQ26" i="10"/>
  <c r="EN75" i="9"/>
  <c r="EN87" i="9" s="1"/>
  <c r="EY142" i="9"/>
  <c r="M26" i="10"/>
  <c r="R75" i="9"/>
  <c r="CK26" i="10"/>
  <c r="EB75" i="9"/>
  <c r="EB87" i="9" s="1"/>
  <c r="BC26" i="10"/>
  <c r="BL75" i="9"/>
  <c r="BL87" i="9" s="1"/>
  <c r="N75" i="9"/>
  <c r="BB26" i="10"/>
  <c r="BJ75" i="9"/>
  <c r="BJ87" i="9" s="1"/>
  <c r="CL26" i="10"/>
  <c r="ED75" i="9"/>
  <c r="ED87" i="9" s="1"/>
  <c r="EI142" i="9"/>
  <c r="GA142" i="9"/>
  <c r="CB26" i="10"/>
  <c r="DJ75" i="9"/>
  <c r="DJ87" i="9" s="1"/>
  <c r="DO142" i="9"/>
  <c r="FF142" i="9"/>
  <c r="BD142" i="9"/>
  <c r="FI142" i="9"/>
  <c r="GU142" i="9"/>
  <c r="DT142" i="9"/>
  <c r="CA142" i="9"/>
  <c r="DL142" i="9"/>
  <c r="DH142" i="9"/>
  <c r="BN142" i="9"/>
  <c r="J5" i="14"/>
  <c r="BE54" i="9"/>
  <c r="BE55" i="9" s="1"/>
  <c r="FE142" i="9"/>
  <c r="DP142" i="9"/>
  <c r="FK75" i="9"/>
  <c r="FK87" i="9" s="1"/>
  <c r="GM142" i="9"/>
  <c r="AC142" i="9"/>
  <c r="FZ142" i="9"/>
  <c r="DQ26" i="10"/>
  <c r="GN75" i="9"/>
  <c r="GU75" i="9"/>
  <c r="CZ26" i="10"/>
  <c r="FF75" i="9"/>
  <c r="FF87" i="9" s="1"/>
  <c r="FI75" i="9"/>
  <c r="FI87" i="9" s="1"/>
  <c r="CG26" i="10"/>
  <c r="DT75" i="9"/>
  <c r="DT87" i="9" s="1"/>
  <c r="CC26" i="10"/>
  <c r="DL75" i="9"/>
  <c r="DL87" i="9" s="1"/>
  <c r="CA26" i="10"/>
  <c r="DH75" i="9"/>
  <c r="DH87" i="9" s="1"/>
  <c r="J4" i="14"/>
  <c r="BE75" i="9"/>
  <c r="BE87" i="9" s="1"/>
  <c r="FE75" i="9"/>
  <c r="FE87" i="9" s="1"/>
  <c r="CE26" i="10"/>
  <c r="DP75" i="9"/>
  <c r="DP87" i="9" s="1"/>
  <c r="GM75" i="9"/>
  <c r="X26" i="10"/>
  <c r="AC75" i="9"/>
  <c r="DJ26" i="10"/>
  <c r="FZ75" i="9"/>
  <c r="CR142" i="9"/>
  <c r="EA75" i="9"/>
  <c r="EA87" i="9" s="1"/>
  <c r="FT142" i="9"/>
  <c r="CB142" i="9"/>
  <c r="FP142" i="9"/>
  <c r="AO142" i="9"/>
  <c r="DC142" i="9"/>
  <c r="BV142" i="9"/>
  <c r="ET142" i="9"/>
  <c r="GE75" i="9"/>
  <c r="M4" i="14"/>
  <c r="BQ75" i="9"/>
  <c r="BQ87" i="9" s="1"/>
  <c r="CD142" i="9"/>
  <c r="FL142" i="9"/>
  <c r="DG142" i="9"/>
  <c r="Z142" i="9"/>
  <c r="ER142" i="9"/>
  <c r="GK75" i="9"/>
  <c r="X5" i="14"/>
  <c r="DI54" i="9"/>
  <c r="DI55" i="9" s="1"/>
  <c r="BC142" i="9"/>
  <c r="GI75" i="9"/>
  <c r="EQ75" i="9"/>
  <c r="EQ87" i="9" s="1"/>
  <c r="FQ75" i="9"/>
  <c r="AU142" i="9"/>
  <c r="EJ142" i="9"/>
  <c r="BS26" i="10"/>
  <c r="CR75" i="9"/>
  <c r="CR87" i="9" s="1"/>
  <c r="DN26" i="10"/>
  <c r="GH75" i="9"/>
  <c r="GW75" i="9"/>
  <c r="BM26" i="10"/>
  <c r="CF75" i="9"/>
  <c r="CF87" i="9" s="1"/>
  <c r="CY142" i="9"/>
  <c r="K26" i="10"/>
  <c r="P75" i="9"/>
  <c r="AG4" i="14"/>
  <c r="ES75" i="9"/>
  <c r="ES87" i="9" s="1"/>
  <c r="K56" i="10"/>
  <c r="DO75" i="9"/>
  <c r="DO87" i="9" s="1"/>
  <c r="AY26" i="10"/>
  <c r="BD75" i="9"/>
  <c r="BD87" i="9" s="1"/>
  <c r="CA75" i="9"/>
  <c r="CA87" i="9" s="1"/>
  <c r="BD26" i="10"/>
  <c r="BN75" i="9"/>
  <c r="BN87" i="9" s="1"/>
  <c r="FK142" i="9"/>
  <c r="GH142" i="9"/>
  <c r="CT142" i="9"/>
  <c r="EA142" i="9"/>
  <c r="BT26" i="10"/>
  <c r="CT75" i="9"/>
  <c r="CT87" i="9" s="1"/>
  <c r="DG26" i="10"/>
  <c r="FT75" i="9"/>
  <c r="BK26" i="10"/>
  <c r="CB75" i="9"/>
  <c r="CB87" i="9" s="1"/>
  <c r="DE26" i="10"/>
  <c r="FP75" i="9"/>
  <c r="AJ26" i="10"/>
  <c r="AO75" i="9"/>
  <c r="DC75" i="9"/>
  <c r="DC87" i="9" s="1"/>
  <c r="BH26" i="10"/>
  <c r="BV75" i="9"/>
  <c r="BV87" i="9" s="1"/>
  <c r="CT26" i="10"/>
  <c r="ET75" i="9"/>
  <c r="ET87" i="9" s="1"/>
  <c r="GE142" i="9"/>
  <c r="M5" i="14"/>
  <c r="BQ54" i="9"/>
  <c r="BQ55" i="9" s="1"/>
  <c r="BL26" i="10"/>
  <c r="CD75" i="9"/>
  <c r="CD87" i="9" s="1"/>
  <c r="DC26" i="10"/>
  <c r="FL75" i="9"/>
  <c r="DG75" i="9"/>
  <c r="DG87" i="9" s="1"/>
  <c r="U26" i="10"/>
  <c r="Z75" i="9"/>
  <c r="CS26" i="10"/>
  <c r="ER75" i="9"/>
  <c r="ER87" i="9" s="1"/>
  <c r="GK142" i="9"/>
  <c r="X4" i="14"/>
  <c r="DI75" i="9"/>
  <c r="DI87" i="9" s="1"/>
  <c r="AX26" i="10"/>
  <c r="BC75" i="9"/>
  <c r="GI142" i="9"/>
  <c r="EQ142" i="9"/>
  <c r="FQ142" i="9"/>
  <c r="AP26" i="10"/>
  <c r="AU75" i="9"/>
  <c r="CO26" i="10"/>
  <c r="EJ75" i="9"/>
  <c r="EJ87" i="9" s="1"/>
  <c r="O5" i="14"/>
  <c r="BY54" i="9"/>
  <c r="BY55" i="9" s="1"/>
  <c r="FH142" i="9"/>
  <c r="GF142" i="9"/>
  <c r="FM75" i="9"/>
  <c r="AL142" i="9"/>
  <c r="EZ142" i="9"/>
  <c r="K5" i="14"/>
  <c r="BI54" i="9"/>
  <c r="BI55" i="9" s="1"/>
  <c r="H5" i="14"/>
  <c r="I5" i="14"/>
  <c r="AV54" i="9"/>
  <c r="BO142" i="9"/>
  <c r="FV142" i="9"/>
  <c r="AH5" i="14"/>
  <c r="EW54" i="9"/>
  <c r="EW55" i="9" s="1"/>
  <c r="U142" i="9"/>
  <c r="DZ142" i="9"/>
  <c r="AG142" i="9"/>
  <c r="GO75" i="9"/>
  <c r="BH142" i="9"/>
  <c r="GB142" i="9"/>
  <c r="GW142" i="9"/>
  <c r="DA26" i="10"/>
  <c r="FH75" i="9"/>
  <c r="FH87" i="9" s="1"/>
  <c r="FM142" i="9"/>
  <c r="AG26" i="10"/>
  <c r="AL75" i="9"/>
  <c r="CW26" i="10"/>
  <c r="EZ75" i="9"/>
  <c r="EZ87" i="9" s="1"/>
  <c r="K4" i="14"/>
  <c r="BI75" i="9"/>
  <c r="BI87" i="9" s="1"/>
  <c r="BO75" i="9"/>
  <c r="BO87" i="9" s="1"/>
  <c r="BA26" i="10"/>
  <c r="BH75" i="9"/>
  <c r="BH87" i="9" s="1"/>
  <c r="P142" i="9"/>
  <c r="DK142" i="9"/>
  <c r="W4" i="14"/>
  <c r="DE75" i="9"/>
  <c r="DE87" i="9" s="1"/>
  <c r="CJ26" i="10"/>
  <c r="DZ75" i="9"/>
  <c r="DZ87" i="9" s="1"/>
  <c r="AW142" i="9"/>
  <c r="BB142" i="9"/>
  <c r="DU26" i="10"/>
  <c r="GV75" i="9"/>
  <c r="CV26" i="10"/>
  <c r="EX75" i="9"/>
  <c r="EX87" i="9" s="1"/>
  <c r="S4" i="14"/>
  <c r="CO75" i="9"/>
  <c r="CO87" i="9" s="1"/>
  <c r="S5" i="14"/>
  <c r="CO54" i="9"/>
  <c r="CO55" i="9" s="1"/>
  <c r="O4" i="14"/>
  <c r="BY75" i="9"/>
  <c r="BY87" i="9" s="1"/>
  <c r="P26" i="10"/>
  <c r="U75" i="9"/>
  <c r="BX142" i="9"/>
  <c r="P4" i="14"/>
  <c r="CC75" i="9"/>
  <c r="CC87" i="9" s="1"/>
  <c r="DK75" i="9"/>
  <c r="DK87" i="9" s="1"/>
  <c r="GV142" i="9"/>
  <c r="P5" i="14"/>
  <c r="CC54" i="9"/>
  <c r="CC55" i="9" s="1"/>
  <c r="T142" i="9"/>
  <c r="DS75" i="9"/>
  <c r="DS87" i="9" s="1"/>
  <c r="Z5" i="14"/>
  <c r="DQ54" i="9"/>
  <c r="DQ55" i="9" s="1"/>
  <c r="FS142" i="9"/>
  <c r="CI75" i="9"/>
  <c r="CI87" i="9" s="1"/>
  <c r="O26" i="10"/>
  <c r="T75" i="9"/>
  <c r="T5" i="14"/>
  <c r="CS54" i="9"/>
  <c r="CS55" i="9" s="1"/>
  <c r="DW142" i="9"/>
  <c r="R4" i="14"/>
  <c r="CK75" i="9"/>
  <c r="CK87" i="9" s="1"/>
  <c r="AR26" i="10"/>
  <c r="AW75" i="9"/>
  <c r="DR26" i="10"/>
  <c r="GP75" i="9"/>
  <c r="R26" i="10"/>
  <c r="W75" i="9"/>
  <c r="BX26" i="10"/>
  <c r="DB75" i="9"/>
  <c r="DB87" i="9" s="1"/>
  <c r="BY26" i="10"/>
  <c r="DD75" i="9"/>
  <c r="DD87" i="9" s="1"/>
  <c r="GC142" i="9"/>
  <c r="AB5" i="14"/>
  <c r="DY54" i="9"/>
  <c r="DY55" i="9" s="1"/>
  <c r="AW26" i="10"/>
  <c r="BB75" i="9"/>
  <c r="BR26" i="10"/>
  <c r="CP75" i="9"/>
  <c r="CP87" i="9" s="1"/>
  <c r="AA4" i="14"/>
  <c r="DU75" i="9"/>
  <c r="DU87" i="9" s="1"/>
  <c r="EU75" i="9"/>
  <c r="EU87" i="9" s="1"/>
  <c r="GR142" i="9"/>
  <c r="BS75" i="9"/>
  <c r="BS87" i="9" s="1"/>
  <c r="AK142" i="9"/>
  <c r="AY142" i="9"/>
  <c r="K490" i="10"/>
  <c r="L352" i="10"/>
  <c r="AR142" i="9"/>
  <c r="GS75" i="9"/>
  <c r="EL142" i="9"/>
  <c r="CM75" i="9"/>
  <c r="CM87" i="9" s="1"/>
  <c r="AH142" i="9"/>
  <c r="FJ142" i="9"/>
  <c r="EE142" i="9"/>
  <c r="V4" i="14"/>
  <c r="DA75" i="9"/>
  <c r="DA87" i="9" s="1"/>
  <c r="BW142" i="9"/>
  <c r="FG142" i="9"/>
  <c r="Y5" i="14"/>
  <c r="DM54" i="9"/>
  <c r="DM55" i="9" s="1"/>
  <c r="AT142" i="9"/>
  <c r="GL142" i="9"/>
  <c r="AD5" i="14"/>
  <c r="EG54" i="9"/>
  <c r="EG55" i="9" s="1"/>
  <c r="BG75" i="9"/>
  <c r="BG87" i="9" s="1"/>
  <c r="CZ142" i="9"/>
  <c r="L189" i="9"/>
  <c r="L191" i="9" s="1"/>
  <c r="M184" i="9"/>
  <c r="M186" i="9" s="1"/>
  <c r="EX142" i="9" l="1"/>
  <c r="GO79" i="9"/>
  <c r="GO87" i="9"/>
  <c r="AI87" i="9"/>
  <c r="AI79" i="9"/>
  <c r="R87" i="9"/>
  <c r="R79" i="9"/>
  <c r="AJ87" i="9"/>
  <c r="AJ79" i="9"/>
  <c r="AD87" i="9"/>
  <c r="AD79" i="9"/>
  <c r="AV87" i="9"/>
  <c r="AV79" i="9"/>
  <c r="FY87" i="9"/>
  <c r="FY79" i="9"/>
  <c r="AK87" i="9"/>
  <c r="AK79" i="9"/>
  <c r="X79" i="9"/>
  <c r="X87" i="9"/>
  <c r="GA87" i="9"/>
  <c r="GA79" i="9"/>
  <c r="GI79" i="9"/>
  <c r="GI87" i="9"/>
  <c r="AS79" i="9"/>
  <c r="AS87" i="9"/>
  <c r="BB79" i="9"/>
  <c r="BB87" i="9"/>
  <c r="EX55" i="9"/>
  <c r="BC79" i="9"/>
  <c r="BC87" i="9"/>
  <c r="FU87" i="9"/>
  <c r="FU79" i="9"/>
  <c r="U87" i="9"/>
  <c r="U79" i="9"/>
  <c r="FZ87" i="9"/>
  <c r="FZ79" i="9"/>
  <c r="N79" i="9"/>
  <c r="N87" i="9"/>
  <c r="AX87" i="9"/>
  <c r="AX79" i="9"/>
  <c r="BA79" i="9"/>
  <c r="BA87" i="9"/>
  <c r="W79" i="9"/>
  <c r="W87" i="9"/>
  <c r="AP79" i="9"/>
  <c r="AP87" i="9"/>
  <c r="AZ87" i="9"/>
  <c r="AZ79" i="9"/>
  <c r="FO79" i="9"/>
  <c r="FO87" i="9"/>
  <c r="FT87" i="9"/>
  <c r="FT79" i="9"/>
  <c r="FR79" i="9"/>
  <c r="FR87" i="9"/>
  <c r="GS79" i="9"/>
  <c r="GS87" i="9"/>
  <c r="Y79" i="9"/>
  <c r="Y87" i="9"/>
  <c r="FW87" i="9"/>
  <c r="FW79" i="9"/>
  <c r="AQ79" i="9"/>
  <c r="AQ87" i="9"/>
  <c r="GL87" i="9"/>
  <c r="GL79" i="9"/>
  <c r="T87" i="9"/>
  <c r="T79" i="9"/>
  <c r="GW79" i="9"/>
  <c r="GW87" i="9"/>
  <c r="V87" i="9"/>
  <c r="V79" i="9"/>
  <c r="FV87" i="9"/>
  <c r="FV79" i="9"/>
  <c r="FN79" i="9"/>
  <c r="FN87" i="9"/>
  <c r="AT79" i="9"/>
  <c r="AT87" i="9"/>
  <c r="AF87" i="9"/>
  <c r="AF79" i="9"/>
  <c r="GC79" i="9"/>
  <c r="GC87" i="9"/>
  <c r="GE79" i="9"/>
  <c r="GE87" i="9"/>
  <c r="GG79" i="9"/>
  <c r="GG87" i="9"/>
  <c r="AY87" i="9"/>
  <c r="AY79" i="9"/>
  <c r="FQ79" i="9"/>
  <c r="FQ87" i="9"/>
  <c r="AW87" i="9"/>
  <c r="AW79" i="9"/>
  <c r="AU79" i="9"/>
  <c r="AU87" i="9"/>
  <c r="GR79" i="9"/>
  <c r="GR87" i="9"/>
  <c r="GQ79" i="9"/>
  <c r="GQ87" i="9"/>
  <c r="AH87" i="9"/>
  <c r="AH79" i="9"/>
  <c r="GH79" i="9"/>
  <c r="GH87" i="9"/>
  <c r="AC79" i="9"/>
  <c r="AC87" i="9"/>
  <c r="GD79" i="9"/>
  <c r="GD87" i="9"/>
  <c r="GT79" i="9"/>
  <c r="GT87" i="9"/>
  <c r="AN87" i="9"/>
  <c r="AN79" i="9"/>
  <c r="AR79" i="9"/>
  <c r="AR87" i="9"/>
  <c r="AG87" i="9"/>
  <c r="AG79" i="9"/>
  <c r="GM87" i="9"/>
  <c r="GM79" i="9"/>
  <c r="GN79" i="9"/>
  <c r="GN87" i="9"/>
  <c r="O79" i="9"/>
  <c r="O87" i="9"/>
  <c r="AO79" i="9"/>
  <c r="AO87" i="9"/>
  <c r="FX87" i="9"/>
  <c r="FX79" i="9"/>
  <c r="Z79" i="9"/>
  <c r="Z87" i="9"/>
  <c r="FP79" i="9"/>
  <c r="FP87" i="9"/>
  <c r="AB79" i="9"/>
  <c r="AB87" i="9"/>
  <c r="FS79" i="9"/>
  <c r="FS87" i="9"/>
  <c r="GP79" i="9"/>
  <c r="GP87" i="9"/>
  <c r="FL79" i="9"/>
  <c r="FL87" i="9"/>
  <c r="GV79" i="9"/>
  <c r="GV87" i="9"/>
  <c r="AL79" i="9"/>
  <c r="AL87" i="9"/>
  <c r="P87" i="9"/>
  <c r="P79" i="9"/>
  <c r="AA79" i="9"/>
  <c r="AA87" i="9"/>
  <c r="S87" i="9"/>
  <c r="S79" i="9"/>
  <c r="AE79" i="9"/>
  <c r="AE87" i="9"/>
  <c r="Q87" i="9"/>
  <c r="Q79" i="9"/>
  <c r="GJ87" i="9"/>
  <c r="GJ79" i="9"/>
  <c r="GK87" i="9"/>
  <c r="GK79" i="9"/>
  <c r="AM79" i="9"/>
  <c r="AM87" i="9"/>
  <c r="GB79" i="9"/>
  <c r="GB87" i="9"/>
  <c r="M79" i="9"/>
  <c r="M87" i="9"/>
  <c r="FM79" i="9"/>
  <c r="FM87" i="9"/>
  <c r="GU79" i="9"/>
  <c r="GU87" i="9"/>
  <c r="GF79" i="9"/>
  <c r="GF87" i="9"/>
  <c r="DS110" i="9"/>
  <c r="DS94" i="9"/>
  <c r="DS76" i="9"/>
  <c r="DS78" i="9" s="1"/>
  <c r="DS79" i="9" s="1"/>
  <c r="CA76" i="9"/>
  <c r="CA78" i="9" s="1"/>
  <c r="CA79" i="9" s="1"/>
  <c r="CA94" i="9"/>
  <c r="CA110" i="9"/>
  <c r="DB94" i="9"/>
  <c r="DB76" i="9"/>
  <c r="DB78" i="9" s="1"/>
  <c r="DB79" i="9" s="1"/>
  <c r="DB110" i="9"/>
  <c r="FL94" i="9"/>
  <c r="FL76" i="9"/>
  <c r="FL78" i="9" s="1"/>
  <c r="FL110" i="9"/>
  <c r="DP76" i="9"/>
  <c r="DP78" i="9" s="1"/>
  <c r="DP79" i="9" s="1"/>
  <c r="DP110" i="9"/>
  <c r="DP94" i="9"/>
  <c r="CS142" i="9"/>
  <c r="T6" i="14"/>
  <c r="CO142" i="9"/>
  <c r="S6" i="14"/>
  <c r="GH94" i="9"/>
  <c r="GH110" i="9"/>
  <c r="GH76" i="9"/>
  <c r="GH78" i="9" s="1"/>
  <c r="BQ76" i="9"/>
  <c r="BQ78" i="9" s="1"/>
  <c r="BQ79" i="9" s="1"/>
  <c r="BQ94" i="9"/>
  <c r="BQ110" i="9"/>
  <c r="FK76" i="9"/>
  <c r="FK78" i="9" s="1"/>
  <c r="FK79" i="9" s="1"/>
  <c r="FK94" i="9"/>
  <c r="FK110" i="9"/>
  <c r="FR94" i="9"/>
  <c r="FR76" i="9"/>
  <c r="FR78" i="9" s="1"/>
  <c r="FR110" i="9"/>
  <c r="CG94" i="9"/>
  <c r="CG76" i="9"/>
  <c r="CG78" i="9" s="1"/>
  <c r="CG79" i="9" s="1"/>
  <c r="CG110" i="9"/>
  <c r="EV94" i="9"/>
  <c r="EV76" i="9"/>
  <c r="EV78" i="9" s="1"/>
  <c r="EV79" i="9" s="1"/>
  <c r="EV110" i="9"/>
  <c r="GO76" i="9"/>
  <c r="GO78" i="9" s="1"/>
  <c r="GO94" i="9"/>
  <c r="GO110" i="9"/>
  <c r="FP76" i="9"/>
  <c r="FP78" i="9" s="1"/>
  <c r="FP94" i="9"/>
  <c r="FP110" i="9"/>
  <c r="GK110" i="9"/>
  <c r="GK76" i="9"/>
  <c r="GK78" i="9" s="1"/>
  <c r="GK94" i="9"/>
  <c r="BE94" i="9"/>
  <c r="BE76" i="9"/>
  <c r="BE78" i="9" s="1"/>
  <c r="BE79" i="9" s="1"/>
  <c r="BE110" i="9"/>
  <c r="AB76" i="9"/>
  <c r="AB78" i="9" s="1"/>
  <c r="AB110" i="9"/>
  <c r="AB94" i="9"/>
  <c r="FO110" i="9"/>
  <c r="FO94" i="9"/>
  <c r="FO76" i="9"/>
  <c r="FO78" i="9" s="1"/>
  <c r="AV76" i="9"/>
  <c r="AV78" i="9" s="1"/>
  <c r="AV94" i="9"/>
  <c r="AV110" i="9"/>
  <c r="G6" i="14"/>
  <c r="AJ142" i="9"/>
  <c r="EK94" i="9"/>
  <c r="EK76" i="9"/>
  <c r="EK78" i="9" s="1"/>
  <c r="EK79" i="9" s="1"/>
  <c r="EK110" i="9"/>
  <c r="CZ110" i="9"/>
  <c r="CZ76" i="9"/>
  <c r="CZ78" i="9" s="1"/>
  <c r="CZ79" i="9" s="1"/>
  <c r="CZ94" i="9"/>
  <c r="CK76" i="9"/>
  <c r="CK78" i="9" s="1"/>
  <c r="CK79" i="9" s="1"/>
  <c r="CK94" i="9"/>
  <c r="CK110" i="9"/>
  <c r="BH76" i="9"/>
  <c r="BH78" i="9" s="1"/>
  <c r="BH79" i="9" s="1"/>
  <c r="BH94" i="9"/>
  <c r="BH110" i="9"/>
  <c r="CC142" i="9"/>
  <c r="P6" i="14"/>
  <c r="GU76" i="9"/>
  <c r="GU78" i="9" s="1"/>
  <c r="GU94" i="9"/>
  <c r="GU110" i="9"/>
  <c r="AA76" i="9"/>
  <c r="AA78" i="9" s="1"/>
  <c r="AA94" i="9"/>
  <c r="AA110" i="9"/>
  <c r="GT94" i="9"/>
  <c r="GT76" i="9"/>
  <c r="GT78" i="9" s="1"/>
  <c r="GT110" i="9"/>
  <c r="AQ94" i="9"/>
  <c r="AQ110" i="9"/>
  <c r="AQ76" i="9"/>
  <c r="AQ78" i="9" s="1"/>
  <c r="FG110" i="9"/>
  <c r="FG94" i="9"/>
  <c r="FG76" i="9"/>
  <c r="FG78" i="9" s="1"/>
  <c r="FG79" i="9" s="1"/>
  <c r="EL76" i="9"/>
  <c r="EL78" i="9" s="1"/>
  <c r="EL79" i="9" s="1"/>
  <c r="EL94" i="9"/>
  <c r="EL110" i="9"/>
  <c r="AL76" i="9"/>
  <c r="AL78" i="9" s="1"/>
  <c r="AL94" i="9"/>
  <c r="AL110" i="9"/>
  <c r="AU76" i="9"/>
  <c r="AU78" i="9" s="1"/>
  <c r="AU94" i="9"/>
  <c r="AU110" i="9"/>
  <c r="P94" i="9"/>
  <c r="P76" i="9"/>
  <c r="P78" i="9" s="1"/>
  <c r="P110" i="9"/>
  <c r="J6" i="14"/>
  <c r="BE142" i="9"/>
  <c r="BJ76" i="9"/>
  <c r="BJ78" i="9" s="1"/>
  <c r="BJ79" i="9" s="1"/>
  <c r="BJ110" i="9"/>
  <c r="BJ94" i="9"/>
  <c r="EN110" i="9"/>
  <c r="EN94" i="9"/>
  <c r="EN76" i="9"/>
  <c r="EN78" i="9" s="1"/>
  <c r="EN79" i="9" s="1"/>
  <c r="M76" i="9"/>
  <c r="M78" i="9" s="1"/>
  <c r="M110" i="9"/>
  <c r="M94" i="9"/>
  <c r="BK94" i="9"/>
  <c r="BK110" i="9"/>
  <c r="BK76" i="9"/>
  <c r="BK78" i="9" s="1"/>
  <c r="BK79" i="9" s="1"/>
  <c r="AM76" i="9"/>
  <c r="AM78" i="9" s="1"/>
  <c r="AM94" i="9"/>
  <c r="AM110" i="9"/>
  <c r="O94" i="9"/>
  <c r="O110" i="9"/>
  <c r="O76" i="9"/>
  <c r="O78" i="9" s="1"/>
  <c r="DW94" i="9"/>
  <c r="DW110" i="9"/>
  <c r="DW76" i="9"/>
  <c r="DW78" i="9" s="1"/>
  <c r="DW79" i="9" s="1"/>
  <c r="EF76" i="9"/>
  <c r="EF78" i="9" s="1"/>
  <c r="EF79" i="9" s="1"/>
  <c r="EF94" i="9"/>
  <c r="EF110" i="9"/>
  <c r="AF94" i="9"/>
  <c r="AF76" i="9"/>
  <c r="AF78" i="9" s="1"/>
  <c r="AF110" i="9"/>
  <c r="CN94" i="9"/>
  <c r="CN110" i="9"/>
  <c r="CN76" i="9"/>
  <c r="CN78" i="9" s="1"/>
  <c r="CN79" i="9" s="1"/>
  <c r="DZ94" i="9"/>
  <c r="DZ76" i="9"/>
  <c r="DZ78" i="9" s="1"/>
  <c r="DZ79" i="9" s="1"/>
  <c r="DZ110" i="9"/>
  <c r="BC94" i="9"/>
  <c r="BC76" i="9"/>
  <c r="BC78" i="9" s="1"/>
  <c r="BC110" i="9"/>
  <c r="DC76" i="9"/>
  <c r="DC78" i="9" s="1"/>
  <c r="DC79" i="9" s="1"/>
  <c r="DC94" i="9"/>
  <c r="DC110" i="9"/>
  <c r="BB76" i="9"/>
  <c r="BB78" i="9" s="1"/>
  <c r="BB94" i="9"/>
  <c r="BB110" i="9"/>
  <c r="GP110" i="9"/>
  <c r="GP94" i="9"/>
  <c r="GP76" i="9"/>
  <c r="GP78" i="9" s="1"/>
  <c r="CI94" i="9"/>
  <c r="CI110" i="9"/>
  <c r="CI76" i="9"/>
  <c r="CI78" i="9" s="1"/>
  <c r="CI79" i="9" s="1"/>
  <c r="CC94" i="9"/>
  <c r="CC76" i="9"/>
  <c r="CC78" i="9" s="1"/>
  <c r="CC79" i="9" s="1"/>
  <c r="CC110" i="9"/>
  <c r="EX76" i="9"/>
  <c r="EX78" i="9" s="1"/>
  <c r="EX79" i="9" s="1"/>
  <c r="EX94" i="9"/>
  <c r="EX110" i="9"/>
  <c r="BI142" i="9"/>
  <c r="K6" i="14"/>
  <c r="ER76" i="9"/>
  <c r="ER78" i="9" s="1"/>
  <c r="ER79" i="9" s="1"/>
  <c r="ER94" i="9"/>
  <c r="ER110" i="9"/>
  <c r="CB76" i="9"/>
  <c r="CB78" i="9" s="1"/>
  <c r="CB79" i="9" s="1"/>
  <c r="CB110" i="9"/>
  <c r="CB94" i="9"/>
  <c r="FZ94" i="9"/>
  <c r="FZ76" i="9"/>
  <c r="FZ78" i="9" s="1"/>
  <c r="FZ110" i="9"/>
  <c r="DH94" i="9"/>
  <c r="DH110" i="9"/>
  <c r="DH76" i="9"/>
  <c r="DH78" i="9" s="1"/>
  <c r="DH79" i="9" s="1"/>
  <c r="GN110" i="9"/>
  <c r="GN76" i="9"/>
  <c r="GN78" i="9" s="1"/>
  <c r="GN94" i="9"/>
  <c r="CW76" i="9"/>
  <c r="CW78" i="9" s="1"/>
  <c r="CW79" i="9" s="1"/>
  <c r="CW94" i="9"/>
  <c r="CW110" i="9"/>
  <c r="AJ76" i="9"/>
  <c r="AJ78" i="9" s="1"/>
  <c r="AJ94" i="9"/>
  <c r="AJ110" i="9"/>
  <c r="CK142" i="9"/>
  <c r="R6" i="14"/>
  <c r="BW94" i="9"/>
  <c r="BW76" i="9"/>
  <c r="BW78" i="9" s="1"/>
  <c r="BW79" i="9" s="1"/>
  <c r="BW110" i="9"/>
  <c r="GR76" i="9"/>
  <c r="GR78" i="9" s="1"/>
  <c r="GR110" i="9"/>
  <c r="GR94" i="9"/>
  <c r="L31" i="3"/>
  <c r="CE76" i="9"/>
  <c r="CE78" i="9" s="1"/>
  <c r="CE79" i="9" s="1"/>
  <c r="CE94" i="9"/>
  <c r="CE110" i="9"/>
  <c r="DY142" i="9"/>
  <c r="AB6" i="14"/>
  <c r="AW94" i="9"/>
  <c r="AW110" i="9"/>
  <c r="AW76" i="9"/>
  <c r="AW78" i="9" s="1"/>
  <c r="GV94" i="9"/>
  <c r="GV76" i="9"/>
  <c r="GV78" i="9" s="1"/>
  <c r="GV110" i="9"/>
  <c r="BN94" i="9"/>
  <c r="BN110" i="9"/>
  <c r="BN76" i="9"/>
  <c r="BN78" i="9" s="1"/>
  <c r="BN79" i="9" s="1"/>
  <c r="BF94" i="9"/>
  <c r="BF76" i="9"/>
  <c r="BF78" i="9" s="1"/>
  <c r="BF79" i="9" s="1"/>
  <c r="BF110" i="9"/>
  <c r="FC76" i="9"/>
  <c r="FC78" i="9" s="1"/>
  <c r="FC79" i="9" s="1"/>
  <c r="FC94" i="9"/>
  <c r="FC110" i="9"/>
  <c r="DX94" i="9"/>
  <c r="DX110" i="9"/>
  <c r="DX76" i="9"/>
  <c r="DX78" i="9" s="1"/>
  <c r="DX79" i="9" s="1"/>
  <c r="AI94" i="9"/>
  <c r="AI110" i="9"/>
  <c r="AI76" i="9"/>
  <c r="AI78" i="9" s="1"/>
  <c r="DV76" i="9"/>
  <c r="DV78" i="9" s="1"/>
  <c r="DV79" i="9" s="1"/>
  <c r="DV110" i="9"/>
  <c r="DV94" i="9"/>
  <c r="AE6" i="14"/>
  <c r="EK142" i="9"/>
  <c r="GG76" i="9"/>
  <c r="GG78" i="9" s="1"/>
  <c r="GG110" i="9"/>
  <c r="GG94" i="9"/>
  <c r="BM94" i="9"/>
  <c r="BM76" i="9"/>
  <c r="BM78" i="9" s="1"/>
  <c r="BM79" i="9" s="1"/>
  <c r="BM110" i="9"/>
  <c r="CF94" i="9"/>
  <c r="CF110" i="9"/>
  <c r="CF76" i="9"/>
  <c r="CF78" i="9" s="1"/>
  <c r="CF79" i="9" s="1"/>
  <c r="F6" i="14"/>
  <c r="X142" i="9"/>
  <c r="EG142" i="9"/>
  <c r="AD6" i="14"/>
  <c r="M6" i="14"/>
  <c r="BQ142" i="9"/>
  <c r="L96" i="9"/>
  <c r="L97" i="9" s="1"/>
  <c r="CM76" i="9"/>
  <c r="CM78" i="9" s="1"/>
  <c r="CM79" i="9" s="1"/>
  <c r="CM94" i="9"/>
  <c r="CM110" i="9"/>
  <c r="BS76" i="9"/>
  <c r="BS78" i="9" s="1"/>
  <c r="BS79" i="9" s="1"/>
  <c r="BS94" i="9"/>
  <c r="BS110" i="9"/>
  <c r="DQ142" i="9"/>
  <c r="Z6" i="14"/>
  <c r="ET110" i="9"/>
  <c r="ET76" i="9"/>
  <c r="ET78" i="9" s="1"/>
  <c r="ET79" i="9" s="1"/>
  <c r="ET94" i="9"/>
  <c r="N110" i="9"/>
  <c r="N94" i="9"/>
  <c r="N76" i="9"/>
  <c r="N78" i="9" s="1"/>
  <c r="AS110" i="9"/>
  <c r="AS76" i="9"/>
  <c r="AS78" i="9" s="1"/>
  <c r="AS94" i="9"/>
  <c r="BP94" i="9"/>
  <c r="BP110" i="9"/>
  <c r="BP76" i="9"/>
  <c r="BP78" i="9" s="1"/>
  <c r="BP79" i="9" s="1"/>
  <c r="BZ76" i="9"/>
  <c r="BZ78" i="9" s="1"/>
  <c r="BZ79" i="9" s="1"/>
  <c r="BZ94" i="9"/>
  <c r="BZ110" i="9"/>
  <c r="AN76" i="9"/>
  <c r="AN78" i="9" s="1"/>
  <c r="AN94" i="9"/>
  <c r="AN110" i="9"/>
  <c r="L6" i="14"/>
  <c r="BM142" i="9"/>
  <c r="CV110" i="9"/>
  <c r="CV76" i="9"/>
  <c r="CV78" i="9" s="1"/>
  <c r="CV79" i="9" s="1"/>
  <c r="CV94" i="9"/>
  <c r="EO142" i="9"/>
  <c r="AF6" i="14"/>
  <c r="EG76" i="9"/>
  <c r="EG78" i="9" s="1"/>
  <c r="EG79" i="9" s="1"/>
  <c r="EG94" i="9"/>
  <c r="EG110" i="9"/>
  <c r="V6" i="14"/>
  <c r="DA142" i="9"/>
  <c r="EO94" i="9"/>
  <c r="EO76" i="9"/>
  <c r="EO78" i="9" s="1"/>
  <c r="EO79" i="9" s="1"/>
  <c r="EO110" i="9"/>
  <c r="AG110" i="9"/>
  <c r="AG94" i="9"/>
  <c r="AG76" i="9"/>
  <c r="AG78" i="9" s="1"/>
  <c r="U94" i="9"/>
  <c r="U76" i="9"/>
  <c r="U78" i="9" s="1"/>
  <c r="U110" i="9"/>
  <c r="Z94" i="9"/>
  <c r="Z76" i="9"/>
  <c r="Z78" i="9" s="1"/>
  <c r="Z110" i="9"/>
  <c r="FT94" i="9"/>
  <c r="FT76" i="9"/>
  <c r="FT78" i="9" s="1"/>
  <c r="FT110" i="9"/>
  <c r="FQ94" i="9"/>
  <c r="FQ76" i="9"/>
  <c r="FQ78" i="9" s="1"/>
  <c r="FQ110" i="9"/>
  <c r="AC76" i="9"/>
  <c r="AC78" i="9" s="1"/>
  <c r="AC94" i="9"/>
  <c r="AC110" i="9"/>
  <c r="DL94" i="9"/>
  <c r="DL76" i="9"/>
  <c r="DL78" i="9" s="1"/>
  <c r="DL79" i="9" s="1"/>
  <c r="DL110" i="9"/>
  <c r="Y94" i="9"/>
  <c r="Y110" i="9"/>
  <c r="Y76" i="9"/>
  <c r="Y78" i="9" s="1"/>
  <c r="GA94" i="9"/>
  <c r="GA76" i="9"/>
  <c r="GA78" i="9" s="1"/>
  <c r="GA110" i="9"/>
  <c r="EY76" i="9"/>
  <c r="EY78" i="9" s="1"/>
  <c r="EY79" i="9" s="1"/>
  <c r="EY110" i="9"/>
  <c r="EY94" i="9"/>
  <c r="EM76" i="9"/>
  <c r="EM78" i="9" s="1"/>
  <c r="EM79" i="9" s="1"/>
  <c r="EM110" i="9"/>
  <c r="EM94" i="9"/>
  <c r="FU94" i="9"/>
  <c r="FU110" i="9"/>
  <c r="FU76" i="9"/>
  <c r="FU78" i="9" s="1"/>
  <c r="AR94" i="9"/>
  <c r="AR76" i="9"/>
  <c r="AR78" i="9" s="1"/>
  <c r="AR110" i="9"/>
  <c r="BL110" i="9"/>
  <c r="BL94" i="9"/>
  <c r="BL76" i="9"/>
  <c r="BL78" i="9" s="1"/>
  <c r="BL79" i="9" s="1"/>
  <c r="BR76" i="9"/>
  <c r="BR78" i="9" s="1"/>
  <c r="BR79" i="9" s="1"/>
  <c r="BR94" i="9"/>
  <c r="BR110" i="9"/>
  <c r="AZ76" i="9"/>
  <c r="AZ78" i="9" s="1"/>
  <c r="AZ110" i="9"/>
  <c r="AZ94" i="9"/>
  <c r="Q94" i="9"/>
  <c r="Q110" i="9"/>
  <c r="Q76" i="9"/>
  <c r="Q78" i="9" s="1"/>
  <c r="EC110" i="9"/>
  <c r="EC94" i="9"/>
  <c r="EC76" i="9"/>
  <c r="EC78" i="9" s="1"/>
  <c r="EC79" i="9" s="1"/>
  <c r="EW76" i="9"/>
  <c r="EW78" i="9" s="1"/>
  <c r="EW79" i="9" s="1"/>
  <c r="EW110" i="9"/>
  <c r="EW94" i="9"/>
  <c r="EE76" i="9"/>
  <c r="EE78" i="9" s="1"/>
  <c r="EE79" i="9" s="1"/>
  <c r="EE94" i="9"/>
  <c r="EE110" i="9"/>
  <c r="DD76" i="9"/>
  <c r="DD78" i="9" s="1"/>
  <c r="DD79" i="9" s="1"/>
  <c r="DD94" i="9"/>
  <c r="DD110" i="9"/>
  <c r="AH6" i="14"/>
  <c r="EW142" i="9"/>
  <c r="BV94" i="9"/>
  <c r="BV110" i="9"/>
  <c r="BV76" i="9"/>
  <c r="BV78" i="9" s="1"/>
  <c r="BV79" i="9" s="1"/>
  <c r="EQ76" i="9"/>
  <c r="EQ78" i="9" s="1"/>
  <c r="EQ79" i="9" s="1"/>
  <c r="EQ110" i="9"/>
  <c r="EQ94" i="9"/>
  <c r="DJ76" i="9"/>
  <c r="DJ78" i="9" s="1"/>
  <c r="DJ79" i="9" s="1"/>
  <c r="DJ94" i="9"/>
  <c r="DJ110" i="9"/>
  <c r="FA76" i="9"/>
  <c r="FA78" i="9" s="1"/>
  <c r="FA79" i="9" s="1"/>
  <c r="FA94" i="9"/>
  <c r="FA110" i="9"/>
  <c r="EI76" i="9"/>
  <c r="EI78" i="9" s="1"/>
  <c r="EI79" i="9" s="1"/>
  <c r="EI94" i="9"/>
  <c r="EI110" i="9"/>
  <c r="DY76" i="9"/>
  <c r="DY78" i="9" s="1"/>
  <c r="DY79" i="9" s="1"/>
  <c r="DY94" i="9"/>
  <c r="DY110" i="9"/>
  <c r="GD76" i="9"/>
  <c r="GD78" i="9" s="1"/>
  <c r="GD94" i="9"/>
  <c r="GD110" i="9"/>
  <c r="DF110" i="9"/>
  <c r="DF76" i="9"/>
  <c r="DF78" i="9" s="1"/>
  <c r="DF79" i="9" s="1"/>
  <c r="DF94" i="9"/>
  <c r="GB94" i="9"/>
  <c r="GB110" i="9"/>
  <c r="GB76" i="9"/>
  <c r="GB78" i="9" s="1"/>
  <c r="GC76" i="9"/>
  <c r="GC78" i="9" s="1"/>
  <c r="GC94" i="9"/>
  <c r="GC110" i="9"/>
  <c r="CJ110" i="9"/>
  <c r="CJ76" i="9"/>
  <c r="CJ78" i="9" s="1"/>
  <c r="CJ79" i="9" s="1"/>
  <c r="CJ94" i="9"/>
  <c r="GL76" i="9"/>
  <c r="GL78" i="9" s="1"/>
  <c r="GL94" i="9"/>
  <c r="GL110" i="9"/>
  <c r="DU142" i="9"/>
  <c r="AA6" i="14"/>
  <c r="EH94" i="9"/>
  <c r="EH76" i="9"/>
  <c r="EH78" i="9" s="1"/>
  <c r="EH79" i="9" s="1"/>
  <c r="EH110" i="9"/>
  <c r="DG76" i="9"/>
  <c r="DG78" i="9" s="1"/>
  <c r="DG79" i="9" s="1"/>
  <c r="DG110" i="9"/>
  <c r="DG94" i="9"/>
  <c r="DT94" i="9"/>
  <c r="DT76" i="9"/>
  <c r="DT78" i="9" s="1"/>
  <c r="DT79" i="9" s="1"/>
  <c r="DT110" i="9"/>
  <c r="BU76" i="9"/>
  <c r="BU78" i="9" s="1"/>
  <c r="BU79" i="9" s="1"/>
  <c r="BU94" i="9"/>
  <c r="BU110" i="9"/>
  <c r="FJ94" i="9"/>
  <c r="FJ110" i="9"/>
  <c r="FJ76" i="9"/>
  <c r="FJ78" i="9" s="1"/>
  <c r="FJ79" i="9" s="1"/>
  <c r="N32" i="9"/>
  <c r="O30" i="9"/>
  <c r="DR76" i="9"/>
  <c r="DR78" i="9" s="1"/>
  <c r="DR79" i="9" s="1"/>
  <c r="DR94" i="9"/>
  <c r="DR110" i="9"/>
  <c r="AC6" i="14"/>
  <c r="EC142" i="9"/>
  <c r="M189" i="9"/>
  <c r="M191" i="9" s="1"/>
  <c r="N184" i="9"/>
  <c r="N186" i="9" s="1"/>
  <c r="GS76" i="9"/>
  <c r="GS78" i="9" s="1"/>
  <c r="GS94" i="9"/>
  <c r="GS110" i="9"/>
  <c r="EU94" i="9"/>
  <c r="EU110" i="9"/>
  <c r="EU76" i="9"/>
  <c r="EU78" i="9" s="1"/>
  <c r="EU79" i="9" s="1"/>
  <c r="BY94" i="9"/>
  <c r="BY76" i="9"/>
  <c r="BY78" i="9" s="1"/>
  <c r="BY79" i="9" s="1"/>
  <c r="BY110" i="9"/>
  <c r="CT76" i="9"/>
  <c r="CT78" i="9" s="1"/>
  <c r="CT79" i="9" s="1"/>
  <c r="CT94" i="9"/>
  <c r="CT110" i="9"/>
  <c r="BD94" i="9"/>
  <c r="BD76" i="9"/>
  <c r="BD78" i="9" s="1"/>
  <c r="BD79" i="9" s="1"/>
  <c r="BD110" i="9"/>
  <c r="GM76" i="9"/>
  <c r="GM78" i="9" s="1"/>
  <c r="GM94" i="9"/>
  <c r="GM110" i="9"/>
  <c r="BT94" i="9"/>
  <c r="BT76" i="9"/>
  <c r="BT78" i="9" s="1"/>
  <c r="BT79" i="9" s="1"/>
  <c r="BT110" i="9"/>
  <c r="L192" i="9"/>
  <c r="BO110" i="9"/>
  <c r="BO76" i="9"/>
  <c r="BO78" i="9" s="1"/>
  <c r="BO79" i="9" s="1"/>
  <c r="BO94" i="9"/>
  <c r="GW76" i="9"/>
  <c r="GW78" i="9" s="1"/>
  <c r="GW94" i="9"/>
  <c r="GW110" i="9"/>
  <c r="GI76" i="9"/>
  <c r="GI78" i="9" s="1"/>
  <c r="GI94" i="9"/>
  <c r="GI110" i="9"/>
  <c r="EB94" i="9"/>
  <c r="EB76" i="9"/>
  <c r="EB78" i="9" s="1"/>
  <c r="EB79" i="9" s="1"/>
  <c r="EB110" i="9"/>
  <c r="CU110" i="9"/>
  <c r="CU94" i="9"/>
  <c r="CU76" i="9"/>
  <c r="CU78" i="9" s="1"/>
  <c r="CU79" i="9" s="1"/>
  <c r="AD76" i="9"/>
  <c r="AD78" i="9" s="1"/>
  <c r="AD94" i="9"/>
  <c r="AD110" i="9"/>
  <c r="Q6" i="14"/>
  <c r="CG142" i="9"/>
  <c r="U6" i="14"/>
  <c r="CW142" i="9"/>
  <c r="FX76" i="9"/>
  <c r="FX78" i="9" s="1"/>
  <c r="FX110" i="9"/>
  <c r="FX94" i="9"/>
  <c r="FW76" i="9"/>
  <c r="FW78" i="9" s="1"/>
  <c r="FW110" i="9"/>
  <c r="FW94" i="9"/>
  <c r="N6" i="14"/>
  <c r="BU142" i="9"/>
  <c r="W6" i="14"/>
  <c r="DE142" i="9"/>
  <c r="DQ94" i="9"/>
  <c r="DQ76" i="9"/>
  <c r="DQ78" i="9" s="1"/>
  <c r="DQ79" i="9" s="1"/>
  <c r="DQ110" i="9"/>
  <c r="DN76" i="9"/>
  <c r="DN78" i="9" s="1"/>
  <c r="DN79" i="9" s="1"/>
  <c r="DN94" i="9"/>
  <c r="DN110" i="9"/>
  <c r="CX110" i="9"/>
  <c r="CX94" i="9"/>
  <c r="CX76" i="9"/>
  <c r="CX78" i="9" s="1"/>
  <c r="CX79" i="9" s="1"/>
  <c r="FV110" i="9"/>
  <c r="FV94" i="9"/>
  <c r="FV76" i="9"/>
  <c r="FV78" i="9" s="1"/>
  <c r="AT76" i="9"/>
  <c r="AT78" i="9" s="1"/>
  <c r="AT94" i="9"/>
  <c r="AT110" i="9"/>
  <c r="AY76" i="9"/>
  <c r="AY78" i="9" s="1"/>
  <c r="AY110" i="9"/>
  <c r="AY94" i="9"/>
  <c r="CL76" i="9"/>
  <c r="CL78" i="9" s="1"/>
  <c r="CL79" i="9" s="1"/>
  <c r="CL94" i="9"/>
  <c r="CL110" i="9"/>
  <c r="DU76" i="9"/>
  <c r="DU78" i="9" s="1"/>
  <c r="DU79" i="9" s="1"/>
  <c r="DU94" i="9"/>
  <c r="DU110" i="9"/>
  <c r="DA76" i="9"/>
  <c r="DA78" i="9" s="1"/>
  <c r="DA79" i="9" s="1"/>
  <c r="DA94" i="9"/>
  <c r="DA110" i="9"/>
  <c r="FI76" i="9"/>
  <c r="FI78" i="9" s="1"/>
  <c r="FI79" i="9" s="1"/>
  <c r="FI110" i="9"/>
  <c r="FI94" i="9"/>
  <c r="FD76" i="9"/>
  <c r="FD78" i="9" s="1"/>
  <c r="FD79" i="9" s="1"/>
  <c r="FD94" i="9"/>
  <c r="FD110" i="9"/>
  <c r="AE76" i="9"/>
  <c r="AE78" i="9" s="1"/>
  <c r="AE94" i="9"/>
  <c r="AE110" i="9"/>
  <c r="BA94" i="9"/>
  <c r="BA76" i="9"/>
  <c r="BA78" i="9" s="1"/>
  <c r="BA110" i="9"/>
  <c r="GQ110" i="9"/>
  <c r="GQ76" i="9"/>
  <c r="GQ78" i="9" s="1"/>
  <c r="GQ94" i="9"/>
  <c r="FY110" i="9"/>
  <c r="FY76" i="9"/>
  <c r="FY78" i="9" s="1"/>
  <c r="FY94" i="9"/>
  <c r="AH76" i="9"/>
  <c r="AH78" i="9" s="1"/>
  <c r="AH94" i="9"/>
  <c r="AH110" i="9"/>
  <c r="ES142" i="9"/>
  <c r="AG6" i="14"/>
  <c r="FM94" i="9"/>
  <c r="FM76" i="9"/>
  <c r="FM78" i="9" s="1"/>
  <c r="FM110" i="9"/>
  <c r="BI76" i="9"/>
  <c r="BI78" i="9" s="1"/>
  <c r="BI79" i="9" s="1"/>
  <c r="BI94" i="9"/>
  <c r="BI110" i="9"/>
  <c r="L490" i="10"/>
  <c r="M352" i="10"/>
  <c r="BY142" i="9"/>
  <c r="O6" i="14"/>
  <c r="R94" i="9"/>
  <c r="R110" i="9"/>
  <c r="R76" i="9"/>
  <c r="R78" i="9" s="1"/>
  <c r="X76" i="9"/>
  <c r="X78" i="9" s="1"/>
  <c r="X94" i="9"/>
  <c r="X110" i="9"/>
  <c r="CS94" i="9"/>
  <c r="CS76" i="9"/>
  <c r="CS78" i="9" s="1"/>
  <c r="CS79" i="9" s="1"/>
  <c r="CS110" i="9"/>
  <c r="AP76" i="9"/>
  <c r="AP78" i="9" s="1"/>
  <c r="AP94" i="9"/>
  <c r="AP110" i="9"/>
  <c r="FN76" i="9"/>
  <c r="FN78" i="9" s="1"/>
  <c r="FN110" i="9"/>
  <c r="FN94" i="9"/>
  <c r="BX76" i="9"/>
  <c r="BX78" i="9" s="1"/>
  <c r="BX79" i="9" s="1"/>
  <c r="BX94" i="9"/>
  <c r="BX110" i="9"/>
  <c r="DM142" i="9"/>
  <c r="Y6" i="14"/>
  <c r="FH94" i="9"/>
  <c r="FH76" i="9"/>
  <c r="FH78" i="9" s="1"/>
  <c r="FH79" i="9" s="1"/>
  <c r="FH110" i="9"/>
  <c r="DO76" i="9"/>
  <c r="DO78" i="9" s="1"/>
  <c r="DO79" i="9" s="1"/>
  <c r="DO94" i="9"/>
  <c r="DO110" i="9"/>
  <c r="CP76" i="9"/>
  <c r="CP78" i="9" s="1"/>
  <c r="CP79" i="9" s="1"/>
  <c r="CP94" i="9"/>
  <c r="CP110" i="9"/>
  <c r="W76" i="9"/>
  <c r="W78" i="9" s="1"/>
  <c r="W94" i="9"/>
  <c r="W110" i="9"/>
  <c r="T76" i="9"/>
  <c r="T78" i="9" s="1"/>
  <c r="T94" i="9"/>
  <c r="T110" i="9"/>
  <c r="CO94" i="9"/>
  <c r="CO76" i="9"/>
  <c r="CO78" i="9" s="1"/>
  <c r="CO79" i="9" s="1"/>
  <c r="CO110" i="9"/>
  <c r="DE94" i="9"/>
  <c r="DE76" i="9"/>
  <c r="DE78" i="9" s="1"/>
  <c r="DE79" i="9" s="1"/>
  <c r="DE110" i="9"/>
  <c r="DI76" i="9"/>
  <c r="DI78" i="9" s="1"/>
  <c r="DI79" i="9" s="1"/>
  <c r="DI110" i="9"/>
  <c r="DI94" i="9"/>
  <c r="CD76" i="9"/>
  <c r="CD78" i="9" s="1"/>
  <c r="CD79" i="9" s="1"/>
  <c r="CD94" i="9"/>
  <c r="CD110" i="9"/>
  <c r="FE94" i="9"/>
  <c r="FE76" i="9"/>
  <c r="FE78" i="9" s="1"/>
  <c r="FE79" i="9" s="1"/>
  <c r="FE110" i="9"/>
  <c r="FF76" i="9"/>
  <c r="FF78" i="9" s="1"/>
  <c r="FF79" i="9" s="1"/>
  <c r="FF110" i="9"/>
  <c r="FF94" i="9"/>
  <c r="AX110" i="9"/>
  <c r="AX76" i="9"/>
  <c r="AX78" i="9" s="1"/>
  <c r="AX94" i="9"/>
  <c r="GF76" i="9"/>
  <c r="GF78" i="9" s="1"/>
  <c r="GF94" i="9"/>
  <c r="GF110" i="9"/>
  <c r="GJ76" i="9"/>
  <c r="GJ78" i="9" s="1"/>
  <c r="GJ94" i="9"/>
  <c r="GJ110" i="9"/>
  <c r="FS76" i="9"/>
  <c r="FS78" i="9" s="1"/>
  <c r="FS110" i="9"/>
  <c r="FS94" i="9"/>
  <c r="CQ94" i="9"/>
  <c r="CQ76" i="9"/>
  <c r="CQ78" i="9" s="1"/>
  <c r="CQ79" i="9" s="1"/>
  <c r="CQ110" i="9"/>
  <c r="DM94" i="9"/>
  <c r="DM76" i="9"/>
  <c r="DM78" i="9" s="1"/>
  <c r="DM79" i="9" s="1"/>
  <c r="DM110" i="9"/>
  <c r="AK94" i="9"/>
  <c r="AK110" i="9"/>
  <c r="AK76" i="9"/>
  <c r="AK78" i="9" s="1"/>
  <c r="CY76" i="9"/>
  <c r="CY78" i="9" s="1"/>
  <c r="CY79" i="9" s="1"/>
  <c r="CY94" i="9"/>
  <c r="CY110" i="9"/>
  <c r="AO94" i="9"/>
  <c r="AO110" i="9"/>
  <c r="AO76" i="9"/>
  <c r="AO78" i="9" s="1"/>
  <c r="BG76" i="9"/>
  <c r="BG78" i="9" s="1"/>
  <c r="BG79" i="9" s="1"/>
  <c r="BG94" i="9"/>
  <c r="BG110" i="9"/>
  <c r="H6" i="14"/>
  <c r="AV142" i="9"/>
  <c r="I6" i="14"/>
  <c r="L49" i="10"/>
  <c r="L56" i="10" s="1"/>
  <c r="DI142" i="9"/>
  <c r="X6" i="14"/>
  <c r="DK76" i="9"/>
  <c r="DK78" i="9" s="1"/>
  <c r="DK79" i="9" s="1"/>
  <c r="DK110" i="9"/>
  <c r="DK94" i="9"/>
  <c r="EZ110" i="9"/>
  <c r="EZ94" i="9"/>
  <c r="EZ76" i="9"/>
  <c r="EZ78" i="9" s="1"/>
  <c r="EZ79" i="9" s="1"/>
  <c r="EJ76" i="9"/>
  <c r="EJ78" i="9" s="1"/>
  <c r="EJ79" i="9" s="1"/>
  <c r="EJ94" i="9"/>
  <c r="EJ110" i="9"/>
  <c r="ES110" i="9"/>
  <c r="ES94" i="9"/>
  <c r="ES76" i="9"/>
  <c r="ES78" i="9" s="1"/>
  <c r="ES79" i="9" s="1"/>
  <c r="CR76" i="9"/>
  <c r="CR78" i="9" s="1"/>
  <c r="CR79" i="9" s="1"/>
  <c r="CR110" i="9"/>
  <c r="CR94" i="9"/>
  <c r="GE76" i="9"/>
  <c r="GE78" i="9" s="1"/>
  <c r="GE94" i="9"/>
  <c r="GE110" i="9"/>
  <c r="EA94" i="9"/>
  <c r="EA76" i="9"/>
  <c r="EA78" i="9" s="1"/>
  <c r="EA79" i="9" s="1"/>
  <c r="EA110" i="9"/>
  <c r="ED94" i="9"/>
  <c r="ED76" i="9"/>
  <c r="ED78" i="9" s="1"/>
  <c r="ED79" i="9" s="1"/>
  <c r="ED110" i="9"/>
  <c r="CH76" i="9"/>
  <c r="CH78" i="9" s="1"/>
  <c r="CH79" i="9" s="1"/>
  <c r="CH94" i="9"/>
  <c r="CH110" i="9"/>
  <c r="L112" i="9"/>
  <c r="L114" i="9" s="1"/>
  <c r="L116" i="9" s="1"/>
  <c r="L130" i="9"/>
  <c r="V76" i="9"/>
  <c r="V78" i="9" s="1"/>
  <c r="V110" i="9"/>
  <c r="V94" i="9"/>
  <c r="S76" i="9"/>
  <c r="S78" i="9" s="1"/>
  <c r="S94" i="9"/>
  <c r="S110" i="9"/>
  <c r="EP76" i="9"/>
  <c r="EP78" i="9" s="1"/>
  <c r="EP79" i="9" s="1"/>
  <c r="EP94" i="9"/>
  <c r="EP110" i="9"/>
  <c r="FB76" i="9"/>
  <c r="FB78" i="9" s="1"/>
  <c r="FB79" i="9" s="1"/>
  <c r="FB110" i="9"/>
  <c r="FB94" i="9"/>
  <c r="AI8" i="14" l="1"/>
  <c r="EO96" i="9"/>
  <c r="EO97" i="9" s="1"/>
  <c r="CW96" i="9"/>
  <c r="CW97" i="9" s="1"/>
  <c r="DM96" i="9"/>
  <c r="DM97" i="9" s="1"/>
  <c r="AV96" i="9"/>
  <c r="AV97" i="9" s="1"/>
  <c r="CO96" i="9"/>
  <c r="CO97" i="9" s="1"/>
  <c r="EK96" i="9"/>
  <c r="EK97" i="9" s="1"/>
  <c r="DA96" i="9"/>
  <c r="DA97" i="9" s="1"/>
  <c r="DY96" i="9"/>
  <c r="DY97" i="9" s="1"/>
  <c r="L132" i="9"/>
  <c r="DU96" i="9"/>
  <c r="DU97" i="9" s="1"/>
  <c r="DI96" i="9"/>
  <c r="DI97" i="9" s="1"/>
  <c r="BM96" i="9"/>
  <c r="BM97" i="9" s="1"/>
  <c r="EC96" i="9"/>
  <c r="EC97" i="9" s="1"/>
  <c r="BY96" i="9"/>
  <c r="BY97" i="9" s="1"/>
  <c r="X96" i="9"/>
  <c r="X97" i="9" s="1"/>
  <c r="EW96" i="9"/>
  <c r="EW97" i="9" s="1"/>
  <c r="CS96" i="9"/>
  <c r="CS97" i="9" s="1"/>
  <c r="CG96" i="9"/>
  <c r="CG97" i="9" s="1"/>
  <c r="M192" i="9"/>
  <c r="AG8" i="14"/>
  <c r="CU130" i="9"/>
  <c r="CU112" i="9"/>
  <c r="CU114" i="9" s="1"/>
  <c r="CU116" i="9" s="1"/>
  <c r="AW96" i="9"/>
  <c r="AW97" i="9" s="1"/>
  <c r="CD96" i="9"/>
  <c r="CD97" i="9" s="1"/>
  <c r="X112" i="9"/>
  <c r="X130" i="9"/>
  <c r="DA112" i="9"/>
  <c r="DA130" i="9"/>
  <c r="EB112" i="9"/>
  <c r="EB114" i="9" s="1"/>
  <c r="EB116" i="9" s="1"/>
  <c r="EB130" i="9"/>
  <c r="V96" i="9"/>
  <c r="V97" i="9" s="1"/>
  <c r="DK112" i="9"/>
  <c r="DK114" i="9" s="1"/>
  <c r="DK116" i="9" s="1"/>
  <c r="DK130" i="9"/>
  <c r="K8" i="14"/>
  <c r="AY112" i="9"/>
  <c r="AY114" i="9" s="1"/>
  <c r="AY116" i="9" s="1"/>
  <c r="AY130" i="9"/>
  <c r="CX112" i="9"/>
  <c r="CX114" i="9" s="1"/>
  <c r="CX116" i="9" s="1"/>
  <c r="CX130" i="9"/>
  <c r="BO112" i="9"/>
  <c r="BO114" i="9" s="1"/>
  <c r="BO116" i="9" s="1"/>
  <c r="BO130" i="9"/>
  <c r="DT96" i="9"/>
  <c r="DT97" i="9" s="1"/>
  <c r="EC112" i="9"/>
  <c r="EC130" i="9"/>
  <c r="BR96" i="9"/>
  <c r="BR97" i="9" s="1"/>
  <c r="Y96" i="9"/>
  <c r="Y97" i="9" s="1"/>
  <c r="FQ96" i="9"/>
  <c r="FQ97" i="9" s="1"/>
  <c r="AN130" i="9"/>
  <c r="AN112" i="9"/>
  <c r="AN114" i="9" s="1"/>
  <c r="AN116" i="9" s="1"/>
  <c r="DI112" i="9"/>
  <c r="DI130" i="9"/>
  <c r="CH130" i="9"/>
  <c r="CH112" i="9"/>
  <c r="CH114" i="9" s="1"/>
  <c r="CH116" i="9" s="1"/>
  <c r="AO130" i="9"/>
  <c r="AO112" i="9"/>
  <c r="AO114" i="9" s="1"/>
  <c r="AO116" i="9" s="1"/>
  <c r="GJ96" i="9"/>
  <c r="GJ97" i="9" s="1"/>
  <c r="FF96" i="9"/>
  <c r="FF97" i="9" s="1"/>
  <c r="DE112" i="9"/>
  <c r="DE130" i="9"/>
  <c r="R112" i="9"/>
  <c r="R114" i="9" s="1"/>
  <c r="R116" i="9" s="1"/>
  <c r="R130" i="9"/>
  <c r="FM96" i="9"/>
  <c r="FM97" i="9" s="1"/>
  <c r="FY112" i="9"/>
  <c r="FY114" i="9" s="1"/>
  <c r="FY116" i="9" s="1"/>
  <c r="FY130" i="9"/>
  <c r="FD112" i="9"/>
  <c r="FD114" i="9" s="1"/>
  <c r="FD116" i="9" s="1"/>
  <c r="FD130" i="9"/>
  <c r="BT130" i="9"/>
  <c r="BT112" i="9"/>
  <c r="BT114" i="9" s="1"/>
  <c r="BT116" i="9" s="1"/>
  <c r="FJ112" i="9"/>
  <c r="FJ114" i="9" s="1"/>
  <c r="FJ116" i="9" s="1"/>
  <c r="FJ130" i="9"/>
  <c r="DG130" i="9"/>
  <c r="DG112" i="9"/>
  <c r="DG114" i="9" s="1"/>
  <c r="DG116" i="9" s="1"/>
  <c r="GL96" i="9"/>
  <c r="GL97" i="9" s="1"/>
  <c r="EE112" i="9"/>
  <c r="EE114" i="9" s="1"/>
  <c r="EE116" i="9" s="1"/>
  <c r="EE130" i="9"/>
  <c r="Q130" i="9"/>
  <c r="Q112" i="9"/>
  <c r="Q114" i="9" s="1"/>
  <c r="Q116" i="9" s="1"/>
  <c r="AG96" i="9"/>
  <c r="AG97" i="9" s="1"/>
  <c r="AS112" i="9"/>
  <c r="AS114" i="9" s="1"/>
  <c r="AS116" i="9" s="1"/>
  <c r="AS130" i="9"/>
  <c r="DX96" i="9"/>
  <c r="DX97" i="9" s="1"/>
  <c r="BN130" i="9"/>
  <c r="BN112" i="9"/>
  <c r="BN114" i="9" s="1"/>
  <c r="BN116" i="9" s="1"/>
  <c r="CC130" i="9"/>
  <c r="CC112" i="9"/>
  <c r="DZ96" i="9"/>
  <c r="DZ97" i="9" s="1"/>
  <c r="AM96" i="9"/>
  <c r="AM97" i="9" s="1"/>
  <c r="AU96" i="9"/>
  <c r="AU97" i="9" s="1"/>
  <c r="GU112" i="9"/>
  <c r="GU114" i="9" s="1"/>
  <c r="GU116" i="9" s="1"/>
  <c r="GU130" i="9"/>
  <c r="J8" i="14"/>
  <c r="DB112" i="9"/>
  <c r="DB114" i="9" s="1"/>
  <c r="DB116" i="9" s="1"/>
  <c r="DB130" i="9"/>
  <c r="GD96" i="9"/>
  <c r="GD97" i="9" s="1"/>
  <c r="BM112" i="9"/>
  <c r="BM130" i="9"/>
  <c r="EA112" i="9"/>
  <c r="EA114" i="9" s="1"/>
  <c r="EA116" i="9" s="1"/>
  <c r="EA130" i="9"/>
  <c r="GS112" i="9"/>
  <c r="GS114" i="9" s="1"/>
  <c r="GS116" i="9" s="1"/>
  <c r="GS130" i="9"/>
  <c r="GE112" i="9"/>
  <c r="GE114" i="9" s="1"/>
  <c r="GE116" i="9" s="1"/>
  <c r="GE130" i="9"/>
  <c r="GF130" i="9"/>
  <c r="GF112" i="9"/>
  <c r="GF114" i="9" s="1"/>
  <c r="GF116" i="9" s="1"/>
  <c r="W8" i="14"/>
  <c r="AA8" i="14"/>
  <c r="AT130" i="9"/>
  <c r="AT112" i="9"/>
  <c r="AT114" i="9" s="1"/>
  <c r="AT116" i="9" s="1"/>
  <c r="FW112" i="9"/>
  <c r="FW114" i="9" s="1"/>
  <c r="FW116" i="9" s="1"/>
  <c r="FW130" i="9"/>
  <c r="AD130" i="9"/>
  <c r="AD112" i="9"/>
  <c r="AD114" i="9" s="1"/>
  <c r="AD116" i="9" s="1"/>
  <c r="BT96" i="9"/>
  <c r="BT97" i="9" s="1"/>
  <c r="GS96" i="9"/>
  <c r="GS97" i="9" s="1"/>
  <c r="EQ112" i="9"/>
  <c r="EQ114" i="9" s="1"/>
  <c r="EQ116" i="9" s="1"/>
  <c r="EQ130" i="9"/>
  <c r="EM130" i="9"/>
  <c r="EM112" i="9"/>
  <c r="EM114" i="9" s="1"/>
  <c r="EM116" i="9" s="1"/>
  <c r="FT130" i="9"/>
  <c r="FT112" i="9"/>
  <c r="FT114" i="9" s="1"/>
  <c r="FT116" i="9" s="1"/>
  <c r="AD8" i="14"/>
  <c r="AN96" i="9"/>
  <c r="AN97" i="9" s="1"/>
  <c r="N96" i="9"/>
  <c r="N97" i="9" s="1"/>
  <c r="GG112" i="9"/>
  <c r="GG114" i="9" s="1"/>
  <c r="GG116" i="9" s="1"/>
  <c r="GG130" i="9"/>
  <c r="DX112" i="9"/>
  <c r="DX114" i="9" s="1"/>
  <c r="DX116" i="9" s="1"/>
  <c r="DX130" i="9"/>
  <c r="CB130" i="9"/>
  <c r="CB112" i="9"/>
  <c r="CB114" i="9" s="1"/>
  <c r="CB116" i="9" s="1"/>
  <c r="P8" i="14"/>
  <c r="EF96" i="9"/>
  <c r="EF97" i="9" s="1"/>
  <c r="BK96" i="9"/>
  <c r="BK97" i="9" s="1"/>
  <c r="BJ130" i="9"/>
  <c r="BJ112" i="9"/>
  <c r="BJ114" i="9" s="1"/>
  <c r="BJ116" i="9" s="1"/>
  <c r="AQ96" i="9"/>
  <c r="AQ97" i="9" s="1"/>
  <c r="R8" i="14"/>
  <c r="GO96" i="9"/>
  <c r="GO97" i="9" s="1"/>
  <c r="FK112" i="9"/>
  <c r="FK114" i="9" s="1"/>
  <c r="FK116" i="9" s="1"/>
  <c r="FK130" i="9"/>
  <c r="BA96" i="9"/>
  <c r="BA97" i="9" s="1"/>
  <c r="BW112" i="9"/>
  <c r="BW114" i="9" s="1"/>
  <c r="BW116" i="9" s="1"/>
  <c r="BW130" i="9"/>
  <c r="FE112" i="9"/>
  <c r="FE114" i="9" s="1"/>
  <c r="FE116" i="9" s="1"/>
  <c r="FE130" i="9"/>
  <c r="DN96" i="9"/>
  <c r="DN97" i="9" s="1"/>
  <c r="CQ112" i="9"/>
  <c r="CQ114" i="9" s="1"/>
  <c r="CQ116" i="9" s="1"/>
  <c r="CQ130" i="9"/>
  <c r="AP112" i="9"/>
  <c r="AP114" i="9" s="1"/>
  <c r="AP116" i="9" s="1"/>
  <c r="AP130" i="9"/>
  <c r="FW96" i="9"/>
  <c r="FW97" i="9" s="1"/>
  <c r="CT96" i="9"/>
  <c r="CT97" i="9" s="1"/>
  <c r="N189" i="9"/>
  <c r="N191" i="9" s="1"/>
  <c r="O184" i="9"/>
  <c r="O186" i="9" s="1"/>
  <c r="EQ96" i="9"/>
  <c r="EQ97" i="9" s="1"/>
  <c r="BL130" i="9"/>
  <c r="BL112" i="9"/>
  <c r="BL114" i="9" s="1"/>
  <c r="BL116" i="9" s="1"/>
  <c r="EM96" i="9"/>
  <c r="EM97" i="9" s="1"/>
  <c r="DL130" i="9"/>
  <c r="DL112" i="9"/>
  <c r="DL114" i="9" s="1"/>
  <c r="DL116" i="9" s="1"/>
  <c r="FT96" i="9"/>
  <c r="FT97" i="9" s="1"/>
  <c r="BZ112" i="9"/>
  <c r="BZ114" i="9" s="1"/>
  <c r="BZ116" i="9" s="1"/>
  <c r="BZ130" i="9"/>
  <c r="BS96" i="9"/>
  <c r="BS97" i="9" s="1"/>
  <c r="GG96" i="9"/>
  <c r="GG97" i="9" s="1"/>
  <c r="CK96" i="9"/>
  <c r="CK97" i="9" s="1"/>
  <c r="GN96" i="9"/>
  <c r="GN97" i="9" s="1"/>
  <c r="CB96" i="9"/>
  <c r="CB97" i="9" s="1"/>
  <c r="DW96" i="9"/>
  <c r="DW97" i="9" s="1"/>
  <c r="BK112" i="9"/>
  <c r="BK114" i="9" s="1"/>
  <c r="BK116" i="9" s="1"/>
  <c r="BK130" i="9"/>
  <c r="AL130" i="9"/>
  <c r="AL112" i="9"/>
  <c r="AL114" i="9" s="1"/>
  <c r="AL116" i="9" s="1"/>
  <c r="H8" i="14"/>
  <c r="I8" i="14"/>
  <c r="EV112" i="9"/>
  <c r="EV114" i="9" s="1"/>
  <c r="EV116" i="9" s="1"/>
  <c r="EV130" i="9"/>
  <c r="DB96" i="9"/>
  <c r="DB97" i="9" s="1"/>
  <c r="DO112" i="9"/>
  <c r="DO114" i="9" s="1"/>
  <c r="DO116" i="9" s="1"/>
  <c r="DO130" i="9"/>
  <c r="FU96" i="9"/>
  <c r="FU97" i="9" s="1"/>
  <c r="ED96" i="9"/>
  <c r="ED97" i="9" s="1"/>
  <c r="EZ130" i="9"/>
  <c r="EZ112" i="9"/>
  <c r="EZ114" i="9" s="1"/>
  <c r="EZ116" i="9" s="1"/>
  <c r="FI96" i="9"/>
  <c r="FI97" i="9" s="1"/>
  <c r="DJ112" i="9"/>
  <c r="DJ114" i="9" s="1"/>
  <c r="DJ116" i="9" s="1"/>
  <c r="DJ130" i="9"/>
  <c r="GA96" i="9"/>
  <c r="GA97" i="9" s="1"/>
  <c r="CV130" i="9"/>
  <c r="CV112" i="9"/>
  <c r="CV114" i="9" s="1"/>
  <c r="CV116" i="9" s="1"/>
  <c r="CQ96" i="9"/>
  <c r="CQ97" i="9" s="1"/>
  <c r="CM112" i="9"/>
  <c r="CM114" i="9" s="1"/>
  <c r="CM116" i="9" s="1"/>
  <c r="CM130" i="9"/>
  <c r="GN112" i="9"/>
  <c r="GN114" i="9" s="1"/>
  <c r="GN116" i="9" s="1"/>
  <c r="GN130" i="9"/>
  <c r="BB96" i="9"/>
  <c r="BB97" i="9" s="1"/>
  <c r="CN96" i="9"/>
  <c r="CN97" i="9" s="1"/>
  <c r="DW112" i="9"/>
  <c r="DW114" i="9" s="1"/>
  <c r="DW116" i="9" s="1"/>
  <c r="DW130" i="9"/>
  <c r="AQ130" i="9"/>
  <c r="AQ112" i="9"/>
  <c r="AQ114" i="9" s="1"/>
  <c r="AQ116" i="9" s="1"/>
  <c r="GU96" i="9"/>
  <c r="GU97" i="9" s="1"/>
  <c r="EV96" i="9"/>
  <c r="EV97" i="9" s="1"/>
  <c r="S112" i="9"/>
  <c r="S114" i="9" s="1"/>
  <c r="S116" i="9" s="1"/>
  <c r="S130" i="9"/>
  <c r="CH96" i="9"/>
  <c r="CH97" i="9" s="1"/>
  <c r="FE96" i="9"/>
  <c r="FE97" i="9" s="1"/>
  <c r="CP130" i="9"/>
  <c r="CP112" i="9"/>
  <c r="CP114" i="9" s="1"/>
  <c r="CP116" i="9" s="1"/>
  <c r="AP96" i="9"/>
  <c r="AP97" i="9" s="1"/>
  <c r="ES96" i="9"/>
  <c r="ES97" i="9" s="1"/>
  <c r="GQ96" i="9"/>
  <c r="GQ97" i="9" s="1"/>
  <c r="FD96" i="9"/>
  <c r="FD97" i="9" s="1"/>
  <c r="CL130" i="9"/>
  <c r="CL112" i="9"/>
  <c r="CL114" i="9" s="1"/>
  <c r="CL116" i="9" s="1"/>
  <c r="FV96" i="9"/>
  <c r="FV97" i="9" s="1"/>
  <c r="Z8" i="14"/>
  <c r="AD96" i="9"/>
  <c r="AD97" i="9" s="1"/>
  <c r="GW112" i="9"/>
  <c r="GW114" i="9" s="1"/>
  <c r="GW116" i="9" s="1"/>
  <c r="GW130" i="9"/>
  <c r="GM112" i="9"/>
  <c r="GM114" i="9" s="1"/>
  <c r="GM116" i="9" s="1"/>
  <c r="GM130" i="9"/>
  <c r="EH112" i="9"/>
  <c r="EH114" i="9" s="1"/>
  <c r="EH116" i="9" s="1"/>
  <c r="EH130" i="9"/>
  <c r="CJ96" i="9"/>
  <c r="CJ97" i="9" s="1"/>
  <c r="DF112" i="9"/>
  <c r="DF114" i="9" s="1"/>
  <c r="DF116" i="9" s="1"/>
  <c r="DF130" i="9"/>
  <c r="FA112" i="9"/>
  <c r="FA114" i="9" s="1"/>
  <c r="FA116" i="9" s="1"/>
  <c r="FA130" i="9"/>
  <c r="BV112" i="9"/>
  <c r="BV114" i="9" s="1"/>
  <c r="BV116" i="9" s="1"/>
  <c r="BV130" i="9"/>
  <c r="EE96" i="9"/>
  <c r="EE97" i="9" s="1"/>
  <c r="AG112" i="9"/>
  <c r="AG114" i="9" s="1"/>
  <c r="AG116" i="9" s="1"/>
  <c r="AG130" i="9"/>
  <c r="CF96" i="9"/>
  <c r="CF97" i="9" s="1"/>
  <c r="GV112" i="9"/>
  <c r="GV114" i="9" s="1"/>
  <c r="GV116" i="9" s="1"/>
  <c r="GV130" i="9"/>
  <c r="ER112" i="9"/>
  <c r="ER114" i="9" s="1"/>
  <c r="ER116" i="9" s="1"/>
  <c r="ER130" i="9"/>
  <c r="DC112" i="9"/>
  <c r="DC114" i="9" s="1"/>
  <c r="DC116" i="9" s="1"/>
  <c r="DC130" i="9"/>
  <c r="CN130" i="9"/>
  <c r="CN112" i="9"/>
  <c r="CN114" i="9" s="1"/>
  <c r="CN116" i="9" s="1"/>
  <c r="BJ96" i="9"/>
  <c r="BJ97" i="9" s="1"/>
  <c r="FO96" i="9"/>
  <c r="FO97" i="9" s="1"/>
  <c r="CR96" i="9"/>
  <c r="CR97" i="9" s="1"/>
  <c r="N8" i="14"/>
  <c r="FZ112" i="9"/>
  <c r="FZ114" i="9" s="1"/>
  <c r="FZ116" i="9" s="1"/>
  <c r="FZ130" i="9"/>
  <c r="AX112" i="9"/>
  <c r="AX114" i="9" s="1"/>
  <c r="AX116" i="9" s="1"/>
  <c r="AX130" i="9"/>
  <c r="GE96" i="9"/>
  <c r="GE97" i="9" s="1"/>
  <c r="EJ96" i="9"/>
  <c r="EJ97" i="9" s="1"/>
  <c r="CY112" i="9"/>
  <c r="CY114" i="9" s="1"/>
  <c r="CY116" i="9" s="1"/>
  <c r="CY130" i="9"/>
  <c r="W96" i="9"/>
  <c r="W97" i="9" s="1"/>
  <c r="AT96" i="9"/>
  <c r="AT97" i="9" s="1"/>
  <c r="GI96" i="9"/>
  <c r="GI97" i="9" s="1"/>
  <c r="BY130" i="9"/>
  <c r="BY112" i="9"/>
  <c r="DG96" i="9"/>
  <c r="DG97" i="9" s="1"/>
  <c r="DF96" i="9"/>
  <c r="DF97" i="9" s="1"/>
  <c r="BV96" i="9"/>
  <c r="BV97" i="9" s="1"/>
  <c r="AR112" i="9"/>
  <c r="AR114" i="9" s="1"/>
  <c r="AR116" i="9" s="1"/>
  <c r="AR130" i="9"/>
  <c r="DL96" i="9"/>
  <c r="DL97" i="9" s="1"/>
  <c r="CE112" i="9"/>
  <c r="CE114" i="9" s="1"/>
  <c r="CE116" i="9" s="1"/>
  <c r="CE130" i="9"/>
  <c r="ED112" i="9"/>
  <c r="ED114" i="9" s="1"/>
  <c r="ED116" i="9" s="1"/>
  <c r="ED130" i="9"/>
  <c r="EZ96" i="9"/>
  <c r="EZ97" i="9" s="1"/>
  <c r="GF96" i="9"/>
  <c r="GF97" i="9" s="1"/>
  <c r="CO112" i="9"/>
  <c r="CO130" i="9"/>
  <c r="CS112" i="9"/>
  <c r="CS130" i="9"/>
  <c r="GQ112" i="9"/>
  <c r="GQ114" i="9" s="1"/>
  <c r="GQ116" i="9" s="1"/>
  <c r="GQ130" i="9"/>
  <c r="O8" i="14"/>
  <c r="BU112" i="9"/>
  <c r="BU130" i="9"/>
  <c r="CJ112" i="9"/>
  <c r="CJ114" i="9" s="1"/>
  <c r="CJ116" i="9" s="1"/>
  <c r="CJ130" i="9"/>
  <c r="GD112" i="9"/>
  <c r="GD114" i="9" s="1"/>
  <c r="GD116" i="9" s="1"/>
  <c r="GD130" i="9"/>
  <c r="AR96" i="9"/>
  <c r="AR97" i="9" s="1"/>
  <c r="EO112" i="9"/>
  <c r="EO130" i="9"/>
  <c r="N112" i="9"/>
  <c r="N114" i="9" s="1"/>
  <c r="N116" i="9" s="1"/>
  <c r="N130" i="9"/>
  <c r="CM96" i="9"/>
  <c r="CM97" i="9" s="1"/>
  <c r="FC112" i="9"/>
  <c r="FC114" i="9" s="1"/>
  <c r="FC116" i="9" s="1"/>
  <c r="FC130" i="9"/>
  <c r="CE96" i="9"/>
  <c r="CE97" i="9" s="1"/>
  <c r="AJ112" i="9"/>
  <c r="AJ130" i="9"/>
  <c r="DH96" i="9"/>
  <c r="DH97" i="9" s="1"/>
  <c r="CI96" i="9"/>
  <c r="CI97" i="9" s="1"/>
  <c r="BE96" i="9"/>
  <c r="BE97" i="9" s="1"/>
  <c r="CC96" i="9"/>
  <c r="CC97" i="9" s="1"/>
  <c r="CZ96" i="9"/>
  <c r="CZ97" i="9" s="1"/>
  <c r="FK96" i="9"/>
  <c r="FK97" i="9" s="1"/>
  <c r="GC96" i="9"/>
  <c r="GC97" i="9" s="1"/>
  <c r="BI112" i="9"/>
  <c r="BI130" i="9"/>
  <c r="EP96" i="9"/>
  <c r="EP97" i="9" s="1"/>
  <c r="M49" i="10"/>
  <c r="M56" i="10" s="1"/>
  <c r="DQ112" i="9"/>
  <c r="DQ130" i="9"/>
  <c r="EI96" i="9"/>
  <c r="EI97" i="9" s="1"/>
  <c r="CR112" i="9"/>
  <c r="CR114" i="9" s="1"/>
  <c r="CR116" i="9" s="1"/>
  <c r="CR130" i="9"/>
  <c r="CD112" i="9"/>
  <c r="CD114" i="9" s="1"/>
  <c r="CD116" i="9" s="1"/>
  <c r="CD130" i="9"/>
  <c r="S8" i="14"/>
  <c r="BX130" i="9"/>
  <c r="BX112" i="9"/>
  <c r="BX114" i="9" s="1"/>
  <c r="BX116" i="9" s="1"/>
  <c r="T8" i="14"/>
  <c r="CU96" i="9"/>
  <c r="CU97" i="9" s="1"/>
  <c r="GC112" i="9"/>
  <c r="GC114" i="9" s="1"/>
  <c r="GC116" i="9" s="1"/>
  <c r="GC130" i="9"/>
  <c r="EY130" i="9"/>
  <c r="EY112" i="9"/>
  <c r="EY114" i="9" s="1"/>
  <c r="EY116" i="9" s="1"/>
  <c r="Z112" i="9"/>
  <c r="Z114" i="9" s="1"/>
  <c r="Z116" i="9" s="1"/>
  <c r="Z130" i="9"/>
  <c r="AF8" i="14"/>
  <c r="BZ96" i="9"/>
  <c r="BZ97" i="9" s="1"/>
  <c r="CF112" i="9"/>
  <c r="CF114" i="9" s="1"/>
  <c r="CF116" i="9" s="1"/>
  <c r="CF130" i="9"/>
  <c r="DH130" i="9"/>
  <c r="DH112" i="9"/>
  <c r="DH114" i="9" s="1"/>
  <c r="DH116" i="9" s="1"/>
  <c r="ER96" i="9"/>
  <c r="ER97" i="9" s="1"/>
  <c r="CI112" i="9"/>
  <c r="CI114" i="9" s="1"/>
  <c r="CI116" i="9" s="1"/>
  <c r="CI130" i="9"/>
  <c r="AL96" i="9"/>
  <c r="AL97" i="9" s="1"/>
  <c r="GT112" i="9"/>
  <c r="GT114" i="9" s="1"/>
  <c r="GT116" i="9" s="1"/>
  <c r="GT130" i="9"/>
  <c r="CZ112" i="9"/>
  <c r="CZ114" i="9" s="1"/>
  <c r="CZ116" i="9" s="1"/>
  <c r="CZ130" i="9"/>
  <c r="GK96" i="9"/>
  <c r="GK97" i="9" s="1"/>
  <c r="BQ112" i="9"/>
  <c r="BQ130" i="9"/>
  <c r="CA130" i="9"/>
  <c r="CA112" i="9"/>
  <c r="CA114" i="9" s="1"/>
  <c r="CA116" i="9" s="1"/>
  <c r="AZ130" i="9"/>
  <c r="AZ112" i="9"/>
  <c r="AZ114" i="9" s="1"/>
  <c r="AZ116" i="9" s="1"/>
  <c r="EY96" i="9"/>
  <c r="EY97" i="9" s="1"/>
  <c r="AC130" i="9"/>
  <c r="AC112" i="9"/>
  <c r="AC114" i="9" s="1"/>
  <c r="AC116" i="9" s="1"/>
  <c r="Z96" i="9"/>
  <c r="Z97" i="9" s="1"/>
  <c r="DV130" i="9"/>
  <c r="DV112" i="9"/>
  <c r="DV114" i="9" s="1"/>
  <c r="DV116" i="9" s="1"/>
  <c r="GV96" i="9"/>
  <c r="GV97" i="9" s="1"/>
  <c r="G8" i="14"/>
  <c r="O96" i="9"/>
  <c r="O97" i="9" s="1"/>
  <c r="CY96" i="9"/>
  <c r="CY97" i="9" s="1"/>
  <c r="AH130" i="9"/>
  <c r="AH112" i="9"/>
  <c r="AH114" i="9" s="1"/>
  <c r="AH116" i="9" s="1"/>
  <c r="FX112" i="9"/>
  <c r="FX114" i="9" s="1"/>
  <c r="FX116" i="9" s="1"/>
  <c r="FX130" i="9"/>
  <c r="EH96" i="9"/>
  <c r="EH97" i="9" s="1"/>
  <c r="BP96" i="9"/>
  <c r="BP97" i="9" s="1"/>
  <c r="EL112" i="9"/>
  <c r="EL114" i="9" s="1"/>
  <c r="EL116" i="9" s="1"/>
  <c r="EL130" i="9"/>
  <c r="GT96" i="9"/>
  <c r="GT97" i="9" s="1"/>
  <c r="EK112" i="9"/>
  <c r="EK130" i="9"/>
  <c r="GK112" i="9"/>
  <c r="GK114" i="9" s="1"/>
  <c r="GK116" i="9" s="1"/>
  <c r="GK130" i="9"/>
  <c r="CG112" i="9"/>
  <c r="CG130" i="9"/>
  <c r="S96" i="9"/>
  <c r="S97" i="9" s="1"/>
  <c r="BG112" i="9"/>
  <c r="BG114" i="9" s="1"/>
  <c r="BG116" i="9" s="1"/>
  <c r="BG130" i="9"/>
  <c r="AK96" i="9"/>
  <c r="AK97" i="9" s="1"/>
  <c r="CP96" i="9"/>
  <c r="CP97" i="9" s="1"/>
  <c r="M490" i="10"/>
  <c r="N352" i="10"/>
  <c r="BA130" i="9"/>
  <c r="BA112" i="9"/>
  <c r="BA114" i="9" s="1"/>
  <c r="BA116" i="9" s="1"/>
  <c r="FI130" i="9"/>
  <c r="FI112" i="9"/>
  <c r="FI114" i="9" s="1"/>
  <c r="FI116" i="9" s="1"/>
  <c r="CL96" i="9"/>
  <c r="CL97" i="9" s="1"/>
  <c r="FV130" i="9"/>
  <c r="FV112" i="9"/>
  <c r="FV114" i="9" s="1"/>
  <c r="FV116" i="9" s="1"/>
  <c r="DE96" i="9"/>
  <c r="DE97" i="9" s="1"/>
  <c r="FX96" i="9"/>
  <c r="FX97" i="9" s="1"/>
  <c r="GW96" i="9"/>
  <c r="GW97" i="9" s="1"/>
  <c r="GM96" i="9"/>
  <c r="GM97" i="9" s="1"/>
  <c r="EU96" i="9"/>
  <c r="EU97" i="9" s="1"/>
  <c r="DR112" i="9"/>
  <c r="DR114" i="9" s="1"/>
  <c r="DR116" i="9" s="1"/>
  <c r="DR130" i="9"/>
  <c r="FA96" i="9"/>
  <c r="FA97" i="9" s="1"/>
  <c r="EW130" i="9"/>
  <c r="EW112" i="9"/>
  <c r="AZ96" i="9"/>
  <c r="AZ97" i="9" s="1"/>
  <c r="GA112" i="9"/>
  <c r="GA114" i="9" s="1"/>
  <c r="GA116" i="9" s="1"/>
  <c r="GA130" i="9"/>
  <c r="CV96" i="9"/>
  <c r="CV97" i="9" s="1"/>
  <c r="BP130" i="9"/>
  <c r="BP112" i="9"/>
  <c r="BP114" i="9" s="1"/>
  <c r="BP116" i="9" s="1"/>
  <c r="L153" i="9"/>
  <c r="L161" i="9" s="1"/>
  <c r="DV96" i="9"/>
  <c r="DV97" i="9" s="1"/>
  <c r="BI96" i="9"/>
  <c r="BI97" i="9" s="1"/>
  <c r="DC96" i="9"/>
  <c r="DC97" i="9" s="1"/>
  <c r="AF130" i="9"/>
  <c r="AF112" i="9"/>
  <c r="AF114" i="9" s="1"/>
  <c r="AF116" i="9" s="1"/>
  <c r="O112" i="9"/>
  <c r="O114" i="9" s="1"/>
  <c r="O116" i="9" s="1"/>
  <c r="O130" i="9"/>
  <c r="P130" i="9"/>
  <c r="P112" i="9"/>
  <c r="P114" i="9" s="1"/>
  <c r="P116" i="9" s="1"/>
  <c r="BH130" i="9"/>
  <c r="BH112" i="9"/>
  <c r="BH114" i="9" s="1"/>
  <c r="BH116" i="9" s="1"/>
  <c r="AE8" i="14"/>
  <c r="FO112" i="9"/>
  <c r="FO114" i="9" s="1"/>
  <c r="FO116" i="9" s="1"/>
  <c r="FO130" i="9"/>
  <c r="FP130" i="9"/>
  <c r="FP112" i="9"/>
  <c r="FP114" i="9" s="1"/>
  <c r="FP116" i="9" s="1"/>
  <c r="Q8" i="14"/>
  <c r="BR112" i="9"/>
  <c r="BR114" i="9" s="1"/>
  <c r="BR116" i="9" s="1"/>
  <c r="BR130" i="9"/>
  <c r="BC112" i="9"/>
  <c r="BC114" i="9" s="1"/>
  <c r="BC116" i="9" s="1"/>
  <c r="BC130" i="9"/>
  <c r="AF96" i="9"/>
  <c r="AF97" i="9" s="1"/>
  <c r="M112" i="9"/>
  <c r="M114" i="9" s="1"/>
  <c r="M116" i="9" s="1"/>
  <c r="M130" i="9"/>
  <c r="P96" i="9"/>
  <c r="P97" i="9" s="1"/>
  <c r="DP112" i="9"/>
  <c r="DP114" i="9" s="1"/>
  <c r="DP116" i="9" s="1"/>
  <c r="DP130" i="9"/>
  <c r="ET96" i="9"/>
  <c r="ET97" i="9" s="1"/>
  <c r="T112" i="9"/>
  <c r="T114" i="9" s="1"/>
  <c r="T116" i="9" s="1"/>
  <c r="T130" i="9"/>
  <c r="DY130" i="9"/>
  <c r="DY112" i="9"/>
  <c r="AC8" i="14"/>
  <c r="FU130" i="9"/>
  <c r="FU112" i="9"/>
  <c r="FU114" i="9" s="1"/>
  <c r="FU116" i="9" s="1"/>
  <c r="ET112" i="9"/>
  <c r="ET114" i="9" s="1"/>
  <c r="ET116" i="9" s="1"/>
  <c r="ET130" i="9"/>
  <c r="GP96" i="9"/>
  <c r="GP97" i="9" s="1"/>
  <c r="M8" i="14"/>
  <c r="DP96" i="9"/>
  <c r="DP97" i="9" s="1"/>
  <c r="L8" i="14"/>
  <c r="BF130" i="9"/>
  <c r="BF112" i="9"/>
  <c r="BF114" i="9" s="1"/>
  <c r="BF116" i="9" s="1"/>
  <c r="AW112" i="9"/>
  <c r="AW114" i="9" s="1"/>
  <c r="AW116" i="9" s="1"/>
  <c r="AW130" i="9"/>
  <c r="CW130" i="9"/>
  <c r="CW112" i="9"/>
  <c r="BC96" i="9"/>
  <c r="BC97" i="9" s="1"/>
  <c r="M96" i="9"/>
  <c r="M97" i="9" s="1"/>
  <c r="CA96" i="9"/>
  <c r="CA97" i="9" s="1"/>
  <c r="FB130" i="9"/>
  <c r="FB112" i="9"/>
  <c r="FB114" i="9" s="1"/>
  <c r="FB116" i="9" s="1"/>
  <c r="V130" i="9"/>
  <c r="V112" i="9"/>
  <c r="V114" i="9" s="1"/>
  <c r="V116" i="9" s="1"/>
  <c r="FS96" i="9"/>
  <c r="FS97" i="9" s="1"/>
  <c r="AH96" i="9"/>
  <c r="AH97" i="9" s="1"/>
  <c r="AE112" i="9"/>
  <c r="AE114" i="9" s="1"/>
  <c r="AE116" i="9" s="1"/>
  <c r="AE130" i="9"/>
  <c r="EB96" i="9"/>
  <c r="EB97" i="9" s="1"/>
  <c r="GB96" i="9"/>
  <c r="GB97" i="9" s="1"/>
  <c r="DD130" i="9"/>
  <c r="DD112" i="9"/>
  <c r="DD114" i="9" s="1"/>
  <c r="DD116" i="9" s="1"/>
  <c r="AC96" i="9"/>
  <c r="AC97" i="9" s="1"/>
  <c r="U112" i="9"/>
  <c r="U114" i="9" s="1"/>
  <c r="U116" i="9" s="1"/>
  <c r="U130" i="9"/>
  <c r="DQ96" i="9"/>
  <c r="DQ97" i="9" s="1"/>
  <c r="BQ96" i="9"/>
  <c r="BQ97" i="9" s="1"/>
  <c r="AI96" i="9"/>
  <c r="AI97" i="9" s="1"/>
  <c r="GR130" i="9"/>
  <c r="GR112" i="9"/>
  <c r="GR114" i="9" s="1"/>
  <c r="GR116" i="9" s="1"/>
  <c r="FZ96" i="9"/>
  <c r="FZ97" i="9" s="1"/>
  <c r="EX112" i="9"/>
  <c r="EX130" i="9"/>
  <c r="EN96" i="9"/>
  <c r="EN97" i="9" s="1"/>
  <c r="EL96" i="9"/>
  <c r="EL97" i="9" s="1"/>
  <c r="AA112" i="9"/>
  <c r="AA114" i="9" s="1"/>
  <c r="AA116" i="9" s="1"/>
  <c r="AA130" i="9"/>
  <c r="AB130" i="9"/>
  <c r="AB112" i="9"/>
  <c r="AB114" i="9" s="1"/>
  <c r="AB116" i="9" s="1"/>
  <c r="GH96" i="9"/>
  <c r="GH97" i="9" s="1"/>
  <c r="FL112" i="9"/>
  <c r="FL114" i="9" s="1"/>
  <c r="FL116" i="9" s="1"/>
  <c r="FL130" i="9"/>
  <c r="DT112" i="9"/>
  <c r="DT114" i="9" s="1"/>
  <c r="DT116" i="9" s="1"/>
  <c r="DT130" i="9"/>
  <c r="EA96" i="9"/>
  <c r="EA97" i="9" s="1"/>
  <c r="BG96" i="9"/>
  <c r="BG97" i="9" s="1"/>
  <c r="GJ112" i="9"/>
  <c r="GJ114" i="9" s="1"/>
  <c r="GJ116" i="9" s="1"/>
  <c r="GJ130" i="9"/>
  <c r="DO96" i="9"/>
  <c r="DO97" i="9" s="1"/>
  <c r="FN112" i="9"/>
  <c r="FN114" i="9" s="1"/>
  <c r="FN116" i="9" s="1"/>
  <c r="FN130" i="9"/>
  <c r="BU96" i="9"/>
  <c r="BU97" i="9" s="1"/>
  <c r="BO96" i="9"/>
  <c r="BO97" i="9" s="1"/>
  <c r="DR96" i="9"/>
  <c r="DR97" i="9" s="1"/>
  <c r="GL112" i="9"/>
  <c r="GL114" i="9" s="1"/>
  <c r="GL116" i="9" s="1"/>
  <c r="GL130" i="9"/>
  <c r="GB112" i="9"/>
  <c r="GB114" i="9" s="1"/>
  <c r="GB116" i="9" s="1"/>
  <c r="GB130" i="9"/>
  <c r="DJ96" i="9"/>
  <c r="DJ97" i="9" s="1"/>
  <c r="FQ112" i="9"/>
  <c r="FQ114" i="9" s="1"/>
  <c r="FQ116" i="9" s="1"/>
  <c r="FQ130" i="9"/>
  <c r="U96" i="9"/>
  <c r="U97" i="9" s="1"/>
  <c r="BF96" i="9"/>
  <c r="BF97" i="9" s="1"/>
  <c r="GR96" i="9"/>
  <c r="GR97" i="9" s="1"/>
  <c r="AM112" i="9"/>
  <c r="AM114" i="9" s="1"/>
  <c r="AM116" i="9" s="1"/>
  <c r="AM130" i="9"/>
  <c r="FG96" i="9"/>
  <c r="FG97" i="9" s="1"/>
  <c r="BH96" i="9"/>
  <c r="BH97" i="9" s="1"/>
  <c r="AJ96" i="9"/>
  <c r="AJ97" i="9" s="1"/>
  <c r="FP96" i="9"/>
  <c r="FP97" i="9" s="1"/>
  <c r="FR130" i="9"/>
  <c r="FR112" i="9"/>
  <c r="FR114" i="9" s="1"/>
  <c r="FR116" i="9" s="1"/>
  <c r="GH112" i="9"/>
  <c r="GH114" i="9" s="1"/>
  <c r="GH116" i="9" s="1"/>
  <c r="GH130" i="9"/>
  <c r="FL96" i="9"/>
  <c r="FL97" i="9" s="1"/>
  <c r="AX96" i="9"/>
  <c r="AX97" i="9" s="1"/>
  <c r="AI112" i="9"/>
  <c r="AI114" i="9" s="1"/>
  <c r="AI116" i="9" s="1"/>
  <c r="AI130" i="9"/>
  <c r="GP130" i="9"/>
  <c r="GP112" i="9"/>
  <c r="GP114" i="9" s="1"/>
  <c r="GP116" i="9" s="1"/>
  <c r="EF130" i="9"/>
  <c r="EF112" i="9"/>
  <c r="EF114" i="9" s="1"/>
  <c r="EF116" i="9" s="1"/>
  <c r="AU130" i="9"/>
  <c r="AU112" i="9"/>
  <c r="AU114" i="9" s="1"/>
  <c r="AU116" i="9" s="1"/>
  <c r="CK112" i="9"/>
  <c r="CK130" i="9"/>
  <c r="AB96" i="9"/>
  <c r="AB97" i="9" s="1"/>
  <c r="GO112" i="9"/>
  <c r="GO114" i="9" s="1"/>
  <c r="GO116" i="9" s="1"/>
  <c r="GO130" i="9"/>
  <c r="FR96" i="9"/>
  <c r="FR97" i="9" s="1"/>
  <c r="DS96" i="9"/>
  <c r="DS97" i="9" s="1"/>
  <c r="FS112" i="9"/>
  <c r="FS114" i="9" s="1"/>
  <c r="FS116" i="9" s="1"/>
  <c r="FS130" i="9"/>
  <c r="EU112" i="9"/>
  <c r="EU114" i="9" s="1"/>
  <c r="EU116" i="9" s="1"/>
  <c r="EU130" i="9"/>
  <c r="EG130" i="9"/>
  <c r="EG112" i="9"/>
  <c r="DK96" i="9"/>
  <c r="DK97" i="9" s="1"/>
  <c r="Y8" i="14"/>
  <c r="FF112" i="9"/>
  <c r="FF114" i="9" s="1"/>
  <c r="FF116" i="9" s="1"/>
  <c r="FF130" i="9"/>
  <c r="FH112" i="9"/>
  <c r="FH114" i="9" s="1"/>
  <c r="FH116" i="9" s="1"/>
  <c r="FH130" i="9"/>
  <c r="V8" i="14"/>
  <c r="AY96" i="9"/>
  <c r="AY97" i="9" s="1"/>
  <c r="DN112" i="9"/>
  <c r="DN114" i="9" s="1"/>
  <c r="DN116" i="9" s="1"/>
  <c r="DN130" i="9"/>
  <c r="BE112" i="9"/>
  <c r="BE130" i="9"/>
  <c r="AK130" i="9"/>
  <c r="AK112" i="9"/>
  <c r="AK114" i="9" s="1"/>
  <c r="AK116" i="9" s="1"/>
  <c r="CX96" i="9"/>
  <c r="CX97" i="9" s="1"/>
  <c r="BD112" i="9"/>
  <c r="BD114" i="9" s="1"/>
  <c r="BD116" i="9" s="1"/>
  <c r="BD130" i="9"/>
  <c r="AH8" i="14"/>
  <c r="FC96" i="9"/>
  <c r="FC97" i="9" s="1"/>
  <c r="BX96" i="9"/>
  <c r="BX97" i="9" s="1"/>
  <c r="BD96" i="9"/>
  <c r="BD97" i="9" s="1"/>
  <c r="ES112" i="9"/>
  <c r="ES130" i="9"/>
  <c r="DM112" i="9"/>
  <c r="DM130" i="9"/>
  <c r="O32" i="9"/>
  <c r="O140" i="9" s="1"/>
  <c r="P30" i="9"/>
  <c r="FB96" i="9"/>
  <c r="FB97" i="9" s="1"/>
  <c r="AO96" i="9"/>
  <c r="AO97" i="9" s="1"/>
  <c r="T96" i="9"/>
  <c r="T97" i="9" s="1"/>
  <c r="F8" i="14"/>
  <c r="CT130" i="9"/>
  <c r="CT112" i="9"/>
  <c r="CT114" i="9" s="1"/>
  <c r="CT116" i="9" s="1"/>
  <c r="N140" i="9"/>
  <c r="AB8" i="14"/>
  <c r="AS96" i="9"/>
  <c r="AS97" i="9" s="1"/>
  <c r="BS112" i="9"/>
  <c r="BS114" i="9" s="1"/>
  <c r="BS116" i="9" s="1"/>
  <c r="BS130" i="9"/>
  <c r="EG96" i="9"/>
  <c r="EG97" i="9" s="1"/>
  <c r="U8" i="14"/>
  <c r="DZ112" i="9"/>
  <c r="DZ114" i="9" s="1"/>
  <c r="DZ116" i="9" s="1"/>
  <c r="DZ130" i="9"/>
  <c r="EP112" i="9"/>
  <c r="EP114" i="9" s="1"/>
  <c r="EP116" i="9" s="1"/>
  <c r="EP130" i="9"/>
  <c r="EJ112" i="9"/>
  <c r="EJ114" i="9" s="1"/>
  <c r="EJ116" i="9" s="1"/>
  <c r="EJ130" i="9"/>
  <c r="X8" i="14"/>
  <c r="W112" i="9"/>
  <c r="W114" i="9" s="1"/>
  <c r="W116" i="9" s="1"/>
  <c r="W130" i="9"/>
  <c r="FH96" i="9"/>
  <c r="FH97" i="9" s="1"/>
  <c r="FN96" i="9"/>
  <c r="FN97" i="9" s="1"/>
  <c r="R96" i="9"/>
  <c r="R97" i="9" s="1"/>
  <c r="FM130" i="9"/>
  <c r="FM112" i="9"/>
  <c r="FM114" i="9" s="1"/>
  <c r="FM116" i="9" s="1"/>
  <c r="FY96" i="9"/>
  <c r="FY97" i="9" s="1"/>
  <c r="AE96" i="9"/>
  <c r="AE97" i="9" s="1"/>
  <c r="DU130" i="9"/>
  <c r="DU112" i="9"/>
  <c r="GI130" i="9"/>
  <c r="GI112" i="9"/>
  <c r="GI114" i="9" s="1"/>
  <c r="GI116" i="9" s="1"/>
  <c r="FJ96" i="9"/>
  <c r="FJ97" i="9" s="1"/>
  <c r="EI112" i="9"/>
  <c r="EI114" i="9" s="1"/>
  <c r="EI116" i="9" s="1"/>
  <c r="EI130" i="9"/>
  <c r="DD96" i="9"/>
  <c r="DD97" i="9" s="1"/>
  <c r="Q96" i="9"/>
  <c r="Q97" i="9" s="1"/>
  <c r="BL96" i="9"/>
  <c r="BL97" i="9" s="1"/>
  <c r="Y112" i="9"/>
  <c r="Y114" i="9" s="1"/>
  <c r="Y116" i="9" s="1"/>
  <c r="Y130" i="9"/>
  <c r="BN96" i="9"/>
  <c r="BN97" i="9" s="1"/>
  <c r="BW96" i="9"/>
  <c r="BW97" i="9" s="1"/>
  <c r="EX96" i="9"/>
  <c r="EX97" i="9" s="1"/>
  <c r="BB112" i="9"/>
  <c r="BB114" i="9" s="1"/>
  <c r="BB116" i="9" s="1"/>
  <c r="BB130" i="9"/>
  <c r="EN112" i="9"/>
  <c r="EN114" i="9" s="1"/>
  <c r="EN116" i="9" s="1"/>
  <c r="EN130" i="9"/>
  <c r="FG130" i="9"/>
  <c r="FG112" i="9"/>
  <c r="FG114" i="9" s="1"/>
  <c r="FG116" i="9" s="1"/>
  <c r="AA96" i="9"/>
  <c r="AA97" i="9" s="1"/>
  <c r="AV112" i="9"/>
  <c r="AV130" i="9"/>
  <c r="DS112" i="9"/>
  <c r="DS114" i="9" s="1"/>
  <c r="DS116" i="9" s="1"/>
  <c r="DS130" i="9"/>
  <c r="EO153" i="9" l="1"/>
  <c r="EO161" i="9" s="1"/>
  <c r="EP162" i="9" s="1"/>
  <c r="AU26" i="14"/>
  <c r="AU58" i="14" s="1"/>
  <c r="AU77" i="14" s="1"/>
  <c r="N26" i="14"/>
  <c r="N58" i="14" s="1"/>
  <c r="N77" i="14" s="1"/>
  <c r="AD26" i="14"/>
  <c r="AD58" i="14" s="1"/>
  <c r="AD77" i="14" s="1"/>
  <c r="F26" i="14"/>
  <c r="F58" i="14" s="1"/>
  <c r="F77" i="14" s="1"/>
  <c r="AP26" i="14"/>
  <c r="AP58" i="14" s="1"/>
  <c r="AP77" i="14" s="1"/>
  <c r="P26" i="14"/>
  <c r="P58" i="14" s="1"/>
  <c r="P77" i="14" s="1"/>
  <c r="R26" i="14"/>
  <c r="R58" i="14" s="1"/>
  <c r="R77" i="14" s="1"/>
  <c r="AO26" i="14"/>
  <c r="AO58" i="14" s="1"/>
  <c r="AO77" i="14" s="1"/>
  <c r="AJ26" i="14"/>
  <c r="AJ58" i="14" s="1"/>
  <c r="AJ77" i="14" s="1"/>
  <c r="AM26" i="14"/>
  <c r="AM58" i="14" s="1"/>
  <c r="AM77" i="14" s="1"/>
  <c r="CO153" i="9"/>
  <c r="CO161" i="9" s="1"/>
  <c r="CP162" i="9" s="1"/>
  <c r="S26" i="14"/>
  <c r="S58" i="14" s="1"/>
  <c r="S77" i="14" s="1"/>
  <c r="Z26" i="14"/>
  <c r="Z58" i="14" s="1"/>
  <c r="Z77" i="14" s="1"/>
  <c r="AL26" i="14"/>
  <c r="AL58" i="14" s="1"/>
  <c r="AL77" i="14" s="1"/>
  <c r="AV153" i="9"/>
  <c r="AV161" i="9" s="1"/>
  <c r="AW162" i="9" s="1"/>
  <c r="I26" i="14"/>
  <c r="I58" i="14" s="1"/>
  <c r="I77" i="14" s="1"/>
  <c r="AN26" i="14"/>
  <c r="AN58" i="14" s="1"/>
  <c r="AN77" i="14" s="1"/>
  <c r="M26" i="14"/>
  <c r="M58" i="14" s="1"/>
  <c r="M77" i="14" s="1"/>
  <c r="K26" i="14"/>
  <c r="K58" i="14" s="1"/>
  <c r="K77" i="14" s="1"/>
  <c r="AH26" i="14"/>
  <c r="AH58" i="14" s="1"/>
  <c r="AH77" i="14" s="1"/>
  <c r="DM153" i="9"/>
  <c r="DM161" i="9" s="1"/>
  <c r="DN162" i="9" s="1"/>
  <c r="Y26" i="14"/>
  <c r="Y58" i="14" s="1"/>
  <c r="Y77" i="14" s="1"/>
  <c r="AI26" i="14"/>
  <c r="AI58" i="14" s="1"/>
  <c r="AI77" i="14" s="1"/>
  <c r="EK153" i="9"/>
  <c r="EK161" i="9" s="1"/>
  <c r="EL162" i="9" s="1"/>
  <c r="AE26" i="14"/>
  <c r="AE58" i="14" s="1"/>
  <c r="AE77" i="14" s="1"/>
  <c r="U26" i="14"/>
  <c r="U58" i="14" s="1"/>
  <c r="U77" i="14" s="1"/>
  <c r="AC26" i="14"/>
  <c r="AC58" i="14" s="1"/>
  <c r="AC77" i="14" s="1"/>
  <c r="L26" i="14"/>
  <c r="L58" i="14" s="1"/>
  <c r="L77" i="14" s="1"/>
  <c r="CS153" i="9"/>
  <c r="CS161" i="9" s="1"/>
  <c r="CT162" i="9" s="1"/>
  <c r="T26" i="14"/>
  <c r="T58" i="14" s="1"/>
  <c r="T77" i="14" s="1"/>
  <c r="J26" i="14"/>
  <c r="J58" i="14" s="1"/>
  <c r="J77" i="14" s="1"/>
  <c r="X153" i="9"/>
  <c r="X161" i="9" s="1"/>
  <c r="Y162" i="9" s="1"/>
  <c r="G26" i="14"/>
  <c r="G58" i="14" s="1"/>
  <c r="G77" i="14" s="1"/>
  <c r="AF26" i="14"/>
  <c r="AF58" i="14" s="1"/>
  <c r="AF77" i="14" s="1"/>
  <c r="AQ26" i="14"/>
  <c r="AQ58" i="14" s="1"/>
  <c r="AQ77" i="14" s="1"/>
  <c r="DI153" i="9"/>
  <c r="DI161" i="9" s="1"/>
  <c r="DJ162" i="9" s="1"/>
  <c r="X26" i="14"/>
  <c r="X58" i="14" s="1"/>
  <c r="X77" i="14" s="1"/>
  <c r="L133" i="9"/>
  <c r="AT26" i="14"/>
  <c r="AT58" i="14" s="1"/>
  <c r="AT77" i="14" s="1"/>
  <c r="DY153" i="9"/>
  <c r="DY161" i="9" s="1"/>
  <c r="DZ162" i="9" s="1"/>
  <c r="AB26" i="14"/>
  <c r="AB58" i="14" s="1"/>
  <c r="AB77" i="14" s="1"/>
  <c r="DA153" i="9"/>
  <c r="DA161" i="9" s="1"/>
  <c r="DB162" i="9" s="1"/>
  <c r="V26" i="14"/>
  <c r="V58" i="14" s="1"/>
  <c r="V77" i="14" s="1"/>
  <c r="H26" i="14"/>
  <c r="H58" i="14" s="1"/>
  <c r="H77" i="14" s="1"/>
  <c r="W26" i="14"/>
  <c r="W58" i="14" s="1"/>
  <c r="W77" i="14" s="1"/>
  <c r="O26" i="14"/>
  <c r="O58" i="14" s="1"/>
  <c r="O77" i="14" s="1"/>
  <c r="AG26" i="14"/>
  <c r="AG58" i="14" s="1"/>
  <c r="AG77" i="14" s="1"/>
  <c r="DU153" i="9"/>
  <c r="DU161" i="9" s="1"/>
  <c r="DV162" i="9" s="1"/>
  <c r="AA26" i="14"/>
  <c r="AA58" i="14" s="1"/>
  <c r="AA77" i="14" s="1"/>
  <c r="Q26" i="14"/>
  <c r="Q58" i="14" s="1"/>
  <c r="Q77" i="14" s="1"/>
  <c r="AR26" i="14"/>
  <c r="AR58" i="14" s="1"/>
  <c r="AR77" i="14" s="1"/>
  <c r="AK26" i="14"/>
  <c r="AK58" i="14" s="1"/>
  <c r="AK77" i="14" s="1"/>
  <c r="AS26" i="14"/>
  <c r="AS58" i="14" s="1"/>
  <c r="AS77" i="14" s="1"/>
  <c r="AQ20" i="10"/>
  <c r="CW153" i="9"/>
  <c r="CW161" i="9" s="1"/>
  <c r="CX162" i="9" s="1"/>
  <c r="L141" i="9"/>
  <c r="L143" i="9" s="1"/>
  <c r="GW132" i="9"/>
  <c r="GA132" i="9"/>
  <c r="GA141" i="9" s="1"/>
  <c r="CX132" i="9"/>
  <c r="CX141" i="9" s="1"/>
  <c r="EX114" i="9"/>
  <c r="EX132" i="9" s="1"/>
  <c r="EX133" i="9" s="1"/>
  <c r="AI7" i="14"/>
  <c r="L157" i="9"/>
  <c r="L167" i="9" s="1"/>
  <c r="L169" i="9" s="1"/>
  <c r="M166" i="9" s="1"/>
  <c r="GV132" i="9"/>
  <c r="GV141" i="9" s="1"/>
  <c r="FD132" i="9"/>
  <c r="FD141" i="9" s="1"/>
  <c r="BM153" i="9"/>
  <c r="BM161" i="9" s="1"/>
  <c r="BN162" i="9" s="1"/>
  <c r="CD132" i="9"/>
  <c r="CD133" i="9" s="1"/>
  <c r="EB132" i="9"/>
  <c r="EB133" i="9" s="1"/>
  <c r="EC153" i="9"/>
  <c r="EC161" i="9" s="1"/>
  <c r="ED162" i="9" s="1"/>
  <c r="S20" i="10"/>
  <c r="EU132" i="9"/>
  <c r="EU141" i="9" s="1"/>
  <c r="BG132" i="9"/>
  <c r="BG157" i="9" s="1"/>
  <c r="BG167" i="9" s="1"/>
  <c r="BH168" i="9" s="1"/>
  <c r="DS132" i="9"/>
  <c r="DS141" i="9" s="1"/>
  <c r="GH132" i="9"/>
  <c r="GH157" i="9" s="1"/>
  <c r="GH167" i="9" s="1"/>
  <c r="GI168" i="9" s="1"/>
  <c r="AG132" i="9"/>
  <c r="AG141" i="9" s="1"/>
  <c r="EV132" i="9"/>
  <c r="EV157" i="9" s="1"/>
  <c r="EV167" i="9" s="1"/>
  <c r="EW168" i="9" s="1"/>
  <c r="FH132" i="9"/>
  <c r="FH157" i="9" s="1"/>
  <c r="FH167" i="9" s="1"/>
  <c r="FI168" i="9" s="1"/>
  <c r="GB132" i="9"/>
  <c r="GB141" i="9" s="1"/>
  <c r="GQ132" i="9"/>
  <c r="GQ141" i="9" s="1"/>
  <c r="O132" i="9"/>
  <c r="O141" i="9" s="1"/>
  <c r="AP132" i="9"/>
  <c r="AP141" i="9" s="1"/>
  <c r="DD132" i="9"/>
  <c r="DD157" i="9" s="1"/>
  <c r="DD167" i="9" s="1"/>
  <c r="DE168" i="9" s="1"/>
  <c r="EP132" i="9"/>
  <c r="EP133" i="9" s="1"/>
  <c r="DO132" i="9"/>
  <c r="DO141" i="9" s="1"/>
  <c r="BW132" i="9"/>
  <c r="BW141" i="9" s="1"/>
  <c r="DF132" i="9"/>
  <c r="DF133" i="9" s="1"/>
  <c r="AA132" i="9"/>
  <c r="AA157" i="9" s="1"/>
  <c r="AA167" i="9" s="1"/>
  <c r="AB168" i="9" s="1"/>
  <c r="GO132" i="9"/>
  <c r="AL132" i="9"/>
  <c r="AL141" i="9" s="1"/>
  <c r="CG153" i="9"/>
  <c r="CG161" i="9" s="1"/>
  <c r="CH162" i="9" s="1"/>
  <c r="CM132" i="9"/>
  <c r="CM141" i="9" s="1"/>
  <c r="GE132" i="9"/>
  <c r="GE157" i="9" s="1"/>
  <c r="GE167" i="9" s="1"/>
  <c r="GF168" i="9" s="1"/>
  <c r="EW153" i="9"/>
  <c r="EW161" i="9" s="1"/>
  <c r="EX162" i="9" s="1"/>
  <c r="AB132" i="9"/>
  <c r="AB157" i="9" s="1"/>
  <c r="AB167" i="9" s="1"/>
  <c r="AC168" i="9" s="1"/>
  <c r="BP132" i="9"/>
  <c r="BP133" i="9" s="1"/>
  <c r="ET132" i="9"/>
  <c r="ET157" i="9" s="1"/>
  <c r="ET167" i="9" s="1"/>
  <c r="EU168" i="9" s="1"/>
  <c r="AN132" i="9"/>
  <c r="AN141" i="9" s="1"/>
  <c r="CY132" i="9"/>
  <c r="CY133" i="9" s="1"/>
  <c r="DC132" i="9"/>
  <c r="DC157" i="9" s="1"/>
  <c r="DC167" i="9" s="1"/>
  <c r="DD168" i="9" s="1"/>
  <c r="BN132" i="9"/>
  <c r="BN157" i="9" s="1"/>
  <c r="BN167" i="9" s="1"/>
  <c r="BO168" i="9" s="1"/>
  <c r="BY153" i="9"/>
  <c r="BY161" i="9" s="1"/>
  <c r="BZ162" i="9" s="1"/>
  <c r="AC132" i="9"/>
  <c r="AC133" i="9" s="1"/>
  <c r="GI132" i="9"/>
  <c r="GI141" i="9" s="1"/>
  <c r="CJ132" i="9"/>
  <c r="CJ141" i="9" s="1"/>
  <c r="CE132" i="9"/>
  <c r="CE141" i="9" s="1"/>
  <c r="EH132" i="9"/>
  <c r="EH157" i="9" s="1"/>
  <c r="EH167" i="9" s="1"/>
  <c r="EI168" i="9" s="1"/>
  <c r="DJ132" i="9"/>
  <c r="DJ133" i="9" s="1"/>
  <c r="AS132" i="9"/>
  <c r="AS141" i="9" s="1"/>
  <c r="CT132" i="9"/>
  <c r="CT133" i="9" s="1"/>
  <c r="AE132" i="9"/>
  <c r="AE141" i="9" s="1"/>
  <c r="AW132" i="9"/>
  <c r="AW133" i="9" s="1"/>
  <c r="BC132" i="9"/>
  <c r="BC157" i="9" s="1"/>
  <c r="BC167" i="9" s="1"/>
  <c r="BD168" i="9" s="1"/>
  <c r="FW132" i="9"/>
  <c r="FW133" i="9" s="1"/>
  <c r="Y132" i="9"/>
  <c r="Y157" i="9" s="1"/>
  <c r="Y167" i="9" s="1"/>
  <c r="Z168" i="9" s="1"/>
  <c r="FF132" i="9"/>
  <c r="FF133" i="9" s="1"/>
  <c r="FA132" i="9"/>
  <c r="FC132" i="9"/>
  <c r="FC141" i="9" s="1"/>
  <c r="AR132" i="9"/>
  <c r="AR141" i="9" s="1"/>
  <c r="CQ132" i="9"/>
  <c r="CQ133" i="9" s="1"/>
  <c r="FU132" i="9"/>
  <c r="AX132" i="9"/>
  <c r="AX133" i="9" s="1"/>
  <c r="GM132" i="9"/>
  <c r="GM141" i="9" s="1"/>
  <c r="CP132" i="9"/>
  <c r="CP141" i="9" s="1"/>
  <c r="CV132" i="9"/>
  <c r="CV133" i="9" s="1"/>
  <c r="CB132" i="9"/>
  <c r="CB133" i="9" s="1"/>
  <c r="EA132" i="9"/>
  <c r="EA141" i="9" s="1"/>
  <c r="FS132" i="9"/>
  <c r="FS141" i="9" s="1"/>
  <c r="BR132" i="9"/>
  <c r="BR141" i="9" s="1"/>
  <c r="CR132" i="9"/>
  <c r="CR157" i="9" s="1"/>
  <c r="CR167" i="9" s="1"/>
  <c r="CS168" i="9" s="1"/>
  <c r="DX132" i="9"/>
  <c r="DX157" i="9" s="1"/>
  <c r="DX167" i="9" s="1"/>
  <c r="DY168" i="9" s="1"/>
  <c r="AZ132" i="9"/>
  <c r="AZ141" i="9" s="1"/>
  <c r="AT132" i="9"/>
  <c r="AT157" i="9" s="1"/>
  <c r="AT167" i="9" s="1"/>
  <c r="AU168" i="9" s="1"/>
  <c r="BH132" i="9"/>
  <c r="BH157" i="9" s="1"/>
  <c r="BH167" i="9" s="1"/>
  <c r="BI168" i="9" s="1"/>
  <c r="FM132" i="9"/>
  <c r="P132" i="9"/>
  <c r="P157" i="9" s="1"/>
  <c r="P167" i="9" s="1"/>
  <c r="Q168" i="9" s="1"/>
  <c r="AK132" i="9"/>
  <c r="AK141" i="9" s="1"/>
  <c r="DH132" i="9"/>
  <c r="DH157" i="9" s="1"/>
  <c r="DH167" i="9" s="1"/>
  <c r="DI168" i="9" s="1"/>
  <c r="CA132" i="9"/>
  <c r="CA133" i="9" s="1"/>
  <c r="GF132" i="9"/>
  <c r="GF133" i="9" s="1"/>
  <c r="GR132" i="9"/>
  <c r="GR141" i="9" s="1"/>
  <c r="U132" i="9"/>
  <c r="U133" i="9" s="1"/>
  <c r="DB132" i="9"/>
  <c r="DB157" i="9" s="1"/>
  <c r="DB167" i="9" s="1"/>
  <c r="DC168" i="9" s="1"/>
  <c r="N192" i="9"/>
  <c r="EY153" i="9"/>
  <c r="EY161" i="9" s="1"/>
  <c r="EZ162" i="9" s="1"/>
  <c r="AB153" i="9"/>
  <c r="AB161" i="9" s="1"/>
  <c r="AC162" i="9" s="1"/>
  <c r="W20" i="10"/>
  <c r="FS153" i="9"/>
  <c r="FS161" i="9" s="1"/>
  <c r="FT162" i="9" s="1"/>
  <c r="M162" i="9"/>
  <c r="L163" i="9"/>
  <c r="FK153" i="9"/>
  <c r="FK161" i="9" s="1"/>
  <c r="FL162" i="9" s="1"/>
  <c r="EE153" i="9"/>
  <c r="EE161" i="9" s="1"/>
  <c r="EF162" i="9" s="1"/>
  <c r="CQ153" i="9"/>
  <c r="CQ161" i="9" s="1"/>
  <c r="CR162" i="9" s="1"/>
  <c r="DN153" i="9"/>
  <c r="DN161" i="9" s="1"/>
  <c r="DO162" i="9" s="1"/>
  <c r="CD20" i="10"/>
  <c r="AN153" i="9"/>
  <c r="AN161" i="9" s="1"/>
  <c r="AO162" i="9" s="1"/>
  <c r="AI20" i="10"/>
  <c r="FY153" i="9"/>
  <c r="FY161" i="9" s="1"/>
  <c r="FZ162" i="9" s="1"/>
  <c r="AG7" i="14"/>
  <c r="ES114" i="9"/>
  <c r="ES132" i="9" s="1"/>
  <c r="R7" i="14"/>
  <c r="CK114" i="9"/>
  <c r="FR132" i="9"/>
  <c r="FR141" i="9" s="1"/>
  <c r="DO153" i="9"/>
  <c r="DO161" i="9" s="1"/>
  <c r="DP162" i="9" s="1"/>
  <c r="BF132" i="9"/>
  <c r="BF141" i="9" s="1"/>
  <c r="P153" i="9"/>
  <c r="P161" i="9" s="1"/>
  <c r="Q162" i="9" s="1"/>
  <c r="K20" i="10"/>
  <c r="EU153" i="9"/>
  <c r="EU161" i="9" s="1"/>
  <c r="EV162" i="9" s="1"/>
  <c r="DZ132" i="9"/>
  <c r="DZ141" i="9" s="1"/>
  <c r="DN132" i="9"/>
  <c r="AU132" i="9"/>
  <c r="AU141" i="9" s="1"/>
  <c r="GJ132" i="9"/>
  <c r="GJ141" i="9" s="1"/>
  <c r="EL153" i="9"/>
  <c r="EL161" i="9" s="1"/>
  <c r="EM162" i="9" s="1"/>
  <c r="CP20" i="10"/>
  <c r="AC153" i="9"/>
  <c r="AC161" i="9" s="1"/>
  <c r="AD162" i="9" s="1"/>
  <c r="X20" i="10"/>
  <c r="V132" i="9"/>
  <c r="V141" i="9" s="1"/>
  <c r="M132" i="9"/>
  <c r="M141" i="9" s="1"/>
  <c r="GM153" i="9"/>
  <c r="GM161" i="9" s="1"/>
  <c r="GN162" i="9" s="1"/>
  <c r="GT153" i="9"/>
  <c r="GT161" i="9" s="1"/>
  <c r="GU162" i="9" s="1"/>
  <c r="DT20" i="10"/>
  <c r="CS114" i="9"/>
  <c r="CS132" i="9" s="1"/>
  <c r="T7" i="14"/>
  <c r="BH20" i="10"/>
  <c r="BV153" i="9"/>
  <c r="BV161" i="9" s="1"/>
  <c r="BW162" i="9" s="1"/>
  <c r="EJ153" i="9"/>
  <c r="EJ161" i="9" s="1"/>
  <c r="EK162" i="9" s="1"/>
  <c r="CO20" i="10"/>
  <c r="DW132" i="9"/>
  <c r="DW141" i="9" s="1"/>
  <c r="CK153" i="9"/>
  <c r="CK161" i="9" s="1"/>
  <c r="CL162" i="9" s="1"/>
  <c r="Y153" i="9"/>
  <c r="Y161" i="9" s="1"/>
  <c r="Z162" i="9" s="1"/>
  <c r="T20" i="10"/>
  <c r="DK132" i="9"/>
  <c r="DK141" i="9" s="1"/>
  <c r="FG132" i="9"/>
  <c r="FG141" i="9" s="1"/>
  <c r="CV20" i="10"/>
  <c r="EX153" i="9"/>
  <c r="EX161" i="9" s="1"/>
  <c r="EY162" i="9" s="1"/>
  <c r="CC153" i="9"/>
  <c r="CC161" i="9" s="1"/>
  <c r="CD162" i="9" s="1"/>
  <c r="FV153" i="9"/>
  <c r="FV161" i="9" s="1"/>
  <c r="FW162" i="9" s="1"/>
  <c r="DH20" i="10"/>
  <c r="GA153" i="9"/>
  <c r="GA161" i="9" s="1"/>
  <c r="GB162" i="9" s="1"/>
  <c r="GG153" i="9"/>
  <c r="GG161" i="9" s="1"/>
  <c r="GH162" i="9" s="1"/>
  <c r="O189" i="9"/>
  <c r="O191" i="9" s="1"/>
  <c r="P184" i="9"/>
  <c r="P186" i="9" s="1"/>
  <c r="EF153" i="9"/>
  <c r="EF161" i="9" s="1"/>
  <c r="EG162" i="9" s="1"/>
  <c r="CM20" i="10"/>
  <c r="DX153" i="9"/>
  <c r="DX161" i="9" s="1"/>
  <c r="DY162" i="9" s="1"/>
  <c r="CI20" i="10"/>
  <c r="BI20" i="10"/>
  <c r="BX153" i="9"/>
  <c r="BX161" i="9" s="1"/>
  <c r="BY162" i="9" s="1"/>
  <c r="AE20" i="10"/>
  <c r="AJ153" i="9"/>
  <c r="AJ161" i="9" s="1"/>
  <c r="AK162" i="9" s="1"/>
  <c r="DJ153" i="9"/>
  <c r="DJ161" i="9" s="1"/>
  <c r="DK162" i="9" s="1"/>
  <c r="CB20" i="10"/>
  <c r="EI132" i="9"/>
  <c r="EI141" i="9" s="1"/>
  <c r="R153" i="9"/>
  <c r="R161" i="9" s="1"/>
  <c r="S162" i="9" s="1"/>
  <c r="M20" i="10"/>
  <c r="AY153" i="9"/>
  <c r="AY161" i="9" s="1"/>
  <c r="AZ162" i="9" s="1"/>
  <c r="AT20" i="10"/>
  <c r="EF132" i="9"/>
  <c r="EF141" i="9" s="1"/>
  <c r="BH153" i="9"/>
  <c r="BH161" i="9" s="1"/>
  <c r="BI162" i="9" s="1"/>
  <c r="BA20" i="10"/>
  <c r="BG153" i="9"/>
  <c r="BG161" i="9" s="1"/>
  <c r="BH162" i="9" s="1"/>
  <c r="EN153" i="9"/>
  <c r="EN161" i="9" s="1"/>
  <c r="EO162" i="9" s="1"/>
  <c r="CQ20" i="10"/>
  <c r="FB132" i="9"/>
  <c r="FB141" i="9" s="1"/>
  <c r="AF153" i="9"/>
  <c r="AF161" i="9" s="1"/>
  <c r="AG162" i="9" s="1"/>
  <c r="AA20" i="10"/>
  <c r="BU20" i="10"/>
  <c r="CV153" i="9"/>
  <c r="CV161" i="9" s="1"/>
  <c r="CW162" i="9" s="1"/>
  <c r="GW153" i="9"/>
  <c r="GW161" i="9" s="1"/>
  <c r="CP153" i="9"/>
  <c r="CP161" i="9" s="1"/>
  <c r="CQ162" i="9" s="1"/>
  <c r="BR20" i="10"/>
  <c r="EL132" i="9"/>
  <c r="GV153" i="9"/>
  <c r="GV161" i="9" s="1"/>
  <c r="GW162" i="9" s="1"/>
  <c r="DU20" i="10"/>
  <c r="BQ114" i="9"/>
  <c r="M7" i="14"/>
  <c r="CF132" i="9"/>
  <c r="CF141" i="9" s="1"/>
  <c r="BE153" i="9"/>
  <c r="BE161" i="9" s="1"/>
  <c r="BF162" i="9" s="1"/>
  <c r="EO114" i="9"/>
  <c r="EO132" i="9" s="1"/>
  <c r="AF7" i="14"/>
  <c r="S7" i="14"/>
  <c r="CO114" i="9"/>
  <c r="CO132" i="9" s="1"/>
  <c r="BZ20" i="10"/>
  <c r="DF153" i="9"/>
  <c r="DF161" i="9" s="1"/>
  <c r="DG162" i="9" s="1"/>
  <c r="GE153" i="9"/>
  <c r="GE161" i="9" s="1"/>
  <c r="GF162" i="9" s="1"/>
  <c r="CN132" i="9"/>
  <c r="CN153" i="9"/>
  <c r="CN161" i="9" s="1"/>
  <c r="CO162" i="9" s="1"/>
  <c r="BQ20" i="10"/>
  <c r="FT132" i="9"/>
  <c r="FT141" i="9" s="1"/>
  <c r="BT132" i="9"/>
  <c r="BT141" i="9" s="1"/>
  <c r="AO132" i="9"/>
  <c r="AO141" i="9" s="1"/>
  <c r="BR153" i="9"/>
  <c r="BR161" i="9" s="1"/>
  <c r="BS162" i="9" s="1"/>
  <c r="BF20" i="10"/>
  <c r="Q20" i="10"/>
  <c r="V153" i="9"/>
  <c r="V161" i="9" s="1"/>
  <c r="W162" i="9" s="1"/>
  <c r="EY132" i="9"/>
  <c r="O20" i="10"/>
  <c r="T153" i="9"/>
  <c r="T161" i="9" s="1"/>
  <c r="U162" i="9" s="1"/>
  <c r="CI153" i="9"/>
  <c r="CI161" i="9" s="1"/>
  <c r="CJ162" i="9" s="1"/>
  <c r="GF153" i="9"/>
  <c r="GF161" i="9" s="1"/>
  <c r="GG162" i="9" s="1"/>
  <c r="DM20" i="10"/>
  <c r="CA153" i="9"/>
  <c r="CA161" i="9" s="1"/>
  <c r="CB162" i="9" s="1"/>
  <c r="AB7" i="14"/>
  <c r="DY114" i="9"/>
  <c r="DY132" i="9" s="1"/>
  <c r="N49" i="10"/>
  <c r="N56" i="10" s="1"/>
  <c r="AR153" i="9"/>
  <c r="AR161" i="9" s="1"/>
  <c r="AS162" i="9" s="1"/>
  <c r="AM20" i="10"/>
  <c r="BA153" i="9"/>
  <c r="BA161" i="9" s="1"/>
  <c r="BB162" i="9" s="1"/>
  <c r="AV20" i="10"/>
  <c r="GP132" i="9"/>
  <c r="GP141" i="9" s="1"/>
  <c r="DP153" i="9"/>
  <c r="DP161" i="9" s="1"/>
  <c r="DQ162" i="9" s="1"/>
  <c r="CE20" i="10"/>
  <c r="AK153" i="9"/>
  <c r="AK161" i="9" s="1"/>
  <c r="AL162" i="9" s="1"/>
  <c r="AF20" i="10"/>
  <c r="BJ20" i="10"/>
  <c r="BZ153" i="9"/>
  <c r="BZ161" i="9" s="1"/>
  <c r="CA162" i="9" s="1"/>
  <c r="EP153" i="9"/>
  <c r="EP161" i="9" s="1"/>
  <c r="EQ162" i="9" s="1"/>
  <c r="CR20" i="10"/>
  <c r="DG153" i="9"/>
  <c r="DG161" i="9" s="1"/>
  <c r="DH162" i="9" s="1"/>
  <c r="BB153" i="9"/>
  <c r="BB161" i="9" s="1"/>
  <c r="BC162" i="9" s="1"/>
  <c r="AW20" i="10"/>
  <c r="BT20" i="10"/>
  <c r="CT153" i="9"/>
  <c r="CT161" i="9" s="1"/>
  <c r="CU162" i="9" s="1"/>
  <c r="EM132" i="9"/>
  <c r="EM141" i="9" s="1"/>
  <c r="CH132" i="9"/>
  <c r="CH141" i="9" s="1"/>
  <c r="BU114" i="9"/>
  <c r="N7" i="14"/>
  <c r="AH153" i="9"/>
  <c r="AH161" i="9" s="1"/>
  <c r="AI162" i="9" s="1"/>
  <c r="AC20" i="10"/>
  <c r="BS153" i="9"/>
  <c r="BS161" i="9" s="1"/>
  <c r="BT162" i="9" s="1"/>
  <c r="BW153" i="9"/>
  <c r="BW161" i="9" s="1"/>
  <c r="BX162" i="9" s="1"/>
  <c r="DB20" i="10"/>
  <c r="FJ153" i="9"/>
  <c r="FJ161" i="9" s="1"/>
  <c r="FK162" i="9" s="1"/>
  <c r="FN153" i="9"/>
  <c r="FN161" i="9" s="1"/>
  <c r="FO162" i="9" s="1"/>
  <c r="DD20" i="10"/>
  <c r="EG153" i="9"/>
  <c r="EG161" i="9" s="1"/>
  <c r="EH162" i="9" s="1"/>
  <c r="FC153" i="9"/>
  <c r="FC161" i="9" s="1"/>
  <c r="FD162" i="9" s="1"/>
  <c r="FG153" i="9"/>
  <c r="FG161" i="9" s="1"/>
  <c r="FH162" i="9" s="1"/>
  <c r="EA153" i="9"/>
  <c r="EA161" i="9" s="1"/>
  <c r="EB162" i="9" s="1"/>
  <c r="GB153" i="9"/>
  <c r="GB161" i="9" s="1"/>
  <c r="GC162" i="9" s="1"/>
  <c r="DK20" i="10"/>
  <c r="FX153" i="9"/>
  <c r="FX161" i="9" s="1"/>
  <c r="FY162" i="9" s="1"/>
  <c r="DI20" i="10"/>
  <c r="BP153" i="9"/>
  <c r="BP161" i="9" s="1"/>
  <c r="BQ162" i="9" s="1"/>
  <c r="BE20" i="10"/>
  <c r="GK153" i="9"/>
  <c r="GK161" i="9" s="1"/>
  <c r="GL162" i="9" s="1"/>
  <c r="BX132" i="9"/>
  <c r="CL132" i="9"/>
  <c r="CL141" i="9" s="1"/>
  <c r="BS132" i="9"/>
  <c r="AO153" i="9"/>
  <c r="AO161" i="9" s="1"/>
  <c r="AP162" i="9" s="1"/>
  <c r="AJ20" i="10"/>
  <c r="DS153" i="9"/>
  <c r="DS161" i="9" s="1"/>
  <c r="DT162" i="9" s="1"/>
  <c r="AI132" i="9"/>
  <c r="AI141" i="9" s="1"/>
  <c r="GL132" i="9"/>
  <c r="GL141" i="9" s="1"/>
  <c r="M153" i="9"/>
  <c r="M161" i="9" s="1"/>
  <c r="N162" i="9" s="1"/>
  <c r="DV132" i="9"/>
  <c r="DV141" i="9" s="1"/>
  <c r="DH153" i="9"/>
  <c r="DH161" i="9" s="1"/>
  <c r="DI162" i="9" s="1"/>
  <c r="CA20" i="10"/>
  <c r="GD132" i="9"/>
  <c r="GD141" i="9" s="1"/>
  <c r="EZ153" i="9"/>
  <c r="EZ161" i="9" s="1"/>
  <c r="FA162" i="9" s="1"/>
  <c r="CW20" i="10"/>
  <c r="ER132" i="9"/>
  <c r="ER141" i="9" s="1"/>
  <c r="CJ153" i="9"/>
  <c r="CJ161" i="9" s="1"/>
  <c r="CK162" i="9" s="1"/>
  <c r="BO20" i="10"/>
  <c r="FD153" i="9"/>
  <c r="FD161" i="9" s="1"/>
  <c r="FE162" i="9" s="1"/>
  <c r="CY20" i="10"/>
  <c r="FI153" i="9"/>
  <c r="FI161" i="9" s="1"/>
  <c r="FJ162" i="9" s="1"/>
  <c r="BZ132" i="9"/>
  <c r="BZ141" i="9" s="1"/>
  <c r="FK132" i="9"/>
  <c r="FK141" i="9" s="1"/>
  <c r="EQ132" i="9"/>
  <c r="EQ141" i="9" s="1"/>
  <c r="GU132" i="9"/>
  <c r="GU141" i="9" s="1"/>
  <c r="AG153" i="9"/>
  <c r="AG161" i="9" s="1"/>
  <c r="AH162" i="9" s="1"/>
  <c r="AB20" i="10"/>
  <c r="FY132" i="9"/>
  <c r="AC7" i="14"/>
  <c r="EC114" i="9"/>
  <c r="DC20" i="10"/>
  <c r="FL153" i="9"/>
  <c r="FL161" i="9" s="1"/>
  <c r="FM162" i="9" s="1"/>
  <c r="FP132" i="9"/>
  <c r="FP141" i="9" s="1"/>
  <c r="CG114" i="9"/>
  <c r="CG132" i="9" s="1"/>
  <c r="Q7" i="14"/>
  <c r="EI153" i="9"/>
  <c r="EI161" i="9" s="1"/>
  <c r="EJ162" i="9" s="1"/>
  <c r="H7" i="14"/>
  <c r="I7" i="14"/>
  <c r="AV114" i="9"/>
  <c r="AV132" i="9" s="1"/>
  <c r="BN153" i="9"/>
  <c r="BN161" i="9" s="1"/>
  <c r="BO162" i="9" s="1"/>
  <c r="BD20" i="10"/>
  <c r="DA20" i="10"/>
  <c r="FH153" i="9"/>
  <c r="FH161" i="9" s="1"/>
  <c r="FI162" i="9" s="1"/>
  <c r="AM132" i="9"/>
  <c r="AM141" i="9" s="1"/>
  <c r="DT132" i="9"/>
  <c r="FZ153" i="9"/>
  <c r="FZ161" i="9" s="1"/>
  <c r="GA162" i="9" s="1"/>
  <c r="DJ20" i="10"/>
  <c r="AZ153" i="9"/>
  <c r="AZ161" i="9" s="1"/>
  <c r="BA162" i="9" s="1"/>
  <c r="AU20" i="10"/>
  <c r="DE153" i="9"/>
  <c r="DE161" i="9" s="1"/>
  <c r="DF162" i="9" s="1"/>
  <c r="EH153" i="9"/>
  <c r="EH161" i="9" s="1"/>
  <c r="EI162" i="9" s="1"/>
  <c r="CN20" i="10"/>
  <c r="Z153" i="9"/>
  <c r="Z161" i="9" s="1"/>
  <c r="AA162" i="9" s="1"/>
  <c r="U20" i="10"/>
  <c r="CZ132" i="9"/>
  <c r="CZ141" i="9" s="1"/>
  <c r="O7" i="14"/>
  <c r="BY114" i="9"/>
  <c r="BY132" i="9" s="1"/>
  <c r="FZ132" i="9"/>
  <c r="FZ141" i="9" s="1"/>
  <c r="BN20" i="10"/>
  <c r="CH153" i="9"/>
  <c r="CH161" i="9" s="1"/>
  <c r="CI162" i="9" s="1"/>
  <c r="GN132" i="9"/>
  <c r="GN141" i="9" s="1"/>
  <c r="FW153" i="9"/>
  <c r="FW161" i="9" s="1"/>
  <c r="FX162" i="9" s="1"/>
  <c r="DT153" i="9"/>
  <c r="DT161" i="9" s="1"/>
  <c r="DU162" i="9" s="1"/>
  <c r="CG20" i="10"/>
  <c r="FB153" i="9"/>
  <c r="FB161" i="9" s="1"/>
  <c r="FC162" i="9" s="1"/>
  <c r="CX20" i="10"/>
  <c r="BI114" i="9"/>
  <c r="BI132" i="9" s="1"/>
  <c r="K7" i="14"/>
  <c r="GQ153" i="9"/>
  <c r="GQ161" i="9" s="1"/>
  <c r="GR162" i="9" s="1"/>
  <c r="DG20" i="10"/>
  <c r="FT153" i="9"/>
  <c r="FT161" i="9" s="1"/>
  <c r="FU162" i="9" s="1"/>
  <c r="GO153" i="9"/>
  <c r="GO161" i="9" s="1"/>
  <c r="GP162" i="9" s="1"/>
  <c r="GS153" i="9"/>
  <c r="GS161" i="9" s="1"/>
  <c r="GT162" i="9" s="1"/>
  <c r="AU153" i="9"/>
  <c r="AU161" i="9" s="1"/>
  <c r="AV162" i="9" s="1"/>
  <c r="AP20" i="10"/>
  <c r="FM153" i="9"/>
  <c r="FM161" i="9" s="1"/>
  <c r="FN162" i="9" s="1"/>
  <c r="V7" i="14"/>
  <c r="DA114" i="9"/>
  <c r="U7" i="14"/>
  <c r="CW114" i="9"/>
  <c r="CW132" i="9" s="1"/>
  <c r="AS153" i="9"/>
  <c r="AS161" i="9" s="1"/>
  <c r="AT162" i="9" s="1"/>
  <c r="AN20" i="10"/>
  <c r="DF20" i="10"/>
  <c r="FR153" i="9"/>
  <c r="FR161" i="9" s="1"/>
  <c r="FS162" i="9" s="1"/>
  <c r="AX153" i="9"/>
  <c r="AX161" i="9" s="1"/>
  <c r="AY162" i="9" s="1"/>
  <c r="AS20" i="10"/>
  <c r="CF20" i="10"/>
  <c r="DR153" i="9"/>
  <c r="DR161" i="9" s="1"/>
  <c r="DS162" i="9" s="1"/>
  <c r="CK20" i="10"/>
  <c r="EB153" i="9"/>
  <c r="EB161" i="9" s="1"/>
  <c r="EC162" i="9" s="1"/>
  <c r="BC153" i="9"/>
  <c r="BC161" i="9" s="1"/>
  <c r="BD162" i="9" s="1"/>
  <c r="AX20" i="10"/>
  <c r="AF132" i="9"/>
  <c r="V20" i="10"/>
  <c r="AA153" i="9"/>
  <c r="AA161" i="9" s="1"/>
  <c r="AB162" i="9" s="1"/>
  <c r="W132" i="9"/>
  <c r="W141" i="9" s="1"/>
  <c r="BD132" i="9"/>
  <c r="BD141" i="9" s="1"/>
  <c r="GR153" i="9"/>
  <c r="GR161" i="9" s="1"/>
  <c r="GS162" i="9" s="1"/>
  <c r="DS20" i="10"/>
  <c r="FL132" i="9"/>
  <c r="FL141" i="9" s="1"/>
  <c r="GP153" i="9"/>
  <c r="GP161" i="9" s="1"/>
  <c r="GQ162" i="9" s="1"/>
  <c r="DR20" i="10"/>
  <c r="T132" i="9"/>
  <c r="DC153" i="9"/>
  <c r="DC161" i="9" s="1"/>
  <c r="DD162" i="9" s="1"/>
  <c r="AH7" i="14"/>
  <c r="EW114" i="9"/>
  <c r="EW132" i="9" s="1"/>
  <c r="FV132" i="9"/>
  <c r="FV141" i="9" s="1"/>
  <c r="S153" i="9"/>
  <c r="S161" i="9" s="1"/>
  <c r="T162" i="9" s="1"/>
  <c r="N20" i="10"/>
  <c r="FX132" i="9"/>
  <c r="GT132" i="9"/>
  <c r="Z132" i="9"/>
  <c r="Z141" i="9" s="1"/>
  <c r="GC153" i="9"/>
  <c r="GC161" i="9" s="1"/>
  <c r="GD162" i="9" s="1"/>
  <c r="G7" i="14"/>
  <c r="AJ114" i="9"/>
  <c r="AJ132" i="9" s="1"/>
  <c r="ED132" i="9"/>
  <c r="ED141" i="9" s="1"/>
  <c r="GI153" i="9"/>
  <c r="GI161" i="9" s="1"/>
  <c r="GJ162" i="9" s="1"/>
  <c r="S132" i="9"/>
  <c r="S141" i="9" s="1"/>
  <c r="EZ132" i="9"/>
  <c r="EZ141" i="9" s="1"/>
  <c r="BK132" i="9"/>
  <c r="Q132" i="9"/>
  <c r="Q141" i="9" s="1"/>
  <c r="BO132" i="9"/>
  <c r="BO141" i="9" s="1"/>
  <c r="CE153" i="9"/>
  <c r="CE161" i="9" s="1"/>
  <c r="CF162" i="9" s="1"/>
  <c r="CF153" i="9"/>
  <c r="CF161" i="9" s="1"/>
  <c r="CG162" i="9" s="1"/>
  <c r="BM20" i="10"/>
  <c r="ES153" i="9"/>
  <c r="ES161" i="9" s="1"/>
  <c r="ET162" i="9" s="1"/>
  <c r="ED153" i="9"/>
  <c r="ED161" i="9" s="1"/>
  <c r="EE162" i="9" s="1"/>
  <c r="CL20" i="10"/>
  <c r="GG132" i="9"/>
  <c r="BT153" i="9"/>
  <c r="BT161" i="9" s="1"/>
  <c r="BU162" i="9" s="1"/>
  <c r="BG20" i="10"/>
  <c r="GS132" i="9"/>
  <c r="AM153" i="9"/>
  <c r="AM161" i="9" s="1"/>
  <c r="AN162" i="9" s="1"/>
  <c r="AH20" i="10"/>
  <c r="EE132" i="9"/>
  <c r="R132" i="9"/>
  <c r="X7" i="14"/>
  <c r="DI114" i="9"/>
  <c r="DI132" i="9" s="1"/>
  <c r="X114" i="9"/>
  <c r="X132" i="9" s="1"/>
  <c r="F7" i="14"/>
  <c r="DU114" i="9"/>
  <c r="DU132" i="9" s="1"/>
  <c r="AA7" i="14"/>
  <c r="ET153" i="9"/>
  <c r="ET161" i="9" s="1"/>
  <c r="EU162" i="9" s="1"/>
  <c r="CT20" i="10"/>
  <c r="AT153" i="9"/>
  <c r="AT161" i="9" s="1"/>
  <c r="AU162" i="9" s="1"/>
  <c r="AO20" i="10"/>
  <c r="BS20" i="10"/>
  <c r="CR153" i="9"/>
  <c r="CR161" i="9" s="1"/>
  <c r="CS162" i="9" s="1"/>
  <c r="AK20" i="10"/>
  <c r="AP153" i="9"/>
  <c r="AP161" i="9" s="1"/>
  <c r="AQ162" i="9" s="1"/>
  <c r="EV153" i="9"/>
  <c r="EV161" i="9" s="1"/>
  <c r="EW162" i="9" s="1"/>
  <c r="CU20" i="10"/>
  <c r="DW153" i="9"/>
  <c r="DW161" i="9" s="1"/>
  <c r="DX162" i="9" s="1"/>
  <c r="DL132" i="9"/>
  <c r="CD153" i="9"/>
  <c r="CD161" i="9" s="1"/>
  <c r="CE162" i="9" s="1"/>
  <c r="BL20" i="10"/>
  <c r="P32" i="9"/>
  <c r="P140" i="9" s="1"/>
  <c r="K18" i="10" s="1"/>
  <c r="Q30" i="9"/>
  <c r="CL153" i="9"/>
  <c r="CL161" i="9" s="1"/>
  <c r="CM162" i="9" s="1"/>
  <c r="BP20" i="10"/>
  <c r="N153" i="9"/>
  <c r="N161" i="9" s="1"/>
  <c r="O162" i="9" s="1"/>
  <c r="DZ153" i="9"/>
  <c r="DZ161" i="9" s="1"/>
  <c r="EA162" i="9" s="1"/>
  <c r="CJ20" i="10"/>
  <c r="EM153" i="9"/>
  <c r="EM161" i="9" s="1"/>
  <c r="EN162" i="9" s="1"/>
  <c r="AQ153" i="9"/>
  <c r="AQ161" i="9" s="1"/>
  <c r="AR162" i="9" s="1"/>
  <c r="AL20" i="10"/>
  <c r="GL153" i="9"/>
  <c r="GL161" i="9" s="1"/>
  <c r="GM162" i="9" s="1"/>
  <c r="DP20" i="10"/>
  <c r="EN132" i="9"/>
  <c r="AE153" i="9"/>
  <c r="AE161" i="9" s="1"/>
  <c r="AF162" i="9" s="1"/>
  <c r="Z20" i="10"/>
  <c r="EJ132" i="9"/>
  <c r="Y7" i="14"/>
  <c r="DM114" i="9"/>
  <c r="DM132" i="9" s="1"/>
  <c r="FN132" i="9"/>
  <c r="FN141" i="9" s="1"/>
  <c r="BQ153" i="9"/>
  <c r="BQ161" i="9" s="1"/>
  <c r="BR162" i="9" s="1"/>
  <c r="DP132" i="9"/>
  <c r="FO132" i="9"/>
  <c r="FO141" i="9" s="1"/>
  <c r="DR132" i="9"/>
  <c r="FI132" i="9"/>
  <c r="GK132" i="9"/>
  <c r="CY153" i="9"/>
  <c r="CY161" i="9" s="1"/>
  <c r="CZ162" i="9" s="1"/>
  <c r="CI132" i="9"/>
  <c r="CI141" i="9" s="1"/>
  <c r="GC132" i="9"/>
  <c r="CC20" i="10"/>
  <c r="DL153" i="9"/>
  <c r="DL161" i="9" s="1"/>
  <c r="DM162" i="9" s="1"/>
  <c r="R20" i="10"/>
  <c r="W153" i="9"/>
  <c r="W161" i="9" s="1"/>
  <c r="X162" i="9" s="1"/>
  <c r="FO153" i="9"/>
  <c r="FO161" i="9" s="1"/>
  <c r="FP162" i="9" s="1"/>
  <c r="GU153" i="9"/>
  <c r="GU161" i="9" s="1"/>
  <c r="GV162" i="9" s="1"/>
  <c r="BK20" i="10"/>
  <c r="CB153" i="9"/>
  <c r="CB161" i="9" s="1"/>
  <c r="CC162" i="9" s="1"/>
  <c r="AD132" i="9"/>
  <c r="AD141" i="9" s="1"/>
  <c r="DE114" i="9"/>
  <c r="DE132" i="9" s="1"/>
  <c r="W7" i="14"/>
  <c r="AY132" i="9"/>
  <c r="AY141" i="9" s="1"/>
  <c r="AW153" i="9"/>
  <c r="AW161" i="9" s="1"/>
  <c r="AX162" i="9" s="1"/>
  <c r="AR20" i="10"/>
  <c r="AH132" i="9"/>
  <c r="AH141" i="9" s="1"/>
  <c r="AD153" i="9"/>
  <c r="AD161" i="9" s="1"/>
  <c r="AE162" i="9" s="1"/>
  <c r="Y20" i="10"/>
  <c r="P7" i="14"/>
  <c r="CC114" i="9"/>
  <c r="CC132" i="9" s="1"/>
  <c r="FF153" i="9"/>
  <c r="FF161" i="9" s="1"/>
  <c r="FG162" i="9" s="1"/>
  <c r="CZ20" i="10"/>
  <c r="CX153" i="9"/>
  <c r="CX161" i="9" s="1"/>
  <c r="CY162" i="9" s="1"/>
  <c r="BV20" i="10"/>
  <c r="DN20" i="10"/>
  <c r="GH153" i="9"/>
  <c r="GH161" i="9" s="1"/>
  <c r="GI162" i="9" s="1"/>
  <c r="BI153" i="9"/>
  <c r="BI161" i="9" s="1"/>
  <c r="BJ162" i="9" s="1"/>
  <c r="BL153" i="9"/>
  <c r="BL161" i="9" s="1"/>
  <c r="BM162" i="9" s="1"/>
  <c r="BC20" i="10"/>
  <c r="DV153" i="9"/>
  <c r="DV161" i="9" s="1"/>
  <c r="DW162" i="9" s="1"/>
  <c r="CH20" i="10"/>
  <c r="BA132" i="9"/>
  <c r="BA141" i="9" s="1"/>
  <c r="O153" i="9"/>
  <c r="O161" i="9" s="1"/>
  <c r="P162" i="9" s="1"/>
  <c r="ER153" i="9"/>
  <c r="ER161" i="9" s="1"/>
  <c r="ES162" i="9" s="1"/>
  <c r="CS20" i="10"/>
  <c r="DQ114" i="9"/>
  <c r="Z7" i="14"/>
  <c r="BJ153" i="9"/>
  <c r="BJ161" i="9" s="1"/>
  <c r="BK162" i="9" s="1"/>
  <c r="BB20" i="10"/>
  <c r="GN153" i="9"/>
  <c r="GN161" i="9" s="1"/>
  <c r="GO162" i="9" s="1"/>
  <c r="DQ20" i="10"/>
  <c r="BL132" i="9"/>
  <c r="BL141" i="9" s="1"/>
  <c r="BJ132" i="9"/>
  <c r="BJ141" i="9" s="1"/>
  <c r="BM114" i="9"/>
  <c r="L7" i="14"/>
  <c r="DG132" i="9"/>
  <c r="DG141" i="9" s="1"/>
  <c r="FQ153" i="9"/>
  <c r="FQ161" i="9" s="1"/>
  <c r="FR162" i="9" s="1"/>
  <c r="BO153" i="9"/>
  <c r="BO161" i="9" s="1"/>
  <c r="BP162" i="9" s="1"/>
  <c r="BF153" i="9"/>
  <c r="BF161" i="9" s="1"/>
  <c r="BG162" i="9" s="1"/>
  <c r="AZ20" i="10"/>
  <c r="AI153" i="9"/>
  <c r="AI161" i="9" s="1"/>
  <c r="AJ162" i="9" s="1"/>
  <c r="AD20" i="10"/>
  <c r="FA153" i="9"/>
  <c r="FA161" i="9" s="1"/>
  <c r="FB162" i="9" s="1"/>
  <c r="AL153" i="9"/>
  <c r="AL161" i="9" s="1"/>
  <c r="AM162" i="9" s="1"/>
  <c r="AG20" i="10"/>
  <c r="BU153" i="9"/>
  <c r="BU161" i="9" s="1"/>
  <c r="BV162" i="9" s="1"/>
  <c r="FU153" i="9"/>
  <c r="FU161" i="9" s="1"/>
  <c r="FV162" i="9" s="1"/>
  <c r="Q153" i="9"/>
  <c r="Q161" i="9" s="1"/>
  <c r="R162" i="9" s="1"/>
  <c r="L20" i="10"/>
  <c r="DK153" i="9"/>
  <c r="DK161" i="9" s="1"/>
  <c r="DL162" i="9" s="1"/>
  <c r="U153" i="9"/>
  <c r="U161" i="9" s="1"/>
  <c r="V162" i="9" s="1"/>
  <c r="P20" i="10"/>
  <c r="DQ153" i="9"/>
  <c r="DQ161" i="9" s="1"/>
  <c r="DR162" i="9" s="1"/>
  <c r="CM153" i="9"/>
  <c r="CM161" i="9" s="1"/>
  <c r="CN162" i="9" s="1"/>
  <c r="BB132" i="9"/>
  <c r="BB141" i="9" s="1"/>
  <c r="DD153" i="9"/>
  <c r="DD161" i="9" s="1"/>
  <c r="DE162" i="9" s="1"/>
  <c r="BY20" i="10"/>
  <c r="BD153" i="9"/>
  <c r="BD161" i="9" s="1"/>
  <c r="BE162" i="9" s="1"/>
  <c r="AY20" i="10"/>
  <c r="J7" i="14"/>
  <c r="BE114" i="9"/>
  <c r="AD7" i="14"/>
  <c r="EG114" i="9"/>
  <c r="EG132" i="9" s="1"/>
  <c r="FP153" i="9"/>
  <c r="FP161" i="9" s="1"/>
  <c r="FQ162" i="9" s="1"/>
  <c r="DE20" i="10"/>
  <c r="FQ132" i="9"/>
  <c r="N490" i="10"/>
  <c r="O352" i="10"/>
  <c r="AE7" i="14"/>
  <c r="EK114" i="9"/>
  <c r="EK132" i="9" s="1"/>
  <c r="CU153" i="9"/>
  <c r="CU161" i="9" s="1"/>
  <c r="CV162" i="9" s="1"/>
  <c r="BW20" i="10"/>
  <c r="CZ153" i="9"/>
  <c r="CZ161" i="9" s="1"/>
  <c r="DA162" i="9" s="1"/>
  <c r="N132" i="9"/>
  <c r="BV132" i="9"/>
  <c r="BV141" i="9" s="1"/>
  <c r="FE153" i="9"/>
  <c r="FE161" i="9" s="1"/>
  <c r="FF162" i="9" s="1"/>
  <c r="AQ132" i="9"/>
  <c r="DB153" i="9"/>
  <c r="DB161" i="9" s="1"/>
  <c r="DC162" i="9" s="1"/>
  <c r="BX20" i="10"/>
  <c r="EQ153" i="9"/>
  <c r="EQ161" i="9" s="1"/>
  <c r="ER162" i="9" s="1"/>
  <c r="FE132" i="9"/>
  <c r="BK153" i="9"/>
  <c r="BK161" i="9" s="1"/>
  <c r="BL162" i="9" s="1"/>
  <c r="GD153" i="9"/>
  <c r="GD161" i="9" s="1"/>
  <c r="GE162" i="9" s="1"/>
  <c r="DL20" i="10"/>
  <c r="FJ132" i="9"/>
  <c r="GJ153" i="9"/>
  <c r="GJ161" i="9" s="1"/>
  <c r="GK162" i="9" s="1"/>
  <c r="DO20" i="10"/>
  <c r="CU132" i="9"/>
  <c r="CU141" i="9" s="1"/>
  <c r="AP27" i="14" l="1"/>
  <c r="AP59" i="14" s="1"/>
  <c r="AP78" i="14" s="1"/>
  <c r="X27" i="14"/>
  <c r="X59" i="14" s="1"/>
  <c r="X78" i="14" s="1"/>
  <c r="AA27" i="14"/>
  <c r="AA59" i="14" s="1"/>
  <c r="AA78" i="14" s="1"/>
  <c r="T27" i="14"/>
  <c r="T59" i="14" s="1"/>
  <c r="T78" i="14" s="1"/>
  <c r="O27" i="14"/>
  <c r="O59" i="14" s="1"/>
  <c r="O78" i="14" s="1"/>
  <c r="G27" i="14"/>
  <c r="G59" i="14" s="1"/>
  <c r="G78" i="14" s="1"/>
  <c r="FY141" i="9"/>
  <c r="FY143" i="9" s="1"/>
  <c r="AO27" i="14"/>
  <c r="AO59" i="14" s="1"/>
  <c r="AO78" i="14" s="1"/>
  <c r="FI141" i="9"/>
  <c r="FI143" i="9" s="1"/>
  <c r="AK27" i="14"/>
  <c r="AK59" i="14" s="1"/>
  <c r="AK78" i="14" s="1"/>
  <c r="AT27" i="14"/>
  <c r="AT59" i="14" s="1"/>
  <c r="AT78" i="14" s="1"/>
  <c r="GK141" i="9"/>
  <c r="GK143" i="9" s="1"/>
  <c r="AR27" i="14"/>
  <c r="AR59" i="14" s="1"/>
  <c r="AR78" i="14" s="1"/>
  <c r="F27" i="14"/>
  <c r="F59" i="14" s="1"/>
  <c r="F78" i="14" s="1"/>
  <c r="AE27" i="14"/>
  <c r="AE59" i="14" s="1"/>
  <c r="AE78" i="14" s="1"/>
  <c r="FQ141" i="9"/>
  <c r="FQ143" i="9" s="1"/>
  <c r="AM27" i="14"/>
  <c r="AM59" i="14" s="1"/>
  <c r="AM78" i="14" s="1"/>
  <c r="S27" i="14"/>
  <c r="S59" i="14" s="1"/>
  <c r="S78" i="14" s="1"/>
  <c r="FM157" i="9"/>
  <c r="FM167" i="9" s="1"/>
  <c r="FN168" i="9" s="1"/>
  <c r="AL27" i="14"/>
  <c r="AL59" i="14" s="1"/>
  <c r="AL78" i="14" s="1"/>
  <c r="GO141" i="9"/>
  <c r="GO143" i="9" s="1"/>
  <c r="AS27" i="14"/>
  <c r="AS59" i="14" s="1"/>
  <c r="AS78" i="14" s="1"/>
  <c r="GW157" i="9"/>
  <c r="GW167" i="9" s="1"/>
  <c r="AU27" i="14"/>
  <c r="AU59" i="14" s="1"/>
  <c r="AU78" i="14" s="1"/>
  <c r="W27" i="14"/>
  <c r="W59" i="14" s="1"/>
  <c r="W78" i="14" s="1"/>
  <c r="CC141" i="9"/>
  <c r="CC143" i="9" s="1"/>
  <c r="P27" i="14"/>
  <c r="P59" i="14" s="1"/>
  <c r="P78" i="14" s="1"/>
  <c r="FA133" i="9"/>
  <c r="AI27" i="14"/>
  <c r="AI59" i="14" s="1"/>
  <c r="AI78" i="14" s="1"/>
  <c r="FE141" i="9"/>
  <c r="FE143" i="9" s="1"/>
  <c r="AJ27" i="14"/>
  <c r="AJ59" i="14" s="1"/>
  <c r="AJ78" i="14" s="1"/>
  <c r="GG141" i="9"/>
  <c r="GG143" i="9" s="1"/>
  <c r="AQ27" i="14"/>
  <c r="AQ59" i="14" s="1"/>
  <c r="AQ78" i="14" s="1"/>
  <c r="EB157" i="9"/>
  <c r="EB167" i="9" s="1"/>
  <c r="EC168" i="9" s="1"/>
  <c r="ES141" i="9"/>
  <c r="ES143" i="9" s="1"/>
  <c r="AG27" i="14"/>
  <c r="AG59" i="14" s="1"/>
  <c r="AG78" i="14" s="1"/>
  <c r="FU141" i="9"/>
  <c r="FU143" i="9" s="1"/>
  <c r="AN27" i="14"/>
  <c r="AN59" i="14" s="1"/>
  <c r="AN78" i="14" s="1"/>
  <c r="H27" i="14"/>
  <c r="H59" i="14" s="1"/>
  <c r="H78" i="14" s="1"/>
  <c r="AH27" i="14"/>
  <c r="AH59" i="14" s="1"/>
  <c r="AH78" i="14" s="1"/>
  <c r="AD27" i="14"/>
  <c r="AD59" i="14" s="1"/>
  <c r="AD78" i="14" s="1"/>
  <c r="AF27" i="14"/>
  <c r="AF59" i="14" s="1"/>
  <c r="AF78" i="14" s="1"/>
  <c r="GW141" i="9"/>
  <c r="GW143" i="9" s="1"/>
  <c r="GW133" i="9"/>
  <c r="L144" i="9"/>
  <c r="GA157" i="9"/>
  <c r="GA167" i="9" s="1"/>
  <c r="GB168" i="9" s="1"/>
  <c r="GA133" i="9"/>
  <c r="CX133" i="9"/>
  <c r="CX157" i="9"/>
  <c r="CX167" i="9" s="1"/>
  <c r="CY168" i="9" s="1"/>
  <c r="GV157" i="9"/>
  <c r="GV167" i="9" s="1"/>
  <c r="GW168" i="9" s="1"/>
  <c r="FD157" i="9"/>
  <c r="FD167" i="9" s="1"/>
  <c r="FE168" i="9" s="1"/>
  <c r="FD133" i="9"/>
  <c r="M168" i="9"/>
  <c r="GV133" i="9"/>
  <c r="CD141" i="9"/>
  <c r="CD143" i="9" s="1"/>
  <c r="EB141" i="9"/>
  <c r="EB143" i="9" s="1"/>
  <c r="EX116" i="9"/>
  <c r="AI9" i="14"/>
  <c r="DS157" i="9"/>
  <c r="DS167" i="9" s="1"/>
  <c r="DT168" i="9" s="1"/>
  <c r="CD157" i="9"/>
  <c r="CD167" i="9" s="1"/>
  <c r="CE168" i="9" s="1"/>
  <c r="EX157" i="9"/>
  <c r="EX167" i="9" s="1"/>
  <c r="EY168" i="9" s="1"/>
  <c r="EU157" i="9"/>
  <c r="EU167" i="9" s="1"/>
  <c r="EV168" i="9" s="1"/>
  <c r="EU133" i="9"/>
  <c r="DS133" i="9"/>
  <c r="AG133" i="9"/>
  <c r="GB157" i="9"/>
  <c r="GB167" i="9" s="1"/>
  <c r="GC168" i="9" s="1"/>
  <c r="GH141" i="9"/>
  <c r="GH143" i="9" s="1"/>
  <c r="AG157" i="9"/>
  <c r="AG167" i="9" s="1"/>
  <c r="AH168" i="9" s="1"/>
  <c r="BG141" i="9"/>
  <c r="BG143" i="9" s="1"/>
  <c r="BG133" i="9"/>
  <c r="FH141" i="9"/>
  <c r="FH143" i="9" s="1"/>
  <c r="GH133" i="9"/>
  <c r="EV141" i="9"/>
  <c r="EV143" i="9" s="1"/>
  <c r="GB133" i="9"/>
  <c r="EV133" i="9"/>
  <c r="FH133" i="9"/>
  <c r="AN133" i="9"/>
  <c r="DD133" i="9"/>
  <c r="O133" i="9"/>
  <c r="GQ133" i="9"/>
  <c r="GQ157" i="9"/>
  <c r="GQ167" i="9" s="1"/>
  <c r="GR168" i="9" s="1"/>
  <c r="FU133" i="9"/>
  <c r="O157" i="9"/>
  <c r="O167" i="9" s="1"/>
  <c r="P168" i="9" s="1"/>
  <c r="AC141" i="9"/>
  <c r="AC143" i="9" s="1"/>
  <c r="AZ133" i="9"/>
  <c r="BW157" i="9"/>
  <c r="BW167" i="9" s="1"/>
  <c r="BX168" i="9" s="1"/>
  <c r="BW133" i="9"/>
  <c r="DD141" i="9"/>
  <c r="DD143" i="9" s="1"/>
  <c r="AP133" i="9"/>
  <c r="DO157" i="9"/>
  <c r="DO167" i="9" s="1"/>
  <c r="DP168" i="9" s="1"/>
  <c r="AP157" i="9"/>
  <c r="AP167" i="9" s="1"/>
  <c r="AQ168" i="9" s="1"/>
  <c r="DO133" i="9"/>
  <c r="DX133" i="9"/>
  <c r="EP141" i="9"/>
  <c r="EP143" i="9" s="1"/>
  <c r="EP157" i="9"/>
  <c r="EP167" i="9" s="1"/>
  <c r="EQ168" i="9" s="1"/>
  <c r="AE133" i="9"/>
  <c r="AE157" i="9"/>
  <c r="AE167" i="9" s="1"/>
  <c r="AF168" i="9" s="1"/>
  <c r="DF141" i="9"/>
  <c r="DF143" i="9" s="1"/>
  <c r="EX141" i="9"/>
  <c r="EX143" i="9" s="1"/>
  <c r="AA133" i="9"/>
  <c r="BH141" i="9"/>
  <c r="BH143" i="9" s="1"/>
  <c r="FC157" i="9"/>
  <c r="FC167" i="9" s="1"/>
  <c r="FD168" i="9" s="1"/>
  <c r="DF157" i="9"/>
  <c r="DF167" i="9" s="1"/>
  <c r="DG168" i="9" s="1"/>
  <c r="FF141" i="9"/>
  <c r="FF143" i="9" s="1"/>
  <c r="AA141" i="9"/>
  <c r="AA143" i="9" s="1"/>
  <c r="DX141" i="9"/>
  <c r="DX143" i="9" s="1"/>
  <c r="AC157" i="9"/>
  <c r="AC167" i="9" s="1"/>
  <c r="AD168" i="9" s="1"/>
  <c r="CY157" i="9"/>
  <c r="CY167" i="9" s="1"/>
  <c r="CZ168" i="9" s="1"/>
  <c r="CY141" i="9"/>
  <c r="CY143" i="9" s="1"/>
  <c r="AL157" i="9"/>
  <c r="AL167" i="9" s="1"/>
  <c r="AM168" i="9" s="1"/>
  <c r="AL133" i="9"/>
  <c r="FC133" i="9"/>
  <c r="CV157" i="9"/>
  <c r="CV167" i="9" s="1"/>
  <c r="CW168" i="9" s="1"/>
  <c r="AZ157" i="9"/>
  <c r="AZ167" i="9" s="1"/>
  <c r="BA168" i="9" s="1"/>
  <c r="FU157" i="9"/>
  <c r="FU167" i="9" s="1"/>
  <c r="FV168" i="9" s="1"/>
  <c r="GI157" i="9"/>
  <c r="GI167" i="9" s="1"/>
  <c r="GJ168" i="9" s="1"/>
  <c r="CM133" i="9"/>
  <c r="GO133" i="9"/>
  <c r="AR157" i="9"/>
  <c r="AR167" i="9" s="1"/>
  <c r="AS168" i="9" s="1"/>
  <c r="CM157" i="9"/>
  <c r="CM167" i="9" s="1"/>
  <c r="CN168" i="9" s="1"/>
  <c r="GO157" i="9"/>
  <c r="GO167" i="9" s="1"/>
  <c r="GP168" i="9" s="1"/>
  <c r="GI133" i="9"/>
  <c r="CT141" i="9"/>
  <c r="CT143" i="9" s="1"/>
  <c r="GR157" i="9"/>
  <c r="GR167" i="9" s="1"/>
  <c r="GS168" i="9" s="1"/>
  <c r="AR133" i="9"/>
  <c r="DJ141" i="9"/>
  <c r="DJ143" i="9" s="1"/>
  <c r="FS133" i="9"/>
  <c r="FS157" i="9"/>
  <c r="FS167" i="9" s="1"/>
  <c r="FT168" i="9" s="1"/>
  <c r="AS157" i="9"/>
  <c r="AS167" i="9" s="1"/>
  <c r="AT168" i="9" s="1"/>
  <c r="AS133" i="9"/>
  <c r="AW157" i="9"/>
  <c r="AW167" i="9" s="1"/>
  <c r="AX168" i="9" s="1"/>
  <c r="EH133" i="9"/>
  <c r="DJ157" i="9"/>
  <c r="DJ167" i="9" s="1"/>
  <c r="DK168" i="9" s="1"/>
  <c r="AW141" i="9"/>
  <c r="AW143" i="9" s="1"/>
  <c r="GE141" i="9"/>
  <c r="GE143" i="9" s="1"/>
  <c r="CV141" i="9"/>
  <c r="CV143" i="9" s="1"/>
  <c r="GF141" i="9"/>
  <c r="GF143" i="9" s="1"/>
  <c r="GR133" i="9"/>
  <c r="ET141" i="9"/>
  <c r="ET133" i="9"/>
  <c r="AN157" i="9"/>
  <c r="AN167" i="9" s="1"/>
  <c r="AO168" i="9" s="1"/>
  <c r="FF157" i="9"/>
  <c r="FF167" i="9" s="1"/>
  <c r="FG168" i="9" s="1"/>
  <c r="DC133" i="9"/>
  <c r="DC141" i="9"/>
  <c r="DC143" i="9" s="1"/>
  <c r="FW141" i="9"/>
  <c r="FW143" i="9" s="1"/>
  <c r="Y141" i="9"/>
  <c r="Y143" i="9" s="1"/>
  <c r="AB141" i="9"/>
  <c r="AB143" i="9" s="1"/>
  <c r="AB133" i="9"/>
  <c r="BC141" i="9"/>
  <c r="BC143" i="9" s="1"/>
  <c r="GE133" i="9"/>
  <c r="BN141" i="9"/>
  <c r="BN143" i="9" s="1"/>
  <c r="BC133" i="9"/>
  <c r="BP157" i="9"/>
  <c r="BP167" i="9" s="1"/>
  <c r="BQ168" i="9" s="1"/>
  <c r="BP141" i="9"/>
  <c r="BP143" i="9" s="1"/>
  <c r="CT157" i="9"/>
  <c r="CT167" i="9" s="1"/>
  <c r="CU168" i="9" s="1"/>
  <c r="FA141" i="9"/>
  <c r="FA143" i="9" s="1"/>
  <c r="CR141" i="9"/>
  <c r="CR143" i="9" s="1"/>
  <c r="AT141" i="9"/>
  <c r="AT143" i="9" s="1"/>
  <c r="FW157" i="9"/>
  <c r="FW167" i="9" s="1"/>
  <c r="FX168" i="9" s="1"/>
  <c r="EA157" i="9"/>
  <c r="EA167" i="9" s="1"/>
  <c r="EB168" i="9" s="1"/>
  <c r="CQ141" i="9"/>
  <c r="CQ143" i="9" s="1"/>
  <c r="U157" i="9"/>
  <c r="U167" i="9" s="1"/>
  <c r="V168" i="9" s="1"/>
  <c r="CJ133" i="9"/>
  <c r="GM157" i="9"/>
  <c r="GM167" i="9" s="1"/>
  <c r="GN168" i="9" s="1"/>
  <c r="BH133" i="9"/>
  <c r="DH133" i="9"/>
  <c r="CE157" i="9"/>
  <c r="CE167" i="9" s="1"/>
  <c r="CF168" i="9" s="1"/>
  <c r="FM141" i="9"/>
  <c r="FM143" i="9" s="1"/>
  <c r="DH141" i="9"/>
  <c r="DH143" i="9" s="1"/>
  <c r="CJ157" i="9"/>
  <c r="CJ167" i="9" s="1"/>
  <c r="CK168" i="9" s="1"/>
  <c r="CQ157" i="9"/>
  <c r="CQ167" i="9" s="1"/>
  <c r="CR168" i="9" s="1"/>
  <c r="P141" i="9"/>
  <c r="K21" i="10" s="1"/>
  <c r="CE133" i="9"/>
  <c r="FM133" i="9"/>
  <c r="BN133" i="9"/>
  <c r="GM133" i="9"/>
  <c r="AT133" i="9"/>
  <c r="FA157" i="9"/>
  <c r="FA167" i="9" s="1"/>
  <c r="FB168" i="9" s="1"/>
  <c r="AK157" i="9"/>
  <c r="AK167" i="9" s="1"/>
  <c r="AL168" i="9" s="1"/>
  <c r="Y133" i="9"/>
  <c r="EH141" i="9"/>
  <c r="EH143" i="9" s="1"/>
  <c r="P133" i="9"/>
  <c r="AX157" i="9"/>
  <c r="AX167" i="9" s="1"/>
  <c r="AY168" i="9" s="1"/>
  <c r="AK133" i="9"/>
  <c r="EA133" i="9"/>
  <c r="CR133" i="9"/>
  <c r="U141" i="9"/>
  <c r="U143" i="9" s="1"/>
  <c r="DB141" i="9"/>
  <c r="DB143" i="9" s="1"/>
  <c r="CB141" i="9"/>
  <c r="CB143" i="9" s="1"/>
  <c r="GF157" i="9"/>
  <c r="GF167" i="9" s="1"/>
  <c r="GG168" i="9" s="1"/>
  <c r="BR133" i="9"/>
  <c r="CA141" i="9"/>
  <c r="CA143" i="9" s="1"/>
  <c r="CP157" i="9"/>
  <c r="CP167" i="9" s="1"/>
  <c r="CQ168" i="9" s="1"/>
  <c r="CP133" i="9"/>
  <c r="BR157" i="9"/>
  <c r="BR167" i="9" s="1"/>
  <c r="BS168" i="9" s="1"/>
  <c r="DB133" i="9"/>
  <c r="CA157" i="9"/>
  <c r="CA167" i="9" s="1"/>
  <c r="CB168" i="9" s="1"/>
  <c r="CB157" i="9"/>
  <c r="CB167" i="9" s="1"/>
  <c r="CC168" i="9" s="1"/>
  <c r="AX141" i="9"/>
  <c r="AX143" i="9" s="1"/>
  <c r="E26" i="3"/>
  <c r="CG157" i="9"/>
  <c r="CG167" i="9" s="1"/>
  <c r="CH168" i="9" s="1"/>
  <c r="CG133" i="9"/>
  <c r="CG141" i="9"/>
  <c r="FK143" i="9"/>
  <c r="O192" i="9"/>
  <c r="AY143" i="9"/>
  <c r="AT21" i="10"/>
  <c r="EF143" i="9"/>
  <c r="FL143" i="9"/>
  <c r="FN143" i="9"/>
  <c r="BA143" i="9"/>
  <c r="DM157" i="9"/>
  <c r="DM167" i="9" s="1"/>
  <c r="DN168" i="9" s="1"/>
  <c r="DM133" i="9"/>
  <c r="DM141" i="9"/>
  <c r="EK157" i="9"/>
  <c r="EK167" i="9" s="1"/>
  <c r="EL168" i="9" s="1"/>
  <c r="EK133" i="9"/>
  <c r="EK141" i="9"/>
  <c r="CI143" i="9"/>
  <c r="FV143" i="9"/>
  <c r="BD143" i="9"/>
  <c r="FB143" i="9"/>
  <c r="EW133" i="9"/>
  <c r="EW157" i="9"/>
  <c r="EW167" i="9" s="1"/>
  <c r="EX168" i="9" s="1"/>
  <c r="EW141" i="9"/>
  <c r="BB143" i="9"/>
  <c r="CO133" i="9"/>
  <c r="CO157" i="9"/>
  <c r="CO167" i="9" s="1"/>
  <c r="CP168" i="9" s="1"/>
  <c r="CO141" i="9"/>
  <c r="BV143" i="9"/>
  <c r="DU133" i="9"/>
  <c r="DU157" i="9"/>
  <c r="DU167" i="9" s="1"/>
  <c r="DV168" i="9" s="1"/>
  <c r="DU141" i="9"/>
  <c r="AJ157" i="9"/>
  <c r="AJ167" i="9" s="1"/>
  <c r="AK168" i="9" s="1"/>
  <c r="AJ133" i="9"/>
  <c r="AJ141" i="9"/>
  <c r="AH143" i="9"/>
  <c r="AC21" i="10"/>
  <c r="BJ143" i="9"/>
  <c r="FO143" i="9"/>
  <c r="AO143" i="9"/>
  <c r="AJ21" i="10"/>
  <c r="BI157" i="9"/>
  <c r="BI167" i="9" s="1"/>
  <c r="BJ168" i="9" s="1"/>
  <c r="BI133" i="9"/>
  <c r="BI141" i="9"/>
  <c r="GN143" i="9"/>
  <c r="GU143" i="9"/>
  <c r="EG133" i="9"/>
  <c r="EG157" i="9"/>
  <c r="EG167" i="9" s="1"/>
  <c r="EH168" i="9" s="1"/>
  <c r="EG141" i="9"/>
  <c r="DI133" i="9"/>
  <c r="DI157" i="9"/>
  <c r="DI167" i="9" s="1"/>
  <c r="DJ168" i="9" s="1"/>
  <c r="DI141" i="9"/>
  <c r="EM143" i="9"/>
  <c r="FC143" i="9"/>
  <c r="BZ143" i="9"/>
  <c r="EY157" i="9"/>
  <c r="EY167" i="9" s="1"/>
  <c r="EZ168" i="9" s="1"/>
  <c r="EY133" i="9"/>
  <c r="DK157" i="9"/>
  <c r="DK167" i="9" s="1"/>
  <c r="DL168" i="9" s="1"/>
  <c r="DK133" i="9"/>
  <c r="L9" i="14"/>
  <c r="BM116" i="9"/>
  <c r="Z9" i="14"/>
  <c r="DQ116" i="9"/>
  <c r="GC157" i="9"/>
  <c r="GC167" i="9" s="1"/>
  <c r="GD168" i="9" s="1"/>
  <c r="GC133" i="9"/>
  <c r="EJ133" i="9"/>
  <c r="EJ157" i="9"/>
  <c r="EJ167" i="9" s="1"/>
  <c r="EK168" i="9" s="1"/>
  <c r="DL157" i="9"/>
  <c r="DL167" i="9" s="1"/>
  <c r="DM168" i="9" s="1"/>
  <c r="DL133" i="9"/>
  <c r="R157" i="9"/>
  <c r="R167" i="9" s="1"/>
  <c r="S168" i="9" s="1"/>
  <c r="R133" i="9"/>
  <c r="GC141" i="9"/>
  <c r="T133" i="9"/>
  <c r="T157" i="9"/>
  <c r="T167" i="9" s="1"/>
  <c r="U168" i="9" s="1"/>
  <c r="V9" i="14"/>
  <c r="DA116" i="9"/>
  <c r="BY133" i="9"/>
  <c r="BY157" i="9"/>
  <c r="BY167" i="9" s="1"/>
  <c r="BZ168" i="9" s="1"/>
  <c r="BY141" i="9"/>
  <c r="CZ157" i="9"/>
  <c r="CZ167" i="9" s="1"/>
  <c r="DA168" i="9" s="1"/>
  <c r="CZ133" i="9"/>
  <c r="BS157" i="9"/>
  <c r="BS167" i="9" s="1"/>
  <c r="BT168" i="9" s="1"/>
  <c r="BS133" i="9"/>
  <c r="BS141" i="9"/>
  <c r="CF133" i="9"/>
  <c r="CF157" i="9"/>
  <c r="CF167" i="9" s="1"/>
  <c r="CG168" i="9" s="1"/>
  <c r="DN157" i="9"/>
  <c r="DN167" i="9" s="1"/>
  <c r="DO168" i="9" s="1"/>
  <c r="DN133" i="9"/>
  <c r="Z143" i="9"/>
  <c r="U21" i="10"/>
  <c r="FD143" i="9"/>
  <c r="AV157" i="9"/>
  <c r="AV167" i="9" s="1"/>
  <c r="AW168" i="9" s="1"/>
  <c r="AV133" i="9"/>
  <c r="AV141" i="9"/>
  <c r="GP157" i="9"/>
  <c r="GP167" i="9" s="1"/>
  <c r="GQ168" i="9" s="1"/>
  <c r="GP133" i="9"/>
  <c r="CW157" i="9"/>
  <c r="CW167" i="9" s="1"/>
  <c r="CX168" i="9" s="1"/>
  <c r="CW133" i="9"/>
  <c r="CW141" i="9"/>
  <c r="CN157" i="9"/>
  <c r="CN167" i="9" s="1"/>
  <c r="CO168" i="9" s="1"/>
  <c r="CN133" i="9"/>
  <c r="M157" i="9"/>
  <c r="M167" i="9" s="1"/>
  <c r="N168" i="9" s="1"/>
  <c r="M133" i="9"/>
  <c r="AN143" i="9"/>
  <c r="AI21" i="10"/>
  <c r="AD9" i="14"/>
  <c r="EG116" i="9"/>
  <c r="AM143" i="9"/>
  <c r="AH21" i="10"/>
  <c r="I9" i="14"/>
  <c r="H9" i="14"/>
  <c r="AV116" i="9"/>
  <c r="CL157" i="9"/>
  <c r="CL167" i="9" s="1"/>
  <c r="CM168" i="9" s="1"/>
  <c r="CL133" i="9"/>
  <c r="V143" i="9"/>
  <c r="Q21" i="10"/>
  <c r="M9" i="14"/>
  <c r="BQ116" i="9"/>
  <c r="GP143" i="9"/>
  <c r="CU143" i="9"/>
  <c r="CL143" i="9"/>
  <c r="DW143" i="9"/>
  <c r="GJ143" i="9"/>
  <c r="BF143" i="9"/>
  <c r="AH157" i="9"/>
  <c r="AH167" i="9" s="1"/>
  <c r="AI168" i="9" s="1"/>
  <c r="AH133" i="9"/>
  <c r="X157" i="9"/>
  <c r="X167" i="9" s="1"/>
  <c r="Y168" i="9" s="1"/>
  <c r="X133" i="9"/>
  <c r="X141" i="9"/>
  <c r="Z133" i="9"/>
  <c r="Z157" i="9"/>
  <c r="Z167" i="9" s="1"/>
  <c r="AA168" i="9" s="1"/>
  <c r="AF133" i="9"/>
  <c r="AF157" i="9"/>
  <c r="AF167" i="9" s="1"/>
  <c r="AG168" i="9" s="1"/>
  <c r="FT143" i="9"/>
  <c r="AC9" i="14"/>
  <c r="EC116" i="9"/>
  <c r="DV133" i="9"/>
  <c r="DV157" i="9"/>
  <c r="DV167" i="9" s="1"/>
  <c r="DW168" i="9" s="1"/>
  <c r="DY157" i="9"/>
  <c r="DY167" i="9" s="1"/>
  <c r="DZ168" i="9" s="1"/>
  <c r="DY133" i="9"/>
  <c r="DY141" i="9"/>
  <c r="AK143" i="9"/>
  <c r="AF21" i="10"/>
  <c r="GV143" i="9"/>
  <c r="AF141" i="9"/>
  <c r="EF133" i="9"/>
  <c r="EF157" i="9"/>
  <c r="EF167" i="9" s="1"/>
  <c r="EG168" i="9" s="1"/>
  <c r="DZ157" i="9"/>
  <c r="DZ167" i="9" s="1"/>
  <c r="EA168" i="9" s="1"/>
  <c r="DZ133" i="9"/>
  <c r="DO143" i="9"/>
  <c r="CU157" i="9"/>
  <c r="CU167" i="9" s="1"/>
  <c r="CV168" i="9" s="1"/>
  <c r="CU133" i="9"/>
  <c r="EQ143" i="9"/>
  <c r="BL157" i="9"/>
  <c r="BL167" i="9" s="1"/>
  <c r="BM168" i="9" s="1"/>
  <c r="BL133" i="9"/>
  <c r="BO157" i="9"/>
  <c r="BO167" i="9" s="1"/>
  <c r="BP168" i="9" s="1"/>
  <c r="BO133" i="9"/>
  <c r="GT157" i="9"/>
  <c r="GT167" i="9" s="1"/>
  <c r="GU168" i="9" s="1"/>
  <c r="GT133" i="9"/>
  <c r="FR143" i="9"/>
  <c r="K9" i="14"/>
  <c r="BI116" i="9"/>
  <c r="FZ143" i="9"/>
  <c r="M144" i="9"/>
  <c r="M143" i="9"/>
  <c r="GB143" i="9"/>
  <c r="V133" i="9"/>
  <c r="V157" i="9"/>
  <c r="V167" i="9" s="1"/>
  <c r="W168" i="9" s="1"/>
  <c r="DQ132" i="9"/>
  <c r="Z27" i="14" s="1"/>
  <c r="Z59" i="14" s="1"/>
  <c r="Z78" i="14" s="1"/>
  <c r="AE9" i="14"/>
  <c r="EK116" i="9"/>
  <c r="GK157" i="9"/>
  <c r="GK167" i="9" s="1"/>
  <c r="GL168" i="9" s="1"/>
  <c r="GK133" i="9"/>
  <c r="EN157" i="9"/>
  <c r="EN167" i="9" s="1"/>
  <c r="EO168" i="9" s="1"/>
  <c r="EN133" i="9"/>
  <c r="FX157" i="9"/>
  <c r="FX167" i="9" s="1"/>
  <c r="FY168" i="9" s="1"/>
  <c r="FX133" i="9"/>
  <c r="FL157" i="9"/>
  <c r="FL167" i="9" s="1"/>
  <c r="FM168" i="9" s="1"/>
  <c r="FL133" i="9"/>
  <c r="AU143" i="9"/>
  <c r="AP21" i="10"/>
  <c r="FY133" i="9"/>
  <c r="FY157" i="9"/>
  <c r="FY167" i="9" s="1"/>
  <c r="FZ168" i="9" s="1"/>
  <c r="CJ143" i="9"/>
  <c r="BX157" i="9"/>
  <c r="BX167" i="9" s="1"/>
  <c r="BY168" i="9" s="1"/>
  <c r="BX133" i="9"/>
  <c r="BX141" i="9"/>
  <c r="P189" i="9"/>
  <c r="P191" i="9" s="1"/>
  <c r="Q184" i="9"/>
  <c r="Q186" i="9" s="1"/>
  <c r="DN141" i="9"/>
  <c r="L178" i="9"/>
  <c r="L179" i="9" s="1"/>
  <c r="L172" i="9"/>
  <c r="L173" i="9" s="1"/>
  <c r="M160" i="9"/>
  <c r="M163" i="9" s="1"/>
  <c r="EY141" i="9"/>
  <c r="J9" i="14"/>
  <c r="BE116" i="9"/>
  <c r="GS133" i="9"/>
  <c r="GS157" i="9"/>
  <c r="GS167" i="9" s="1"/>
  <c r="GT168" i="9" s="1"/>
  <c r="Q133" i="9"/>
  <c r="Q157" i="9"/>
  <c r="Q167" i="9" s="1"/>
  <c r="R168" i="9" s="1"/>
  <c r="S143" i="9"/>
  <c r="N21" i="10"/>
  <c r="GR143" i="9"/>
  <c r="AG143" i="9"/>
  <c r="AB21" i="10"/>
  <c r="BR143" i="9"/>
  <c r="FR157" i="9"/>
  <c r="FR167" i="9" s="1"/>
  <c r="FS168" i="9" s="1"/>
  <c r="FR133" i="9"/>
  <c r="BT143" i="9"/>
  <c r="CF143" i="9"/>
  <c r="BK157" i="9"/>
  <c r="BK167" i="9" s="1"/>
  <c r="BL168" i="9" s="1"/>
  <c r="BK133" i="9"/>
  <c r="GN157" i="9"/>
  <c r="GN167" i="9" s="1"/>
  <c r="GO168" i="9" s="1"/>
  <c r="GN133" i="9"/>
  <c r="GL133" i="9"/>
  <c r="GL157" i="9"/>
  <c r="GL167" i="9" s="1"/>
  <c r="GM168" i="9" s="1"/>
  <c r="N9" i="14"/>
  <c r="BU116" i="9"/>
  <c r="EL157" i="9"/>
  <c r="EL167" i="9" s="1"/>
  <c r="EM168" i="9" s="1"/>
  <c r="EL133" i="9"/>
  <c r="FB157" i="9"/>
  <c r="FB167" i="9" s="1"/>
  <c r="FC168" i="9" s="1"/>
  <c r="FB133" i="9"/>
  <c r="EO157" i="9"/>
  <c r="EO167" i="9" s="1"/>
  <c r="EP168" i="9" s="1"/>
  <c r="EO133" i="9"/>
  <c r="EO141" i="9"/>
  <c r="T9" i="14"/>
  <c r="CS116" i="9"/>
  <c r="EU143" i="9"/>
  <c r="R9" i="14"/>
  <c r="CK116" i="9"/>
  <c r="FS143" i="9"/>
  <c r="AE143" i="9"/>
  <c r="Z21" i="10"/>
  <c r="FI157" i="9"/>
  <c r="FI167" i="9" s="1"/>
  <c r="FJ168" i="9" s="1"/>
  <c r="FI133" i="9"/>
  <c r="DE157" i="9"/>
  <c r="DE167" i="9" s="1"/>
  <c r="DF168" i="9" s="1"/>
  <c r="DE133" i="9"/>
  <c r="Q32" i="9"/>
  <c r="Q140" i="9" s="1"/>
  <c r="L18" i="10" s="1"/>
  <c r="R30" i="9"/>
  <c r="FJ157" i="9"/>
  <c r="FJ167" i="9" s="1"/>
  <c r="FK168" i="9" s="1"/>
  <c r="FJ133" i="9"/>
  <c r="AQ133" i="9"/>
  <c r="AQ157" i="9"/>
  <c r="AQ167" i="9" s="1"/>
  <c r="AR168" i="9" s="1"/>
  <c r="EZ157" i="9"/>
  <c r="EZ167" i="9" s="1"/>
  <c r="FA168" i="9" s="1"/>
  <c r="EZ133" i="9"/>
  <c r="CH143" i="9"/>
  <c r="DT157" i="9"/>
  <c r="DT167" i="9" s="1"/>
  <c r="DU168" i="9" s="1"/>
  <c r="DT133" i="9"/>
  <c r="AI133" i="9"/>
  <c r="AI157" i="9"/>
  <c r="AI167" i="9" s="1"/>
  <c r="AJ168" i="9" s="1"/>
  <c r="EA143" i="9"/>
  <c r="FJ141" i="9"/>
  <c r="DG143" i="9"/>
  <c r="AR143" i="9"/>
  <c r="AM21" i="10"/>
  <c r="CP143" i="9"/>
  <c r="EN141" i="9"/>
  <c r="R141" i="9"/>
  <c r="ER143" i="9"/>
  <c r="EE157" i="9"/>
  <c r="EE167" i="9" s="1"/>
  <c r="EF168" i="9" s="1"/>
  <c r="EE133" i="9"/>
  <c r="GL143" i="9"/>
  <c r="AP143" i="9"/>
  <c r="AK21" i="10"/>
  <c r="DP157" i="9"/>
  <c r="DP167" i="9" s="1"/>
  <c r="DQ168" i="9" s="1"/>
  <c r="DP133" i="9"/>
  <c r="S157" i="9"/>
  <c r="S167" i="9" s="1"/>
  <c r="T168" i="9" s="1"/>
  <c r="S133" i="9"/>
  <c r="GQ143" i="9"/>
  <c r="AM133" i="9"/>
  <c r="AM157" i="9"/>
  <c r="AM167" i="9" s="1"/>
  <c r="AN168" i="9" s="1"/>
  <c r="EI143" i="9"/>
  <c r="ER157" i="9"/>
  <c r="ER167" i="9" s="1"/>
  <c r="ES168" i="9" s="1"/>
  <c r="ER133" i="9"/>
  <c r="S9" i="14"/>
  <c r="CO116" i="9"/>
  <c r="EL141" i="9"/>
  <c r="BE132" i="9"/>
  <c r="J27" i="14" s="1"/>
  <c r="J59" i="14" s="1"/>
  <c r="J78" i="14" s="1"/>
  <c r="DZ143" i="9"/>
  <c r="BM132" i="9"/>
  <c r="GT141" i="9"/>
  <c r="AG9" i="14"/>
  <c r="ES116" i="9"/>
  <c r="BL143" i="9"/>
  <c r="O490" i="10"/>
  <c r="P352" i="10"/>
  <c r="DR157" i="9"/>
  <c r="DR167" i="9" s="1"/>
  <c r="DS168" i="9" s="1"/>
  <c r="DR133" i="9"/>
  <c r="GD143" i="9"/>
  <c r="FO157" i="9"/>
  <c r="FO167" i="9" s="1"/>
  <c r="FP168" i="9" s="1"/>
  <c r="FO133" i="9"/>
  <c r="AY157" i="9"/>
  <c r="AY167" i="9" s="1"/>
  <c r="AZ168" i="9" s="1"/>
  <c r="AY133" i="9"/>
  <c r="FV133" i="9"/>
  <c r="FV157" i="9"/>
  <c r="FV167" i="9" s="1"/>
  <c r="FW168" i="9" s="1"/>
  <c r="BD157" i="9"/>
  <c r="BD167" i="9" s="1"/>
  <c r="BE168" i="9" s="1"/>
  <c r="BD133" i="9"/>
  <c r="AS143" i="9"/>
  <c r="AN21" i="10"/>
  <c r="BV157" i="9"/>
  <c r="BV167" i="9" s="1"/>
  <c r="BW168" i="9" s="1"/>
  <c r="BV133" i="9"/>
  <c r="FP143" i="9"/>
  <c r="BB157" i="9"/>
  <c r="BB167" i="9" s="1"/>
  <c r="BC168" i="9" s="1"/>
  <c r="BB133" i="9"/>
  <c r="DV143" i="9"/>
  <c r="AQ141" i="9"/>
  <c r="AA9" i="14"/>
  <c r="DU116" i="9"/>
  <c r="GG157" i="9"/>
  <c r="GG167" i="9" s="1"/>
  <c r="GH168" i="9" s="1"/>
  <c r="GG133" i="9"/>
  <c r="BU132" i="9"/>
  <c r="N27" i="14" s="1"/>
  <c r="N59" i="14" s="1"/>
  <c r="N78" i="14" s="1"/>
  <c r="GI143" i="9"/>
  <c r="AH9" i="14"/>
  <c r="EW116" i="9"/>
  <c r="W157" i="9"/>
  <c r="W167" i="9" s="1"/>
  <c r="X168" i="9" s="1"/>
  <c r="W133" i="9"/>
  <c r="GS141" i="9"/>
  <c r="DA132" i="9"/>
  <c r="V27" i="14" s="1"/>
  <c r="V59" i="14" s="1"/>
  <c r="V78" i="14" s="1"/>
  <c r="Q9" i="14"/>
  <c r="CG116" i="9"/>
  <c r="EQ157" i="9"/>
  <c r="EQ167" i="9" s="1"/>
  <c r="ER168" i="9" s="1"/>
  <c r="EQ133" i="9"/>
  <c r="FG143" i="9"/>
  <c r="DP141" i="9"/>
  <c r="T141" i="9"/>
  <c r="BT157" i="9"/>
  <c r="BT167" i="9" s="1"/>
  <c r="BU168" i="9" s="1"/>
  <c r="BT133" i="9"/>
  <c r="O143" i="9"/>
  <c r="O144" i="9"/>
  <c r="AL143" i="9"/>
  <c r="AG21" i="10"/>
  <c r="W143" i="9"/>
  <c r="R21" i="10"/>
  <c r="CX143" i="9"/>
  <c r="W9" i="14"/>
  <c r="DE116" i="9"/>
  <c r="DL141" i="9"/>
  <c r="DR141" i="9"/>
  <c r="DT141" i="9"/>
  <c r="FZ157" i="9"/>
  <c r="FZ167" i="9" s="1"/>
  <c r="GA168" i="9" s="1"/>
  <c r="FZ133" i="9"/>
  <c r="DE141" i="9"/>
  <c r="FP133" i="9"/>
  <c r="FP157" i="9"/>
  <c r="FP167" i="9" s="1"/>
  <c r="FQ168" i="9" s="1"/>
  <c r="FK133" i="9"/>
  <c r="FK157" i="9"/>
  <c r="FK167" i="9" s="1"/>
  <c r="FL168" i="9" s="1"/>
  <c r="BW143" i="9"/>
  <c r="EC132" i="9"/>
  <c r="AC27" i="14" s="1"/>
  <c r="AC59" i="14" s="1"/>
  <c r="AC78" i="14" s="1"/>
  <c r="FT133" i="9"/>
  <c r="FT157" i="9"/>
  <c r="FT167" i="9" s="1"/>
  <c r="FU168" i="9" s="1"/>
  <c r="AF9" i="14"/>
  <c r="EO116" i="9"/>
  <c r="EI133" i="9"/>
  <c r="EI157" i="9"/>
  <c r="EI167" i="9" s="1"/>
  <c r="EJ168" i="9" s="1"/>
  <c r="FG133" i="9"/>
  <c r="FG157" i="9"/>
  <c r="FG167" i="9" s="1"/>
  <c r="FH168" i="9" s="1"/>
  <c r="CK132" i="9"/>
  <c r="R27" i="14" s="1"/>
  <c r="R59" i="14" s="1"/>
  <c r="R78" i="14" s="1"/>
  <c r="BJ157" i="9"/>
  <c r="BJ167" i="9" s="1"/>
  <c r="BK168" i="9" s="1"/>
  <c r="BJ133" i="9"/>
  <c r="CI157" i="9"/>
  <c r="CI167" i="9" s="1"/>
  <c r="CJ168" i="9" s="1"/>
  <c r="CI133" i="9"/>
  <c r="BO143" i="9"/>
  <c r="BA133" i="9"/>
  <c r="BA157" i="9"/>
  <c r="BA167" i="9" s="1"/>
  <c r="BB168" i="9" s="1"/>
  <c r="P9" i="14"/>
  <c r="CC116" i="9"/>
  <c r="FQ157" i="9"/>
  <c r="FQ167" i="9" s="1"/>
  <c r="FR168" i="9" s="1"/>
  <c r="FQ133" i="9"/>
  <c r="DK143" i="9"/>
  <c r="GU133" i="9"/>
  <c r="GU157" i="9"/>
  <c r="GU167" i="9" s="1"/>
  <c r="GV168" i="9" s="1"/>
  <c r="EZ143" i="9"/>
  <c r="DS143" i="9"/>
  <c r="AO133" i="9"/>
  <c r="AO157" i="9"/>
  <c r="AO167" i="9" s="1"/>
  <c r="AP168" i="9" s="1"/>
  <c r="BK141" i="9"/>
  <c r="CS157" i="9"/>
  <c r="CS167" i="9" s="1"/>
  <c r="CT168" i="9" s="1"/>
  <c r="CS133" i="9"/>
  <c r="CS141" i="9"/>
  <c r="N157" i="9"/>
  <c r="N167" i="9" s="1"/>
  <c r="O168" i="9" s="1"/>
  <c r="N133" i="9"/>
  <c r="ES157" i="9"/>
  <c r="ES167" i="9" s="1"/>
  <c r="ET168" i="9" s="1"/>
  <c r="ES133" i="9"/>
  <c r="DG133" i="9"/>
  <c r="DG157" i="9"/>
  <c r="DG167" i="9" s="1"/>
  <c r="DH168" i="9" s="1"/>
  <c r="AD143" i="9"/>
  <c r="Y21" i="10"/>
  <c r="AD157" i="9"/>
  <c r="AD167" i="9" s="1"/>
  <c r="AE168" i="9" s="1"/>
  <c r="AD133" i="9"/>
  <c r="FN133" i="9"/>
  <c r="FN157" i="9"/>
  <c r="FN167" i="9" s="1"/>
  <c r="FO168" i="9" s="1"/>
  <c r="N141" i="9"/>
  <c r="F9" i="14"/>
  <c r="X116" i="9"/>
  <c r="CE143" i="9"/>
  <c r="ED133" i="9"/>
  <c r="ED157" i="9"/>
  <c r="ED167" i="9" s="1"/>
  <c r="EE168" i="9" s="1"/>
  <c r="O9" i="14"/>
  <c r="BY116" i="9"/>
  <c r="BZ157" i="9"/>
  <c r="BZ167" i="9" s="1"/>
  <c r="CA168" i="9" s="1"/>
  <c r="BZ133" i="9"/>
  <c r="FX141" i="9"/>
  <c r="CH157" i="9"/>
  <c r="CH167" i="9" s="1"/>
  <c r="CI168" i="9" s="1"/>
  <c r="CH133" i="9"/>
  <c r="O49" i="10"/>
  <c r="O56" i="10" s="1"/>
  <c r="CN141" i="9"/>
  <c r="BQ132" i="9"/>
  <c r="M27" i="14" s="1"/>
  <c r="M59" i="14" s="1"/>
  <c r="M78" i="14" s="1"/>
  <c r="DW157" i="9"/>
  <c r="DW167" i="9" s="1"/>
  <c r="DX168" i="9" s="1"/>
  <c r="DW133" i="9"/>
  <c r="GJ157" i="9"/>
  <c r="GJ167" i="9" s="1"/>
  <c r="GK168" i="9" s="1"/>
  <c r="GJ133" i="9"/>
  <c r="FE157" i="9"/>
  <c r="FE167" i="9" s="1"/>
  <c r="FF168" i="9" s="1"/>
  <c r="FE133" i="9"/>
  <c r="AI143" i="9"/>
  <c r="AD21" i="10"/>
  <c r="CZ143" i="9"/>
  <c r="CM143" i="9"/>
  <c r="Q143" i="9"/>
  <c r="L21" i="10"/>
  <c r="CC157" i="9"/>
  <c r="CC167" i="9" s="1"/>
  <c r="CD168" i="9" s="1"/>
  <c r="CC133" i="9"/>
  <c r="Y9" i="14"/>
  <c r="DM116" i="9"/>
  <c r="X9" i="14"/>
  <c r="DI116" i="9"/>
  <c r="ED143" i="9"/>
  <c r="G9" i="14"/>
  <c r="AJ116" i="9"/>
  <c r="U9" i="14"/>
  <c r="CW116" i="9"/>
  <c r="AZ143" i="9"/>
  <c r="AU21" i="10"/>
  <c r="GD157" i="9"/>
  <c r="GD167" i="9" s="1"/>
  <c r="GE168" i="9" s="1"/>
  <c r="GD133" i="9"/>
  <c r="EM157" i="9"/>
  <c r="EM167" i="9" s="1"/>
  <c r="EN168" i="9" s="1"/>
  <c r="EM133" i="9"/>
  <c r="AB9" i="14"/>
  <c r="DY116" i="9"/>
  <c r="GA143" i="9"/>
  <c r="EJ141" i="9"/>
  <c r="GM143" i="9"/>
  <c r="AU157" i="9"/>
  <c r="AU167" i="9" s="1"/>
  <c r="AV168" i="9" s="1"/>
  <c r="AU133" i="9"/>
  <c r="BF133" i="9"/>
  <c r="BF157" i="9"/>
  <c r="BF167" i="9" s="1"/>
  <c r="BG168" i="9" s="1"/>
  <c r="EE141" i="9"/>
  <c r="E116" i="9" l="1"/>
  <c r="I27" i="14"/>
  <c r="I59" i="14" s="1"/>
  <c r="I78" i="14" s="1"/>
  <c r="L27" i="14"/>
  <c r="L59" i="14" s="1"/>
  <c r="L78" i="14" s="1"/>
  <c r="DR21" i="10"/>
  <c r="DR64" i="10" s="1"/>
  <c r="Y27" i="14"/>
  <c r="Y59" i="14" s="1"/>
  <c r="Y78" i="14" s="1"/>
  <c r="Q27" i="14"/>
  <c r="Q59" i="14" s="1"/>
  <c r="Q78" i="14" s="1"/>
  <c r="U27" i="14"/>
  <c r="U59" i="14" s="1"/>
  <c r="U78" i="14" s="1"/>
  <c r="AB27" i="14"/>
  <c r="AB59" i="14" s="1"/>
  <c r="AB78" i="14" s="1"/>
  <c r="K27" i="14"/>
  <c r="K59" i="14" s="1"/>
  <c r="K78" i="14" s="1"/>
  <c r="DG21" i="10"/>
  <c r="DG377" i="10" s="1"/>
  <c r="DE21" i="10"/>
  <c r="DE377" i="10" s="1"/>
  <c r="DD21" i="10"/>
  <c r="DD64" i="10" s="1"/>
  <c r="AV21" i="10"/>
  <c r="AV64" i="10" s="1"/>
  <c r="BL21" i="10"/>
  <c r="BL377" i="10" s="1"/>
  <c r="DP21" i="10"/>
  <c r="DP377" i="10" s="1"/>
  <c r="DQ21" i="10"/>
  <c r="DQ355" i="10" s="1"/>
  <c r="BT21" i="10"/>
  <c r="BT355" i="10" s="1"/>
  <c r="CS21" i="10"/>
  <c r="CS64" i="10" s="1"/>
  <c r="DJ21" i="10"/>
  <c r="DJ377" i="10" s="1"/>
  <c r="CY21" i="10"/>
  <c r="CY64" i="10" s="1"/>
  <c r="CJ21" i="10"/>
  <c r="CJ64" i="10" s="1"/>
  <c r="DA21" i="10"/>
  <c r="DA377" i="10" s="1"/>
  <c r="DN21" i="10"/>
  <c r="DN377" i="10" s="1"/>
  <c r="CU21" i="10"/>
  <c r="CU377" i="10" s="1"/>
  <c r="BK21" i="10"/>
  <c r="BK355" i="10" s="1"/>
  <c r="DL21" i="10"/>
  <c r="DL355" i="10" s="1"/>
  <c r="CW21" i="10"/>
  <c r="CW355" i="10" s="1"/>
  <c r="DC21" i="10"/>
  <c r="DC64" i="10" s="1"/>
  <c r="DM21" i="10"/>
  <c r="DM64" i="10" s="1"/>
  <c r="CV21" i="10"/>
  <c r="CV355" i="10" s="1"/>
  <c r="DH21" i="10"/>
  <c r="DH64" i="10" s="1"/>
  <c r="W21" i="10"/>
  <c r="W64" i="10" s="1"/>
  <c r="AR21" i="10"/>
  <c r="AR64" i="10" s="1"/>
  <c r="X21" i="10"/>
  <c r="X377" i="10" s="1"/>
  <c r="V21" i="10"/>
  <c r="V377" i="10" s="1"/>
  <c r="BY21" i="10"/>
  <c r="BY355" i="10" s="1"/>
  <c r="CT21" i="10"/>
  <c r="CT64" i="10" s="1"/>
  <c r="CX21" i="10"/>
  <c r="CX377" i="10" s="1"/>
  <c r="CA21" i="10"/>
  <c r="CA377" i="10" s="1"/>
  <c r="BV21" i="10"/>
  <c r="BV355" i="10" s="1"/>
  <c r="CZ21" i="10"/>
  <c r="CZ64" i="10" s="1"/>
  <c r="DO21" i="10"/>
  <c r="DO377" i="10" s="1"/>
  <c r="T21" i="10"/>
  <c r="T64" i="10" s="1"/>
  <c r="DK21" i="10"/>
  <c r="DK377" i="10" s="1"/>
  <c r="ET143" i="9"/>
  <c r="AO21" i="10"/>
  <c r="AO64" i="10" s="1"/>
  <c r="DF21" i="10"/>
  <c r="DF355" i="10" s="1"/>
  <c r="CR21" i="10"/>
  <c r="CR64" i="10" s="1"/>
  <c r="P21" i="10"/>
  <c r="P377" i="10" s="1"/>
  <c r="DU21" i="10"/>
  <c r="DU64" i="10" s="1"/>
  <c r="Q144" i="9"/>
  <c r="P143" i="9"/>
  <c r="P144" i="9"/>
  <c r="AS21" i="10"/>
  <c r="AS355" i="10" s="1"/>
  <c r="CB21" i="10"/>
  <c r="CB64" i="10" s="1"/>
  <c r="BX21" i="10"/>
  <c r="BX377" i="10" s="1"/>
  <c r="P192" i="9"/>
  <c r="P49" i="10"/>
  <c r="P56" i="10" s="1"/>
  <c r="BK143" i="9"/>
  <c r="BU157" i="9"/>
  <c r="BU167" i="9" s="1"/>
  <c r="BV168" i="9" s="1"/>
  <c r="BU133" i="9"/>
  <c r="BU141" i="9"/>
  <c r="BJ21" i="10" s="1"/>
  <c r="BJ377" i="10" s="1"/>
  <c r="EC133" i="9"/>
  <c r="EC157" i="9"/>
  <c r="EC167" i="9" s="1"/>
  <c r="ED168" i="9" s="1"/>
  <c r="EC141" i="9"/>
  <c r="CN21" i="10" s="1"/>
  <c r="CN377" i="10" s="1"/>
  <c r="AG64" i="10"/>
  <c r="AG355" i="10"/>
  <c r="AG377" i="10"/>
  <c r="AN64" i="10"/>
  <c r="AN355" i="10"/>
  <c r="AN377" i="10"/>
  <c r="BM133" i="9"/>
  <c r="BM157" i="9"/>
  <c r="BM167" i="9" s="1"/>
  <c r="BN168" i="9" s="1"/>
  <c r="BM141" i="9"/>
  <c r="BB21" i="10" s="1"/>
  <c r="N143" i="9"/>
  <c r="N144" i="9"/>
  <c r="AM64" i="10"/>
  <c r="AM377" i="10"/>
  <c r="AM355" i="10"/>
  <c r="N64" i="10"/>
  <c r="N355" i="10"/>
  <c r="N377" i="10"/>
  <c r="DN143" i="9"/>
  <c r="L64" i="10"/>
  <c r="L355" i="10"/>
  <c r="L377" i="10"/>
  <c r="AI355" i="10"/>
  <c r="AI64" i="10"/>
  <c r="AI377" i="10"/>
  <c r="DU143" i="9"/>
  <c r="EK143" i="9"/>
  <c r="EJ143" i="9"/>
  <c r="CO21" i="10"/>
  <c r="AQ143" i="9"/>
  <c r="AL21" i="10"/>
  <c r="DQ157" i="9"/>
  <c r="DQ167" i="9" s="1"/>
  <c r="DR168" i="9" s="1"/>
  <c r="DQ133" i="9"/>
  <c r="DQ141" i="9"/>
  <c r="CC21" i="10" s="1"/>
  <c r="EG143" i="9"/>
  <c r="DL143" i="9"/>
  <c r="BQ157" i="9"/>
  <c r="BQ167" i="9" s="1"/>
  <c r="BR168" i="9" s="1"/>
  <c r="BQ133" i="9"/>
  <c r="BQ141" i="9"/>
  <c r="BE133" i="9"/>
  <c r="E28" i="3" s="1"/>
  <c r="C49" i="3" s="1"/>
  <c r="BE157" i="9"/>
  <c r="BE167" i="9" s="1"/>
  <c r="BF168" i="9" s="1"/>
  <c r="BE141" i="9"/>
  <c r="AX21" i="10" s="1"/>
  <c r="AX64" i="10" s="1"/>
  <c r="U64" i="10"/>
  <c r="U377" i="10"/>
  <c r="U355" i="10"/>
  <c r="GC143" i="9"/>
  <c r="EW143" i="9"/>
  <c r="CK133" i="9"/>
  <c r="CK157" i="9"/>
  <c r="CK167" i="9" s="1"/>
  <c r="CL168" i="9" s="1"/>
  <c r="CK141" i="9"/>
  <c r="BR21" i="10" s="1"/>
  <c r="BR64" i="10" s="1"/>
  <c r="P490" i="10"/>
  <c r="Q352" i="10"/>
  <c r="DA157" i="9"/>
  <c r="DA167" i="9" s="1"/>
  <c r="DB168" i="9" s="1"/>
  <c r="DA133" i="9"/>
  <c r="DA141" i="9"/>
  <c r="BZ21" i="10" s="1"/>
  <c r="BZ64" i="10" s="1"/>
  <c r="EL143" i="9"/>
  <c r="CP21" i="10"/>
  <c r="Q189" i="9"/>
  <c r="Q191" i="9" s="1"/>
  <c r="R184" i="9"/>
  <c r="R186" i="9" s="1"/>
  <c r="Q377" i="10"/>
  <c r="Q64" i="10"/>
  <c r="Q355" i="10"/>
  <c r="BS143" i="9"/>
  <c r="DM143" i="9"/>
  <c r="R32" i="9"/>
  <c r="S30" i="9"/>
  <c r="FJ143" i="9"/>
  <c r="DB21" i="10"/>
  <c r="AP64" i="10"/>
  <c r="AP355" i="10"/>
  <c r="AP377" i="10"/>
  <c r="AF143" i="9"/>
  <c r="AA21" i="10"/>
  <c r="AC64" i="10"/>
  <c r="AC377" i="10"/>
  <c r="AC355" i="10"/>
  <c r="AT64" i="10"/>
  <c r="AT377" i="10"/>
  <c r="AT355" i="10"/>
  <c r="AD64" i="10"/>
  <c r="AD377" i="10"/>
  <c r="AD355" i="10"/>
  <c r="GS143" i="9"/>
  <c r="CS143" i="9"/>
  <c r="DE143" i="9"/>
  <c r="CO143" i="9"/>
  <c r="EO143" i="9"/>
  <c r="AF64" i="10"/>
  <c r="AF355" i="10"/>
  <c r="AF377" i="10"/>
  <c r="BY143" i="9"/>
  <c r="BX143" i="9"/>
  <c r="T143" i="9"/>
  <c r="O21" i="10"/>
  <c r="DR143" i="9"/>
  <c r="DP143" i="9"/>
  <c r="AB64" i="10"/>
  <c r="AB355" i="10"/>
  <c r="AB377" i="10"/>
  <c r="X143" i="9"/>
  <c r="S21" i="10"/>
  <c r="M169" i="9"/>
  <c r="N166" i="9" s="1"/>
  <c r="N169" i="9" s="1"/>
  <c r="O166" i="9" s="1"/>
  <c r="O169" i="9" s="1"/>
  <c r="P166" i="9" s="1"/>
  <c r="P169" i="9" s="1"/>
  <c r="Q166" i="9" s="1"/>
  <c r="Q169" i="9" s="1"/>
  <c r="R166" i="9" s="1"/>
  <c r="R169" i="9" s="1"/>
  <c r="S166" i="9" s="1"/>
  <c r="S169" i="9" s="1"/>
  <c r="T166" i="9" s="1"/>
  <c r="T169" i="9" s="1"/>
  <c r="U166" i="9" s="1"/>
  <c r="U169" i="9" s="1"/>
  <c r="V166" i="9" s="1"/>
  <c r="V169" i="9" s="1"/>
  <c r="W166" i="9" s="1"/>
  <c r="W169" i="9" s="1"/>
  <c r="X166" i="9" s="1"/>
  <c r="X169" i="9" s="1"/>
  <c r="Y166" i="9" s="1"/>
  <c r="Y169" i="9" s="1"/>
  <c r="Z166" i="9" s="1"/>
  <c r="Z169" i="9" s="1"/>
  <c r="AA166" i="9" s="1"/>
  <c r="AA169" i="9" s="1"/>
  <c r="AB166" i="9" s="1"/>
  <c r="AB169" i="9" s="1"/>
  <c r="AC166" i="9" s="1"/>
  <c r="AC169" i="9" s="1"/>
  <c r="AD166" i="9" s="1"/>
  <c r="AD169" i="9" s="1"/>
  <c r="AE166" i="9" s="1"/>
  <c r="AE169" i="9" s="1"/>
  <c r="AF166" i="9" s="1"/>
  <c r="AF169" i="9" s="1"/>
  <c r="AG166" i="9" s="1"/>
  <c r="AG169" i="9" s="1"/>
  <c r="AH166" i="9" s="1"/>
  <c r="AH169" i="9" s="1"/>
  <c r="AI166" i="9" s="1"/>
  <c r="AI169" i="9" s="1"/>
  <c r="AJ166" i="9" s="1"/>
  <c r="AJ169" i="9" s="1"/>
  <c r="AK166" i="9" s="1"/>
  <c r="AK169" i="9" s="1"/>
  <c r="AL166" i="9" s="1"/>
  <c r="AL169" i="9" s="1"/>
  <c r="AM166" i="9" s="1"/>
  <c r="AM169" i="9" s="1"/>
  <c r="AN166" i="9" s="1"/>
  <c r="AN169" i="9" s="1"/>
  <c r="AO166" i="9" s="1"/>
  <c r="AO169" i="9" s="1"/>
  <c r="AP166" i="9" s="1"/>
  <c r="AP169" i="9" s="1"/>
  <c r="AQ166" i="9" s="1"/>
  <c r="AQ169" i="9" s="1"/>
  <c r="AR166" i="9" s="1"/>
  <c r="AR169" i="9" s="1"/>
  <c r="AS166" i="9" s="1"/>
  <c r="AS169" i="9" s="1"/>
  <c r="AT166" i="9" s="1"/>
  <c r="AT169" i="9" s="1"/>
  <c r="AU166" i="9" s="1"/>
  <c r="AU169" i="9" s="1"/>
  <c r="AV166" i="9" s="1"/>
  <c r="AV169" i="9" s="1"/>
  <c r="AW166" i="9" s="1"/>
  <c r="AW169" i="9" s="1"/>
  <c r="AX166" i="9" s="1"/>
  <c r="AX169" i="9" s="1"/>
  <c r="AY166" i="9" s="1"/>
  <c r="AY169" i="9" s="1"/>
  <c r="AZ166" i="9" s="1"/>
  <c r="AZ169" i="9" s="1"/>
  <c r="BA166" i="9" s="1"/>
  <c r="BA169" i="9" s="1"/>
  <c r="BB166" i="9" s="1"/>
  <c r="BB169" i="9" s="1"/>
  <c r="BC166" i="9" s="1"/>
  <c r="BC169" i="9" s="1"/>
  <c r="BD166" i="9" s="1"/>
  <c r="BD169" i="9" s="1"/>
  <c r="BE166" i="9" s="1"/>
  <c r="BI143" i="9"/>
  <c r="CW143" i="9"/>
  <c r="DT143" i="9"/>
  <c r="CG21" i="10"/>
  <c r="K64" i="10"/>
  <c r="K355" i="10"/>
  <c r="K377" i="10"/>
  <c r="R143" i="9"/>
  <c r="M21" i="10"/>
  <c r="AK64" i="10"/>
  <c r="AK377" i="10"/>
  <c r="AK355" i="10"/>
  <c r="EE143" i="9"/>
  <c r="EN143" i="9"/>
  <c r="CQ21" i="10"/>
  <c r="EY143" i="9"/>
  <c r="DY143" i="9"/>
  <c r="AH64" i="10"/>
  <c r="AH377" i="10"/>
  <c r="AH355" i="10"/>
  <c r="AJ143" i="9"/>
  <c r="AE21" i="10"/>
  <c r="CG143" i="9"/>
  <c r="AU64" i="10"/>
  <c r="AU355" i="10"/>
  <c r="AU377" i="10"/>
  <c r="FX143" i="9"/>
  <c r="DI21" i="10"/>
  <c r="AV143" i="9"/>
  <c r="AQ21" i="10"/>
  <c r="DI143" i="9"/>
  <c r="CN143" i="9"/>
  <c r="BQ21" i="10"/>
  <c r="R64" i="10"/>
  <c r="R355" i="10"/>
  <c r="R377" i="10"/>
  <c r="Y64" i="10"/>
  <c r="Y377" i="10"/>
  <c r="Y355" i="10"/>
  <c r="DS21" i="10"/>
  <c r="N160" i="9"/>
  <c r="N163" i="9" s="1"/>
  <c r="AJ64" i="10"/>
  <c r="AJ355" i="10"/>
  <c r="AJ377" i="10"/>
  <c r="BS21" i="10"/>
  <c r="GT143" i="9"/>
  <c r="DT21" i="10"/>
  <c r="Z64" i="10"/>
  <c r="Z355" i="10"/>
  <c r="Z377" i="10"/>
  <c r="BP21" i="10" l="1"/>
  <c r="BP355" i="10" s="1"/>
  <c r="F28" i="3"/>
  <c r="H69" i="9"/>
  <c r="DR377" i="10"/>
  <c r="DR355" i="10"/>
  <c r="DG355" i="10"/>
  <c r="DG64" i="10"/>
  <c r="DE64" i="10"/>
  <c r="DE355" i="10"/>
  <c r="DQ64" i="10"/>
  <c r="DQ377" i="10"/>
  <c r="DD377" i="10"/>
  <c r="DD355" i="10"/>
  <c r="BL355" i="10"/>
  <c r="BL64" i="10"/>
  <c r="BH21" i="10"/>
  <c r="BH64" i="10" s="1"/>
  <c r="CL21" i="10"/>
  <c r="CL64" i="10" s="1"/>
  <c r="BI21" i="10"/>
  <c r="BI355" i="10" s="1"/>
  <c r="CM21" i="10"/>
  <c r="CM64" i="10" s="1"/>
  <c r="CF21" i="10"/>
  <c r="CF64" i="10" s="1"/>
  <c r="CD21" i="10"/>
  <c r="CD64" i="10" s="1"/>
  <c r="BF21" i="10"/>
  <c r="BF64" i="10" s="1"/>
  <c r="BN21" i="10"/>
  <c r="BD21" i="10"/>
  <c r="BD377" i="10" s="1"/>
  <c r="AV355" i="10"/>
  <c r="AV377" i="10"/>
  <c r="DP355" i="10"/>
  <c r="DP64" i="10"/>
  <c r="BT377" i="10"/>
  <c r="BT64" i="10"/>
  <c r="BP64" i="10"/>
  <c r="BP377" i="10"/>
  <c r="CI21" i="10"/>
  <c r="CI355" i="10" s="1"/>
  <c r="DJ355" i="10"/>
  <c r="DA355" i="10"/>
  <c r="DJ64" i="10"/>
  <c r="BA21" i="10"/>
  <c r="BA355" i="10" s="1"/>
  <c r="CS377" i="10"/>
  <c r="CS355" i="10"/>
  <c r="CY355" i="10"/>
  <c r="CJ377" i="10"/>
  <c r="CJ355" i="10"/>
  <c r="CY377" i="10"/>
  <c r="DA64" i="10"/>
  <c r="CU355" i="10"/>
  <c r="CU64" i="10"/>
  <c r="BK377" i="10"/>
  <c r="CW64" i="10"/>
  <c r="AZ21" i="10"/>
  <c r="AZ355" i="10" s="1"/>
  <c r="AW21" i="10"/>
  <c r="BU21" i="10"/>
  <c r="BU377" i="10" s="1"/>
  <c r="BM21" i="10"/>
  <c r="BM355" i="10" s="1"/>
  <c r="DN355" i="10"/>
  <c r="DN64" i="10"/>
  <c r="BK64" i="10"/>
  <c r="DL377" i="10"/>
  <c r="DL64" i="10"/>
  <c r="CV64" i="10"/>
  <c r="DC355" i="10"/>
  <c r="DC377" i="10"/>
  <c r="CV377" i="10"/>
  <c r="DM355" i="10"/>
  <c r="DM377" i="10"/>
  <c r="CW377" i="10"/>
  <c r="AR355" i="10"/>
  <c r="DH377" i="10"/>
  <c r="AR377" i="10"/>
  <c r="DH355" i="10"/>
  <c r="X355" i="10"/>
  <c r="X64" i="10"/>
  <c r="V355" i="10"/>
  <c r="CX64" i="10"/>
  <c r="W355" i="10"/>
  <c r="W377" i="10"/>
  <c r="CX355" i="10"/>
  <c r="V64" i="10"/>
  <c r="BV377" i="10"/>
  <c r="BY64" i="10"/>
  <c r="BV64" i="10"/>
  <c r="BY377" i="10"/>
  <c r="CZ355" i="10"/>
  <c r="CT355" i="10"/>
  <c r="CT377" i="10"/>
  <c r="CZ377" i="10"/>
  <c r="DO355" i="10"/>
  <c r="T355" i="10"/>
  <c r="DK355" i="10"/>
  <c r="DK64" i="10"/>
  <c r="T377" i="10"/>
  <c r="DO64" i="10"/>
  <c r="CA355" i="10"/>
  <c r="CA64" i="10"/>
  <c r="DU355" i="10"/>
  <c r="DF377" i="10"/>
  <c r="DU377" i="10"/>
  <c r="P64" i="10"/>
  <c r="DF64" i="10"/>
  <c r="AX355" i="10"/>
  <c r="AX377" i="10"/>
  <c r="P355" i="10"/>
  <c r="CR377" i="10"/>
  <c r="AO377" i="10"/>
  <c r="CR355" i="10"/>
  <c r="AO355" i="10"/>
  <c r="BX64" i="10"/>
  <c r="CB355" i="10"/>
  <c r="CB377" i="10"/>
  <c r="BX355" i="10"/>
  <c r="AS64" i="10"/>
  <c r="AS377" i="10"/>
  <c r="BR377" i="10"/>
  <c r="BR355" i="10"/>
  <c r="CE21" i="10"/>
  <c r="CE64" i="10" s="1"/>
  <c r="CH21" i="10"/>
  <c r="CN64" i="10"/>
  <c r="CN355" i="10"/>
  <c r="BZ377" i="10"/>
  <c r="BZ355" i="10"/>
  <c r="BJ355" i="10"/>
  <c r="M178" i="9"/>
  <c r="M179" i="9" s="1"/>
  <c r="BJ64" i="10"/>
  <c r="E27" i="3"/>
  <c r="M172" i="9"/>
  <c r="M173" i="9" s="1"/>
  <c r="Q49" i="10"/>
  <c r="Q56" i="10" s="1"/>
  <c r="Q192" i="9"/>
  <c r="CC64" i="10"/>
  <c r="CC377" i="10"/>
  <c r="CC355" i="10"/>
  <c r="EC143" i="9"/>
  <c r="CK21" i="10"/>
  <c r="CO64" i="10"/>
  <c r="CO355" i="10"/>
  <c r="CO377" i="10"/>
  <c r="DB64" i="10"/>
  <c r="DB377" i="10"/>
  <c r="DB355" i="10"/>
  <c r="DA143" i="9"/>
  <c r="BW21" i="10"/>
  <c r="BE143" i="9"/>
  <c r="AY21" i="10"/>
  <c r="O64" i="10"/>
  <c r="O355" i="10"/>
  <c r="O377" i="10"/>
  <c r="BU143" i="9"/>
  <c r="BG21" i="10"/>
  <c r="BM143" i="9"/>
  <c r="BC21" i="10"/>
  <c r="BE169" i="9"/>
  <c r="BF166" i="9" s="1"/>
  <c r="BF169" i="9" s="1"/>
  <c r="BG166" i="9" s="1"/>
  <c r="BG169" i="9" s="1"/>
  <c r="BH166" i="9" s="1"/>
  <c r="BH169" i="9" s="1"/>
  <c r="BI166" i="9" s="1"/>
  <c r="BI169" i="9" s="1"/>
  <c r="BJ166" i="9" s="1"/>
  <c r="BJ169" i="9" s="1"/>
  <c r="BK166" i="9" s="1"/>
  <c r="BK169" i="9" s="1"/>
  <c r="BL166" i="9" s="1"/>
  <c r="BL169" i="9" s="1"/>
  <c r="BM166" i="9" s="1"/>
  <c r="BM169" i="9" s="1"/>
  <c r="BN166" i="9" s="1"/>
  <c r="BN169" i="9" s="1"/>
  <c r="BO166" i="9" s="1"/>
  <c r="BO169" i="9" s="1"/>
  <c r="BP166" i="9" s="1"/>
  <c r="BP169" i="9" s="1"/>
  <c r="BQ166" i="9" s="1"/>
  <c r="BQ169" i="9" s="1"/>
  <c r="BR166" i="9" s="1"/>
  <c r="BR169" i="9" s="1"/>
  <c r="BS166" i="9" s="1"/>
  <c r="BS169" i="9" s="1"/>
  <c r="BT166" i="9" s="1"/>
  <c r="BT169" i="9" s="1"/>
  <c r="BU166" i="9" s="1"/>
  <c r="BU169" i="9" s="1"/>
  <c r="BV166" i="9" s="1"/>
  <c r="BV169" i="9" s="1"/>
  <c r="BW166" i="9" s="1"/>
  <c r="BW169" i="9" s="1"/>
  <c r="BX166" i="9" s="1"/>
  <c r="BX169" i="9" s="1"/>
  <c r="BY166" i="9" s="1"/>
  <c r="BY169" i="9" s="1"/>
  <c r="BZ166" i="9" s="1"/>
  <c r="BZ169" i="9" s="1"/>
  <c r="CA166" i="9" s="1"/>
  <c r="CA169" i="9" s="1"/>
  <c r="CB166" i="9" s="1"/>
  <c r="CB169" i="9" s="1"/>
  <c r="CC166" i="9" s="1"/>
  <c r="CC169" i="9" s="1"/>
  <c r="CD166" i="9" s="1"/>
  <c r="CD169" i="9" s="1"/>
  <c r="CE166" i="9" s="1"/>
  <c r="CE169" i="9" s="1"/>
  <c r="CF166" i="9" s="1"/>
  <c r="CF169" i="9" s="1"/>
  <c r="CG166" i="9" s="1"/>
  <c r="CG169" i="9" s="1"/>
  <c r="CH166" i="9" s="1"/>
  <c r="CH169" i="9" s="1"/>
  <c r="CI166" i="9" s="1"/>
  <c r="CI169" i="9" s="1"/>
  <c r="CJ166" i="9" s="1"/>
  <c r="CJ169" i="9" s="1"/>
  <c r="CK166" i="9" s="1"/>
  <c r="CK169" i="9" s="1"/>
  <c r="CL166" i="9" s="1"/>
  <c r="CL169" i="9" s="1"/>
  <c r="CM166" i="9" s="1"/>
  <c r="CM169" i="9" s="1"/>
  <c r="CN166" i="9" s="1"/>
  <c r="CN169" i="9" s="1"/>
  <c r="CO166" i="9" s="1"/>
  <c r="CO169" i="9" s="1"/>
  <c r="CP166" i="9" s="1"/>
  <c r="CP169" i="9" s="1"/>
  <c r="CQ166" i="9" s="1"/>
  <c r="CQ169" i="9" s="1"/>
  <c r="CR166" i="9" s="1"/>
  <c r="CR169" i="9" s="1"/>
  <c r="CS166" i="9" s="1"/>
  <c r="CS169" i="9" s="1"/>
  <c r="CT166" i="9" s="1"/>
  <c r="CT169" i="9" s="1"/>
  <c r="CU166" i="9" s="1"/>
  <c r="CU169" i="9" s="1"/>
  <c r="CV166" i="9" s="1"/>
  <c r="CV169" i="9" s="1"/>
  <c r="CW166" i="9" s="1"/>
  <c r="CW169" i="9" s="1"/>
  <c r="CX166" i="9" s="1"/>
  <c r="CX169" i="9" s="1"/>
  <c r="CY166" i="9" s="1"/>
  <c r="CY169" i="9" s="1"/>
  <c r="CZ166" i="9" s="1"/>
  <c r="CZ169" i="9" s="1"/>
  <c r="DA166" i="9" s="1"/>
  <c r="DA169" i="9" s="1"/>
  <c r="DB166" i="9" s="1"/>
  <c r="DB169" i="9" s="1"/>
  <c r="DC166" i="9" s="1"/>
  <c r="DC169" i="9" s="1"/>
  <c r="DD166" i="9" s="1"/>
  <c r="DD169" i="9" s="1"/>
  <c r="DE166" i="9" s="1"/>
  <c r="DE169" i="9" s="1"/>
  <c r="DF166" i="9" s="1"/>
  <c r="DF169" i="9" s="1"/>
  <c r="DG166" i="9" s="1"/>
  <c r="DG169" i="9" s="1"/>
  <c r="DH166" i="9" s="1"/>
  <c r="DH169" i="9" s="1"/>
  <c r="DI166" i="9" s="1"/>
  <c r="DI169" i="9" s="1"/>
  <c r="DJ166" i="9" s="1"/>
  <c r="DJ169" i="9" s="1"/>
  <c r="DK166" i="9" s="1"/>
  <c r="DK169" i="9" s="1"/>
  <c r="DL166" i="9" s="1"/>
  <c r="DL169" i="9" s="1"/>
  <c r="DM166" i="9" s="1"/>
  <c r="DM169" i="9" s="1"/>
  <c r="DN166" i="9" s="1"/>
  <c r="DN169" i="9" s="1"/>
  <c r="DO166" i="9" s="1"/>
  <c r="DO169" i="9" s="1"/>
  <c r="DP166" i="9" s="1"/>
  <c r="DP169" i="9" s="1"/>
  <c r="DQ166" i="9" s="1"/>
  <c r="DQ169" i="9" s="1"/>
  <c r="DR166" i="9" s="1"/>
  <c r="DR169" i="9" s="1"/>
  <c r="DS166" i="9" s="1"/>
  <c r="DS169" i="9" s="1"/>
  <c r="DT166" i="9" s="1"/>
  <c r="DT169" i="9" s="1"/>
  <c r="DU166" i="9" s="1"/>
  <c r="DU169" i="9" s="1"/>
  <c r="DV166" i="9" s="1"/>
  <c r="DV169" i="9" s="1"/>
  <c r="DW166" i="9" s="1"/>
  <c r="DW169" i="9" s="1"/>
  <c r="DX166" i="9" s="1"/>
  <c r="DX169" i="9" s="1"/>
  <c r="DY166" i="9" s="1"/>
  <c r="DY169" i="9" s="1"/>
  <c r="DZ166" i="9" s="1"/>
  <c r="DZ169" i="9" s="1"/>
  <c r="EA166" i="9" s="1"/>
  <c r="EA169" i="9" s="1"/>
  <c r="EB166" i="9" s="1"/>
  <c r="EB169" i="9" s="1"/>
  <c r="EC166" i="9" s="1"/>
  <c r="EC169" i="9" s="1"/>
  <c r="ED166" i="9" s="1"/>
  <c r="ED169" i="9" s="1"/>
  <c r="EE166" i="9" s="1"/>
  <c r="EE169" i="9" s="1"/>
  <c r="EF166" i="9" s="1"/>
  <c r="EF169" i="9" s="1"/>
  <c r="EG166" i="9" s="1"/>
  <c r="EG169" i="9" s="1"/>
  <c r="EH166" i="9" s="1"/>
  <c r="EH169" i="9" s="1"/>
  <c r="EI166" i="9" s="1"/>
  <c r="EI169" i="9" s="1"/>
  <c r="EJ166" i="9" s="1"/>
  <c r="EJ169" i="9" s="1"/>
  <c r="EK166" i="9" s="1"/>
  <c r="EK169" i="9" s="1"/>
  <c r="EL166" i="9" s="1"/>
  <c r="EL169" i="9" s="1"/>
  <c r="EM166" i="9" s="1"/>
  <c r="EM169" i="9" s="1"/>
  <c r="EN166" i="9" s="1"/>
  <c r="EN169" i="9" s="1"/>
  <c r="EO166" i="9" s="1"/>
  <c r="EO169" i="9" s="1"/>
  <c r="EP166" i="9" s="1"/>
  <c r="EP169" i="9" s="1"/>
  <c r="EQ166" i="9" s="1"/>
  <c r="EQ169" i="9" s="1"/>
  <c r="ER166" i="9" s="1"/>
  <c r="ER169" i="9" s="1"/>
  <c r="ES166" i="9" s="1"/>
  <c r="ES169" i="9" s="1"/>
  <c r="ET166" i="9" s="1"/>
  <c r="ET169" i="9" s="1"/>
  <c r="EU166" i="9" s="1"/>
  <c r="EU169" i="9" s="1"/>
  <c r="EV166" i="9" s="1"/>
  <c r="EV169" i="9" s="1"/>
  <c r="EW166" i="9" s="1"/>
  <c r="EW169" i="9" s="1"/>
  <c r="EX166" i="9" s="1"/>
  <c r="EX169" i="9" s="1"/>
  <c r="EY166" i="9" s="1"/>
  <c r="EY169" i="9" s="1"/>
  <c r="EZ166" i="9" s="1"/>
  <c r="EZ169" i="9" s="1"/>
  <c r="FA166" i="9" s="1"/>
  <c r="FA169" i="9" s="1"/>
  <c r="FB166" i="9" s="1"/>
  <c r="FB169" i="9" s="1"/>
  <c r="FC166" i="9" s="1"/>
  <c r="FC169" i="9" s="1"/>
  <c r="FD166" i="9" s="1"/>
  <c r="FD169" i="9" s="1"/>
  <c r="FE166" i="9" s="1"/>
  <c r="FE169" i="9" s="1"/>
  <c r="FF166" i="9" s="1"/>
  <c r="FF169" i="9" s="1"/>
  <c r="FG166" i="9" s="1"/>
  <c r="FG169" i="9" s="1"/>
  <c r="FH166" i="9" s="1"/>
  <c r="FH169" i="9" s="1"/>
  <c r="FI166" i="9" s="1"/>
  <c r="FI169" i="9" s="1"/>
  <c r="FJ166" i="9" s="1"/>
  <c r="FJ169" i="9" s="1"/>
  <c r="FK166" i="9" s="1"/>
  <c r="FK169" i="9" s="1"/>
  <c r="FL166" i="9" s="1"/>
  <c r="FL169" i="9" s="1"/>
  <c r="FM166" i="9" s="1"/>
  <c r="FM169" i="9" s="1"/>
  <c r="FN166" i="9" s="1"/>
  <c r="FN169" i="9" s="1"/>
  <c r="FO166" i="9" s="1"/>
  <c r="FO169" i="9" s="1"/>
  <c r="FP166" i="9" s="1"/>
  <c r="FP169" i="9" s="1"/>
  <c r="FQ166" i="9" s="1"/>
  <c r="FQ169" i="9" s="1"/>
  <c r="FR166" i="9" s="1"/>
  <c r="FR169" i="9" s="1"/>
  <c r="FS166" i="9" s="1"/>
  <c r="FS169" i="9" s="1"/>
  <c r="FT166" i="9" s="1"/>
  <c r="FT169" i="9" s="1"/>
  <c r="FU166" i="9" s="1"/>
  <c r="FU169" i="9" s="1"/>
  <c r="FV166" i="9" s="1"/>
  <c r="FV169" i="9" s="1"/>
  <c r="FW166" i="9" s="1"/>
  <c r="FW169" i="9" s="1"/>
  <c r="FX166" i="9" s="1"/>
  <c r="FX169" i="9" s="1"/>
  <c r="FY166" i="9" s="1"/>
  <c r="FY169" i="9" s="1"/>
  <c r="FZ166" i="9" s="1"/>
  <c r="FZ169" i="9" s="1"/>
  <c r="GA166" i="9" s="1"/>
  <c r="GA169" i="9" s="1"/>
  <c r="GB166" i="9" s="1"/>
  <c r="GB169" i="9" s="1"/>
  <c r="GC166" i="9" s="1"/>
  <c r="GC169" i="9" s="1"/>
  <c r="GD166" i="9" s="1"/>
  <c r="GD169" i="9" s="1"/>
  <c r="GE166" i="9" s="1"/>
  <c r="GE169" i="9" s="1"/>
  <c r="GF166" i="9" s="1"/>
  <c r="GF169" i="9" s="1"/>
  <c r="GG166" i="9" s="1"/>
  <c r="GG169" i="9" s="1"/>
  <c r="GH166" i="9" s="1"/>
  <c r="GH169" i="9" s="1"/>
  <c r="GI166" i="9" s="1"/>
  <c r="GI169" i="9" s="1"/>
  <c r="GJ166" i="9" s="1"/>
  <c r="GJ169" i="9" s="1"/>
  <c r="GK166" i="9" s="1"/>
  <c r="GK169" i="9" s="1"/>
  <c r="GL166" i="9" s="1"/>
  <c r="GL169" i="9" s="1"/>
  <c r="GM166" i="9" s="1"/>
  <c r="GM169" i="9" s="1"/>
  <c r="GN166" i="9" s="1"/>
  <c r="GN169" i="9" s="1"/>
  <c r="GO166" i="9" s="1"/>
  <c r="GO169" i="9" s="1"/>
  <c r="GP166" i="9" s="1"/>
  <c r="GP169" i="9" s="1"/>
  <c r="GQ166" i="9" s="1"/>
  <c r="GQ169" i="9" s="1"/>
  <c r="GR166" i="9" s="1"/>
  <c r="GR169" i="9" s="1"/>
  <c r="GS166" i="9" s="1"/>
  <c r="GS169" i="9" s="1"/>
  <c r="GT166" i="9" s="1"/>
  <c r="GT169" i="9" s="1"/>
  <c r="GU166" i="9" s="1"/>
  <c r="GU169" i="9" s="1"/>
  <c r="GV166" i="9" s="1"/>
  <c r="GV169" i="9" s="1"/>
  <c r="GW166" i="9" s="1"/>
  <c r="GW169" i="9" s="1"/>
  <c r="AA64" i="10"/>
  <c r="AA377" i="10"/>
  <c r="AA355" i="10"/>
  <c r="AQ64" i="10"/>
  <c r="AQ377" i="10"/>
  <c r="AQ355" i="10"/>
  <c r="BB64" i="10"/>
  <c r="BB377" i="10"/>
  <c r="BB355" i="10"/>
  <c r="AE64" i="10"/>
  <c r="AE377" i="10"/>
  <c r="AE355" i="10"/>
  <c r="S32" i="9"/>
  <c r="S140" i="9" s="1"/>
  <c r="T30" i="9"/>
  <c r="Q490" i="10"/>
  <c r="R352" i="10"/>
  <c r="R140" i="9"/>
  <c r="S64" i="10"/>
  <c r="S377" i="10"/>
  <c r="S355" i="10"/>
  <c r="BS377" i="10"/>
  <c r="BS64" i="10"/>
  <c r="BS355" i="10"/>
  <c r="R189" i="9"/>
  <c r="R191" i="9" s="1"/>
  <c r="S184" i="9"/>
  <c r="S186" i="9" s="1"/>
  <c r="BQ143" i="9"/>
  <c r="BE21" i="10"/>
  <c r="CQ64" i="10"/>
  <c r="CQ355" i="10"/>
  <c r="CQ377" i="10"/>
  <c r="M64" i="10"/>
  <c r="M377" i="10"/>
  <c r="M355" i="10"/>
  <c r="AL64" i="10"/>
  <c r="AL377" i="10"/>
  <c r="AL355" i="10"/>
  <c r="DS64" i="10"/>
  <c r="DS355" i="10"/>
  <c r="DS377" i="10"/>
  <c r="DT64" i="10"/>
  <c r="DT377" i="10"/>
  <c r="DT355" i="10"/>
  <c r="N178" i="9"/>
  <c r="N172" i="9"/>
  <c r="O160" i="9"/>
  <c r="O163" i="9" s="1"/>
  <c r="BQ64" i="10"/>
  <c r="BQ355" i="10"/>
  <c r="BQ377" i="10"/>
  <c r="DI64" i="10"/>
  <c r="DI377" i="10"/>
  <c r="DI355" i="10"/>
  <c r="CG64" i="10"/>
  <c r="CG355" i="10"/>
  <c r="CG377" i="10"/>
  <c r="CP64" i="10"/>
  <c r="CP377" i="10"/>
  <c r="CP355" i="10"/>
  <c r="CK143" i="9"/>
  <c r="BO21" i="10"/>
  <c r="DQ143" i="9"/>
  <c r="AO28" i="14" l="1"/>
  <c r="AO61" i="14" s="1"/>
  <c r="AO80" i="14" s="1"/>
  <c r="AR28" i="14"/>
  <c r="AR61" i="14" s="1"/>
  <c r="AR80" i="14" s="1"/>
  <c r="AV28" i="14"/>
  <c r="AV61" i="14" s="1"/>
  <c r="AV80" i="14" s="1"/>
  <c r="AS28" i="14"/>
  <c r="AS61" i="14" s="1"/>
  <c r="AS80" i="14" s="1"/>
  <c r="AU28" i="14"/>
  <c r="AU61" i="14" s="1"/>
  <c r="AU80" i="14" s="1"/>
  <c r="AW28" i="14"/>
  <c r="AW61" i="14" s="1"/>
  <c r="AW80" i="14" s="1"/>
  <c r="AQ28" i="14"/>
  <c r="AQ61" i="14" s="1"/>
  <c r="AQ80" i="14" s="1"/>
  <c r="AP28" i="14"/>
  <c r="AP61" i="14" s="1"/>
  <c r="AP80" i="14" s="1"/>
  <c r="AT28" i="14"/>
  <c r="AT61" i="14" s="1"/>
  <c r="AT80" i="14" s="1"/>
  <c r="CL377" i="10"/>
  <c r="CM377" i="10"/>
  <c r="AF28" i="14" s="1"/>
  <c r="AF61" i="14" s="1"/>
  <c r="AF80" i="14" s="1"/>
  <c r="CM355" i="10"/>
  <c r="CL355" i="10"/>
  <c r="BH377" i="10"/>
  <c r="CF355" i="10"/>
  <c r="CF377" i="10"/>
  <c r="CD377" i="10"/>
  <c r="CD355" i="10"/>
  <c r="BF355" i="10"/>
  <c r="BI64" i="10"/>
  <c r="BH355" i="10"/>
  <c r="BF377" i="10"/>
  <c r="BI377" i="10"/>
  <c r="BD64" i="10"/>
  <c r="BD355" i="10"/>
  <c r="BN64" i="10"/>
  <c r="BN377" i="10"/>
  <c r="S28" i="14" s="1"/>
  <c r="S61" i="14" s="1"/>
  <c r="S80" i="14" s="1"/>
  <c r="BN355" i="10"/>
  <c r="CI64" i="10"/>
  <c r="CI377" i="10"/>
  <c r="BA64" i="10"/>
  <c r="AI28" i="14"/>
  <c r="AI61" i="14" s="1"/>
  <c r="AI80" i="14" s="1"/>
  <c r="BA377" i="10"/>
  <c r="AZ64" i="10"/>
  <c r="AL28" i="14"/>
  <c r="AL61" i="14" s="1"/>
  <c r="AL80" i="14" s="1"/>
  <c r="BU355" i="10"/>
  <c r="BU64" i="10"/>
  <c r="BM64" i="10"/>
  <c r="BM377" i="10"/>
  <c r="AZ377" i="10"/>
  <c r="AG28" i="14"/>
  <c r="AG61" i="14" s="1"/>
  <c r="AG80" i="14" s="1"/>
  <c r="AH28" i="14"/>
  <c r="AH61" i="14" s="1"/>
  <c r="AH80" i="14" s="1"/>
  <c r="AW64" i="10"/>
  <c r="AW355" i="10"/>
  <c r="AW377" i="10"/>
  <c r="AN28" i="14"/>
  <c r="AN61" i="14" s="1"/>
  <c r="AN80" i="14" s="1"/>
  <c r="U28" i="14"/>
  <c r="U61" i="14" s="1"/>
  <c r="U80" i="14" s="1"/>
  <c r="AM28" i="14"/>
  <c r="AM61" i="14" s="1"/>
  <c r="AM80" i="14" s="1"/>
  <c r="AJ28" i="14"/>
  <c r="AJ61" i="14" s="1"/>
  <c r="AJ80" i="14" s="1"/>
  <c r="AK28" i="14"/>
  <c r="AK61" i="14" s="1"/>
  <c r="AK80" i="14" s="1"/>
  <c r="F28" i="14"/>
  <c r="F61" i="14" s="1"/>
  <c r="F80" i="14" s="1"/>
  <c r="CE355" i="10"/>
  <c r="CE377" i="10"/>
  <c r="N173" i="9"/>
  <c r="N179" i="9"/>
  <c r="CH355" i="10"/>
  <c r="CH64" i="10"/>
  <c r="CH377" i="10"/>
  <c r="R192" i="9"/>
  <c r="R49" i="10"/>
  <c r="R56" i="10" s="1"/>
  <c r="R490" i="10"/>
  <c r="S352" i="10"/>
  <c r="T32" i="9"/>
  <c r="T140" i="9" s="1"/>
  <c r="U30" i="9"/>
  <c r="S189" i="9"/>
  <c r="S191" i="9" s="1"/>
  <c r="T184" i="9"/>
  <c r="T186" i="9" s="1"/>
  <c r="G28" i="14"/>
  <c r="G61" i="14" s="1"/>
  <c r="G80" i="14" s="1"/>
  <c r="N18" i="10"/>
  <c r="S144" i="9"/>
  <c r="O178" i="9"/>
  <c r="O179" i="9" s="1"/>
  <c r="O172" i="9"/>
  <c r="O173" i="9" s="1"/>
  <c r="P160" i="9"/>
  <c r="P163" i="9" s="1"/>
  <c r="BE64" i="10"/>
  <c r="BE355" i="10"/>
  <c r="BE377" i="10"/>
  <c r="H28" i="14"/>
  <c r="H61" i="14" s="1"/>
  <c r="H80" i="14" s="1"/>
  <c r="CK64" i="10"/>
  <c r="CK355" i="10"/>
  <c r="CK377" i="10"/>
  <c r="AE28" i="14" s="1"/>
  <c r="AE61" i="14" s="1"/>
  <c r="AE80" i="14" s="1"/>
  <c r="AY64" i="10"/>
  <c r="AY355" i="10"/>
  <c r="AY377" i="10"/>
  <c r="M18" i="10"/>
  <c r="R144" i="9"/>
  <c r="BW64" i="10"/>
  <c r="BW377" i="10"/>
  <c r="BW355" i="10"/>
  <c r="BO64" i="10"/>
  <c r="BO355" i="10"/>
  <c r="BO377" i="10"/>
  <c r="BG64" i="10"/>
  <c r="BG355" i="10"/>
  <c r="BG377" i="10"/>
  <c r="BC64" i="10"/>
  <c r="BC377" i="10"/>
  <c r="BC355" i="10"/>
  <c r="W28" i="14" l="1"/>
  <c r="W61" i="14" s="1"/>
  <c r="W80" i="14" s="1"/>
  <c r="AD28" i="14"/>
  <c r="AD61" i="14" s="1"/>
  <c r="AD80" i="14" s="1"/>
  <c r="Q28" i="14"/>
  <c r="Q61" i="14" s="1"/>
  <c r="Q80" i="14" s="1"/>
  <c r="I28" i="14"/>
  <c r="I61" i="14" s="1"/>
  <c r="I80" i="14" s="1"/>
  <c r="Y28" i="14"/>
  <c r="Y61" i="14" s="1"/>
  <c r="Y80" i="14" s="1"/>
  <c r="K28" i="14"/>
  <c r="K61" i="14" s="1"/>
  <c r="K80" i="14" s="1"/>
  <c r="O28" i="14"/>
  <c r="O61" i="14" s="1"/>
  <c r="O80" i="14" s="1"/>
  <c r="X28" i="14"/>
  <c r="X61" i="14" s="1"/>
  <c r="X80" i="14" s="1"/>
  <c r="AB28" i="14"/>
  <c r="AB61" i="14" s="1"/>
  <c r="AB80" i="14" s="1"/>
  <c r="T28" i="14"/>
  <c r="T61" i="14" s="1"/>
  <c r="T80" i="14" s="1"/>
  <c r="P28" i="14"/>
  <c r="P61" i="14" s="1"/>
  <c r="P80" i="14" s="1"/>
  <c r="Z28" i="14"/>
  <c r="Z61" i="14" s="1"/>
  <c r="Z80" i="14" s="1"/>
  <c r="AA28" i="14"/>
  <c r="AA61" i="14" s="1"/>
  <c r="AA80" i="14" s="1"/>
  <c r="S192" i="9"/>
  <c r="S49" i="10"/>
  <c r="S56" i="10" s="1"/>
  <c r="N28" i="14"/>
  <c r="N61" i="14" s="1"/>
  <c r="N80" i="14" s="1"/>
  <c r="M28" i="14"/>
  <c r="M61" i="14" s="1"/>
  <c r="M80" i="14" s="1"/>
  <c r="L28" i="14"/>
  <c r="L61" i="14" s="1"/>
  <c r="L80" i="14" s="1"/>
  <c r="P172" i="9"/>
  <c r="P173" i="9" s="1"/>
  <c r="K23" i="10" s="1"/>
  <c r="Q160" i="9"/>
  <c r="Q163" i="9" s="1"/>
  <c r="V28" i="14"/>
  <c r="V61" i="14" s="1"/>
  <c r="V80" i="14" s="1"/>
  <c r="O18" i="10"/>
  <c r="T144" i="9"/>
  <c r="R28" i="14"/>
  <c r="R61" i="14" s="1"/>
  <c r="R80" i="14" s="1"/>
  <c r="T189" i="9"/>
  <c r="T191" i="9" s="1"/>
  <c r="U184" i="9"/>
  <c r="U186" i="9" s="1"/>
  <c r="AC28" i="14"/>
  <c r="AC61" i="14" s="1"/>
  <c r="AC80" i="14" s="1"/>
  <c r="U32" i="9"/>
  <c r="U140" i="9" s="1"/>
  <c r="V30" i="9"/>
  <c r="J28" i="14"/>
  <c r="J61" i="14" s="1"/>
  <c r="J80" i="14" s="1"/>
  <c r="S490" i="10"/>
  <c r="T352" i="10"/>
  <c r="T192" i="9" l="1"/>
  <c r="T49" i="10"/>
  <c r="T56" i="10" s="1"/>
  <c r="V32" i="9"/>
  <c r="V140" i="9" s="1"/>
  <c r="W30" i="9"/>
  <c r="T490" i="10"/>
  <c r="U352" i="10"/>
  <c r="K378" i="10"/>
  <c r="K77" i="10"/>
  <c r="K32" i="10"/>
  <c r="U189" i="9"/>
  <c r="U191" i="9" s="1"/>
  <c r="V184" i="9"/>
  <c r="V186" i="9" s="1"/>
  <c r="P18" i="10"/>
  <c r="U144" i="9"/>
  <c r="Q172" i="9"/>
  <c r="Q173" i="9" s="1"/>
  <c r="L23" i="10" s="1"/>
  <c r="R160" i="9"/>
  <c r="R163" i="9" s="1"/>
  <c r="U192" i="9" l="1"/>
  <c r="U49" i="10"/>
  <c r="U56" i="10" s="1"/>
  <c r="Q18" i="10"/>
  <c r="V144" i="9"/>
  <c r="V189" i="9"/>
  <c r="V191" i="9" s="1"/>
  <c r="W184" i="9"/>
  <c r="W186" i="9" s="1"/>
  <c r="L378" i="10"/>
  <c r="L77" i="10"/>
  <c r="L32" i="10"/>
  <c r="U490" i="10"/>
  <c r="V352" i="10"/>
  <c r="W32" i="9"/>
  <c r="W140" i="9" s="1"/>
  <c r="X30" i="9"/>
  <c r="R172" i="9"/>
  <c r="R173" i="9" s="1"/>
  <c r="M23" i="10" s="1"/>
  <c r="S160" i="9"/>
  <c r="S163" i="9" s="1"/>
  <c r="V192" i="9" l="1"/>
  <c r="V49" i="10"/>
  <c r="V56" i="10" s="1"/>
  <c r="W189" i="9"/>
  <c r="W191" i="9" s="1"/>
  <c r="X184" i="9"/>
  <c r="X186" i="9" s="1"/>
  <c r="M77" i="10"/>
  <c r="M378" i="10"/>
  <c r="M32" i="10"/>
  <c r="X32" i="9"/>
  <c r="X140" i="9" s="1"/>
  <c r="Y30" i="9"/>
  <c r="S172" i="9"/>
  <c r="S173" i="9" s="1"/>
  <c r="N23" i="10" s="1"/>
  <c r="T160" i="9"/>
  <c r="T163" i="9" s="1"/>
  <c r="R18" i="10"/>
  <c r="W144" i="9"/>
  <c r="V490" i="10"/>
  <c r="W352" i="10"/>
  <c r="W192" i="9" l="1"/>
  <c r="W49" i="10"/>
  <c r="W56" i="10" s="1"/>
  <c r="X189" i="9"/>
  <c r="X191" i="9" s="1"/>
  <c r="Y184" i="9"/>
  <c r="Y186" i="9" s="1"/>
  <c r="N378" i="10"/>
  <c r="N77" i="10"/>
  <c r="N32" i="10"/>
  <c r="Y32" i="9"/>
  <c r="Y140" i="9" s="1"/>
  <c r="Z30" i="9"/>
  <c r="S18" i="10"/>
  <c r="X144" i="9"/>
  <c r="W490" i="10"/>
  <c r="X352" i="10"/>
  <c r="T172" i="9"/>
  <c r="T173" i="9" s="1"/>
  <c r="O23" i="10" s="1"/>
  <c r="U160" i="9"/>
  <c r="U163" i="9" s="1"/>
  <c r="X192" i="9" l="1"/>
  <c r="X49" i="10"/>
  <c r="X56" i="10" s="1"/>
  <c r="T18" i="10"/>
  <c r="Y144" i="9"/>
  <c r="X490" i="10"/>
  <c r="Y352" i="10"/>
  <c r="Z32" i="9"/>
  <c r="Z140" i="9" s="1"/>
  <c r="AA30" i="9"/>
  <c r="Y189" i="9"/>
  <c r="Y191" i="9" s="1"/>
  <c r="Z184" i="9"/>
  <c r="Z186" i="9" s="1"/>
  <c r="U172" i="9"/>
  <c r="U173" i="9" s="1"/>
  <c r="P23" i="10" s="1"/>
  <c r="V160" i="9"/>
  <c r="V163" i="9" s="1"/>
  <c r="O77" i="10"/>
  <c r="O378" i="10"/>
  <c r="O32" i="10"/>
  <c r="Y192" i="9" l="1"/>
  <c r="Y49" i="10"/>
  <c r="Y56" i="10" s="1"/>
  <c r="AA32" i="9"/>
  <c r="AA140" i="9" s="1"/>
  <c r="AB30" i="9"/>
  <c r="V172" i="9"/>
  <c r="V173" i="9" s="1"/>
  <c r="Q23" i="10" s="1"/>
  <c r="W160" i="9"/>
  <c r="W163" i="9" s="1"/>
  <c r="Z189" i="9"/>
  <c r="Z191" i="9" s="1"/>
  <c r="AA184" i="9"/>
  <c r="AA186" i="9" s="1"/>
  <c r="U18" i="10"/>
  <c r="Z144" i="9"/>
  <c r="Y490" i="10"/>
  <c r="Z352" i="10"/>
  <c r="P378" i="10"/>
  <c r="P77" i="10"/>
  <c r="P32" i="10"/>
  <c r="Z192" i="9" l="1"/>
  <c r="W172" i="9"/>
  <c r="W173" i="9" s="1"/>
  <c r="R23" i="10" s="1"/>
  <c r="X160" i="9"/>
  <c r="X163" i="9" s="1"/>
  <c r="Z49" i="10"/>
  <c r="Z56" i="10" s="1"/>
  <c r="Q77" i="10"/>
  <c r="Q378" i="10"/>
  <c r="Q32" i="10"/>
  <c r="V18" i="10"/>
  <c r="AA144" i="9"/>
  <c r="AA189" i="9"/>
  <c r="AA191" i="9" s="1"/>
  <c r="AB184" i="9"/>
  <c r="AB186" i="9" s="1"/>
  <c r="AB32" i="9"/>
  <c r="AB140" i="9" s="1"/>
  <c r="AC30" i="9"/>
  <c r="Z490" i="10"/>
  <c r="AA352" i="10"/>
  <c r="AA192" i="9" l="1"/>
  <c r="AA49" i="10"/>
  <c r="AA56" i="10" s="1"/>
  <c r="R378" i="10"/>
  <c r="R77" i="10"/>
  <c r="R32" i="10"/>
  <c r="W18" i="10"/>
  <c r="AB144" i="9"/>
  <c r="AB189" i="9"/>
  <c r="AB191" i="9" s="1"/>
  <c r="AC184" i="9"/>
  <c r="AC186" i="9" s="1"/>
  <c r="AA490" i="10"/>
  <c r="AB352" i="10"/>
  <c r="X172" i="9"/>
  <c r="X173" i="9" s="1"/>
  <c r="S23" i="10" s="1"/>
  <c r="Y160" i="9"/>
  <c r="Y163" i="9" s="1"/>
  <c r="AC32" i="9"/>
  <c r="AC140" i="9" s="1"/>
  <c r="AD30" i="9"/>
  <c r="AB192" i="9" l="1"/>
  <c r="AB49" i="10"/>
  <c r="AB56" i="10" s="1"/>
  <c r="Y172" i="9"/>
  <c r="Y173" i="9" s="1"/>
  <c r="T23" i="10" s="1"/>
  <c r="Z160" i="9"/>
  <c r="Z163" i="9" s="1"/>
  <c r="S77" i="10"/>
  <c r="S378" i="10"/>
  <c r="S32" i="10"/>
  <c r="AC189" i="9"/>
  <c r="AC191" i="9" s="1"/>
  <c r="AD184" i="9"/>
  <c r="AD186" i="9" s="1"/>
  <c r="AD32" i="9"/>
  <c r="AD140" i="9" s="1"/>
  <c r="AE30" i="9"/>
  <c r="F29" i="14"/>
  <c r="F62" i="14" s="1"/>
  <c r="F81" i="14" s="1"/>
  <c r="X18" i="10"/>
  <c r="AC144" i="9"/>
  <c r="AB490" i="10"/>
  <c r="AC352" i="10"/>
  <c r="AC192" i="9" l="1"/>
  <c r="AC49" i="10"/>
  <c r="AC56" i="10" s="1"/>
  <c r="AE32" i="9"/>
  <c r="AE140" i="9" s="1"/>
  <c r="AF30" i="9"/>
  <c r="Y18" i="10"/>
  <c r="AD144" i="9"/>
  <c r="Z172" i="9"/>
  <c r="Z173" i="9" s="1"/>
  <c r="U23" i="10" s="1"/>
  <c r="AA160" i="9"/>
  <c r="AA163" i="9" s="1"/>
  <c r="T77" i="10"/>
  <c r="T378" i="10"/>
  <c r="T32" i="10"/>
  <c r="AD189" i="9"/>
  <c r="AD191" i="9" s="1"/>
  <c r="AE184" i="9"/>
  <c r="AE186" i="9" s="1"/>
  <c r="AC490" i="10"/>
  <c r="AD352" i="10"/>
  <c r="AD192" i="9" l="1"/>
  <c r="AD49" i="10"/>
  <c r="AD56" i="10" s="1"/>
  <c r="AE189" i="9"/>
  <c r="AE191" i="9" s="1"/>
  <c r="AF184" i="9"/>
  <c r="AF186" i="9" s="1"/>
  <c r="AA172" i="9"/>
  <c r="AA173" i="9" s="1"/>
  <c r="V23" i="10" s="1"/>
  <c r="AB160" i="9"/>
  <c r="AB163" i="9" s="1"/>
  <c r="AF32" i="9"/>
  <c r="AF140" i="9" s="1"/>
  <c r="AG30" i="9"/>
  <c r="U77" i="10"/>
  <c r="U378" i="10"/>
  <c r="U32" i="10"/>
  <c r="Z18" i="10"/>
  <c r="AE144" i="9"/>
  <c r="AD490" i="10"/>
  <c r="AE352" i="10"/>
  <c r="AE192" i="9" l="1"/>
  <c r="AE49" i="10"/>
  <c r="AE56" i="10" s="1"/>
  <c r="AG32" i="9"/>
  <c r="AG140" i="9" s="1"/>
  <c r="AH30" i="9"/>
  <c r="AA18" i="10"/>
  <c r="AF144" i="9"/>
  <c r="AE490" i="10"/>
  <c r="AF352" i="10"/>
  <c r="AB172" i="9"/>
  <c r="AB173" i="9" s="1"/>
  <c r="W23" i="10" s="1"/>
  <c r="AC160" i="9"/>
  <c r="AC163" i="9" s="1"/>
  <c r="AF189" i="9"/>
  <c r="AF191" i="9" s="1"/>
  <c r="AG184" i="9"/>
  <c r="AG186" i="9" s="1"/>
  <c r="V77" i="10"/>
  <c r="V378" i="10"/>
  <c r="V32" i="10"/>
  <c r="AF192" i="9" l="1"/>
  <c r="AF49" i="10"/>
  <c r="AF56" i="10" s="1"/>
  <c r="W77" i="10"/>
  <c r="W378" i="10"/>
  <c r="W32" i="10"/>
  <c r="AF490" i="10"/>
  <c r="AG352" i="10"/>
  <c r="AC172" i="9"/>
  <c r="AC173" i="9" s="1"/>
  <c r="X23" i="10" s="1"/>
  <c r="AD160" i="9"/>
  <c r="AD163" i="9" s="1"/>
  <c r="AH32" i="9"/>
  <c r="AH140" i="9" s="1"/>
  <c r="AI30" i="9"/>
  <c r="AB18" i="10"/>
  <c r="AG144" i="9"/>
  <c r="AG189" i="9"/>
  <c r="AG191" i="9" s="1"/>
  <c r="AH184" i="9"/>
  <c r="AH186" i="9" s="1"/>
  <c r="AG192" i="9" l="1"/>
  <c r="AG49" i="10"/>
  <c r="AG56" i="10" s="1"/>
  <c r="X77" i="10"/>
  <c r="X378" i="10"/>
  <c r="X32" i="10"/>
  <c r="AI32" i="9"/>
  <c r="AI140" i="9" s="1"/>
  <c r="AJ30" i="9"/>
  <c r="AC18" i="10"/>
  <c r="AH144" i="9"/>
  <c r="AD172" i="9"/>
  <c r="AD173" i="9" s="1"/>
  <c r="Y23" i="10" s="1"/>
  <c r="AE160" i="9"/>
  <c r="AE163" i="9" s="1"/>
  <c r="AG490" i="10"/>
  <c r="AH352" i="10"/>
  <c r="AH189" i="9"/>
  <c r="AH191" i="9" s="1"/>
  <c r="AI184" i="9"/>
  <c r="AI186" i="9" s="1"/>
  <c r="AH49" i="10" l="1"/>
  <c r="AH56" i="10" s="1"/>
  <c r="AH192" i="9"/>
  <c r="AJ32" i="9"/>
  <c r="AJ140" i="9" s="1"/>
  <c r="AK30" i="9"/>
  <c r="AD18" i="10"/>
  <c r="AI144" i="9"/>
  <c r="Y378" i="10"/>
  <c r="Y77" i="10"/>
  <c r="Y32" i="10"/>
  <c r="AI189" i="9"/>
  <c r="AI191" i="9" s="1"/>
  <c r="AJ184" i="9"/>
  <c r="AJ186" i="9" s="1"/>
  <c r="AH490" i="10"/>
  <c r="AI352" i="10"/>
  <c r="AE172" i="9"/>
  <c r="AE173" i="9" s="1"/>
  <c r="Z23" i="10" s="1"/>
  <c r="AF160" i="9"/>
  <c r="AF163" i="9" s="1"/>
  <c r="AI192" i="9" l="1"/>
  <c r="AI49" i="10"/>
  <c r="AI56" i="10" s="1"/>
  <c r="AE18" i="10"/>
  <c r="AJ144" i="9"/>
  <c r="AI490" i="10"/>
  <c r="AJ352" i="10"/>
  <c r="AK32" i="9"/>
  <c r="AK140" i="9" s="1"/>
  <c r="AL30" i="9"/>
  <c r="AF172" i="9"/>
  <c r="AF173" i="9" s="1"/>
  <c r="AA23" i="10" s="1"/>
  <c r="AG160" i="9"/>
  <c r="AG163" i="9" s="1"/>
  <c r="Z77" i="10"/>
  <c r="Z378" i="10"/>
  <c r="Z32" i="10"/>
  <c r="AJ189" i="9"/>
  <c r="AJ191" i="9" s="1"/>
  <c r="AK184" i="9"/>
  <c r="AK186" i="9" s="1"/>
  <c r="AJ192" i="9" l="1"/>
  <c r="AJ49" i="10"/>
  <c r="AJ56" i="10" s="1"/>
  <c r="AG172" i="9"/>
  <c r="AG173" i="9" s="1"/>
  <c r="AB23" i="10" s="1"/>
  <c r="AH160" i="9"/>
  <c r="AH163" i="9" s="1"/>
  <c r="AA77" i="10"/>
  <c r="AA378" i="10"/>
  <c r="AA32" i="10"/>
  <c r="AL32" i="9"/>
  <c r="AL140" i="9" s="1"/>
  <c r="AM30" i="9"/>
  <c r="AF18" i="10"/>
  <c r="AK144" i="9"/>
  <c r="AJ490" i="10"/>
  <c r="AK352" i="10"/>
  <c r="AK189" i="9"/>
  <c r="AK191" i="9" s="1"/>
  <c r="AL184" i="9"/>
  <c r="AL186" i="9" s="1"/>
  <c r="AK192" i="9" l="1"/>
  <c r="AK49" i="10"/>
  <c r="AK56" i="10" s="1"/>
  <c r="AK490" i="10"/>
  <c r="AL352" i="10"/>
  <c r="AM32" i="9"/>
  <c r="AM140" i="9" s="1"/>
  <c r="AN30" i="9"/>
  <c r="AG18" i="10"/>
  <c r="AL144" i="9"/>
  <c r="AH172" i="9"/>
  <c r="AH173" i="9" s="1"/>
  <c r="AC23" i="10" s="1"/>
  <c r="AI160" i="9"/>
  <c r="AI163" i="9" s="1"/>
  <c r="AB378" i="10"/>
  <c r="AB77" i="10"/>
  <c r="AB32" i="10"/>
  <c r="AL189" i="9"/>
  <c r="AL191" i="9" s="1"/>
  <c r="AM184" i="9"/>
  <c r="AM186" i="9" s="1"/>
  <c r="AL192" i="9" l="1"/>
  <c r="AC77" i="10"/>
  <c r="AC378" i="10"/>
  <c r="AC32" i="10"/>
  <c r="AH18" i="10"/>
  <c r="AM144" i="9"/>
  <c r="AL49" i="10"/>
  <c r="AL56" i="10" s="1"/>
  <c r="AI172" i="9"/>
  <c r="AI173" i="9" s="1"/>
  <c r="AD23" i="10" s="1"/>
  <c r="AJ160" i="9"/>
  <c r="AJ163" i="9" s="1"/>
  <c r="AN32" i="9"/>
  <c r="AN140" i="9" s="1"/>
  <c r="AO30" i="9"/>
  <c r="AL490" i="10"/>
  <c r="AM352" i="10"/>
  <c r="AM189" i="9"/>
  <c r="AM191" i="9" s="1"/>
  <c r="AN184" i="9"/>
  <c r="AN186" i="9" s="1"/>
  <c r="AM192" i="9" l="1"/>
  <c r="AM49" i="10"/>
  <c r="AM56" i="10" s="1"/>
  <c r="AM490" i="10"/>
  <c r="AN352" i="10"/>
  <c r="AO32" i="9"/>
  <c r="AO140" i="9" s="1"/>
  <c r="AP30" i="9"/>
  <c r="AI18" i="10"/>
  <c r="AN144" i="9"/>
  <c r="AJ172" i="9"/>
  <c r="AJ173" i="9" s="1"/>
  <c r="AE23" i="10" s="1"/>
  <c r="AK160" i="9"/>
  <c r="AK163" i="9" s="1"/>
  <c r="AD378" i="10"/>
  <c r="AD77" i="10"/>
  <c r="AD32" i="10"/>
  <c r="AN189" i="9"/>
  <c r="AN191" i="9" s="1"/>
  <c r="AO184" i="9"/>
  <c r="AO186" i="9" s="1"/>
  <c r="AN192" i="9" l="1"/>
  <c r="AN49" i="10"/>
  <c r="AN56" i="10" s="1"/>
  <c r="AK172" i="9"/>
  <c r="AK173" i="9" s="1"/>
  <c r="AF23" i="10" s="1"/>
  <c r="AL160" i="9"/>
  <c r="AL163" i="9" s="1"/>
  <c r="AP32" i="9"/>
  <c r="AP140" i="9" s="1"/>
  <c r="AQ30" i="9"/>
  <c r="AN490" i="10"/>
  <c r="AO352" i="10"/>
  <c r="AE378" i="10"/>
  <c r="AE77" i="10"/>
  <c r="AE32" i="10"/>
  <c r="AJ18" i="10"/>
  <c r="AO144" i="9"/>
  <c r="AO189" i="9"/>
  <c r="AO191" i="9" s="1"/>
  <c r="AP184" i="9"/>
  <c r="AP186" i="9" s="1"/>
  <c r="AO192" i="9" l="1"/>
  <c r="AO49" i="10"/>
  <c r="AO56" i="10" s="1"/>
  <c r="AF378" i="10"/>
  <c r="AF77" i="10"/>
  <c r="AF32" i="10"/>
  <c r="AP189" i="9"/>
  <c r="AP191" i="9" s="1"/>
  <c r="AQ184" i="9"/>
  <c r="AQ186" i="9" s="1"/>
  <c r="AO490" i="10"/>
  <c r="AP352" i="10"/>
  <c r="AQ32" i="9"/>
  <c r="AQ140" i="9" s="1"/>
  <c r="AR30" i="9"/>
  <c r="AK18" i="10"/>
  <c r="AP144" i="9"/>
  <c r="AL172" i="9"/>
  <c r="AL173" i="9" s="1"/>
  <c r="AG23" i="10" s="1"/>
  <c r="AM160" i="9"/>
  <c r="AM163" i="9" s="1"/>
  <c r="AP192" i="9" l="1"/>
  <c r="AP49" i="10"/>
  <c r="AP56" i="10" s="1"/>
  <c r="AL18" i="10"/>
  <c r="AQ144" i="9"/>
  <c r="AP490" i="10"/>
  <c r="AQ352" i="10"/>
  <c r="AQ189" i="9"/>
  <c r="AQ191" i="9" s="1"/>
  <c r="AR184" i="9"/>
  <c r="AR186" i="9" s="1"/>
  <c r="AM172" i="9"/>
  <c r="AM173" i="9" s="1"/>
  <c r="AH23" i="10" s="1"/>
  <c r="AN160" i="9"/>
  <c r="AN163" i="9" s="1"/>
  <c r="AG77" i="10"/>
  <c r="AG378" i="10"/>
  <c r="AG32" i="10"/>
  <c r="AR32" i="9"/>
  <c r="AR140" i="9" s="1"/>
  <c r="AS30" i="9"/>
  <c r="AQ192" i="9" l="1"/>
  <c r="AH77" i="10"/>
  <c r="AH378" i="10"/>
  <c r="AH32" i="10"/>
  <c r="AQ490" i="10"/>
  <c r="AR352" i="10"/>
  <c r="AS32" i="9"/>
  <c r="AS140" i="9" s="1"/>
  <c r="AT30" i="9"/>
  <c r="AQ49" i="10"/>
  <c r="AQ56" i="10" s="1"/>
  <c r="AN172" i="9"/>
  <c r="AN173" i="9" s="1"/>
  <c r="AI23" i="10" s="1"/>
  <c r="AO160" i="9"/>
  <c r="AO163" i="9" s="1"/>
  <c r="AR189" i="9"/>
  <c r="AR191" i="9" s="1"/>
  <c r="AS184" i="9"/>
  <c r="AS186" i="9" s="1"/>
  <c r="AM18" i="10"/>
  <c r="AR144" i="9"/>
  <c r="AR192" i="9" l="1"/>
  <c r="AR49" i="10"/>
  <c r="AR56" i="10" s="1"/>
  <c r="AO172" i="9"/>
  <c r="AO173" i="9" s="1"/>
  <c r="AJ23" i="10" s="1"/>
  <c r="AP160" i="9"/>
  <c r="AP163" i="9" s="1"/>
  <c r="AI77" i="10"/>
  <c r="AI378" i="10"/>
  <c r="AI32" i="10"/>
  <c r="AT32" i="9"/>
  <c r="AT140" i="9" s="1"/>
  <c r="AU30" i="9"/>
  <c r="AN18" i="10"/>
  <c r="AS144" i="9"/>
  <c r="AS352" i="10"/>
  <c r="AR490" i="10"/>
  <c r="AS189" i="9"/>
  <c r="AS191" i="9" s="1"/>
  <c r="AT184" i="9"/>
  <c r="AT186" i="9" s="1"/>
  <c r="AS192" i="9" l="1"/>
  <c r="AS49" i="10"/>
  <c r="AS56" i="10" s="1"/>
  <c r="AS490" i="10"/>
  <c r="AT352" i="10"/>
  <c r="AU32" i="9"/>
  <c r="AU140" i="9" s="1"/>
  <c r="AV30" i="9"/>
  <c r="AO18" i="10"/>
  <c r="AT144" i="9"/>
  <c r="AP172" i="9"/>
  <c r="AP173" i="9" s="1"/>
  <c r="AK23" i="10" s="1"/>
  <c r="AQ160" i="9"/>
  <c r="AQ163" i="9" s="1"/>
  <c r="AT189" i="9"/>
  <c r="AT191" i="9" s="1"/>
  <c r="AU184" i="9"/>
  <c r="AU186" i="9" s="1"/>
  <c r="AJ378" i="10"/>
  <c r="AJ77" i="10"/>
  <c r="AJ32" i="10"/>
  <c r="AT192" i="9" l="1"/>
  <c r="AT49" i="10"/>
  <c r="AT56" i="10" s="1"/>
  <c r="AQ172" i="9"/>
  <c r="AQ173" i="9" s="1"/>
  <c r="AL23" i="10" s="1"/>
  <c r="AR160" i="9"/>
  <c r="AR163" i="9" s="1"/>
  <c r="AU189" i="9"/>
  <c r="AU191" i="9" s="1"/>
  <c r="AV184" i="9"/>
  <c r="AV186" i="9" s="1"/>
  <c r="AP18" i="10"/>
  <c r="AU144" i="9"/>
  <c r="AK378" i="10"/>
  <c r="AK77" i="10"/>
  <c r="AK32" i="10"/>
  <c r="AV32" i="9"/>
  <c r="AV140" i="9" s="1"/>
  <c r="AW30" i="9"/>
  <c r="AT490" i="10"/>
  <c r="AU352" i="10"/>
  <c r="AU192" i="9" l="1"/>
  <c r="AU49" i="10"/>
  <c r="AU56" i="10" s="1"/>
  <c r="AL378" i="10"/>
  <c r="AL77" i="10"/>
  <c r="AL32" i="10"/>
  <c r="AQ18" i="10"/>
  <c r="AV144" i="9"/>
  <c r="AR172" i="9"/>
  <c r="AR173" i="9" s="1"/>
  <c r="AM23" i="10" s="1"/>
  <c r="AS160" i="9"/>
  <c r="AS163" i="9" s="1"/>
  <c r="AV189" i="9"/>
  <c r="AV191" i="9" s="1"/>
  <c r="AW184" i="9"/>
  <c r="AW186" i="9" s="1"/>
  <c r="AU490" i="10"/>
  <c r="AV352" i="10"/>
  <c r="AW32" i="9"/>
  <c r="AW140" i="9" s="1"/>
  <c r="AX30" i="9"/>
  <c r="AV192" i="9" l="1"/>
  <c r="AV49" i="10"/>
  <c r="AV56" i="10" s="1"/>
  <c r="AS172" i="9"/>
  <c r="AS173" i="9" s="1"/>
  <c r="AN23" i="10" s="1"/>
  <c r="AT160" i="9"/>
  <c r="AT163" i="9" s="1"/>
  <c r="AX32" i="9"/>
  <c r="AX140" i="9" s="1"/>
  <c r="AY30" i="9"/>
  <c r="AV490" i="10"/>
  <c r="AW352" i="10"/>
  <c r="AW189" i="9"/>
  <c r="AW191" i="9" s="1"/>
  <c r="AX184" i="9"/>
  <c r="AX186" i="9" s="1"/>
  <c r="AM77" i="10"/>
  <c r="AM378" i="10"/>
  <c r="AM32" i="10"/>
  <c r="AR18" i="10"/>
  <c r="AW144" i="9"/>
  <c r="AW192" i="9" l="1"/>
  <c r="AX189" i="9"/>
  <c r="AX191" i="9" s="1"/>
  <c r="AY184" i="9"/>
  <c r="AY186" i="9" s="1"/>
  <c r="AW490" i="10"/>
  <c r="AX352" i="10"/>
  <c r="AY32" i="9"/>
  <c r="AY140" i="9" s="1"/>
  <c r="AZ30" i="9"/>
  <c r="AS18" i="10"/>
  <c r="AX144" i="9"/>
  <c r="AT172" i="9"/>
  <c r="AT173" i="9" s="1"/>
  <c r="AO23" i="10" s="1"/>
  <c r="AU160" i="9"/>
  <c r="AU163" i="9" s="1"/>
  <c r="AW49" i="10"/>
  <c r="AW56" i="10" s="1"/>
  <c r="AN77" i="10"/>
  <c r="AN378" i="10"/>
  <c r="AN32" i="10"/>
  <c r="AX49" i="10" l="1"/>
  <c r="AX56" i="10" s="1"/>
  <c r="AX192" i="9"/>
  <c r="AY144" i="9"/>
  <c r="AU172" i="9"/>
  <c r="AU173" i="9" s="1"/>
  <c r="AP23" i="10" s="1"/>
  <c r="AV160" i="9"/>
  <c r="AV163" i="9" s="1"/>
  <c r="AZ32" i="9"/>
  <c r="AZ140" i="9" s="1"/>
  <c r="AT18" i="10" s="1"/>
  <c r="BA30" i="9"/>
  <c r="AX490" i="10"/>
  <c r="AY352" i="10"/>
  <c r="AO77" i="10"/>
  <c r="AO378" i="10"/>
  <c r="AO32" i="10"/>
  <c r="AY189" i="9"/>
  <c r="AY191" i="9" s="1"/>
  <c r="AY192" i="9" s="1"/>
  <c r="AZ184" i="9"/>
  <c r="AZ186" i="9" s="1"/>
  <c r="AY49" i="10" l="1"/>
  <c r="AY56" i="10" s="1"/>
  <c r="BA32" i="9"/>
  <c r="BA140" i="9" s="1"/>
  <c r="BB30" i="9"/>
  <c r="AZ144" i="9"/>
  <c r="AY490" i="10"/>
  <c r="AZ352" i="10"/>
  <c r="AV172" i="9"/>
  <c r="AV173" i="9" s="1"/>
  <c r="AQ23" i="10" s="1"/>
  <c r="AW160" i="9"/>
  <c r="AW163" i="9" s="1"/>
  <c r="AP77" i="10"/>
  <c r="AP378" i="10"/>
  <c r="AP32" i="10"/>
  <c r="AZ189" i="9"/>
  <c r="AZ191" i="9" s="1"/>
  <c r="BA184" i="9"/>
  <c r="BA186" i="9" s="1"/>
  <c r="AZ49" i="10" l="1"/>
  <c r="AZ56" i="10" s="1"/>
  <c r="AW172" i="9"/>
  <c r="AW173" i="9" s="1"/>
  <c r="AR23" i="10" s="1"/>
  <c r="AX160" i="9"/>
  <c r="AX163" i="9" s="1"/>
  <c r="AQ77" i="10"/>
  <c r="AQ378" i="10"/>
  <c r="AQ32" i="10"/>
  <c r="AZ490" i="10"/>
  <c r="BA352" i="10"/>
  <c r="BA144" i="9"/>
  <c r="BB32" i="9"/>
  <c r="BB140" i="9" s="1"/>
  <c r="AU18" i="10" s="1"/>
  <c r="BC30" i="9"/>
  <c r="BA189" i="9"/>
  <c r="BA191" i="9" s="1"/>
  <c r="BB184" i="9"/>
  <c r="BB186" i="9" s="1"/>
  <c r="AZ192" i="9"/>
  <c r="BA192" i="9" l="1"/>
  <c r="BA49" i="10"/>
  <c r="BA56" i="10" s="1"/>
  <c r="BC32" i="9"/>
  <c r="BC140" i="9" s="1"/>
  <c r="BD30" i="9"/>
  <c r="BB144" i="9"/>
  <c r="BA490" i="10"/>
  <c r="BB352" i="10"/>
  <c r="AX172" i="9"/>
  <c r="AX173" i="9" s="1"/>
  <c r="AS23" i="10" s="1"/>
  <c r="AY160" i="9"/>
  <c r="AY163" i="9" s="1"/>
  <c r="AR378" i="10"/>
  <c r="AR77" i="10"/>
  <c r="AR32" i="10"/>
  <c r="BB189" i="9"/>
  <c r="BB191" i="9" s="1"/>
  <c r="BC184" i="9"/>
  <c r="BC186" i="9" s="1"/>
  <c r="BB192" i="9" l="1"/>
  <c r="BB49" i="10"/>
  <c r="BB56" i="10" s="1"/>
  <c r="AY172" i="9"/>
  <c r="AZ160" i="9"/>
  <c r="AZ163" i="9" s="1"/>
  <c r="AS378" i="10"/>
  <c r="AS77" i="10"/>
  <c r="AS32" i="10"/>
  <c r="BB490" i="10"/>
  <c r="BC352" i="10"/>
  <c r="BC189" i="9"/>
  <c r="BC191" i="9" s="1"/>
  <c r="BD184" i="9"/>
  <c r="BD186" i="9" s="1"/>
  <c r="BC144" i="9"/>
  <c r="BD32" i="9"/>
  <c r="BD140" i="9" s="1"/>
  <c r="AV18" i="10" s="1"/>
  <c r="BE30" i="9"/>
  <c r="BC192" i="9" l="1"/>
  <c r="BC49" i="10"/>
  <c r="BC56" i="10" s="1"/>
  <c r="BD189" i="9"/>
  <c r="BD191" i="9" s="1"/>
  <c r="BE184" i="9"/>
  <c r="BE186" i="9" s="1"/>
  <c r="BC490" i="10"/>
  <c r="BD352" i="10"/>
  <c r="AZ172" i="9"/>
  <c r="BA160" i="9"/>
  <c r="BA163" i="9" s="1"/>
  <c r="BE32" i="9"/>
  <c r="BE140" i="9" s="1"/>
  <c r="BF30" i="9"/>
  <c r="BD144" i="9"/>
  <c r="BE144" i="9" l="1"/>
  <c r="BD192" i="9"/>
  <c r="BD49" i="10"/>
  <c r="BD56" i="10" s="1"/>
  <c r="BE189" i="9"/>
  <c r="BE191" i="9" s="1"/>
  <c r="BF184" i="9"/>
  <c r="BF186" i="9" s="1"/>
  <c r="BD490" i="10"/>
  <c r="BE352" i="10"/>
  <c r="BA172" i="9"/>
  <c r="BB160" i="9"/>
  <c r="BB163" i="9" s="1"/>
  <c r="BF32" i="9"/>
  <c r="BF140" i="9" s="1"/>
  <c r="AW18" i="10" s="1"/>
  <c r="BG30" i="9"/>
  <c r="BE192" i="9" l="1"/>
  <c r="BE49" i="10"/>
  <c r="BE56" i="10" s="1"/>
  <c r="BE490" i="10"/>
  <c r="BF352" i="10"/>
  <c r="BF189" i="9"/>
  <c r="BF191" i="9" s="1"/>
  <c r="BG184" i="9"/>
  <c r="BG186" i="9" s="1"/>
  <c r="BG32" i="9"/>
  <c r="BG140" i="9" s="1"/>
  <c r="BH30" i="9"/>
  <c r="BB172" i="9"/>
  <c r="BC160" i="9"/>
  <c r="BC163" i="9" s="1"/>
  <c r="BF144" i="9"/>
  <c r="BG144" i="9" l="1"/>
  <c r="BF192" i="9"/>
  <c r="BF49" i="10"/>
  <c r="BF56" i="10" s="1"/>
  <c r="BC172" i="9"/>
  <c r="BD160" i="9"/>
  <c r="BD163" i="9" s="1"/>
  <c r="BG189" i="9"/>
  <c r="BG191" i="9" s="1"/>
  <c r="BH184" i="9"/>
  <c r="BH186" i="9" s="1"/>
  <c r="BF490" i="10"/>
  <c r="BG352" i="10"/>
  <c r="BH32" i="9"/>
  <c r="BH140" i="9" s="1"/>
  <c r="AX18" i="10" s="1"/>
  <c r="BI30" i="9"/>
  <c r="BG192" i="9" l="1"/>
  <c r="BG49" i="10"/>
  <c r="BG56" i="10" s="1"/>
  <c r="BG490" i="10"/>
  <c r="BH352" i="10"/>
  <c r="BH189" i="9"/>
  <c r="BH191" i="9" s="1"/>
  <c r="BI184" i="9"/>
  <c r="BI186" i="9" s="1"/>
  <c r="BE160" i="9"/>
  <c r="BE163" i="9" s="1"/>
  <c r="BD172" i="9"/>
  <c r="BH144" i="9"/>
  <c r="BI32" i="9"/>
  <c r="BI140" i="9" s="1"/>
  <c r="BJ30" i="9"/>
  <c r="BI144" i="9" l="1"/>
  <c r="BH192" i="9"/>
  <c r="BH49" i="10"/>
  <c r="BH56" i="10" s="1"/>
  <c r="BH490" i="10"/>
  <c r="BI352" i="10"/>
  <c r="BE172" i="9"/>
  <c r="BF160" i="9"/>
  <c r="BF163" i="9" s="1"/>
  <c r="BI189" i="9"/>
  <c r="BI191" i="9" s="1"/>
  <c r="BJ184" i="9"/>
  <c r="BJ186" i="9" s="1"/>
  <c r="BJ32" i="9"/>
  <c r="BJ140" i="9" s="1"/>
  <c r="AY18" i="10" s="1"/>
  <c r="BK30" i="9"/>
  <c r="BI192" i="9" l="1"/>
  <c r="BI49" i="10"/>
  <c r="BI56" i="10" s="1"/>
  <c r="BK32" i="9"/>
  <c r="BK140" i="9" s="1"/>
  <c r="BL30" i="9"/>
  <c r="BJ189" i="9"/>
  <c r="BJ191" i="9" s="1"/>
  <c r="BK184" i="9"/>
  <c r="BK186" i="9" s="1"/>
  <c r="BF172" i="9"/>
  <c r="BG160" i="9"/>
  <c r="BG163" i="9" s="1"/>
  <c r="BI490" i="10"/>
  <c r="BJ352" i="10"/>
  <c r="BJ144" i="9"/>
  <c r="BK144" i="9" l="1"/>
  <c r="BJ192" i="9"/>
  <c r="BJ49" i="10"/>
  <c r="BJ56" i="10" s="1"/>
  <c r="BK189" i="9"/>
  <c r="BK191" i="9" s="1"/>
  <c r="BL184" i="9"/>
  <c r="BL186" i="9" s="1"/>
  <c r="BL32" i="9"/>
  <c r="BL140" i="9" s="1"/>
  <c r="AZ18" i="10" s="1"/>
  <c r="BM30" i="9"/>
  <c r="BG172" i="9"/>
  <c r="BH160" i="9"/>
  <c r="BH163" i="9" s="1"/>
  <c r="BJ490" i="10"/>
  <c r="BK352" i="10"/>
  <c r="BK49" i="10" l="1"/>
  <c r="BK56" i="10" s="1"/>
  <c r="BK192" i="9"/>
  <c r="BM32" i="9"/>
  <c r="BM140" i="9" s="1"/>
  <c r="BN30" i="9"/>
  <c r="BL144" i="9"/>
  <c r="BL352" i="10"/>
  <c r="BK490" i="10"/>
  <c r="BH172" i="9"/>
  <c r="BI160" i="9"/>
  <c r="BI163" i="9" s="1"/>
  <c r="BL189" i="9"/>
  <c r="BL191" i="9" s="1"/>
  <c r="BM184" i="9"/>
  <c r="BM186" i="9" s="1"/>
  <c r="BM144" i="9" l="1"/>
  <c r="BL192" i="9"/>
  <c r="BL49" i="10"/>
  <c r="BL56" i="10" s="1"/>
  <c r="BL490" i="10"/>
  <c r="BM352" i="10"/>
  <c r="BI172" i="9"/>
  <c r="BI178" i="9"/>
  <c r="BJ160" i="9"/>
  <c r="BJ163" i="9" s="1"/>
  <c r="BN32" i="9"/>
  <c r="BN140" i="9" s="1"/>
  <c r="BA18" i="10" s="1"/>
  <c r="BO30" i="9"/>
  <c r="BM189" i="9"/>
  <c r="BM191" i="9" s="1"/>
  <c r="BN184" i="9"/>
  <c r="BN186" i="9" s="1"/>
  <c r="H31" i="9" l="1"/>
  <c r="BM49" i="10"/>
  <c r="BM56" i="10" s="1"/>
  <c r="BM192" i="9"/>
  <c r="BJ178" i="9"/>
  <c r="BJ179" i="9" s="1"/>
  <c r="BJ172" i="9"/>
  <c r="BJ173" i="9" s="1"/>
  <c r="BK160" i="9"/>
  <c r="BK163" i="9" s="1"/>
  <c r="BO32" i="9"/>
  <c r="BO140" i="9" s="1"/>
  <c r="BP30" i="9"/>
  <c r="BN144" i="9"/>
  <c r="BN189" i="9"/>
  <c r="BN191" i="9" s="1"/>
  <c r="BO184" i="9"/>
  <c r="BO186" i="9" s="1"/>
  <c r="BN352" i="10"/>
  <c r="BM490" i="10"/>
  <c r="BO144" i="9" l="1"/>
  <c r="CK31" i="9"/>
  <c r="GE31" i="9"/>
  <c r="GE33" i="9" s="1"/>
  <c r="ES31" i="9"/>
  <c r="GM31" i="9"/>
  <c r="GM33" i="9" s="1"/>
  <c r="DT31" i="9"/>
  <c r="DT33" i="9" s="1"/>
  <c r="DV35" i="9" s="1"/>
  <c r="AH31" i="9"/>
  <c r="DX31" i="9"/>
  <c r="DX33" i="9" s="1"/>
  <c r="DZ35" i="9" s="1"/>
  <c r="EZ31" i="9"/>
  <c r="EZ33" i="9" s="1"/>
  <c r="FB35" i="9" s="1"/>
  <c r="GH31" i="9"/>
  <c r="GH33" i="9" s="1"/>
  <c r="GJ35" i="9" s="1"/>
  <c r="DB31" i="9"/>
  <c r="DB33" i="9" s="1"/>
  <c r="DD35" i="9" s="1"/>
  <c r="CT31" i="9"/>
  <c r="CT33" i="9" s="1"/>
  <c r="CV35" i="9" s="1"/>
  <c r="N31" i="9"/>
  <c r="N33" i="9" s="1"/>
  <c r="P35" i="9" s="1"/>
  <c r="K25" i="10" s="1"/>
  <c r="EY31" i="9"/>
  <c r="EY33" i="9" s="1"/>
  <c r="AS31" i="9"/>
  <c r="CA31" i="9"/>
  <c r="CA33" i="9" s="1"/>
  <c r="BO31" i="9"/>
  <c r="BO33" i="9" s="1"/>
  <c r="AF31" i="9"/>
  <c r="AE31" i="9"/>
  <c r="CS31" i="9"/>
  <c r="BU31" i="9"/>
  <c r="GR31" i="9"/>
  <c r="GR33" i="9" s="1"/>
  <c r="GT35" i="9" s="1"/>
  <c r="BV31" i="9"/>
  <c r="BV33" i="9" s="1"/>
  <c r="BX35" i="9" s="1"/>
  <c r="GK31" i="9"/>
  <c r="FS31" i="9"/>
  <c r="FS33" i="9" s="1"/>
  <c r="ET31" i="9"/>
  <c r="ET33" i="9" s="1"/>
  <c r="EV35" i="9" s="1"/>
  <c r="AY31" i="9"/>
  <c r="CC31" i="9"/>
  <c r="AC31" i="9"/>
  <c r="CD31" i="9"/>
  <c r="CD33" i="9" s="1"/>
  <c r="CF35" i="9" s="1"/>
  <c r="BN31" i="9"/>
  <c r="BN33" i="9" s="1"/>
  <c r="BP35" i="9" s="1"/>
  <c r="EK31" i="9"/>
  <c r="AE25" i="14" s="1"/>
  <c r="AO31" i="9"/>
  <c r="GN31" i="9"/>
  <c r="GN33" i="9" s="1"/>
  <c r="GP35" i="9" s="1"/>
  <c r="EJ31" i="9"/>
  <c r="EJ33" i="9" s="1"/>
  <c r="EL35" i="9" s="1"/>
  <c r="DE31" i="9"/>
  <c r="AR31" i="9"/>
  <c r="EA31" i="9"/>
  <c r="EA33" i="9" s="1"/>
  <c r="Z31" i="9"/>
  <c r="BB31" i="9"/>
  <c r="FO31" i="9"/>
  <c r="FO33" i="9" s="1"/>
  <c r="AU31" i="9"/>
  <c r="FB31" i="9"/>
  <c r="FB33" i="9" s="1"/>
  <c r="FD35" i="9" s="1"/>
  <c r="FA31" i="9"/>
  <c r="AX31" i="9"/>
  <c r="ED31" i="9"/>
  <c r="ED33" i="9" s="1"/>
  <c r="EF35" i="9" s="1"/>
  <c r="DQ31" i="9"/>
  <c r="AN31" i="9"/>
  <c r="GJ31" i="9"/>
  <c r="GJ33" i="9" s="1"/>
  <c r="GL35" i="9" s="1"/>
  <c r="BI31" i="9"/>
  <c r="AQ31" i="9"/>
  <c r="FU31" i="9"/>
  <c r="BC31" i="9"/>
  <c r="CE31" i="9"/>
  <c r="CE33" i="9" s="1"/>
  <c r="O31" i="9"/>
  <c r="O33" i="9" s="1"/>
  <c r="Q35" i="9" s="1"/>
  <c r="L25" i="10" s="1"/>
  <c r="CG31" i="9"/>
  <c r="CM31" i="9"/>
  <c r="CM33" i="9" s="1"/>
  <c r="BX31" i="9"/>
  <c r="BX33" i="9" s="1"/>
  <c r="BZ35" i="9" s="1"/>
  <c r="DH31" i="9"/>
  <c r="DH33" i="9" s="1"/>
  <c r="DJ35" i="9" s="1"/>
  <c r="EF31" i="9"/>
  <c r="EF33" i="9" s="1"/>
  <c r="EH35" i="9" s="1"/>
  <c r="EV31" i="9"/>
  <c r="EV33" i="9" s="1"/>
  <c r="EX35" i="9" s="1"/>
  <c r="FR31" i="9"/>
  <c r="FR33" i="9" s="1"/>
  <c r="FT35" i="9" s="1"/>
  <c r="BL31" i="9"/>
  <c r="BL33" i="9" s="1"/>
  <c r="BN35" i="9" s="1"/>
  <c r="AT31" i="9"/>
  <c r="AI31" i="9"/>
  <c r="EI31" i="9"/>
  <c r="EI33" i="9" s="1"/>
  <c r="CY31" i="9"/>
  <c r="CY33" i="9" s="1"/>
  <c r="GG31" i="9"/>
  <c r="DJ31" i="9"/>
  <c r="DJ33" i="9" s="1"/>
  <c r="DL35" i="9" s="1"/>
  <c r="AL31" i="9"/>
  <c r="GA31" i="9"/>
  <c r="GA33" i="9" s="1"/>
  <c r="CR31" i="9"/>
  <c r="CR33" i="9" s="1"/>
  <c r="CT35" i="9" s="1"/>
  <c r="DP31" i="9"/>
  <c r="DP33" i="9" s="1"/>
  <c r="DR35" i="9" s="1"/>
  <c r="P31" i="9"/>
  <c r="M31" i="9"/>
  <c r="M33" i="9" s="1"/>
  <c r="O35" i="9" s="1"/>
  <c r="CO31" i="9"/>
  <c r="S25" i="14" s="1"/>
  <c r="CN31" i="9"/>
  <c r="CN33" i="9" s="1"/>
  <c r="CP35" i="9" s="1"/>
  <c r="S31" i="9"/>
  <c r="BM31" i="9"/>
  <c r="EQ31" i="9"/>
  <c r="EQ33" i="9" s="1"/>
  <c r="DU31" i="9"/>
  <c r="BJ31" i="9"/>
  <c r="BJ33" i="9" s="1"/>
  <c r="BL35" i="9" s="1"/>
  <c r="BW31" i="9"/>
  <c r="BW33" i="9" s="1"/>
  <c r="DY31" i="9"/>
  <c r="T31" i="9"/>
  <c r="FE31" i="9"/>
  <c r="AA31" i="9"/>
  <c r="GB31" i="9"/>
  <c r="GB33" i="9" s="1"/>
  <c r="GD35" i="9" s="1"/>
  <c r="GC31" i="9"/>
  <c r="CB31" i="9"/>
  <c r="CB33" i="9" s="1"/>
  <c r="CD35" i="9" s="1"/>
  <c r="AP31" i="9"/>
  <c r="CU31" i="9"/>
  <c r="CU33" i="9" s="1"/>
  <c r="CV31" i="9"/>
  <c r="CV33" i="9" s="1"/>
  <c r="CX35" i="9" s="1"/>
  <c r="FH31" i="9"/>
  <c r="FH33" i="9" s="1"/>
  <c r="FJ35" i="9" s="1"/>
  <c r="GQ31" i="9"/>
  <c r="GQ33" i="9" s="1"/>
  <c r="GS35" i="9" s="1"/>
  <c r="DK31" i="9"/>
  <c r="DK33" i="9" s="1"/>
  <c r="AV31" i="9"/>
  <c r="BE31" i="9"/>
  <c r="GV31" i="9"/>
  <c r="GV33" i="9" s="1"/>
  <c r="Y31" i="9"/>
  <c r="EC31" i="9"/>
  <c r="EX31" i="9"/>
  <c r="EX33" i="9" s="1"/>
  <c r="EZ35" i="9" s="1"/>
  <c r="BF31" i="9"/>
  <c r="BF33" i="9" s="1"/>
  <c r="CQ31" i="9"/>
  <c r="CQ33" i="9" s="1"/>
  <c r="FZ31" i="9"/>
  <c r="FZ33" i="9" s="1"/>
  <c r="GB35" i="9" s="1"/>
  <c r="GD31" i="9"/>
  <c r="GD33" i="9" s="1"/>
  <c r="GF35" i="9" s="1"/>
  <c r="EM31" i="9"/>
  <c r="EM33" i="9" s="1"/>
  <c r="DO31" i="9"/>
  <c r="DO33" i="9" s="1"/>
  <c r="AW31" i="9"/>
  <c r="FT31" i="9"/>
  <c r="FT33" i="9" s="1"/>
  <c r="FV35" i="9" s="1"/>
  <c r="FF31" i="9"/>
  <c r="FF33" i="9" s="1"/>
  <c r="FH35" i="9" s="1"/>
  <c r="Q31" i="9"/>
  <c r="FC31" i="9"/>
  <c r="FC33" i="9" s="1"/>
  <c r="FW31" i="9"/>
  <c r="FW33" i="9" s="1"/>
  <c r="DI31" i="9"/>
  <c r="EU31" i="9"/>
  <c r="EU33" i="9" s="1"/>
  <c r="FG31" i="9"/>
  <c r="FG33" i="9" s="1"/>
  <c r="GL31" i="9"/>
  <c r="GL33" i="9" s="1"/>
  <c r="GN35" i="9" s="1"/>
  <c r="DG31" i="9"/>
  <c r="DG33" i="9" s="1"/>
  <c r="FM31" i="9"/>
  <c r="CL31" i="9"/>
  <c r="CL33" i="9" s="1"/>
  <c r="CN35" i="9" s="1"/>
  <c r="AZ31" i="9"/>
  <c r="CP31" i="9"/>
  <c r="CP33" i="9" s="1"/>
  <c r="CR35" i="9" s="1"/>
  <c r="DN31" i="9"/>
  <c r="DN33" i="9" s="1"/>
  <c r="DP35" i="9" s="1"/>
  <c r="L31" i="9"/>
  <c r="DS31" i="9"/>
  <c r="DS33" i="9" s="1"/>
  <c r="BP31" i="9"/>
  <c r="BP33" i="9" s="1"/>
  <c r="BR35" i="9" s="1"/>
  <c r="DC31" i="9"/>
  <c r="DC33" i="9" s="1"/>
  <c r="AD31" i="9"/>
  <c r="AJ31" i="9"/>
  <c r="EP31" i="9"/>
  <c r="EP33" i="9" s="1"/>
  <c r="ER35" i="9" s="1"/>
  <c r="U31" i="9"/>
  <c r="R31" i="9"/>
  <c r="EE31" i="9"/>
  <c r="EE33" i="9" s="1"/>
  <c r="AK31" i="9"/>
  <c r="DA31" i="9"/>
  <c r="DZ31" i="9"/>
  <c r="DZ33" i="9" s="1"/>
  <c r="EB35" i="9" s="1"/>
  <c r="CJ31" i="9"/>
  <c r="CJ33" i="9" s="1"/>
  <c r="CL35" i="9" s="1"/>
  <c r="EG31" i="9"/>
  <c r="CW31" i="9"/>
  <c r="CX31" i="9"/>
  <c r="CX33" i="9" s="1"/>
  <c r="CZ35" i="9" s="1"/>
  <c r="FX31" i="9"/>
  <c r="FX33" i="9" s="1"/>
  <c r="FZ35" i="9" s="1"/>
  <c r="BG31" i="9"/>
  <c r="BG33" i="9" s="1"/>
  <c r="GS31" i="9"/>
  <c r="AT25" i="14" s="1"/>
  <c r="GF31" i="9"/>
  <c r="GF33" i="9" s="1"/>
  <c r="GH35" i="9" s="1"/>
  <c r="DW31" i="9"/>
  <c r="DW33" i="9" s="1"/>
  <c r="EW31" i="9"/>
  <c r="BH31" i="9"/>
  <c r="BH33" i="9" s="1"/>
  <c r="FY31" i="9"/>
  <c r="ER31" i="9"/>
  <c r="ER33" i="9" s="1"/>
  <c r="ET35" i="9" s="1"/>
  <c r="BY31" i="9"/>
  <c r="BR31" i="9"/>
  <c r="BR33" i="9" s="1"/>
  <c r="BT35" i="9" s="1"/>
  <c r="BA31" i="9"/>
  <c r="EB31" i="9"/>
  <c r="EB33" i="9" s="1"/>
  <c r="ED35" i="9" s="1"/>
  <c r="GI31" i="9"/>
  <c r="GI33" i="9" s="1"/>
  <c r="EN31" i="9"/>
  <c r="EN33" i="9" s="1"/>
  <c r="EP35" i="9" s="1"/>
  <c r="DL31" i="9"/>
  <c r="DL33" i="9" s="1"/>
  <c r="DN35" i="9" s="1"/>
  <c r="BT31" i="9"/>
  <c r="BT33" i="9" s="1"/>
  <c r="BV35" i="9" s="1"/>
  <c r="CI31" i="9"/>
  <c r="CI33" i="9" s="1"/>
  <c r="CF31" i="9"/>
  <c r="CF33" i="9" s="1"/>
  <c r="CH35" i="9" s="1"/>
  <c r="GW31" i="9"/>
  <c r="AU25" i="14" s="1"/>
  <c r="FD31" i="9"/>
  <c r="FD33" i="9" s="1"/>
  <c r="FF35" i="9" s="1"/>
  <c r="BS31" i="9"/>
  <c r="BS33" i="9" s="1"/>
  <c r="CH31" i="9"/>
  <c r="CH33" i="9" s="1"/>
  <c r="CJ35" i="9" s="1"/>
  <c r="GO31" i="9"/>
  <c r="GU31" i="9"/>
  <c r="GU33" i="9" s="1"/>
  <c r="GW35" i="9" s="1"/>
  <c r="BD31" i="9"/>
  <c r="BD33" i="9" s="1"/>
  <c r="GT31" i="9"/>
  <c r="GT33" i="9" s="1"/>
  <c r="GV35" i="9" s="1"/>
  <c r="FQ31" i="9"/>
  <c r="DD31" i="9"/>
  <c r="DD33" i="9" s="1"/>
  <c r="DF35" i="9" s="1"/>
  <c r="FL31" i="9"/>
  <c r="FL33" i="9" s="1"/>
  <c r="FN35" i="9" s="1"/>
  <c r="V31" i="9"/>
  <c r="AM31" i="9"/>
  <c r="EL31" i="9"/>
  <c r="EL33" i="9" s="1"/>
  <c r="EN35" i="9" s="1"/>
  <c r="GP31" i="9"/>
  <c r="GP33" i="9" s="1"/>
  <c r="GR35" i="9" s="1"/>
  <c r="DM31" i="9"/>
  <c r="DV31" i="9"/>
  <c r="DV33" i="9" s="1"/>
  <c r="DX35" i="9" s="1"/>
  <c r="BK31" i="9"/>
  <c r="BK33" i="9" s="1"/>
  <c r="CZ31" i="9"/>
  <c r="CZ33" i="9" s="1"/>
  <c r="DB35" i="9" s="1"/>
  <c r="AB31" i="9"/>
  <c r="FK31" i="9"/>
  <c r="FK33" i="9" s="1"/>
  <c r="FP31" i="9"/>
  <c r="FP33" i="9" s="1"/>
  <c r="FR35" i="9" s="1"/>
  <c r="X31" i="9"/>
  <c r="W31" i="9"/>
  <c r="AG31" i="9"/>
  <c r="BQ31" i="9"/>
  <c r="EH31" i="9"/>
  <c r="EH33" i="9" s="1"/>
  <c r="EJ35" i="9" s="1"/>
  <c r="EO31" i="9"/>
  <c r="DF31" i="9"/>
  <c r="DF33" i="9" s="1"/>
  <c r="DH35" i="9" s="1"/>
  <c r="BZ31" i="9"/>
  <c r="BZ33" i="9" s="1"/>
  <c r="CB35" i="9" s="1"/>
  <c r="FV31" i="9"/>
  <c r="FV33" i="9" s="1"/>
  <c r="FX35" i="9" s="1"/>
  <c r="DR31" i="9"/>
  <c r="DR33" i="9" s="1"/>
  <c r="DT35" i="9" s="1"/>
  <c r="FJ31" i="9"/>
  <c r="FJ33" i="9" s="1"/>
  <c r="FL35" i="9" s="1"/>
  <c r="FI31" i="9"/>
  <c r="FN31" i="9"/>
  <c r="FN33" i="9" s="1"/>
  <c r="FP35" i="9" s="1"/>
  <c r="BN192" i="9"/>
  <c r="BP32" i="9"/>
  <c r="BP140" i="9" s="1"/>
  <c r="BB18" i="10" s="1"/>
  <c r="BQ30" i="9"/>
  <c r="BK172" i="9"/>
  <c r="BK173" i="9" s="1"/>
  <c r="BK178" i="9"/>
  <c r="BK179" i="9" s="1"/>
  <c r="BL160" i="9"/>
  <c r="BL163" i="9" s="1"/>
  <c r="BN490" i="10"/>
  <c r="BO352" i="10"/>
  <c r="BN49" i="10"/>
  <c r="BN56" i="10" s="1"/>
  <c r="BO189" i="9"/>
  <c r="BO191" i="9" s="1"/>
  <c r="BP184" i="9"/>
  <c r="BP186" i="9" s="1"/>
  <c r="L25" i="14" l="1"/>
  <c r="AI25" i="14"/>
  <c r="AI60" i="14" s="1"/>
  <c r="AI79" i="14" s="1"/>
  <c r="AL25" i="14"/>
  <c r="AL60" i="14" s="1"/>
  <c r="AL79" i="14" s="1"/>
  <c r="AP25" i="14"/>
  <c r="AP60" i="14" s="1"/>
  <c r="AP79" i="14" s="1"/>
  <c r="Y25" i="14"/>
  <c r="Y60" i="14" s="1"/>
  <c r="Y79" i="14" s="1"/>
  <c r="U25" i="14"/>
  <c r="U60" i="14" s="1"/>
  <c r="U79" i="14" s="1"/>
  <c r="AO25" i="14"/>
  <c r="AO60" i="14" s="1"/>
  <c r="AO79" i="14" s="1"/>
  <c r="Z25" i="14"/>
  <c r="Z60" i="14" s="1"/>
  <c r="Z79" i="14" s="1"/>
  <c r="AB25" i="14"/>
  <c r="AB60" i="14" s="1"/>
  <c r="AB79" i="14" s="1"/>
  <c r="N25" i="14"/>
  <c r="N60" i="14" s="1"/>
  <c r="N79" i="14" s="1"/>
  <c r="AM25" i="14"/>
  <c r="AM60" i="14" s="1"/>
  <c r="AM79" i="14" s="1"/>
  <c r="AQ25" i="14"/>
  <c r="AQ60" i="14" s="1"/>
  <c r="AQ79" i="14" s="1"/>
  <c r="F25" i="14"/>
  <c r="F60" i="14" s="1"/>
  <c r="F79" i="14" s="1"/>
  <c r="P25" i="14"/>
  <c r="P60" i="14" s="1"/>
  <c r="P79" i="14" s="1"/>
  <c r="AD25" i="14"/>
  <c r="AD60" i="14" s="1"/>
  <c r="AD79" i="14" s="1"/>
  <c r="M25" i="14"/>
  <c r="M60" i="14" s="1"/>
  <c r="M79" i="14" s="1"/>
  <c r="Q25" i="14"/>
  <c r="Q60" i="14" s="1"/>
  <c r="Q79" i="14" s="1"/>
  <c r="AR25" i="14"/>
  <c r="AR60" i="14" s="1"/>
  <c r="AR79" i="14" s="1"/>
  <c r="G25" i="14"/>
  <c r="G60" i="14" s="1"/>
  <c r="G79" i="14" s="1"/>
  <c r="O25" i="14"/>
  <c r="O60" i="14" s="1"/>
  <c r="O79" i="14" s="1"/>
  <c r="V25" i="14"/>
  <c r="V60" i="14" s="1"/>
  <c r="V79" i="14" s="1"/>
  <c r="AJ25" i="14"/>
  <c r="AJ60" i="14" s="1"/>
  <c r="AJ79" i="14" s="1"/>
  <c r="AC25" i="14"/>
  <c r="AC60" i="14" s="1"/>
  <c r="AC79" i="14" s="1"/>
  <c r="AN25" i="14"/>
  <c r="AN60" i="14" s="1"/>
  <c r="AN79" i="14" s="1"/>
  <c r="T25" i="14"/>
  <c r="T60" i="14" s="1"/>
  <c r="T79" i="14" s="1"/>
  <c r="AG25" i="14"/>
  <c r="AG60" i="14" s="1"/>
  <c r="AG79" i="14" s="1"/>
  <c r="W25" i="14"/>
  <c r="W60" i="14" s="1"/>
  <c r="W79" i="14" s="1"/>
  <c r="AH25" i="14"/>
  <c r="AH60" i="14" s="1"/>
  <c r="AH79" i="14" s="1"/>
  <c r="X25" i="14"/>
  <c r="X60" i="14" s="1"/>
  <c r="X79" i="14" s="1"/>
  <c r="AS25" i="14"/>
  <c r="AS60" i="14" s="1"/>
  <c r="AS79" i="14" s="1"/>
  <c r="AK25" i="14"/>
  <c r="AK60" i="14" s="1"/>
  <c r="AK79" i="14" s="1"/>
  <c r="H25" i="14"/>
  <c r="H60" i="14" s="1"/>
  <c r="H79" i="14" s="1"/>
  <c r="J25" i="14"/>
  <c r="J60" i="14" s="1"/>
  <c r="J79" i="14" s="1"/>
  <c r="K25" i="14"/>
  <c r="K60" i="14" s="1"/>
  <c r="K79" i="14" s="1"/>
  <c r="R25" i="14"/>
  <c r="R60" i="14" s="1"/>
  <c r="R79" i="14" s="1"/>
  <c r="AF25" i="14"/>
  <c r="AF60" i="14" s="1"/>
  <c r="AF79" i="14" s="1"/>
  <c r="I25" i="14"/>
  <c r="I60" i="14" s="1"/>
  <c r="I79" i="14" s="1"/>
  <c r="AA25" i="14"/>
  <c r="AA60" i="14" s="1"/>
  <c r="AA79" i="14" s="1"/>
  <c r="GS33" i="9"/>
  <c r="GU35" i="9" s="1"/>
  <c r="AT60" i="14"/>
  <c r="AT79" i="14" s="1"/>
  <c r="BY33" i="9"/>
  <c r="CA35" i="9" s="1"/>
  <c r="FE33" i="9"/>
  <c r="FG35" i="9" s="1"/>
  <c r="GO33" i="9"/>
  <c r="DQ24" i="10" s="1"/>
  <c r="FY33" i="9"/>
  <c r="GA35" i="9" s="1"/>
  <c r="EC33" i="9"/>
  <c r="EE35" i="9" s="1"/>
  <c r="BU33" i="9"/>
  <c r="BW35" i="9" s="1"/>
  <c r="DY33" i="9"/>
  <c r="EA35" i="9" s="1"/>
  <c r="GG33" i="9"/>
  <c r="GI35" i="9" s="1"/>
  <c r="FU33" i="9"/>
  <c r="FW35" i="9" s="1"/>
  <c r="DE33" i="9"/>
  <c r="DG35" i="9" s="1"/>
  <c r="CS33" i="9"/>
  <c r="ES33" i="9"/>
  <c r="EU35" i="9" s="1"/>
  <c r="CO33" i="9"/>
  <c r="BQ24" i="10" s="1"/>
  <c r="S60" i="14"/>
  <c r="S79" i="14" s="1"/>
  <c r="CC33" i="9"/>
  <c r="CE35" i="9" s="1"/>
  <c r="EG33" i="9"/>
  <c r="CM24" i="10" s="1"/>
  <c r="BQ33" i="9"/>
  <c r="BS35" i="9" s="1"/>
  <c r="EW33" i="9"/>
  <c r="EY35" i="9" s="1"/>
  <c r="DI33" i="9"/>
  <c r="DM33" i="9"/>
  <c r="DO35" i="9" s="1"/>
  <c r="BM33" i="9"/>
  <c r="BO35" i="9" s="1"/>
  <c r="L60" i="14"/>
  <c r="L79" i="14" s="1"/>
  <c r="DA33" i="9"/>
  <c r="BW24" i="10" s="1"/>
  <c r="FI33" i="9"/>
  <c r="FK35" i="9" s="1"/>
  <c r="BE33" i="9"/>
  <c r="BI33" i="9"/>
  <c r="BK35" i="9" s="1"/>
  <c r="CK33" i="9"/>
  <c r="CM35" i="9" s="1"/>
  <c r="EK33" i="9"/>
  <c r="AE60" i="14"/>
  <c r="AE79" i="14" s="1"/>
  <c r="DQ33" i="9"/>
  <c r="EO33" i="9"/>
  <c r="CQ24" i="10" s="1"/>
  <c r="CW33" i="9"/>
  <c r="BU24" i="10" s="1"/>
  <c r="FA33" i="9"/>
  <c r="FC35" i="9" s="1"/>
  <c r="FQ33" i="9"/>
  <c r="FS35" i="9" s="1"/>
  <c r="GC33" i="9"/>
  <c r="DK24" i="10" s="1"/>
  <c r="FM33" i="9"/>
  <c r="FO35" i="9" s="1"/>
  <c r="CG33" i="9"/>
  <c r="CI35" i="9" s="1"/>
  <c r="GK33" i="9"/>
  <c r="GM35" i="9" s="1"/>
  <c r="GW33" i="9"/>
  <c r="AU60" i="14"/>
  <c r="AU79" i="14" s="1"/>
  <c r="DU33" i="9"/>
  <c r="DW35" i="9" s="1"/>
  <c r="CK35" i="9"/>
  <c r="BI35" i="9"/>
  <c r="BB24" i="10"/>
  <c r="AS179" i="9"/>
  <c r="AS33" i="9"/>
  <c r="DU35" i="9"/>
  <c r="AC179" i="9"/>
  <c r="AC33" i="9"/>
  <c r="V179" i="9"/>
  <c r="V33" i="9"/>
  <c r="DE35" i="9"/>
  <c r="DM35" i="9"/>
  <c r="ES35" i="9"/>
  <c r="AT179" i="9"/>
  <c r="AT33" i="9"/>
  <c r="AN33" i="9"/>
  <c r="AN179" i="9"/>
  <c r="K80" i="10"/>
  <c r="K162" i="10" s="1"/>
  <c r="K151" i="10"/>
  <c r="X179" i="9"/>
  <c r="X33" i="9"/>
  <c r="BF35" i="9"/>
  <c r="BL24" i="10"/>
  <c r="AK179" i="9"/>
  <c r="AK33" i="9"/>
  <c r="DI35" i="9"/>
  <c r="BH35" i="9"/>
  <c r="AA179" i="9"/>
  <c r="AA33" i="9"/>
  <c r="GC35" i="9"/>
  <c r="L151" i="10"/>
  <c r="L80" i="10"/>
  <c r="L162" i="10" s="1"/>
  <c r="Z179" i="9"/>
  <c r="Z33" i="9"/>
  <c r="AH179" i="9"/>
  <c r="AH33" i="9"/>
  <c r="BQ35" i="9"/>
  <c r="CC35" i="9"/>
  <c r="AZ33" i="9"/>
  <c r="P33" i="9"/>
  <c r="P179" i="9"/>
  <c r="BA33" i="9"/>
  <c r="DF24" i="10"/>
  <c r="EG35" i="9"/>
  <c r="AI179" i="9"/>
  <c r="AI33" i="9"/>
  <c r="GG175" i="9"/>
  <c r="DA175" i="9"/>
  <c r="EV175" i="9"/>
  <c r="CQ175" i="9"/>
  <c r="X175" i="9"/>
  <c r="CX175" i="9"/>
  <c r="GR175" i="9"/>
  <c r="FL175" i="9"/>
  <c r="CF175" i="9"/>
  <c r="ET175" i="9"/>
  <c r="DB175" i="9"/>
  <c r="CV175" i="9"/>
  <c r="GI175" i="9"/>
  <c r="GF175" i="9"/>
  <c r="AG175" i="9"/>
  <c r="EC175" i="9"/>
  <c r="DQ175" i="9"/>
  <c r="CL175" i="9"/>
  <c r="AS175" i="9"/>
  <c r="GT175" i="9"/>
  <c r="AR175" i="9"/>
  <c r="DZ175" i="9"/>
  <c r="FX175" i="9"/>
  <c r="GQ175" i="9"/>
  <c r="AU175" i="9"/>
  <c r="ES175" i="9"/>
  <c r="AB175" i="9"/>
  <c r="EF175" i="9"/>
  <c r="EE175" i="9"/>
  <c r="DN175" i="9"/>
  <c r="Q175" i="9"/>
  <c r="BH175" i="9"/>
  <c r="EA175" i="9"/>
  <c r="CE175" i="9"/>
  <c r="BB175" i="9"/>
  <c r="BC173" i="9" s="1"/>
  <c r="FC175" i="9"/>
  <c r="DM175" i="9"/>
  <c r="BJ175" i="9"/>
  <c r="DI175" i="9"/>
  <c r="AY175" i="9"/>
  <c r="AZ173" i="9" s="1"/>
  <c r="AU23" i="10" s="1"/>
  <c r="ER175" i="9"/>
  <c r="EQ175" i="9"/>
  <c r="FO175" i="9"/>
  <c r="FM175" i="9"/>
  <c r="DV175" i="9"/>
  <c r="CY175" i="9"/>
  <c r="BF175" i="9"/>
  <c r="BG173" i="9" s="1"/>
  <c r="BO175" i="9"/>
  <c r="BM175" i="9"/>
  <c r="AH175" i="9"/>
  <c r="GB175" i="9"/>
  <c r="DD175" i="9"/>
  <c r="EO175" i="9"/>
  <c r="BS175" i="9"/>
  <c r="CJ175" i="9"/>
  <c r="AD175" i="9"/>
  <c r="CD175" i="9"/>
  <c r="GW175" i="9"/>
  <c r="EP175" i="9"/>
  <c r="DX175" i="9"/>
  <c r="CK175" i="9"/>
  <c r="AT175" i="9"/>
  <c r="FG175" i="9"/>
  <c r="EZ175" i="9"/>
  <c r="GN175" i="9"/>
  <c r="AW175" i="9"/>
  <c r="AE175" i="9"/>
  <c r="FZ175" i="9"/>
  <c r="EG175" i="9"/>
  <c r="EI175" i="9"/>
  <c r="AP175" i="9"/>
  <c r="AV175" i="9"/>
  <c r="FQ175" i="9"/>
  <c r="AI175" i="9"/>
  <c r="L33" i="9"/>
  <c r="EU175" i="9"/>
  <c r="BY175" i="9"/>
  <c r="CH175" i="9"/>
  <c r="EJ175" i="9"/>
  <c r="EH175" i="9"/>
  <c r="FF175" i="9"/>
  <c r="DL175" i="9"/>
  <c r="FS175" i="9"/>
  <c r="AX175" i="9"/>
  <c r="AY173" i="9" s="1"/>
  <c r="CO175" i="9"/>
  <c r="CI175" i="9"/>
  <c r="GD175" i="9"/>
  <c r="DU175" i="9"/>
  <c r="CW175" i="9"/>
  <c r="CG175" i="9"/>
  <c r="FH175" i="9"/>
  <c r="FB175" i="9"/>
  <c r="W175" i="9"/>
  <c r="DW175" i="9"/>
  <c r="DG175" i="9"/>
  <c r="GK175" i="9"/>
  <c r="FW175" i="9"/>
  <c r="T175" i="9"/>
  <c r="AK175" i="9"/>
  <c r="EX175" i="9"/>
  <c r="FA175" i="9"/>
  <c r="BA175" i="9"/>
  <c r="BB173" i="9" s="1"/>
  <c r="GO175" i="9"/>
  <c r="DH175" i="9"/>
  <c r="DJ175" i="9"/>
  <c r="BK175" i="9"/>
  <c r="FY175" i="9"/>
  <c r="EB175" i="9"/>
  <c r="DK175" i="9"/>
  <c r="BU175" i="9"/>
  <c r="M175" i="9"/>
  <c r="DR175" i="9"/>
  <c r="CN175" i="9"/>
  <c r="EK175" i="9"/>
  <c r="O175" i="9"/>
  <c r="R175" i="9"/>
  <c r="BI175" i="9"/>
  <c r="Y175" i="9"/>
  <c r="AF175" i="9"/>
  <c r="GM175" i="9"/>
  <c r="FN175" i="9"/>
  <c r="BP175" i="9"/>
  <c r="FU175" i="9"/>
  <c r="GU175" i="9"/>
  <c r="V175" i="9"/>
  <c r="DP175" i="9"/>
  <c r="P175" i="9"/>
  <c r="L175" i="9"/>
  <c r="L176" i="9" s="1"/>
  <c r="U175" i="9"/>
  <c r="DE175" i="9"/>
  <c r="GH175" i="9"/>
  <c r="S175" i="9"/>
  <c r="GS175" i="9"/>
  <c r="AO175" i="9"/>
  <c r="GV175" i="9"/>
  <c r="DF175" i="9"/>
  <c r="ED175" i="9"/>
  <c r="EM175" i="9"/>
  <c r="CZ175" i="9"/>
  <c r="BC175" i="9"/>
  <c r="BD173" i="9" s="1"/>
  <c r="GL175" i="9"/>
  <c r="BD175" i="9"/>
  <c r="BE173" i="9" s="1"/>
  <c r="CS175" i="9"/>
  <c r="CC175" i="9"/>
  <c r="AJ175" i="9"/>
  <c r="BV175" i="9"/>
  <c r="AC175" i="9"/>
  <c r="CR175" i="9"/>
  <c r="DS175" i="9"/>
  <c r="CU175" i="9"/>
  <c r="BZ175" i="9"/>
  <c r="BX175" i="9"/>
  <c r="BR175" i="9"/>
  <c r="EW175" i="9"/>
  <c r="GE175" i="9"/>
  <c r="BG175" i="9"/>
  <c r="BH173" i="9" s="1"/>
  <c r="AA175" i="9"/>
  <c r="FJ175" i="9"/>
  <c r="DY175" i="9"/>
  <c r="CA175" i="9"/>
  <c r="FD175" i="9"/>
  <c r="FK175" i="9"/>
  <c r="DC175" i="9"/>
  <c r="BN175" i="9"/>
  <c r="AN175" i="9"/>
  <c r="GJ175" i="9"/>
  <c r="GC175" i="9"/>
  <c r="FP175" i="9"/>
  <c r="DT175" i="9"/>
  <c r="GA175" i="9"/>
  <c r="EN175" i="9"/>
  <c r="Z175" i="9"/>
  <c r="EL175" i="9"/>
  <c r="EY175" i="9"/>
  <c r="CP175" i="9"/>
  <c r="AQ175" i="9"/>
  <c r="CM175" i="9"/>
  <c r="N175" i="9"/>
  <c r="AZ175" i="9"/>
  <c r="BA173" i="9" s="1"/>
  <c r="BE175" i="9"/>
  <c r="BF173" i="9" s="1"/>
  <c r="AL175" i="9"/>
  <c r="BT175" i="9"/>
  <c r="FT175" i="9"/>
  <c r="FI175" i="9"/>
  <c r="FE175" i="9"/>
  <c r="FV175" i="9"/>
  <c r="CB175" i="9"/>
  <c r="BQ175" i="9"/>
  <c r="CT175" i="9"/>
  <c r="BW175" i="9"/>
  <c r="DO175" i="9"/>
  <c r="BL175" i="9"/>
  <c r="GP175" i="9"/>
  <c r="FR175" i="9"/>
  <c r="AM175" i="9"/>
  <c r="AL179" i="9"/>
  <c r="AL33" i="9"/>
  <c r="EC35" i="9"/>
  <c r="FM35" i="9"/>
  <c r="R179" i="9"/>
  <c r="R33" i="9"/>
  <c r="FI35" i="9"/>
  <c r="T33" i="9"/>
  <c r="T179" i="9"/>
  <c r="GO35" i="9"/>
  <c r="FA35" i="9"/>
  <c r="AW179" i="9"/>
  <c r="AW33" i="9"/>
  <c r="AX33" i="9"/>
  <c r="AX179" i="9"/>
  <c r="GK35" i="9"/>
  <c r="CO35" i="9"/>
  <c r="FQ35" i="9"/>
  <c r="FU35" i="9"/>
  <c r="W179" i="9"/>
  <c r="W33" i="9"/>
  <c r="BB33" i="9"/>
  <c r="BC33" i="9"/>
  <c r="AR179" i="9"/>
  <c r="AR33" i="9"/>
  <c r="AB33" i="9"/>
  <c r="AB179" i="9"/>
  <c r="BJ35" i="9"/>
  <c r="U179" i="9"/>
  <c r="U33" i="9"/>
  <c r="EW35" i="9"/>
  <c r="Y179" i="9"/>
  <c r="Y33" i="9"/>
  <c r="Q33" i="9"/>
  <c r="Q179" i="9"/>
  <c r="S179" i="9"/>
  <c r="S33" i="9"/>
  <c r="DQ35" i="9"/>
  <c r="CW35" i="9"/>
  <c r="EO35" i="9"/>
  <c r="AP33" i="9"/>
  <c r="AP179" i="9"/>
  <c r="AY33" i="9"/>
  <c r="AU33" i="9"/>
  <c r="AU179" i="9"/>
  <c r="CS35" i="9"/>
  <c r="BY35" i="9"/>
  <c r="DA35" i="9"/>
  <c r="AQ33" i="9"/>
  <c r="AQ179" i="9"/>
  <c r="AE179" i="9"/>
  <c r="AE33" i="9"/>
  <c r="GG35" i="9"/>
  <c r="AD179" i="9"/>
  <c r="AD33" i="9"/>
  <c r="FE35" i="9"/>
  <c r="AV179" i="9"/>
  <c r="AV33" i="9"/>
  <c r="AO179" i="9"/>
  <c r="AO33" i="9"/>
  <c r="AM179" i="9"/>
  <c r="AM33" i="9"/>
  <c r="AG33" i="9"/>
  <c r="AG179" i="9"/>
  <c r="CG35" i="9"/>
  <c r="BU35" i="9"/>
  <c r="CX24" i="10"/>
  <c r="BM35" i="9"/>
  <c r="DY35" i="9"/>
  <c r="AJ179" i="9"/>
  <c r="AJ33" i="9"/>
  <c r="FY35" i="9"/>
  <c r="AZ24" i="10"/>
  <c r="EK35" i="9"/>
  <c r="AF33" i="9"/>
  <c r="AF179" i="9"/>
  <c r="BR24" i="10"/>
  <c r="BO192" i="9"/>
  <c r="BO49" i="10"/>
  <c r="BO56" i="10" s="1"/>
  <c r="BQ32" i="9"/>
  <c r="BQ140" i="9" s="1"/>
  <c r="BR30" i="9"/>
  <c r="BL178" i="9"/>
  <c r="BL179" i="9" s="1"/>
  <c r="BL172" i="9"/>
  <c r="BL173" i="9" s="1"/>
  <c r="BM160" i="9"/>
  <c r="BM163" i="9" s="1"/>
  <c r="BP144" i="9"/>
  <c r="BO490" i="10"/>
  <c r="BP352" i="10"/>
  <c r="BP189" i="9"/>
  <c r="BP191" i="9" s="1"/>
  <c r="BQ184" i="9"/>
  <c r="BQ186" i="9" s="1"/>
  <c r="BV24" i="10" l="1"/>
  <c r="BV149" i="10" s="1"/>
  <c r="BV161" i="10" s="1"/>
  <c r="CV24" i="10"/>
  <c r="CV79" i="10" s="1"/>
  <c r="BH24" i="10"/>
  <c r="BH79" i="10" s="1"/>
  <c r="DP24" i="10"/>
  <c r="CD24" i="10"/>
  <c r="BD24" i="10"/>
  <c r="BD149" i="10" s="1"/>
  <c r="BD161" i="10" s="1"/>
  <c r="DJ24" i="10"/>
  <c r="DJ79" i="10" s="1"/>
  <c r="DN24" i="10"/>
  <c r="DN79" i="10" s="1"/>
  <c r="BI24" i="10"/>
  <c r="BI79" i="10" s="1"/>
  <c r="DE24" i="10"/>
  <c r="DE149" i="10" s="1"/>
  <c r="DE161" i="10" s="1"/>
  <c r="DS24" i="10"/>
  <c r="DS79" i="10" s="1"/>
  <c r="BP24" i="10"/>
  <c r="BP149" i="10" s="1"/>
  <c r="BP161" i="10" s="1"/>
  <c r="AY24" i="10"/>
  <c r="AY149" i="10" s="1"/>
  <c r="AY161" i="10" s="1"/>
  <c r="CE24" i="10"/>
  <c r="CE149" i="10" s="1"/>
  <c r="CE161" i="10" s="1"/>
  <c r="CA24" i="10"/>
  <c r="CA149" i="10" s="1"/>
  <c r="CA161" i="10" s="1"/>
  <c r="BE24" i="10"/>
  <c r="BE149" i="10" s="1"/>
  <c r="BE161" i="10" s="1"/>
  <c r="DG24" i="10"/>
  <c r="DG149" i="10" s="1"/>
  <c r="DG161" i="10" s="1"/>
  <c r="BZ24" i="10"/>
  <c r="BZ149" i="10" s="1"/>
  <c r="BZ161" i="10" s="1"/>
  <c r="CJ24" i="10"/>
  <c r="CJ149" i="10" s="1"/>
  <c r="CJ161" i="10" s="1"/>
  <c r="CH24" i="10"/>
  <c r="CH149" i="10" s="1"/>
  <c r="CH161" i="10" s="1"/>
  <c r="BJ24" i="10"/>
  <c r="BJ79" i="10" s="1"/>
  <c r="BS24" i="10"/>
  <c r="BS149" i="10" s="1"/>
  <c r="BS161" i="10" s="1"/>
  <c r="CO24" i="10"/>
  <c r="CO149" i="10" s="1"/>
  <c r="CO161" i="10" s="1"/>
  <c r="CU24" i="10"/>
  <c r="CU149" i="10" s="1"/>
  <c r="CU161" i="10" s="1"/>
  <c r="DM24" i="10"/>
  <c r="DM79" i="10" s="1"/>
  <c r="AT23" i="10"/>
  <c r="AT32" i="10" s="1"/>
  <c r="DU24" i="10"/>
  <c r="DU79" i="10" s="1"/>
  <c r="DH24" i="10"/>
  <c r="DH79" i="10" s="1"/>
  <c r="DR24" i="10"/>
  <c r="DR149" i="10" s="1"/>
  <c r="DR161" i="10" s="1"/>
  <c r="BG35" i="9"/>
  <c r="BB25" i="10" s="1"/>
  <c r="CB24" i="10"/>
  <c r="CB79" i="10" s="1"/>
  <c r="CT24" i="10"/>
  <c r="CT149" i="10" s="1"/>
  <c r="CT161" i="10" s="1"/>
  <c r="BT24" i="10"/>
  <c r="BT149" i="10" s="1"/>
  <c r="BT161" i="10" s="1"/>
  <c r="DL24" i="10"/>
  <c r="DL79" i="10" s="1"/>
  <c r="DT24" i="10"/>
  <c r="DT149" i="10" s="1"/>
  <c r="DT161" i="10" s="1"/>
  <c r="BX24" i="10"/>
  <c r="BX79" i="10" s="1"/>
  <c r="CP24" i="10"/>
  <c r="CP79" i="10" s="1"/>
  <c r="BF24" i="10"/>
  <c r="BF149" i="10" s="1"/>
  <c r="BF161" i="10" s="1"/>
  <c r="CN24" i="10"/>
  <c r="CN79" i="10" s="1"/>
  <c r="CL24" i="10"/>
  <c r="CL79" i="10" s="1"/>
  <c r="CZ24" i="10"/>
  <c r="CZ79" i="10" s="1"/>
  <c r="DB24" i="10"/>
  <c r="DB149" i="10" s="1"/>
  <c r="DB161" i="10" s="1"/>
  <c r="BN24" i="10"/>
  <c r="BN79" i="10" s="1"/>
  <c r="DD24" i="10"/>
  <c r="DD149" i="10" s="1"/>
  <c r="DD161" i="10" s="1"/>
  <c r="CR24" i="10"/>
  <c r="CR79" i="10" s="1"/>
  <c r="CF24" i="10"/>
  <c r="CF149" i="10" s="1"/>
  <c r="CF161" i="10" s="1"/>
  <c r="GE35" i="9"/>
  <c r="DO25" i="10" s="1"/>
  <c r="DO80" i="10" s="1"/>
  <c r="DO162" i="10" s="1"/>
  <c r="BY24" i="10"/>
  <c r="BY79" i="10" s="1"/>
  <c r="GQ35" i="9"/>
  <c r="DU25" i="10" s="1"/>
  <c r="DU80" i="10" s="1"/>
  <c r="DU162" i="10" s="1"/>
  <c r="BA24" i="10"/>
  <c r="BA79" i="10" s="1"/>
  <c r="DK35" i="9"/>
  <c r="CB25" i="10" s="1"/>
  <c r="CB151" i="10" s="1"/>
  <c r="CY24" i="10"/>
  <c r="CY149" i="10" s="1"/>
  <c r="CY161" i="10" s="1"/>
  <c r="CC24" i="10"/>
  <c r="CC79" i="10" s="1"/>
  <c r="CU35" i="9"/>
  <c r="BM24" i="10"/>
  <c r="BM149" i="10" s="1"/>
  <c r="BM161" i="10" s="1"/>
  <c r="BO24" i="10"/>
  <c r="BO149" i="10" s="1"/>
  <c r="BO161" i="10" s="1"/>
  <c r="DI24" i="10"/>
  <c r="DI149" i="10" s="1"/>
  <c r="DI161" i="10" s="1"/>
  <c r="EM35" i="9"/>
  <c r="CY35" i="9"/>
  <c r="DC24" i="10"/>
  <c r="DC149" i="10" s="1"/>
  <c r="DC161" i="10" s="1"/>
  <c r="DA24" i="10"/>
  <c r="DA149" i="10" s="1"/>
  <c r="DA161" i="10" s="1"/>
  <c r="CG24" i="10"/>
  <c r="CG149" i="10" s="1"/>
  <c r="CG161" i="10" s="1"/>
  <c r="EQ35" i="9"/>
  <c r="CR25" i="10" s="1"/>
  <c r="CR151" i="10" s="1"/>
  <c r="DC35" i="9"/>
  <c r="BX25" i="10" s="1"/>
  <c r="BX151" i="10" s="1"/>
  <c r="DO24" i="10"/>
  <c r="DO79" i="10" s="1"/>
  <c r="CK24" i="10"/>
  <c r="CK79" i="10" s="1"/>
  <c r="EI35" i="9"/>
  <c r="CI24" i="10"/>
  <c r="CI149" i="10" s="1"/>
  <c r="CI161" i="10" s="1"/>
  <c r="BC24" i="10"/>
  <c r="BC79" i="10" s="1"/>
  <c r="CS24" i="10"/>
  <c r="CS79" i="10" s="1"/>
  <c r="DS35" i="9"/>
  <c r="CI25" i="10" s="1"/>
  <c r="CI151" i="10" s="1"/>
  <c r="BK24" i="10"/>
  <c r="BK79" i="10" s="1"/>
  <c r="CW24" i="10"/>
  <c r="CW149" i="10" s="1"/>
  <c r="CW161" i="10" s="1"/>
  <c r="CQ35" i="9"/>
  <c r="BS25" i="10" s="1"/>
  <c r="BS151" i="10" s="1"/>
  <c r="BG24" i="10"/>
  <c r="BG79" i="10" s="1"/>
  <c r="BJ25" i="10"/>
  <c r="BJ80" i="10" s="1"/>
  <c r="BJ162" i="10" s="1"/>
  <c r="DT25" i="10"/>
  <c r="DT151" i="10" s="1"/>
  <c r="AW23" i="10"/>
  <c r="AW378" i="10" s="1"/>
  <c r="AX23" i="10"/>
  <c r="AU32" i="10"/>
  <c r="AU77" i="10"/>
  <c r="AU378" i="10"/>
  <c r="BD25" i="10"/>
  <c r="BD151" i="10" s="1"/>
  <c r="BF25" i="10"/>
  <c r="BF80" i="10" s="1"/>
  <c r="BF162" i="10" s="1"/>
  <c r="CC25" i="10"/>
  <c r="CC80" i="10" s="1"/>
  <c r="CC162" i="10" s="1"/>
  <c r="CX25" i="10"/>
  <c r="CX80" i="10" s="1"/>
  <c r="CX162" i="10" s="1"/>
  <c r="BL25" i="10"/>
  <c r="BL151" i="10" s="1"/>
  <c r="BO25" i="10"/>
  <c r="BO151" i="10" s="1"/>
  <c r="DD25" i="10"/>
  <c r="DD151" i="10" s="1"/>
  <c r="BQ144" i="9"/>
  <c r="AV23" i="10"/>
  <c r="DJ25" i="10"/>
  <c r="DJ80" i="10" s="1"/>
  <c r="DJ162" i="10" s="1"/>
  <c r="CJ25" i="10"/>
  <c r="CJ80" i="10" s="1"/>
  <c r="CJ162" i="10" s="1"/>
  <c r="CO25" i="10"/>
  <c r="CO151" i="10" s="1"/>
  <c r="DI25" i="10"/>
  <c r="DI80" i="10" s="1"/>
  <c r="DI162" i="10" s="1"/>
  <c r="DH25" i="10"/>
  <c r="DH80" i="10" s="1"/>
  <c r="DH162" i="10" s="1"/>
  <c r="CY25" i="10"/>
  <c r="CY151" i="10" s="1"/>
  <c r="BQ25" i="10"/>
  <c r="BQ80" i="10" s="1"/>
  <c r="BQ162" i="10" s="1"/>
  <c r="CV25" i="10"/>
  <c r="CV151" i="10" s="1"/>
  <c r="CW25" i="10"/>
  <c r="CW151" i="10" s="1"/>
  <c r="DC25" i="10"/>
  <c r="DC151" i="10" s="1"/>
  <c r="BE25" i="10"/>
  <c r="BE80" i="10" s="1"/>
  <c r="BE162" i="10" s="1"/>
  <c r="DN25" i="10"/>
  <c r="DN80" i="10" s="1"/>
  <c r="DN162" i="10" s="1"/>
  <c r="CK25" i="10"/>
  <c r="CK151" i="10" s="1"/>
  <c r="DQ25" i="10"/>
  <c r="DQ80" i="10" s="1"/>
  <c r="DQ162" i="10" s="1"/>
  <c r="DE25" i="10"/>
  <c r="DE80" i="10" s="1"/>
  <c r="DE162" i="10" s="1"/>
  <c r="DB25" i="10"/>
  <c r="DB151" i="10" s="1"/>
  <c r="CG25" i="10"/>
  <c r="CG80" i="10" s="1"/>
  <c r="CG162" i="10" s="1"/>
  <c r="BI25" i="10"/>
  <c r="BI151" i="10" s="1"/>
  <c r="CT25" i="10"/>
  <c r="CT80" i="10" s="1"/>
  <c r="CT162" i="10" s="1"/>
  <c r="BG25" i="10"/>
  <c r="BG80" i="10" s="1"/>
  <c r="BG162" i="10" s="1"/>
  <c r="BH25" i="10"/>
  <c r="BH80" i="10" s="1"/>
  <c r="BH162" i="10" s="1"/>
  <c r="DA25" i="10"/>
  <c r="DA151" i="10" s="1"/>
  <c r="BK25" i="10"/>
  <c r="BK80" i="10" s="1"/>
  <c r="BK162" i="10" s="1"/>
  <c r="CM25" i="10"/>
  <c r="CM151" i="10" s="1"/>
  <c r="BN25" i="10"/>
  <c r="BN151" i="10" s="1"/>
  <c r="DK25" i="10"/>
  <c r="DK151" i="10" s="1"/>
  <c r="DP25" i="10"/>
  <c r="DP151" i="10" s="1"/>
  <c r="DG25" i="10"/>
  <c r="DG80" i="10" s="1"/>
  <c r="DG162" i="10" s="1"/>
  <c r="BM25" i="10"/>
  <c r="BM151" i="10" s="1"/>
  <c r="CH25" i="10"/>
  <c r="CH80" i="10" s="1"/>
  <c r="CH162" i="10" s="1"/>
  <c r="CZ25" i="10"/>
  <c r="CZ151" i="10" s="1"/>
  <c r="DF25" i="10"/>
  <c r="DF151" i="10" s="1"/>
  <c r="BT176" i="9"/>
  <c r="DQ176" i="9"/>
  <c r="GG176" i="9"/>
  <c r="EZ176" i="9"/>
  <c r="CR176" i="9"/>
  <c r="S176" i="9"/>
  <c r="N22" i="10" s="1"/>
  <c r="N19" i="10" s="1"/>
  <c r="N34" i="10" s="1"/>
  <c r="N41" i="10" s="1"/>
  <c r="BQ176" i="9"/>
  <c r="EU176" i="9"/>
  <c r="EN176" i="9"/>
  <c r="FT176" i="9"/>
  <c r="GC176" i="9"/>
  <c r="AF176" i="9"/>
  <c r="AA22" i="10" s="1"/>
  <c r="AA19" i="10" s="1"/>
  <c r="AA34" i="10" s="1"/>
  <c r="AA41" i="10" s="1"/>
  <c r="AO176" i="9"/>
  <c r="AJ22" i="10" s="1"/>
  <c r="AJ19" i="10" s="1"/>
  <c r="AJ34" i="10" s="1"/>
  <c r="AJ41" i="10" s="1"/>
  <c r="Y176" i="9"/>
  <c r="T22" i="10" s="1"/>
  <c r="T19" i="10" s="1"/>
  <c r="T148" i="10" s="1"/>
  <c r="FB176" i="9"/>
  <c r="EP176" i="9"/>
  <c r="FO176" i="9"/>
  <c r="FM176" i="9"/>
  <c r="Z176" i="9"/>
  <c r="U22" i="10" s="1"/>
  <c r="U19" i="10" s="1"/>
  <c r="U33" i="10" s="1"/>
  <c r="BA176" i="9"/>
  <c r="BJ176" i="9"/>
  <c r="AL176" i="9"/>
  <c r="AG22" i="10" s="1"/>
  <c r="AG19" i="10" s="1"/>
  <c r="AG78" i="10" s="1"/>
  <c r="AN176" i="9"/>
  <c r="AI22" i="10" s="1"/>
  <c r="AI19" i="10" s="1"/>
  <c r="AI33" i="10" s="1"/>
  <c r="DM176" i="9"/>
  <c r="CT176" i="9"/>
  <c r="BG176" i="9"/>
  <c r="BC176" i="9"/>
  <c r="GU176" i="9"/>
  <c r="CV176" i="9"/>
  <c r="FH176" i="9"/>
  <c r="DB176" i="9"/>
  <c r="GE176" i="9"/>
  <c r="FU176" i="9"/>
  <c r="GA176" i="9"/>
  <c r="EW176" i="9"/>
  <c r="AI176" i="9"/>
  <c r="AD22" i="10" s="1"/>
  <c r="AD19" i="10" s="1"/>
  <c r="AD148" i="10" s="1"/>
  <c r="DE176" i="9"/>
  <c r="FY176" i="9"/>
  <c r="DT176" i="9"/>
  <c r="DJ176" i="9"/>
  <c r="FQ176" i="9"/>
  <c r="CF176" i="9"/>
  <c r="DF176" i="9"/>
  <c r="AD176" i="9"/>
  <c r="Y22" i="10" s="1"/>
  <c r="Y19" i="10" s="1"/>
  <c r="Y78" i="10" s="1"/>
  <c r="AY176" i="9"/>
  <c r="DR176" i="9"/>
  <c r="DO176" i="9"/>
  <c r="BP176" i="9"/>
  <c r="FE176" i="9"/>
  <c r="ED176" i="9"/>
  <c r="CD176" i="9"/>
  <c r="ER176" i="9"/>
  <c r="AU176" i="9"/>
  <c r="AP22" i="10" s="1"/>
  <c r="AP19" i="10" s="1"/>
  <c r="AP34" i="10" s="1"/>
  <c r="AP41" i="10" s="1"/>
  <c r="BX176" i="9"/>
  <c r="GM176" i="9"/>
  <c r="DH176" i="9"/>
  <c r="GQ176" i="9"/>
  <c r="FL176" i="9"/>
  <c r="AB176" i="9"/>
  <c r="W22" i="10" s="1"/>
  <c r="W19" i="10" s="1"/>
  <c r="W148" i="10" s="1"/>
  <c r="BZ176" i="9"/>
  <c r="GO176" i="9"/>
  <c r="AP176" i="9"/>
  <c r="AK22" i="10" s="1"/>
  <c r="AK19" i="10" s="1"/>
  <c r="AK148" i="10" s="1"/>
  <c r="CJ176" i="9"/>
  <c r="FX176" i="9"/>
  <c r="EF176" i="9"/>
  <c r="CI176" i="9"/>
  <c r="EI176" i="9"/>
  <c r="DZ176" i="9"/>
  <c r="CB176" i="9"/>
  <c r="AR176" i="9"/>
  <c r="AM22" i="10" s="1"/>
  <c r="AM19" i="10" s="1"/>
  <c r="AM148" i="10" s="1"/>
  <c r="GJ176" i="9"/>
  <c r="DS176" i="9"/>
  <c r="BE176" i="9"/>
  <c r="BN176" i="9"/>
  <c r="R176" i="9"/>
  <c r="M22" i="10" s="1"/>
  <c r="M19" i="10" s="1"/>
  <c r="M33" i="10" s="1"/>
  <c r="AX176" i="9"/>
  <c r="AS22" i="10" s="1"/>
  <c r="AS19" i="10" s="1"/>
  <c r="AS33" i="10" s="1"/>
  <c r="DD176" i="9"/>
  <c r="CQ176" i="9"/>
  <c r="EB176" i="9"/>
  <c r="EM176" i="9"/>
  <c r="CU176" i="9"/>
  <c r="BI176" i="9"/>
  <c r="CO176" i="9"/>
  <c r="X176" i="9"/>
  <c r="S22" i="10" s="1"/>
  <c r="S19" i="10" s="1"/>
  <c r="S34" i="10" s="1"/>
  <c r="S41" i="10" s="1"/>
  <c r="DX176" i="9"/>
  <c r="CZ176" i="9"/>
  <c r="FA176" i="9"/>
  <c r="N176" i="9"/>
  <c r="FK176" i="9"/>
  <c r="BV176" i="9"/>
  <c r="EK176" i="9"/>
  <c r="DL176" i="9"/>
  <c r="AH176" i="9"/>
  <c r="AC22" i="10" s="1"/>
  <c r="AC19" i="10" s="1"/>
  <c r="AC33" i="10" s="1"/>
  <c r="CL176" i="9"/>
  <c r="V24" i="10"/>
  <c r="AC35" i="9"/>
  <c r="X25" i="10" s="1"/>
  <c r="T24" i="10"/>
  <c r="AA35" i="9"/>
  <c r="V25" i="10" s="1"/>
  <c r="AX24" i="10"/>
  <c r="BE35" i="9"/>
  <c r="DQ149" i="10"/>
  <c r="DQ161" i="10" s="1"/>
  <c r="DQ79" i="10"/>
  <c r="AN35" i="9"/>
  <c r="AI25" i="10" s="1"/>
  <c r="AG24" i="10"/>
  <c r="FV176" i="9"/>
  <c r="BK176" i="9"/>
  <c r="CG176" i="9"/>
  <c r="GW176" i="9"/>
  <c r="EQ176" i="9"/>
  <c r="ES176" i="9"/>
  <c r="ET176" i="9"/>
  <c r="AU35" i="9"/>
  <c r="AP25" i="10" s="1"/>
  <c r="AN24" i="10"/>
  <c r="CX149" i="10"/>
  <c r="CX161" i="10" s="1"/>
  <c r="CX79" i="10"/>
  <c r="FP176" i="9"/>
  <c r="BU149" i="10"/>
  <c r="BU161" i="10" s="1"/>
  <c r="BU79" i="10"/>
  <c r="AZ149" i="10"/>
  <c r="AZ161" i="10" s="1"/>
  <c r="AZ79" i="10"/>
  <c r="P24" i="10"/>
  <c r="W35" i="9"/>
  <c r="R25" i="10" s="1"/>
  <c r="CX176" i="9"/>
  <c r="AV24" i="10"/>
  <c r="BC35" i="9"/>
  <c r="AF24" i="10"/>
  <c r="AM35" i="9"/>
  <c r="AH25" i="10" s="1"/>
  <c r="AP35" i="9"/>
  <c r="AK25" i="10" s="1"/>
  <c r="AI24" i="10"/>
  <c r="H33" i="9"/>
  <c r="N35" i="9"/>
  <c r="DF149" i="10"/>
  <c r="DF161" i="10" s="1"/>
  <c r="DF79" i="10"/>
  <c r="AG35" i="9"/>
  <c r="AB25" i="10" s="1"/>
  <c r="Z24" i="10"/>
  <c r="X35" i="9"/>
  <c r="S25" i="10" s="1"/>
  <c r="Q24" i="10"/>
  <c r="EX176" i="9"/>
  <c r="FZ176" i="9"/>
  <c r="FC176" i="9"/>
  <c r="GT176" i="9"/>
  <c r="AU178" i="9"/>
  <c r="AE178" i="9"/>
  <c r="U178" i="9"/>
  <c r="S178" i="9"/>
  <c r="AG178" i="9"/>
  <c r="AA178" i="9"/>
  <c r="AN178" i="9"/>
  <c r="AB178" i="9"/>
  <c r="AQ178" i="9"/>
  <c r="AT178" i="9"/>
  <c r="R178" i="9"/>
  <c r="W178" i="9"/>
  <c r="AP178" i="9"/>
  <c r="AO178" i="9"/>
  <c r="AD178" i="9"/>
  <c r="AV178" i="9"/>
  <c r="Z178" i="9"/>
  <c r="Q178" i="9"/>
  <c r="AF178" i="9"/>
  <c r="AL178" i="9"/>
  <c r="X178" i="9"/>
  <c r="AX178" i="9"/>
  <c r="AW178" i="9"/>
  <c r="T178" i="9"/>
  <c r="AH178" i="9"/>
  <c r="AS178" i="9"/>
  <c r="AC178" i="9"/>
  <c r="AM178" i="9"/>
  <c r="P178" i="9"/>
  <c r="Y178" i="9"/>
  <c r="AK178" i="9"/>
  <c r="AR178" i="9"/>
  <c r="V178" i="9"/>
  <c r="AJ178" i="9"/>
  <c r="AI178" i="9"/>
  <c r="AJ35" i="9"/>
  <c r="AE25" i="10" s="1"/>
  <c r="AC24" i="10"/>
  <c r="AO24" i="10"/>
  <c r="AV35" i="9"/>
  <c r="AQ25" i="10" s="1"/>
  <c r="AJ24" i="10"/>
  <c r="AQ35" i="9"/>
  <c r="AL25" i="10" s="1"/>
  <c r="AM176" i="9"/>
  <c r="AH22" i="10" s="1"/>
  <c r="AH19" i="10" s="1"/>
  <c r="AZ176" i="9"/>
  <c r="DC176" i="9"/>
  <c r="AC176" i="9"/>
  <c r="X22" i="10" s="1"/>
  <c r="X19" i="10" s="1"/>
  <c r="GH176" i="9"/>
  <c r="O176" i="9"/>
  <c r="AK176" i="9"/>
  <c r="AF22" i="10" s="1"/>
  <c r="AF19" i="10" s="1"/>
  <c r="FS176" i="9"/>
  <c r="AE176" i="9"/>
  <c r="Z22" i="10" s="1"/>
  <c r="Z19" i="10" s="1"/>
  <c r="GB176" i="9"/>
  <c r="BB176" i="9"/>
  <c r="AS176" i="9"/>
  <c r="AN22" i="10" s="1"/>
  <c r="AN19" i="10" s="1"/>
  <c r="EV176" i="9"/>
  <c r="R35" i="9"/>
  <c r="M25" i="10" s="1"/>
  <c r="K24" i="10"/>
  <c r="BL79" i="10"/>
  <c r="BL149" i="10"/>
  <c r="BL161" i="10" s="1"/>
  <c r="AI35" i="9"/>
  <c r="AD25" i="10" s="1"/>
  <c r="AB24" i="10"/>
  <c r="DI176" i="9"/>
  <c r="T176" i="9"/>
  <c r="O22" i="10" s="1"/>
  <c r="O19" i="10" s="1"/>
  <c r="AW176" i="9"/>
  <c r="AR22" i="10" s="1"/>
  <c r="AR19" i="10" s="1"/>
  <c r="CE176" i="9"/>
  <c r="DA176" i="9"/>
  <c r="AU24" i="10"/>
  <c r="BB35" i="9"/>
  <c r="AE35" i="9"/>
  <c r="Z25" i="10" s="1"/>
  <c r="X24" i="10"/>
  <c r="BB149" i="10"/>
  <c r="BB161" i="10" s="1"/>
  <c r="BB79" i="10"/>
  <c r="BD79" i="10"/>
  <c r="FI176" i="9"/>
  <c r="DU176" i="9"/>
  <c r="GV176" i="9"/>
  <c r="GR176" i="9"/>
  <c r="BS176" i="9"/>
  <c r="EO176" i="9"/>
  <c r="AL24" i="10"/>
  <c r="AS35" i="9"/>
  <c r="AN25" i="10" s="1"/>
  <c r="GP176" i="9"/>
  <c r="CM176" i="9"/>
  <c r="FD176" i="9"/>
  <c r="AJ176" i="9"/>
  <c r="AE22" i="10" s="1"/>
  <c r="AE19" i="10" s="1"/>
  <c r="U176" i="9"/>
  <c r="P22" i="10" s="1"/>
  <c r="P19" i="10" s="1"/>
  <c r="CN176" i="9"/>
  <c r="FW176" i="9"/>
  <c r="FF176" i="9"/>
  <c r="GN176" i="9"/>
  <c r="BM176" i="9"/>
  <c r="EA176" i="9"/>
  <c r="AB35" i="9"/>
  <c r="W25" i="10" s="1"/>
  <c r="U24" i="10"/>
  <c r="CQ149" i="10"/>
  <c r="CQ161" i="10" s="1"/>
  <c r="CQ79" i="10"/>
  <c r="BD35" i="9"/>
  <c r="AW24" i="10"/>
  <c r="BW149" i="10"/>
  <c r="BW161" i="10" s="1"/>
  <c r="BW79" i="10"/>
  <c r="DK79" i="10"/>
  <c r="DK149" i="10"/>
  <c r="DK161" i="10" s="1"/>
  <c r="FR176" i="9"/>
  <c r="BQ149" i="10"/>
  <c r="BQ161" i="10" s="1"/>
  <c r="BQ79" i="10"/>
  <c r="CM79" i="10"/>
  <c r="CM149" i="10"/>
  <c r="CM161" i="10" s="1"/>
  <c r="BC25" i="10"/>
  <c r="AQ176" i="9"/>
  <c r="AL22" i="10" s="1"/>
  <c r="AL19" i="10" s="1"/>
  <c r="CC176" i="9"/>
  <c r="GK176" i="9"/>
  <c r="BH176" i="9"/>
  <c r="BI173" i="9"/>
  <c r="AY23" i="10" s="1"/>
  <c r="AY378" i="10" s="1"/>
  <c r="AX35" i="9"/>
  <c r="AS25" i="10" s="1"/>
  <c r="AQ24" i="10"/>
  <c r="CP176" i="9"/>
  <c r="DY176" i="9"/>
  <c r="CS176" i="9"/>
  <c r="P176" i="9"/>
  <c r="K22" i="10" s="1"/>
  <c r="M176" i="9"/>
  <c r="DG176" i="9"/>
  <c r="EJ176" i="9"/>
  <c r="FG176" i="9"/>
  <c r="BF176" i="9"/>
  <c r="Q176" i="9"/>
  <c r="L22" i="10" s="1"/>
  <c r="L19" i="10" s="1"/>
  <c r="AG176" i="9"/>
  <c r="AB22" i="10" s="1"/>
  <c r="AB19" i="10" s="1"/>
  <c r="Z35" i="9"/>
  <c r="U25" i="10" s="1"/>
  <c r="S24" i="10"/>
  <c r="AF35" i="9"/>
  <c r="AA25" i="10" s="1"/>
  <c r="Y24" i="10"/>
  <c r="AK24" i="10"/>
  <c r="AR35" i="9"/>
  <c r="AM25" i="10" s="1"/>
  <c r="AV176" i="9"/>
  <c r="AQ22" i="10" s="1"/>
  <c r="AQ19" i="10" s="1"/>
  <c r="GD176" i="9"/>
  <c r="AZ35" i="9"/>
  <c r="AS24" i="10"/>
  <c r="GS176" i="9"/>
  <c r="Y35" i="9"/>
  <c r="T25" i="10" s="1"/>
  <c r="R24" i="10"/>
  <c r="T35" i="9"/>
  <c r="O25" i="10" s="1"/>
  <c r="M24" i="10"/>
  <c r="AL35" i="9"/>
  <c r="AG25" i="10" s="1"/>
  <c r="AE24" i="10"/>
  <c r="BR149" i="10"/>
  <c r="BR161" i="10" s="1"/>
  <c r="BR79" i="10"/>
  <c r="BL176" i="9"/>
  <c r="CA176" i="9"/>
  <c r="AT24" i="10"/>
  <c r="BA35" i="9"/>
  <c r="DP79" i="10"/>
  <c r="DP149" i="10"/>
  <c r="DP161" i="10" s="1"/>
  <c r="BW176" i="9"/>
  <c r="EY176" i="9"/>
  <c r="FJ176" i="9"/>
  <c r="BD176" i="9"/>
  <c r="DP176" i="9"/>
  <c r="BU176" i="9"/>
  <c r="DW176" i="9"/>
  <c r="CH176" i="9"/>
  <c r="AT176" i="9"/>
  <c r="AO22" i="10" s="1"/>
  <c r="AO19" i="10" s="1"/>
  <c r="CY176" i="9"/>
  <c r="DN176" i="9"/>
  <c r="GF176" i="9"/>
  <c r="AK35" i="9"/>
  <c r="AF25" i="10" s="1"/>
  <c r="AD24" i="10"/>
  <c r="CD149" i="10"/>
  <c r="CD161" i="10" s="1"/>
  <c r="CD79" i="10"/>
  <c r="S35" i="9"/>
  <c r="N25" i="10" s="1"/>
  <c r="L24" i="10"/>
  <c r="O24" i="10"/>
  <c r="V35" i="9"/>
  <c r="Q25" i="10" s="1"/>
  <c r="BR176" i="9"/>
  <c r="FN176" i="9"/>
  <c r="CW176" i="9"/>
  <c r="AO35" i="9"/>
  <c r="AJ25" i="10" s="1"/>
  <c r="AH24" i="10"/>
  <c r="EG176" i="9"/>
  <c r="AY35" i="9"/>
  <c r="AR24" i="10"/>
  <c r="AW35" i="9"/>
  <c r="AR25" i="10" s="1"/>
  <c r="AP24" i="10"/>
  <c r="W24" i="10"/>
  <c r="AD35" i="9"/>
  <c r="Y25" i="10" s="1"/>
  <c r="EH176" i="9"/>
  <c r="BO176" i="9"/>
  <c r="EC176" i="9"/>
  <c r="AH35" i="9"/>
  <c r="AC25" i="10" s="1"/>
  <c r="AA24" i="10"/>
  <c r="U35" i="9"/>
  <c r="P25" i="10" s="1"/>
  <c r="N24" i="10"/>
  <c r="AT35" i="9"/>
  <c r="AO25" i="10" s="1"/>
  <c r="AM24" i="10"/>
  <c r="EL176" i="9"/>
  <c r="AA176" i="9"/>
  <c r="V22" i="10" s="1"/>
  <c r="V19" i="10" s="1"/>
  <c r="GL176" i="9"/>
  <c r="V176" i="9"/>
  <c r="Q22" i="10" s="1"/>
  <c r="Q19" i="10" s="1"/>
  <c r="DK176" i="9"/>
  <c r="W176" i="9"/>
  <c r="R22" i="10" s="1"/>
  <c r="R19" i="10" s="1"/>
  <c r="BY176" i="9"/>
  <c r="CK176" i="9"/>
  <c r="DV176" i="9"/>
  <c r="EE176" i="9"/>
  <c r="GI176" i="9"/>
  <c r="BP49" i="10"/>
  <c r="BP56" i="10" s="1"/>
  <c r="BP192" i="9"/>
  <c r="BM178" i="9"/>
  <c r="BM179" i="9" s="1"/>
  <c r="BM172" i="9"/>
  <c r="BM173" i="9" s="1"/>
  <c r="BN160" i="9"/>
  <c r="BN163" i="9" s="1"/>
  <c r="BP490" i="10"/>
  <c r="BQ352" i="10"/>
  <c r="BQ189" i="9"/>
  <c r="BQ191" i="9" s="1"/>
  <c r="BR184" i="9"/>
  <c r="BR186" i="9" s="1"/>
  <c r="BR32" i="9"/>
  <c r="BR140" i="9" s="1"/>
  <c r="BC18" i="10" s="1"/>
  <c r="BS30" i="9"/>
  <c r="BH149" i="10" l="1"/>
  <c r="BH161" i="10" s="1"/>
  <c r="BV79" i="10"/>
  <c r="CV149" i="10"/>
  <c r="CV161" i="10" s="1"/>
  <c r="DJ149" i="10"/>
  <c r="DJ161" i="10" s="1"/>
  <c r="DN149" i="10"/>
  <c r="DN161" i="10" s="1"/>
  <c r="DS25" i="10"/>
  <c r="DS80" i="10" s="1"/>
  <c r="DS162" i="10" s="1"/>
  <c r="BA25" i="10"/>
  <c r="BA151" i="10" s="1"/>
  <c r="BY25" i="10"/>
  <c r="BY80" i="10" s="1"/>
  <c r="BY162" i="10" s="1"/>
  <c r="DM25" i="10"/>
  <c r="DM151" i="10" s="1"/>
  <c r="BI149" i="10"/>
  <c r="BI161" i="10" s="1"/>
  <c r="DE79" i="10"/>
  <c r="DS149" i="10"/>
  <c r="DS161" i="10" s="1"/>
  <c r="CA79" i="10"/>
  <c r="AY79" i="10"/>
  <c r="BP79" i="10"/>
  <c r="CE79" i="10"/>
  <c r="BE79" i="10"/>
  <c r="DG79" i="10"/>
  <c r="CY79" i="10"/>
  <c r="BX149" i="10"/>
  <c r="BX161" i="10" s="1"/>
  <c r="BJ149" i="10"/>
  <c r="BJ161" i="10" s="1"/>
  <c r="CU79" i="10"/>
  <c r="BZ79" i="10"/>
  <c r="BS79" i="10"/>
  <c r="BR25" i="10"/>
  <c r="BR80" i="10" s="1"/>
  <c r="BR162" i="10" s="1"/>
  <c r="CL149" i="10"/>
  <c r="CL161" i="10" s="1"/>
  <c r="BP25" i="10"/>
  <c r="BP80" i="10" s="1"/>
  <c r="BP162" i="10" s="1"/>
  <c r="CH79" i="10"/>
  <c r="AT77" i="10"/>
  <c r="CN25" i="10"/>
  <c r="CN80" i="10" s="1"/>
  <c r="CN162" i="10" s="1"/>
  <c r="CL25" i="10"/>
  <c r="CL80" i="10" s="1"/>
  <c r="CL162" i="10" s="1"/>
  <c r="CD25" i="10"/>
  <c r="CD151" i="10" s="1"/>
  <c r="DM149" i="10"/>
  <c r="DM161" i="10" s="1"/>
  <c r="DR79" i="10"/>
  <c r="AT378" i="10"/>
  <c r="CB149" i="10"/>
  <c r="CB161" i="10" s="1"/>
  <c r="AZ25" i="10"/>
  <c r="AZ151" i="10" s="1"/>
  <c r="DH149" i="10"/>
  <c r="DH161" i="10" s="1"/>
  <c r="CJ79" i="10"/>
  <c r="DT79" i="10"/>
  <c r="CO79" i="10"/>
  <c r="DU149" i="10"/>
  <c r="DU161" i="10" s="1"/>
  <c r="BZ25" i="10"/>
  <c r="BZ80" i="10" s="1"/>
  <c r="BZ162" i="10" s="1"/>
  <c r="BT79" i="10"/>
  <c r="BA149" i="10"/>
  <c r="BA161" i="10" s="1"/>
  <c r="BV25" i="10"/>
  <c r="BV151" i="10" s="1"/>
  <c r="BY149" i="10"/>
  <c r="BY161" i="10" s="1"/>
  <c r="CP25" i="10"/>
  <c r="CP151" i="10" s="1"/>
  <c r="CP149" i="10"/>
  <c r="CP161" i="10" s="1"/>
  <c r="CC149" i="10"/>
  <c r="CC161" i="10" s="1"/>
  <c r="DL149" i="10"/>
  <c r="DL161" i="10" s="1"/>
  <c r="CT79" i="10"/>
  <c r="BT25" i="10"/>
  <c r="BT80" i="10" s="1"/>
  <c r="BT162" i="10" s="1"/>
  <c r="CE25" i="10"/>
  <c r="CE80" i="10" s="1"/>
  <c r="CE162" i="10" s="1"/>
  <c r="CA25" i="10"/>
  <c r="CA151" i="10" s="1"/>
  <c r="BF79" i="10"/>
  <c r="BN149" i="10"/>
  <c r="BN161" i="10" s="1"/>
  <c r="CN149" i="10"/>
  <c r="CN161" i="10" s="1"/>
  <c r="DD79" i="10"/>
  <c r="CZ149" i="10"/>
  <c r="CZ161" i="10" s="1"/>
  <c r="DL25" i="10"/>
  <c r="DL151" i="10" s="1"/>
  <c r="CF79" i="10"/>
  <c r="BW25" i="10"/>
  <c r="BW80" i="10" s="1"/>
  <c r="BW162" i="10" s="1"/>
  <c r="BU25" i="10"/>
  <c r="BU80" i="10" s="1"/>
  <c r="BU162" i="10" s="1"/>
  <c r="CQ25" i="10"/>
  <c r="CQ80" i="10" s="1"/>
  <c r="CQ162" i="10" s="1"/>
  <c r="CU25" i="10"/>
  <c r="CU151" i="10" s="1"/>
  <c r="DB79" i="10"/>
  <c r="CS25" i="10"/>
  <c r="CS151" i="10" s="1"/>
  <c r="CR149" i="10"/>
  <c r="CR161" i="10" s="1"/>
  <c r="DU151" i="10"/>
  <c r="DR25" i="10"/>
  <c r="DR80" i="10" s="1"/>
  <c r="DR162" i="10" s="1"/>
  <c r="CF25" i="10"/>
  <c r="CF80" i="10" s="1"/>
  <c r="CF162" i="10" s="1"/>
  <c r="BM79" i="10"/>
  <c r="BO79" i="10"/>
  <c r="DI79" i="10"/>
  <c r="CG79" i="10"/>
  <c r="DC79" i="10"/>
  <c r="BC149" i="10"/>
  <c r="BC161" i="10" s="1"/>
  <c r="CK149" i="10"/>
  <c r="CK161" i="10" s="1"/>
  <c r="DO149" i="10"/>
  <c r="DO161" i="10" s="1"/>
  <c r="DA79" i="10"/>
  <c r="CI79" i="10"/>
  <c r="CW79" i="10"/>
  <c r="BK149" i="10"/>
  <c r="BK161" i="10" s="1"/>
  <c r="CS149" i="10"/>
  <c r="CS161" i="10" s="1"/>
  <c r="BG149" i="10"/>
  <c r="BG161" i="10" s="1"/>
  <c r="DT80" i="10"/>
  <c r="DT162" i="10" s="1"/>
  <c r="BJ151" i="10"/>
  <c r="AW77" i="10"/>
  <c r="AW32" i="10"/>
  <c r="AX25" i="10"/>
  <c r="AX378" i="10"/>
  <c r="AX77" i="10"/>
  <c r="AX32" i="10"/>
  <c r="AZ23" i="10"/>
  <c r="BS80" i="10"/>
  <c r="BS162" i="10" s="1"/>
  <c r="BF151" i="10"/>
  <c r="BD80" i="10"/>
  <c r="BD162" i="10" s="1"/>
  <c r="BL80" i="10"/>
  <c r="BL162" i="10" s="1"/>
  <c r="DI151" i="10"/>
  <c r="CX151" i="10"/>
  <c r="CC151" i="10"/>
  <c r="AW25" i="10"/>
  <c r="AW151" i="10" s="1"/>
  <c r="AT25" i="10"/>
  <c r="AT80" i="10" s="1"/>
  <c r="AT162" i="10" s="1"/>
  <c r="DH151" i="10"/>
  <c r="AY32" i="10"/>
  <c r="AY77" i="10"/>
  <c r="BO80" i="10"/>
  <c r="BO162" i="10" s="1"/>
  <c r="DD80" i="10"/>
  <c r="DD162" i="10" s="1"/>
  <c r="AV378" i="10"/>
  <c r="AV32" i="10"/>
  <c r="AV77" i="10"/>
  <c r="AU22" i="10"/>
  <c r="AU19" i="10" s="1"/>
  <c r="AU33" i="10" s="1"/>
  <c r="AV25" i="10"/>
  <c r="AV151" i="10" s="1"/>
  <c r="AT22" i="10"/>
  <c r="AT19" i="10" s="1"/>
  <c r="AT78" i="10" s="1"/>
  <c r="AX22" i="10"/>
  <c r="AX19" i="10" s="1"/>
  <c r="AX78" i="10" s="1"/>
  <c r="CO80" i="10"/>
  <c r="CO162" i="10" s="1"/>
  <c r="CJ151" i="10"/>
  <c r="AW22" i="10"/>
  <c r="AW19" i="10" s="1"/>
  <c r="DJ151" i="10"/>
  <c r="AV22" i="10"/>
  <c r="AV19" i="10" s="1"/>
  <c r="AV33" i="10" s="1"/>
  <c r="AU25" i="10"/>
  <c r="AU80" i="10" s="1"/>
  <c r="AU162" i="10" s="1"/>
  <c r="CY80" i="10"/>
  <c r="CY162" i="10" s="1"/>
  <c r="CV80" i="10"/>
  <c r="CV162" i="10" s="1"/>
  <c r="BQ151" i="10"/>
  <c r="DC80" i="10"/>
  <c r="DC162" i="10" s="1"/>
  <c r="CW80" i="10"/>
  <c r="CW162" i="10" s="1"/>
  <c r="DO151" i="10"/>
  <c r="BH151" i="10"/>
  <c r="BX80" i="10"/>
  <c r="BX162" i="10" s="1"/>
  <c r="DQ151" i="10"/>
  <c r="BE151" i="10"/>
  <c r="BK151" i="10"/>
  <c r="DN151" i="10"/>
  <c r="DF80" i="10"/>
  <c r="DF162" i="10" s="1"/>
  <c r="CK80" i="10"/>
  <c r="CK162" i="10" s="1"/>
  <c r="BG151" i="10"/>
  <c r="DE151" i="10"/>
  <c r="CZ80" i="10"/>
  <c r="CZ162" i="10" s="1"/>
  <c r="N148" i="10"/>
  <c r="BB22" i="10"/>
  <c r="BB19" i="10" s="1"/>
  <c r="DA80" i="10"/>
  <c r="DA162" i="10" s="1"/>
  <c r="BM80" i="10"/>
  <c r="BM162" i="10" s="1"/>
  <c r="DG151" i="10"/>
  <c r="DB80" i="10"/>
  <c r="DB162" i="10" s="1"/>
  <c r="BU22" i="10"/>
  <c r="BN80" i="10"/>
  <c r="BN162" i="10" s="1"/>
  <c r="AY22" i="10"/>
  <c r="AY19" i="10" s="1"/>
  <c r="AY78" i="10" s="1"/>
  <c r="CH151" i="10"/>
  <c r="CT151" i="10"/>
  <c r="CM80" i="10"/>
  <c r="CM162" i="10" s="1"/>
  <c r="BI80" i="10"/>
  <c r="BI162" i="10" s="1"/>
  <c r="BA22" i="10"/>
  <c r="BA19" i="10" s="1"/>
  <c r="BA148" i="10" s="1"/>
  <c r="DP22" i="10"/>
  <c r="BC22" i="10"/>
  <c r="BC19" i="10" s="1"/>
  <c r="BC78" i="10" s="1"/>
  <c r="AZ22" i="10"/>
  <c r="AZ19" i="10" s="1"/>
  <c r="AZ78" i="10" s="1"/>
  <c r="CB80" i="10"/>
  <c r="CB162" i="10" s="1"/>
  <c r="CR80" i="10"/>
  <c r="CR162" i="10" s="1"/>
  <c r="CG151" i="10"/>
  <c r="DK80" i="10"/>
  <c r="DK162" i="10" s="1"/>
  <c r="DP80" i="10"/>
  <c r="DP162" i="10" s="1"/>
  <c r="CI80" i="10"/>
  <c r="CI162" i="10" s="1"/>
  <c r="BI22" i="10"/>
  <c r="AY25" i="10"/>
  <c r="N33" i="10"/>
  <c r="N78" i="10"/>
  <c r="AJ33" i="10"/>
  <c r="AJ78" i="10"/>
  <c r="CS22" i="10"/>
  <c r="DI22" i="10"/>
  <c r="T33" i="10"/>
  <c r="AA148" i="10"/>
  <c r="AA78" i="10"/>
  <c r="AA33" i="10"/>
  <c r="AJ148" i="10"/>
  <c r="T78" i="10"/>
  <c r="DF22" i="10"/>
  <c r="T34" i="10"/>
  <c r="T41" i="10" s="1"/>
  <c r="DG22" i="10"/>
  <c r="BD22" i="10"/>
  <c r="CQ22" i="10"/>
  <c r="DM22" i="10"/>
  <c r="Y148" i="10"/>
  <c r="Y34" i="10"/>
  <c r="Y41" i="10" s="1"/>
  <c r="CZ22" i="10"/>
  <c r="AI148" i="10"/>
  <c r="AI78" i="10"/>
  <c r="AI34" i="10"/>
  <c r="AI41" i="10" s="1"/>
  <c r="CD22" i="10"/>
  <c r="U78" i="10"/>
  <c r="U148" i="10"/>
  <c r="BY22" i="10"/>
  <c r="AG148" i="10"/>
  <c r="S33" i="10"/>
  <c r="AD78" i="10"/>
  <c r="AG34" i="10"/>
  <c r="AG41" i="10" s="1"/>
  <c r="BM22" i="10"/>
  <c r="AD34" i="10"/>
  <c r="AD41" i="10" s="1"/>
  <c r="AP33" i="10"/>
  <c r="BN22" i="10"/>
  <c r="AP148" i="10"/>
  <c r="AG33" i="10"/>
  <c r="U34" i="10"/>
  <c r="U41" i="10" s="1"/>
  <c r="AM78" i="10"/>
  <c r="AM33" i="10"/>
  <c r="AD33" i="10"/>
  <c r="CX22" i="10"/>
  <c r="DH22" i="10"/>
  <c r="AM34" i="10"/>
  <c r="AM41" i="10" s="1"/>
  <c r="DE22" i="10"/>
  <c r="CU22" i="10"/>
  <c r="CJ22" i="10"/>
  <c r="BK22" i="10"/>
  <c r="Y33" i="10"/>
  <c r="BO22" i="10"/>
  <c r="AC34" i="10"/>
  <c r="AC41" i="10" s="1"/>
  <c r="AC148" i="10"/>
  <c r="BE22" i="10"/>
  <c r="DO22" i="10"/>
  <c r="DC22" i="10"/>
  <c r="BG22" i="10"/>
  <c r="CH22" i="10"/>
  <c r="BT22" i="10"/>
  <c r="CA22" i="10"/>
  <c r="DK22" i="10"/>
  <c r="BW22" i="10"/>
  <c r="AK78" i="10"/>
  <c r="BR22" i="10"/>
  <c r="BJ22" i="10"/>
  <c r="BQ22" i="10"/>
  <c r="DJ22" i="10"/>
  <c r="AK34" i="10"/>
  <c r="AK41" i="10" s="1"/>
  <c r="S148" i="10"/>
  <c r="CG22" i="10"/>
  <c r="AC78" i="10"/>
  <c r="AK33" i="10"/>
  <c r="DN22" i="10"/>
  <c r="M78" i="10"/>
  <c r="CW22" i="10"/>
  <c r="S78" i="10"/>
  <c r="DT22" i="10"/>
  <c r="AS148" i="10"/>
  <c r="AS78" i="10"/>
  <c r="BL22" i="10"/>
  <c r="AS34" i="10"/>
  <c r="AS41" i="10" s="1"/>
  <c r="BS22" i="10"/>
  <c r="DS22" i="10"/>
  <c r="W33" i="10"/>
  <c r="CI22" i="10"/>
  <c r="M34" i="10"/>
  <c r="M41" i="10" s="1"/>
  <c r="CT22" i="10"/>
  <c r="W78" i="10"/>
  <c r="CP22" i="10"/>
  <c r="CF22" i="10"/>
  <c r="DL22" i="10"/>
  <c r="AP78" i="10"/>
  <c r="M148" i="10"/>
  <c r="W34" i="10"/>
  <c r="W41" i="10" s="1"/>
  <c r="CV22" i="10"/>
  <c r="V80" i="10"/>
  <c r="V162" i="10" s="1"/>
  <c r="V151" i="10"/>
  <c r="AO80" i="10"/>
  <c r="AO162" i="10" s="1"/>
  <c r="AO151" i="10"/>
  <c r="W149" i="10"/>
  <c r="W161" i="10" s="1"/>
  <c r="W79" i="10"/>
  <c r="L79" i="10"/>
  <c r="L149" i="10"/>
  <c r="L161" i="10" s="1"/>
  <c r="AE79" i="10"/>
  <c r="AE149" i="10"/>
  <c r="AE161" i="10" s="1"/>
  <c r="U149" i="10"/>
  <c r="U161" i="10" s="1"/>
  <c r="U79" i="10"/>
  <c r="Z80" i="10"/>
  <c r="Z162" i="10" s="1"/>
  <c r="Z151" i="10"/>
  <c r="AQ151" i="10"/>
  <c r="AQ80" i="10"/>
  <c r="AQ162" i="10" s="1"/>
  <c r="T149" i="10"/>
  <c r="T161" i="10" s="1"/>
  <c r="T79" i="10"/>
  <c r="X149" i="10"/>
  <c r="X161" i="10" s="1"/>
  <c r="X79" i="10"/>
  <c r="R149" i="10"/>
  <c r="R161" i="10" s="1"/>
  <c r="R79" i="10"/>
  <c r="AA80" i="10"/>
  <c r="AA162" i="10" s="1"/>
  <c r="AA151" i="10"/>
  <c r="DQ22" i="10"/>
  <c r="M80" i="10"/>
  <c r="M162" i="10" s="1"/>
  <c r="M151" i="10"/>
  <c r="Q149" i="10"/>
  <c r="Q161" i="10" s="1"/>
  <c r="Q79" i="10"/>
  <c r="CM22" i="10"/>
  <c r="O78" i="10"/>
  <c r="O148" i="10"/>
  <c r="O33" i="10"/>
  <c r="O34" i="10"/>
  <c r="O41" i="10" s="1"/>
  <c r="X34" i="10"/>
  <c r="X41" i="10" s="1"/>
  <c r="X78" i="10"/>
  <c r="X33" i="10"/>
  <c r="X148" i="10"/>
  <c r="AG80" i="10"/>
  <c r="AG162" i="10" s="1"/>
  <c r="AG151" i="10"/>
  <c r="AF151" i="10"/>
  <c r="AF80" i="10"/>
  <c r="AF162" i="10" s="1"/>
  <c r="AL79" i="10"/>
  <c r="AL149" i="10"/>
  <c r="AL161" i="10" s="1"/>
  <c r="CL22" i="10"/>
  <c r="AB148" i="10"/>
  <c r="AB33" i="10"/>
  <c r="AB78" i="10"/>
  <c r="AB34" i="10"/>
  <c r="AB41" i="10" s="1"/>
  <c r="AH79" i="10"/>
  <c r="AH149" i="10"/>
  <c r="AH161" i="10" s="1"/>
  <c r="AS80" i="10"/>
  <c r="AS162" i="10" s="1"/>
  <c r="AS151" i="10"/>
  <c r="X151" i="10"/>
  <c r="X80" i="10"/>
  <c r="X162" i="10" s="1"/>
  <c r="AJ151" i="10"/>
  <c r="AJ80" i="10"/>
  <c r="AJ162" i="10" s="1"/>
  <c r="AT149" i="10"/>
  <c r="AT161" i="10" s="1"/>
  <c r="AT79" i="10"/>
  <c r="Z149" i="10"/>
  <c r="Z161" i="10" s="1"/>
  <c r="Z79" i="10"/>
  <c r="P79" i="10"/>
  <c r="P149" i="10"/>
  <c r="P161" i="10" s="1"/>
  <c r="V149" i="10"/>
  <c r="V161" i="10" s="1"/>
  <c r="V79" i="10"/>
  <c r="Q80" i="10"/>
  <c r="Q162" i="10" s="1"/>
  <c r="Q151" i="10"/>
  <c r="AM79" i="10"/>
  <c r="AM149" i="10"/>
  <c r="AM161" i="10" s="1"/>
  <c r="AP79" i="10"/>
  <c r="AP149" i="10"/>
  <c r="AP161" i="10" s="1"/>
  <c r="AO149" i="10"/>
  <c r="AO161" i="10" s="1"/>
  <c r="AO79" i="10"/>
  <c r="AH148" i="10"/>
  <c r="AH34" i="10"/>
  <c r="AH41" i="10" s="1"/>
  <c r="AH33" i="10"/>
  <c r="AH78" i="10"/>
  <c r="O151" i="10"/>
  <c r="O80" i="10"/>
  <c r="O162" i="10" s="1"/>
  <c r="BC80" i="10"/>
  <c r="BC162" i="10" s="1"/>
  <c r="BC151" i="10"/>
  <c r="P34" i="10"/>
  <c r="P41" i="10" s="1"/>
  <c r="P33" i="10"/>
  <c r="P78" i="10"/>
  <c r="P148" i="10"/>
  <c r="AL151" i="10"/>
  <c r="AL80" i="10"/>
  <c r="AL162" i="10" s="1"/>
  <c r="AB151" i="10"/>
  <c r="AB80" i="10"/>
  <c r="AB162" i="10" s="1"/>
  <c r="AG149" i="10"/>
  <c r="AG161" i="10" s="1"/>
  <c r="AG79" i="10"/>
  <c r="AM151" i="10"/>
  <c r="AM80" i="10"/>
  <c r="AM162" i="10" s="1"/>
  <c r="AK149" i="10"/>
  <c r="AK161" i="10" s="1"/>
  <c r="AK79" i="10"/>
  <c r="AK151" i="10"/>
  <c r="AK80" i="10"/>
  <c r="AK162" i="10" s="1"/>
  <c r="CB22" i="10"/>
  <c r="CE22" i="10"/>
  <c r="AJ149" i="10"/>
  <c r="AJ161" i="10" s="1"/>
  <c r="AJ79" i="10"/>
  <c r="AH151" i="10"/>
  <c r="AH80" i="10"/>
  <c r="AH162" i="10" s="1"/>
  <c r="AI80" i="10"/>
  <c r="AI162" i="10" s="1"/>
  <c r="AI151" i="10"/>
  <c r="AX79" i="10"/>
  <c r="AX149" i="10"/>
  <c r="AX161" i="10" s="1"/>
  <c r="CR22" i="10"/>
  <c r="N151" i="10"/>
  <c r="N80" i="10"/>
  <c r="N162" i="10" s="1"/>
  <c r="W151" i="10"/>
  <c r="W80" i="10"/>
  <c r="W162" i="10" s="1"/>
  <c r="P80" i="10"/>
  <c r="P162" i="10" s="1"/>
  <c r="P151" i="10"/>
  <c r="S79" i="10"/>
  <c r="S149" i="10"/>
  <c r="S161" i="10" s="1"/>
  <c r="U151" i="10"/>
  <c r="U80" i="10"/>
  <c r="U162" i="10" s="1"/>
  <c r="AN149" i="10"/>
  <c r="AN161" i="10" s="1"/>
  <c r="AN79" i="10"/>
  <c r="Y149" i="10"/>
  <c r="Y161" i="10" s="1"/>
  <c r="Y79" i="10"/>
  <c r="AQ79" i="10"/>
  <c r="AQ149" i="10"/>
  <c r="AQ161" i="10" s="1"/>
  <c r="AI149" i="10"/>
  <c r="AI161" i="10" s="1"/>
  <c r="AI79" i="10"/>
  <c r="L33" i="10"/>
  <c r="L78" i="10"/>
  <c r="L148" i="10"/>
  <c r="L34" i="10"/>
  <c r="L41" i="10" s="1"/>
  <c r="CK22" i="10"/>
  <c r="AR79" i="10"/>
  <c r="AR149" i="10"/>
  <c r="AR161" i="10" s="1"/>
  <c r="BX22" i="10"/>
  <c r="AS79" i="10"/>
  <c r="AS149" i="10"/>
  <c r="AS161" i="10" s="1"/>
  <c r="AQ148" i="10"/>
  <c r="AQ34" i="10"/>
  <c r="AQ41" i="10" s="1"/>
  <c r="AQ78" i="10"/>
  <c r="AQ33" i="10"/>
  <c r="BZ22" i="10"/>
  <c r="CC22" i="10"/>
  <c r="CY22" i="10"/>
  <c r="AF79" i="10"/>
  <c r="AF149" i="10"/>
  <c r="AF161" i="10" s="1"/>
  <c r="AB79" i="10"/>
  <c r="AB149" i="10"/>
  <c r="AB161" i="10" s="1"/>
  <c r="O79" i="10"/>
  <c r="O149" i="10"/>
  <c r="O161" i="10" s="1"/>
  <c r="N79" i="10"/>
  <c r="N149" i="10"/>
  <c r="N161" i="10" s="1"/>
  <c r="AC79" i="10"/>
  <c r="AC149" i="10"/>
  <c r="AC161" i="10" s="1"/>
  <c r="AW79" i="10"/>
  <c r="AW149" i="10"/>
  <c r="AW161" i="10" s="1"/>
  <c r="K61" i="10"/>
  <c r="K149" i="10"/>
  <c r="H24" i="10"/>
  <c r="K79" i="10"/>
  <c r="DU22" i="10"/>
  <c r="T151" i="10"/>
  <c r="T80" i="10"/>
  <c r="T162" i="10" s="1"/>
  <c r="S80" i="10"/>
  <c r="S162" i="10" s="1"/>
  <c r="S151" i="10"/>
  <c r="BB80" i="10"/>
  <c r="BB162" i="10" s="1"/>
  <c r="BB151" i="10"/>
  <c r="AN78" i="10"/>
  <c r="AN34" i="10"/>
  <c r="AN41" i="10" s="1"/>
  <c r="AN33" i="10"/>
  <c r="AN148" i="10"/>
  <c r="R148" i="10"/>
  <c r="R34" i="10"/>
  <c r="R41" i="10" s="1"/>
  <c r="R33" i="10"/>
  <c r="R78" i="10"/>
  <c r="AC151" i="10"/>
  <c r="AC80" i="10"/>
  <c r="AC162" i="10" s="1"/>
  <c r="CO22" i="10"/>
  <c r="Z78" i="10"/>
  <c r="Z33" i="10"/>
  <c r="Z148" i="10"/>
  <c r="Z34" i="10"/>
  <c r="Z41" i="10" s="1"/>
  <c r="DB22" i="10"/>
  <c r="DR22" i="10"/>
  <c r="BP22" i="10"/>
  <c r="AF78" i="10"/>
  <c r="AF33" i="10"/>
  <c r="AF34" i="10"/>
  <c r="AF41" i="10" s="1"/>
  <c r="AF148" i="10"/>
  <c r="AL148" i="10"/>
  <c r="AL34" i="10"/>
  <c r="AL41" i="10" s="1"/>
  <c r="AL33" i="10"/>
  <c r="AL78" i="10"/>
  <c r="Y80" i="10"/>
  <c r="Y162" i="10" s="1"/>
  <c r="Y151" i="10"/>
  <c r="AD151" i="10"/>
  <c r="AD80" i="10"/>
  <c r="AD162" i="10" s="1"/>
  <c r="AD79" i="10"/>
  <c r="AD149" i="10"/>
  <c r="AD161" i="10" s="1"/>
  <c r="AR80" i="10"/>
  <c r="AR162" i="10" s="1"/>
  <c r="AR151" i="10"/>
  <c r="AN80" i="10"/>
  <c r="AN162" i="10" s="1"/>
  <c r="AN151" i="10"/>
  <c r="M149" i="10"/>
  <c r="M161" i="10" s="1"/>
  <c r="M79" i="10"/>
  <c r="AE151" i="10"/>
  <c r="AE80" i="10"/>
  <c r="AE162" i="10" s="1"/>
  <c r="DA22" i="10"/>
  <c r="DD22" i="10"/>
  <c r="AP151" i="10"/>
  <c r="AP80" i="10"/>
  <c r="AP162" i="10" s="1"/>
  <c r="AO33" i="10"/>
  <c r="AO148" i="10"/>
  <c r="AO78" i="10"/>
  <c r="AO34" i="10"/>
  <c r="AO41" i="10" s="1"/>
  <c r="AU149" i="10"/>
  <c r="AU161" i="10" s="1"/>
  <c r="AU79" i="10"/>
  <c r="BV22" i="10"/>
  <c r="R80" i="10"/>
  <c r="R162" i="10" s="1"/>
  <c r="R151" i="10"/>
  <c r="AA79" i="10"/>
  <c r="AA149" i="10"/>
  <c r="AA161" i="10" s="1"/>
  <c r="AE78" i="10"/>
  <c r="AE33" i="10"/>
  <c r="AE148" i="10"/>
  <c r="AE34" i="10"/>
  <c r="AE41" i="10" s="1"/>
  <c r="Q34" i="10"/>
  <c r="Q41" i="10" s="1"/>
  <c r="Q148" i="10"/>
  <c r="Q33" i="10"/>
  <c r="Q78" i="10"/>
  <c r="V78" i="10"/>
  <c r="V148" i="10"/>
  <c r="V33" i="10"/>
  <c r="V34" i="10"/>
  <c r="V41" i="10" s="1"/>
  <c r="CN22" i="10"/>
  <c r="BF22" i="10"/>
  <c r="K28" i="10"/>
  <c r="K19" i="10"/>
  <c r="AR78" i="10"/>
  <c r="AR148" i="10"/>
  <c r="AR33" i="10"/>
  <c r="AR34" i="10"/>
  <c r="AR41" i="10" s="1"/>
  <c r="BH22" i="10"/>
  <c r="H35" i="9"/>
  <c r="AV149" i="10"/>
  <c r="AV161" i="10" s="1"/>
  <c r="AV79" i="10"/>
  <c r="BQ192" i="9"/>
  <c r="BQ49" i="10"/>
  <c r="BQ56" i="10" s="1"/>
  <c r="BS32" i="9"/>
  <c r="BS140" i="9" s="1"/>
  <c r="BT30" i="9"/>
  <c r="BR144" i="9"/>
  <c r="BR189" i="9"/>
  <c r="BR191" i="9" s="1"/>
  <c r="BS184" i="9"/>
  <c r="BS186" i="9" s="1"/>
  <c r="BQ490" i="10"/>
  <c r="BR352" i="10"/>
  <c r="BN178" i="9"/>
  <c r="BN179" i="9" s="1"/>
  <c r="BN172" i="9"/>
  <c r="BN173" i="9" s="1"/>
  <c r="BA23" i="10" s="1"/>
  <c r="BO160" i="9"/>
  <c r="BO163" i="9" s="1"/>
  <c r="BY151" i="10" l="1"/>
  <c r="DM80" i="10"/>
  <c r="DM162" i="10" s="1"/>
  <c r="DS151" i="10"/>
  <c r="BA80" i="10"/>
  <c r="BA162" i="10" s="1"/>
  <c r="AX80" i="10"/>
  <c r="AX162" i="10" s="1"/>
  <c r="BR151" i="10"/>
  <c r="CN151" i="10"/>
  <c r="CL151" i="10"/>
  <c r="BP151" i="10"/>
  <c r="AZ80" i="10"/>
  <c r="AZ162" i="10" s="1"/>
  <c r="CD80" i="10"/>
  <c r="CD162" i="10" s="1"/>
  <c r="BZ151" i="10"/>
  <c r="BV80" i="10"/>
  <c r="BV162" i="10" s="1"/>
  <c r="BT151" i="10"/>
  <c r="CP80" i="10"/>
  <c r="CP162" i="10" s="1"/>
  <c r="CA80" i="10"/>
  <c r="CA162" i="10" s="1"/>
  <c r="DL80" i="10"/>
  <c r="DL162" i="10" s="1"/>
  <c r="CE151" i="10"/>
  <c r="BU151" i="10"/>
  <c r="BW151" i="10"/>
  <c r="CS80" i="10"/>
  <c r="CS162" i="10" s="1"/>
  <c r="CQ151" i="10"/>
  <c r="CU80" i="10"/>
  <c r="CU162" i="10" s="1"/>
  <c r="DR151" i="10"/>
  <c r="CF151" i="10"/>
  <c r="AX151" i="10"/>
  <c r="AW34" i="10"/>
  <c r="AW41" i="10" s="1"/>
  <c r="AZ77" i="10"/>
  <c r="AZ32" i="10"/>
  <c r="AZ34" i="10" s="1"/>
  <c r="AZ41" i="10" s="1"/>
  <c r="AZ378" i="10"/>
  <c r="AW80" i="10"/>
  <c r="AW162" i="10" s="1"/>
  <c r="AT151" i="10"/>
  <c r="AV34" i="10"/>
  <c r="AV41" i="10" s="1"/>
  <c r="AV148" i="10"/>
  <c r="AV78" i="10"/>
  <c r="AU78" i="10"/>
  <c r="AT34" i="10"/>
  <c r="AT41" i="10" s="1"/>
  <c r="AU148" i="10"/>
  <c r="AU34" i="10"/>
  <c r="AU41" i="10" s="1"/>
  <c r="AX148" i="10"/>
  <c r="AT148" i="10"/>
  <c r="H25" i="10"/>
  <c r="I25" i="10" s="1"/>
  <c r="J25" i="10" s="1"/>
  <c r="AV80" i="10"/>
  <c r="AV162" i="10" s="1"/>
  <c r="AU151" i="10"/>
  <c r="BA378" i="10"/>
  <c r="BA32" i="10"/>
  <c r="BA34" i="10" s="1"/>
  <c r="BA41" i="10" s="1"/>
  <c r="BA77" i="10"/>
  <c r="AW33" i="10"/>
  <c r="AT33" i="10"/>
  <c r="AX33" i="10"/>
  <c r="BS144" i="9"/>
  <c r="AW148" i="10"/>
  <c r="AW78" i="10"/>
  <c r="AX34" i="10"/>
  <c r="AX41" i="10" s="1"/>
  <c r="AY80" i="10"/>
  <c r="AY162" i="10" s="1"/>
  <c r="AY151" i="10"/>
  <c r="BC33" i="10"/>
  <c r="BB148" i="10"/>
  <c r="BB78" i="10"/>
  <c r="BB33" i="10"/>
  <c r="AZ148" i="10"/>
  <c r="AY33" i="10"/>
  <c r="AY148" i="10"/>
  <c r="AY34" i="10"/>
  <c r="AY41" i="10" s="1"/>
  <c r="BC148" i="10"/>
  <c r="BA33" i="10"/>
  <c r="BA78" i="10"/>
  <c r="AZ33" i="10"/>
  <c r="G128" i="10"/>
  <c r="H128" i="10" s="1"/>
  <c r="I128" i="10" s="1"/>
  <c r="L28" i="10"/>
  <c r="K486" i="10"/>
  <c r="K78" i="10"/>
  <c r="K33" i="10"/>
  <c r="K148" i="10"/>
  <c r="K34" i="10"/>
  <c r="K41" i="10" s="1"/>
  <c r="K161" i="10"/>
  <c r="K164" i="10" s="1"/>
  <c r="G126" i="10"/>
  <c r="K489" i="10"/>
  <c r="L61" i="10"/>
  <c r="BR192" i="9"/>
  <c r="BR49" i="10"/>
  <c r="BR56" i="10" s="1"/>
  <c r="BT32" i="9"/>
  <c r="BT140" i="9" s="1"/>
  <c r="BD18" i="10" s="1"/>
  <c r="BD19" i="10" s="1"/>
  <c r="BU30" i="9"/>
  <c r="BR490" i="10"/>
  <c r="BS352" i="10"/>
  <c r="BS189" i="9"/>
  <c r="BS191" i="9" s="1"/>
  <c r="BT184" i="9"/>
  <c r="BT186" i="9" s="1"/>
  <c r="BO178" i="9"/>
  <c r="BO179" i="9" s="1"/>
  <c r="BO172" i="9"/>
  <c r="BO173" i="9" s="1"/>
  <c r="BP160" i="9"/>
  <c r="BP163" i="9" s="1"/>
  <c r="G127" i="10" l="1"/>
  <c r="BD33" i="10"/>
  <c r="BD148" i="10"/>
  <c r="BD78" i="10"/>
  <c r="C11" i="16"/>
  <c r="D11" i="16" s="1"/>
  <c r="J29" i="3"/>
  <c r="L29" i="3" s="1"/>
  <c r="M61" i="10"/>
  <c r="L489" i="10"/>
  <c r="L159" i="10"/>
  <c r="L167" i="10" s="1"/>
  <c r="L160" i="10" s="1"/>
  <c r="L164" i="10" s="1"/>
  <c r="K496" i="10"/>
  <c r="M28" i="10"/>
  <c r="L486" i="10"/>
  <c r="H126" i="10"/>
  <c r="I126" i="10" s="1"/>
  <c r="BS192" i="9"/>
  <c r="BS49" i="10"/>
  <c r="BS56" i="10" s="1"/>
  <c r="BP172" i="9"/>
  <c r="BP173" i="9" s="1"/>
  <c r="BB23" i="10" s="1"/>
  <c r="BP178" i="9"/>
  <c r="BP179" i="9" s="1"/>
  <c r="BQ160" i="9"/>
  <c r="BQ163" i="9" s="1"/>
  <c r="BT189" i="9"/>
  <c r="BT191" i="9" s="1"/>
  <c r="BU184" i="9"/>
  <c r="BU186" i="9" s="1"/>
  <c r="BU32" i="9"/>
  <c r="BU140" i="9" s="1"/>
  <c r="BV30" i="9"/>
  <c r="BT144" i="9"/>
  <c r="BS490" i="10"/>
  <c r="BT352" i="10"/>
  <c r="H127" i="10" l="1"/>
  <c r="I127" i="10" s="1"/>
  <c r="J30" i="3"/>
  <c r="L30" i="3" s="1"/>
  <c r="BB32" i="10"/>
  <c r="BB34" i="10" s="1"/>
  <c r="BB41" i="10" s="1"/>
  <c r="BB77" i="10"/>
  <c r="BB378" i="10"/>
  <c r="I29" i="14" s="1"/>
  <c r="I62" i="14" s="1"/>
  <c r="I81" i="14" s="1"/>
  <c r="BU144" i="9"/>
  <c r="BE18" i="10"/>
  <c r="BE19" i="10" s="1"/>
  <c r="M159" i="10"/>
  <c r="M167" i="10" s="1"/>
  <c r="M160" i="10" s="1"/>
  <c r="M164" i="10" s="1"/>
  <c r="M496" i="10" s="1"/>
  <c r="L496" i="10"/>
  <c r="M486" i="10"/>
  <c r="N28" i="10"/>
  <c r="M489" i="10"/>
  <c r="N61" i="10"/>
  <c r="BT192" i="9"/>
  <c r="BT49" i="10"/>
  <c r="BT56" i="10" s="1"/>
  <c r="BT490" i="10"/>
  <c r="BU352" i="10"/>
  <c r="BU189" i="9"/>
  <c r="BU191" i="9" s="1"/>
  <c r="BV184" i="9"/>
  <c r="BV186" i="9" s="1"/>
  <c r="BV32" i="9"/>
  <c r="BV140" i="9" s="1"/>
  <c r="BW30" i="9"/>
  <c r="BQ178" i="9"/>
  <c r="BQ179" i="9" s="1"/>
  <c r="BQ172" i="9"/>
  <c r="BQ173" i="9" s="1"/>
  <c r="BR160" i="9"/>
  <c r="BR163" i="9" s="1"/>
  <c r="BE78" i="10" l="1"/>
  <c r="BE33" i="10"/>
  <c r="BE148" i="10"/>
  <c r="N159" i="10"/>
  <c r="N167" i="10" s="1"/>
  <c r="N486" i="10"/>
  <c r="O28" i="10"/>
  <c r="N489" i="10"/>
  <c r="O61" i="10"/>
  <c r="BU192" i="9"/>
  <c r="BU49" i="10"/>
  <c r="BU56" i="10" s="1"/>
  <c r="BW32" i="9"/>
  <c r="BW140" i="9" s="1"/>
  <c r="BX30" i="9"/>
  <c r="BV144" i="9"/>
  <c r="BR178" i="9"/>
  <c r="BR179" i="9" s="1"/>
  <c r="BR172" i="9"/>
  <c r="BR173" i="9" s="1"/>
  <c r="BC23" i="10" s="1"/>
  <c r="BS160" i="9"/>
  <c r="BS163" i="9" s="1"/>
  <c r="BU490" i="10"/>
  <c r="BV352" i="10"/>
  <c r="BV189" i="9"/>
  <c r="BV191" i="9" s="1"/>
  <c r="BW184" i="9"/>
  <c r="BW186" i="9" s="1"/>
  <c r="BC378" i="10" l="1"/>
  <c r="BC77" i="10"/>
  <c r="BC32" i="10"/>
  <c r="BC34" i="10" s="1"/>
  <c r="BC41" i="10" s="1"/>
  <c r="BW144" i="9"/>
  <c r="P28" i="10"/>
  <c r="O486" i="10"/>
  <c r="O489" i="10"/>
  <c r="P61" i="10"/>
  <c r="BV49" i="10"/>
  <c r="BV56" i="10" s="1"/>
  <c r="BV192" i="9"/>
  <c r="N160" i="10"/>
  <c r="N164" i="10" s="1"/>
  <c r="BX32" i="9"/>
  <c r="BX140" i="9" s="1"/>
  <c r="BF18" i="10" s="1"/>
  <c r="BF19" i="10" s="1"/>
  <c r="BY30" i="9"/>
  <c r="BW189" i="9"/>
  <c r="BW191" i="9" s="1"/>
  <c r="BX184" i="9"/>
  <c r="BX186" i="9" s="1"/>
  <c r="BV490" i="10"/>
  <c r="BW352" i="10"/>
  <c r="BS172" i="9"/>
  <c r="BS173" i="9" s="1"/>
  <c r="BS178" i="9"/>
  <c r="BS179" i="9" s="1"/>
  <c r="BT160" i="9"/>
  <c r="BT163" i="9" s="1"/>
  <c r="BF33" i="10" l="1"/>
  <c r="BF148" i="10"/>
  <c r="BF78" i="10"/>
  <c r="P489" i="10"/>
  <c r="Q61" i="10"/>
  <c r="P486" i="10"/>
  <c r="Q28" i="10"/>
  <c r="BW192" i="9"/>
  <c r="BW49" i="10"/>
  <c r="BW56" i="10" s="1"/>
  <c r="BX189" i="9"/>
  <c r="BX191" i="9" s="1"/>
  <c r="BY184" i="9"/>
  <c r="BY186" i="9" s="1"/>
  <c r="N496" i="10"/>
  <c r="O159" i="10"/>
  <c r="BX144" i="9"/>
  <c r="BT172" i="9"/>
  <c r="BT173" i="9" s="1"/>
  <c r="BD23" i="10" s="1"/>
  <c r="BT178" i="9"/>
  <c r="BT179" i="9" s="1"/>
  <c r="BU160" i="9"/>
  <c r="BU163" i="9" s="1"/>
  <c r="BX352" i="10"/>
  <c r="BW490" i="10"/>
  <c r="BY32" i="9"/>
  <c r="BY140" i="9" s="1"/>
  <c r="BZ30" i="9"/>
  <c r="BD32" i="10" l="1"/>
  <c r="BD34" i="10" s="1"/>
  <c r="BD41" i="10" s="1"/>
  <c r="BD378" i="10"/>
  <c r="J29" i="14" s="1"/>
  <c r="J62" i="14" s="1"/>
  <c r="J81" i="14" s="1"/>
  <c r="BD77" i="10"/>
  <c r="BY144" i="9"/>
  <c r="Q486" i="10"/>
  <c r="R28" i="10"/>
  <c r="R61" i="10"/>
  <c r="Q489" i="10"/>
  <c r="BX192" i="9"/>
  <c r="BX49" i="10"/>
  <c r="BX56" i="10" s="1"/>
  <c r="BX490" i="10"/>
  <c r="BY352" i="10"/>
  <c r="BY189" i="9"/>
  <c r="BY191" i="9" s="1"/>
  <c r="BZ184" i="9"/>
  <c r="BZ186" i="9" s="1"/>
  <c r="BU178" i="9"/>
  <c r="BU179" i="9" s="1"/>
  <c r="BU172" i="9"/>
  <c r="BU173" i="9" s="1"/>
  <c r="BV160" i="9"/>
  <c r="BV163" i="9" s="1"/>
  <c r="O167" i="10"/>
  <c r="BZ32" i="9"/>
  <c r="BZ140" i="9" s="1"/>
  <c r="BG18" i="10" s="1"/>
  <c r="BG19" i="10" s="1"/>
  <c r="CA30" i="9"/>
  <c r="BG78" i="10" l="1"/>
  <c r="BG148" i="10"/>
  <c r="BG33" i="10"/>
  <c r="S61" i="10"/>
  <c r="R489" i="10"/>
  <c r="R486" i="10"/>
  <c r="S28" i="10"/>
  <c r="BY192" i="9"/>
  <c r="BY49" i="10"/>
  <c r="BY56" i="10" s="1"/>
  <c r="BZ189" i="9"/>
  <c r="BZ191" i="9" s="1"/>
  <c r="CA184" i="9"/>
  <c r="CA186" i="9" s="1"/>
  <c r="BZ144" i="9"/>
  <c r="O160" i="10"/>
  <c r="O164" i="10" s="1"/>
  <c r="BY490" i="10"/>
  <c r="BZ352" i="10"/>
  <c r="BV178" i="9"/>
  <c r="BV179" i="9" s="1"/>
  <c r="BV172" i="9"/>
  <c r="BV173" i="9" s="1"/>
  <c r="BE23" i="10" s="1"/>
  <c r="BW160" i="9"/>
  <c r="BW163" i="9" s="1"/>
  <c r="CA32" i="9"/>
  <c r="CA140" i="9" s="1"/>
  <c r="CB30" i="9"/>
  <c r="BE77" i="10" l="1"/>
  <c r="BE378" i="10"/>
  <c r="BE32" i="10"/>
  <c r="BE34" i="10" s="1"/>
  <c r="BE41" i="10" s="1"/>
  <c r="CA144" i="9"/>
  <c r="T28" i="10"/>
  <c r="S486" i="10"/>
  <c r="S489" i="10"/>
  <c r="T61" i="10"/>
  <c r="BZ49" i="10"/>
  <c r="BZ56" i="10" s="1"/>
  <c r="BZ192" i="9"/>
  <c r="O496" i="10"/>
  <c r="P159" i="10"/>
  <c r="CB32" i="9"/>
  <c r="CB140" i="9" s="1"/>
  <c r="BH18" i="10" s="1"/>
  <c r="BH19" i="10" s="1"/>
  <c r="CC30" i="9"/>
  <c r="BW178" i="9"/>
  <c r="BW179" i="9" s="1"/>
  <c r="BW172" i="9"/>
  <c r="BW173" i="9" s="1"/>
  <c r="BX160" i="9"/>
  <c r="BX163" i="9" s="1"/>
  <c r="CA189" i="9"/>
  <c r="CA191" i="9" s="1"/>
  <c r="CB184" i="9"/>
  <c r="CB186" i="9" s="1"/>
  <c r="BZ490" i="10"/>
  <c r="CA352" i="10"/>
  <c r="BH148" i="10" l="1"/>
  <c r="BH33" i="10"/>
  <c r="BH78" i="10"/>
  <c r="U61" i="10"/>
  <c r="T489" i="10"/>
  <c r="U28" i="10"/>
  <c r="T486" i="10"/>
  <c r="CA192" i="9"/>
  <c r="CA49" i="10"/>
  <c r="CA56" i="10" s="1"/>
  <c r="CB189" i="9"/>
  <c r="CB191" i="9" s="1"/>
  <c r="CC184" i="9"/>
  <c r="CC186" i="9" s="1"/>
  <c r="P167" i="10"/>
  <c r="BX178" i="9"/>
  <c r="BX179" i="9" s="1"/>
  <c r="BX172" i="9"/>
  <c r="BX173" i="9" s="1"/>
  <c r="BF23" i="10" s="1"/>
  <c r="BY160" i="9"/>
  <c r="BY163" i="9" s="1"/>
  <c r="CC32" i="9"/>
  <c r="CC140" i="9" s="1"/>
  <c r="CD30" i="9"/>
  <c r="CB144" i="9"/>
  <c r="CA490" i="10"/>
  <c r="CB352" i="10"/>
  <c r="BF77" i="10" l="1"/>
  <c r="BF378" i="10"/>
  <c r="K29" i="14" s="1"/>
  <c r="K62" i="14" s="1"/>
  <c r="K81" i="14" s="1"/>
  <c r="BF32" i="10"/>
  <c r="BF34" i="10" s="1"/>
  <c r="BF41" i="10" s="1"/>
  <c r="CC144" i="9"/>
  <c r="V28" i="10"/>
  <c r="U486" i="10"/>
  <c r="V61" i="10"/>
  <c r="U489" i="10"/>
  <c r="CB49" i="10"/>
  <c r="CB56" i="10" s="1"/>
  <c r="CB192" i="9"/>
  <c r="CD32" i="9"/>
  <c r="CD140" i="9" s="1"/>
  <c r="BI18" i="10" s="1"/>
  <c r="BI19" i="10" s="1"/>
  <c r="CE30" i="9"/>
  <c r="BY178" i="9"/>
  <c r="BY179" i="9" s="1"/>
  <c r="BY172" i="9"/>
  <c r="BY173" i="9" s="1"/>
  <c r="BZ160" i="9"/>
  <c r="BZ163" i="9" s="1"/>
  <c r="CB490" i="10"/>
  <c r="CC352" i="10"/>
  <c r="P160" i="10"/>
  <c r="P164" i="10" s="1"/>
  <c r="CC189" i="9"/>
  <c r="CC191" i="9" s="1"/>
  <c r="CD184" i="9"/>
  <c r="CD186" i="9" s="1"/>
  <c r="BI33" i="10" l="1"/>
  <c r="BI148" i="10"/>
  <c r="BI78" i="10"/>
  <c r="V489" i="10"/>
  <c r="W61" i="10"/>
  <c r="W28" i="10"/>
  <c r="V486" i="10"/>
  <c r="CC192" i="9"/>
  <c r="CC49" i="10"/>
  <c r="CC56" i="10" s="1"/>
  <c r="P496" i="10"/>
  <c r="Q159" i="10"/>
  <c r="CC490" i="10"/>
  <c r="CD352" i="10"/>
  <c r="BZ178" i="9"/>
  <c r="BZ179" i="9" s="1"/>
  <c r="BZ172" i="9"/>
  <c r="BZ173" i="9" s="1"/>
  <c r="BG23" i="10" s="1"/>
  <c r="CA160" i="9"/>
  <c r="CA163" i="9" s="1"/>
  <c r="CE32" i="9"/>
  <c r="CE140" i="9" s="1"/>
  <c r="CF30" i="9"/>
  <c r="CD189" i="9"/>
  <c r="CD191" i="9" s="1"/>
  <c r="CE184" i="9"/>
  <c r="CE186" i="9" s="1"/>
  <c r="CD144" i="9"/>
  <c r="BG32" i="10" l="1"/>
  <c r="BG34" i="10" s="1"/>
  <c r="BG41" i="10" s="1"/>
  <c r="BG77" i="10"/>
  <c r="BG378" i="10"/>
  <c r="CE144" i="9"/>
  <c r="BJ18" i="10"/>
  <c r="BJ19" i="10" s="1"/>
  <c r="W489" i="10"/>
  <c r="X61" i="10"/>
  <c r="W486" i="10"/>
  <c r="X28" i="10"/>
  <c r="CD49" i="10"/>
  <c r="CD56" i="10" s="1"/>
  <c r="CD192" i="9"/>
  <c r="CD490" i="10"/>
  <c r="CE352" i="10"/>
  <c r="CE189" i="9"/>
  <c r="CE191" i="9" s="1"/>
  <c r="CE192" i="9" s="1"/>
  <c r="CF184" i="9"/>
  <c r="CF186" i="9" s="1"/>
  <c r="Q167" i="10"/>
  <c r="CA172" i="9"/>
  <c r="CA173" i="9" s="1"/>
  <c r="CA178" i="9"/>
  <c r="CA179" i="9" s="1"/>
  <c r="CB160" i="9"/>
  <c r="CB163" i="9" s="1"/>
  <c r="CF32" i="9"/>
  <c r="CF140" i="9" s="1"/>
  <c r="CG30" i="9"/>
  <c r="BJ33" i="10" l="1"/>
  <c r="BJ78" i="10"/>
  <c r="BJ148" i="10"/>
  <c r="X486" i="10"/>
  <c r="Y28" i="10"/>
  <c r="X489" i="10"/>
  <c r="Y61" i="10"/>
  <c r="CE49" i="10"/>
  <c r="CE56" i="10" s="1"/>
  <c r="CB178" i="9"/>
  <c r="CB179" i="9" s="1"/>
  <c r="CB172" i="9"/>
  <c r="CB173" i="9" s="1"/>
  <c r="BH23" i="10" s="1"/>
  <c r="CC160" i="9"/>
  <c r="CC163" i="9" s="1"/>
  <c r="CE490" i="10"/>
  <c r="CF352" i="10"/>
  <c r="Q160" i="10"/>
  <c r="Q164" i="10" s="1"/>
  <c r="CF189" i="9"/>
  <c r="CF191" i="9" s="1"/>
  <c r="CF192" i="9" s="1"/>
  <c r="CG184" i="9"/>
  <c r="CG186" i="9" s="1"/>
  <c r="CG32" i="9"/>
  <c r="CG140" i="9" s="1"/>
  <c r="CH30" i="9"/>
  <c r="CF144" i="9"/>
  <c r="BH77" i="10" l="1"/>
  <c r="BH32" i="10"/>
  <c r="BH34" i="10" s="1"/>
  <c r="BH41" i="10" s="1"/>
  <c r="BH378" i="10"/>
  <c r="L29" i="14" s="1"/>
  <c r="L62" i="14" s="1"/>
  <c r="L81" i="14" s="1"/>
  <c r="CG144" i="9"/>
  <c r="Z61" i="10"/>
  <c r="Y489" i="10"/>
  <c r="Y486" i="10"/>
  <c r="Z28" i="10"/>
  <c r="CF49" i="10"/>
  <c r="CF56" i="10" s="1"/>
  <c r="CF490" i="10"/>
  <c r="CG352" i="10"/>
  <c r="CC178" i="9"/>
  <c r="CC179" i="9" s="1"/>
  <c r="CC172" i="9"/>
  <c r="CC173" i="9" s="1"/>
  <c r="CD160" i="9"/>
  <c r="CD163" i="9" s="1"/>
  <c r="CH32" i="9"/>
  <c r="CH140" i="9" s="1"/>
  <c r="BK18" i="10" s="1"/>
  <c r="BK19" i="10" s="1"/>
  <c r="CI30" i="9"/>
  <c r="CG189" i="9"/>
  <c r="CG191" i="9" s="1"/>
  <c r="CG192" i="9" s="1"/>
  <c r="CH184" i="9"/>
  <c r="CH186" i="9" s="1"/>
  <c r="Q496" i="10"/>
  <c r="R159" i="10"/>
  <c r="BK78" i="10" l="1"/>
  <c r="BK33" i="10"/>
  <c r="BK148" i="10"/>
  <c r="Z486" i="10"/>
  <c r="AA28" i="10"/>
  <c r="Z489" i="10"/>
  <c r="AA61" i="10"/>
  <c r="CG49" i="10"/>
  <c r="CG56" i="10" s="1"/>
  <c r="CH144" i="9"/>
  <c r="CI32" i="9"/>
  <c r="CI140" i="9" s="1"/>
  <c r="CJ30" i="9"/>
  <c r="CD178" i="9"/>
  <c r="CD179" i="9" s="1"/>
  <c r="CD172" i="9"/>
  <c r="CD173" i="9" s="1"/>
  <c r="BI23" i="10" s="1"/>
  <c r="CE160" i="9"/>
  <c r="CE163" i="9" s="1"/>
  <c r="CG490" i="10"/>
  <c r="CH352" i="10"/>
  <c r="R167" i="10"/>
  <c r="CH189" i="9"/>
  <c r="CH191" i="9" s="1"/>
  <c r="CI184" i="9"/>
  <c r="CI186" i="9" s="1"/>
  <c r="BI77" i="10" l="1"/>
  <c r="BI378" i="10"/>
  <c r="BI32" i="10"/>
  <c r="BI34" i="10" s="1"/>
  <c r="BI41" i="10" s="1"/>
  <c r="CI144" i="9"/>
  <c r="BL18" i="10"/>
  <c r="BL19" i="10" s="1"/>
  <c r="AB28" i="10"/>
  <c r="AA486" i="10"/>
  <c r="AA489" i="10"/>
  <c r="AB61" i="10"/>
  <c r="CH49" i="10"/>
  <c r="CH56" i="10" s="1"/>
  <c r="CH192" i="9"/>
  <c r="CI352" i="10"/>
  <c r="CH490" i="10"/>
  <c r="CE178" i="9"/>
  <c r="CE179" i="9" s="1"/>
  <c r="CE172" i="9"/>
  <c r="CE173" i="9" s="1"/>
  <c r="CF160" i="9"/>
  <c r="CF163" i="9" s="1"/>
  <c r="R160" i="10"/>
  <c r="R164" i="10" s="1"/>
  <c r="CJ32" i="9"/>
  <c r="CJ140" i="9" s="1"/>
  <c r="CK30" i="9"/>
  <c r="CI189" i="9"/>
  <c r="CI191" i="9" s="1"/>
  <c r="CJ184" i="9"/>
  <c r="CJ186" i="9" s="1"/>
  <c r="BL78" i="10" l="1"/>
  <c r="BL33" i="10"/>
  <c r="BL148" i="10"/>
  <c r="AB489" i="10"/>
  <c r="AC61" i="10"/>
  <c r="AB486" i="10"/>
  <c r="AC28" i="10"/>
  <c r="CI192" i="9"/>
  <c r="CI49" i="10"/>
  <c r="CI56" i="10" s="1"/>
  <c r="CJ144" i="9"/>
  <c r="CF178" i="9"/>
  <c r="CF179" i="9" s="1"/>
  <c r="CF172" i="9"/>
  <c r="CF173" i="9" s="1"/>
  <c r="BJ23" i="10" s="1"/>
  <c r="CG160" i="9"/>
  <c r="CG163" i="9" s="1"/>
  <c r="CJ189" i="9"/>
  <c r="CJ191" i="9" s="1"/>
  <c r="CK184" i="9"/>
  <c r="CK186" i="9" s="1"/>
  <c r="CI490" i="10"/>
  <c r="CJ352" i="10"/>
  <c r="CK32" i="9"/>
  <c r="CK140" i="9" s="1"/>
  <c r="CL30" i="9"/>
  <c r="R496" i="10"/>
  <c r="S159" i="10"/>
  <c r="BJ77" i="10" l="1"/>
  <c r="BJ32" i="10"/>
  <c r="BJ34" i="10" s="1"/>
  <c r="BJ41" i="10" s="1"/>
  <c r="BJ378" i="10"/>
  <c r="M29" i="14" s="1"/>
  <c r="M62" i="14" s="1"/>
  <c r="M81" i="14" s="1"/>
  <c r="CK144" i="9"/>
  <c r="BM18" i="10"/>
  <c r="BM19" i="10" s="1"/>
  <c r="AD28" i="10"/>
  <c r="AC486" i="10"/>
  <c r="AC489" i="10"/>
  <c r="AD61" i="10"/>
  <c r="CJ192" i="9"/>
  <c r="CJ49" i="10"/>
  <c r="CJ56" i="10" s="1"/>
  <c r="CK352" i="10"/>
  <c r="CJ490" i="10"/>
  <c r="CG172" i="9"/>
  <c r="CG173" i="9" s="1"/>
  <c r="CG178" i="9"/>
  <c r="CG179" i="9" s="1"/>
  <c r="CH160" i="9"/>
  <c r="CH163" i="9" s="1"/>
  <c r="CL32" i="9"/>
  <c r="CL140" i="9" s="1"/>
  <c r="CM30" i="9"/>
  <c r="CK189" i="9"/>
  <c r="CK191" i="9" s="1"/>
  <c r="CL184" i="9"/>
  <c r="CL186" i="9" s="1"/>
  <c r="S167" i="10"/>
  <c r="BM78" i="10" l="1"/>
  <c r="BM33" i="10"/>
  <c r="BM148" i="10"/>
  <c r="AD489" i="10"/>
  <c r="AE61" i="10"/>
  <c r="AD486" i="10"/>
  <c r="AE28" i="10"/>
  <c r="CK192" i="9"/>
  <c r="CK49" i="10"/>
  <c r="CK56" i="10" s="1"/>
  <c r="CH172" i="9"/>
  <c r="CH173" i="9" s="1"/>
  <c r="BK23" i="10" s="1"/>
  <c r="CH178" i="9"/>
  <c r="CH179" i="9" s="1"/>
  <c r="CI160" i="9"/>
  <c r="CI163" i="9" s="1"/>
  <c r="S160" i="10"/>
  <c r="S164" i="10" s="1"/>
  <c r="CL189" i="9"/>
  <c r="CL191" i="9" s="1"/>
  <c r="CM184" i="9"/>
  <c r="CM186" i="9" s="1"/>
  <c r="CK490" i="10"/>
  <c r="CL352" i="10"/>
  <c r="CM32" i="9"/>
  <c r="CM140" i="9" s="1"/>
  <c r="CN30" i="9"/>
  <c r="CL144" i="9"/>
  <c r="BK77" i="10" l="1"/>
  <c r="BK378" i="10"/>
  <c r="BK32" i="10"/>
  <c r="BK34" i="10" s="1"/>
  <c r="BK41" i="10" s="1"/>
  <c r="CM144" i="9"/>
  <c r="AE489" i="10"/>
  <c r="AF61" i="10"/>
  <c r="AE486" i="10"/>
  <c r="AF28" i="10"/>
  <c r="CL49" i="10"/>
  <c r="CL56" i="10" s="1"/>
  <c r="CL192" i="9"/>
  <c r="CN32" i="9"/>
  <c r="CN140" i="9" s="1"/>
  <c r="BN18" i="10" s="1"/>
  <c r="BN19" i="10" s="1"/>
  <c r="CO30" i="9"/>
  <c r="CL490" i="10"/>
  <c r="CM352" i="10"/>
  <c r="CI178" i="9"/>
  <c r="CI179" i="9" s="1"/>
  <c r="CI172" i="9"/>
  <c r="CI173" i="9" s="1"/>
  <c r="CJ160" i="9"/>
  <c r="CJ163" i="9" s="1"/>
  <c r="CM189" i="9"/>
  <c r="CM191" i="9" s="1"/>
  <c r="CN184" i="9"/>
  <c r="CN186" i="9" s="1"/>
  <c r="S496" i="10"/>
  <c r="T159" i="10"/>
  <c r="BN33" i="10" l="1"/>
  <c r="BN148" i="10"/>
  <c r="BN78" i="10"/>
  <c r="AF486" i="10"/>
  <c r="AG28" i="10"/>
  <c r="AF489" i="10"/>
  <c r="AG61" i="10"/>
  <c r="CM192" i="9"/>
  <c r="CM49" i="10"/>
  <c r="CM56" i="10" s="1"/>
  <c r="CN144" i="9"/>
  <c r="CJ178" i="9"/>
  <c r="CJ179" i="9" s="1"/>
  <c r="CJ172" i="9"/>
  <c r="CJ173" i="9" s="1"/>
  <c r="BL23" i="10" s="1"/>
  <c r="CK160" i="9"/>
  <c r="CK163" i="9" s="1"/>
  <c r="CN189" i="9"/>
  <c r="CN191" i="9" s="1"/>
  <c r="CO184" i="9"/>
  <c r="CO186" i="9" s="1"/>
  <c r="CM490" i="10"/>
  <c r="CN352" i="10"/>
  <c r="T167" i="10"/>
  <c r="CO32" i="9"/>
  <c r="CO140" i="9" s="1"/>
  <c r="CP30" i="9"/>
  <c r="BL32" i="10" l="1"/>
  <c r="BL34" i="10" s="1"/>
  <c r="BL41" i="10" s="1"/>
  <c r="BL77" i="10"/>
  <c r="BL378" i="10"/>
  <c r="N29" i="14" s="1"/>
  <c r="N62" i="14" s="1"/>
  <c r="N81" i="14" s="1"/>
  <c r="CO144" i="9"/>
  <c r="AG486" i="10"/>
  <c r="AH28" i="10"/>
  <c r="AH61" i="10"/>
  <c r="AG489" i="10"/>
  <c r="CN49" i="10"/>
  <c r="CN56" i="10" s="1"/>
  <c r="CN490" i="10"/>
  <c r="CO352" i="10"/>
  <c r="CK172" i="9"/>
  <c r="CK173" i="9" s="1"/>
  <c r="CK178" i="9"/>
  <c r="CK179" i="9" s="1"/>
  <c r="CL160" i="9"/>
  <c r="CL163" i="9" s="1"/>
  <c r="T160" i="10"/>
  <c r="T164" i="10" s="1"/>
  <c r="CO189" i="9"/>
  <c r="CO191" i="9" s="1"/>
  <c r="CP184" i="9"/>
  <c r="CP186" i="9" s="1"/>
  <c r="CN192" i="9"/>
  <c r="CP32" i="9"/>
  <c r="CP140" i="9" s="1"/>
  <c r="BO18" i="10" s="1"/>
  <c r="BO19" i="10" s="1"/>
  <c r="CQ30" i="9"/>
  <c r="BO148" i="10" l="1"/>
  <c r="BO33" i="10"/>
  <c r="BO78" i="10"/>
  <c r="AH489" i="10"/>
  <c r="AI61" i="10"/>
  <c r="AI28" i="10"/>
  <c r="AH486" i="10"/>
  <c r="CO49" i="10"/>
  <c r="CO56" i="10" s="1"/>
  <c r="CO490" i="10"/>
  <c r="CP352" i="10"/>
  <c r="CP189" i="9"/>
  <c r="CP191" i="9" s="1"/>
  <c r="CQ184" i="9"/>
  <c r="CQ186" i="9" s="1"/>
  <c r="CL178" i="9"/>
  <c r="CL179" i="9" s="1"/>
  <c r="CL172" i="9"/>
  <c r="CL173" i="9" s="1"/>
  <c r="BM23" i="10" s="1"/>
  <c r="CM160" i="9"/>
  <c r="CM163" i="9" s="1"/>
  <c r="CQ32" i="9"/>
  <c r="CQ140" i="9" s="1"/>
  <c r="CR30" i="9"/>
  <c r="CP144" i="9"/>
  <c r="CO192" i="9"/>
  <c r="T496" i="10"/>
  <c r="U159" i="10"/>
  <c r="BM378" i="10" l="1"/>
  <c r="BM77" i="10"/>
  <c r="BM32" i="10"/>
  <c r="BM34" i="10" s="1"/>
  <c r="BM41" i="10" s="1"/>
  <c r="CQ144" i="9"/>
  <c r="AI486" i="10"/>
  <c r="AJ28" i="10"/>
  <c r="AI489" i="10"/>
  <c r="AJ61" i="10"/>
  <c r="CP192" i="9"/>
  <c r="CP49" i="10"/>
  <c r="CP56" i="10" s="1"/>
  <c r="CQ189" i="9"/>
  <c r="CQ191" i="9" s="1"/>
  <c r="CR184" i="9"/>
  <c r="CR186" i="9" s="1"/>
  <c r="CR32" i="9"/>
  <c r="CR140" i="9" s="1"/>
  <c r="BP18" i="10" s="1"/>
  <c r="BP19" i="10" s="1"/>
  <c r="CS30" i="9"/>
  <c r="CM178" i="9"/>
  <c r="CM179" i="9" s="1"/>
  <c r="CM172" i="9"/>
  <c r="CM173" i="9" s="1"/>
  <c r="CN160" i="9"/>
  <c r="CN163" i="9" s="1"/>
  <c r="U167" i="10"/>
  <c r="CP490" i="10"/>
  <c r="CQ352" i="10"/>
  <c r="BP33" i="10" l="1"/>
  <c r="BP148" i="10"/>
  <c r="BP78" i="10"/>
  <c r="AJ489" i="10"/>
  <c r="AK61" i="10"/>
  <c r="AJ486" i="10"/>
  <c r="AK28" i="10"/>
  <c r="CQ192" i="9"/>
  <c r="CQ49" i="10"/>
  <c r="CQ56" i="10" s="1"/>
  <c r="CQ490" i="10"/>
  <c r="CR352" i="10"/>
  <c r="CS32" i="9"/>
  <c r="CS140" i="9" s="1"/>
  <c r="CT30" i="9"/>
  <c r="CR189" i="9"/>
  <c r="CR191" i="9" s="1"/>
  <c r="CS184" i="9"/>
  <c r="CS186" i="9" s="1"/>
  <c r="U160" i="10"/>
  <c r="U164" i="10" s="1"/>
  <c r="CN178" i="9"/>
  <c r="CN179" i="9" s="1"/>
  <c r="CN172" i="9"/>
  <c r="CN173" i="9" s="1"/>
  <c r="BN23" i="10" s="1"/>
  <c r="CO160" i="9"/>
  <c r="CO163" i="9" s="1"/>
  <c r="CR144" i="9"/>
  <c r="BN378" i="10" l="1"/>
  <c r="O29" i="14" s="1"/>
  <c r="O62" i="14" s="1"/>
  <c r="O81" i="14" s="1"/>
  <c r="BN32" i="10"/>
  <c r="BN34" i="10" s="1"/>
  <c r="BN41" i="10" s="1"/>
  <c r="BN77" i="10"/>
  <c r="CS144" i="9"/>
  <c r="AK489" i="10"/>
  <c r="AL61" i="10"/>
  <c r="AK486" i="10"/>
  <c r="AL28" i="10"/>
  <c r="CR192" i="9"/>
  <c r="CR49" i="10"/>
  <c r="CR56" i="10" s="1"/>
  <c r="CT32" i="9"/>
  <c r="CT140" i="9" s="1"/>
  <c r="BQ18" i="10" s="1"/>
  <c r="BQ19" i="10" s="1"/>
  <c r="CU30" i="9"/>
  <c r="U496" i="10"/>
  <c r="V159" i="10"/>
  <c r="CO172" i="9"/>
  <c r="CO173" i="9" s="1"/>
  <c r="CO178" i="9"/>
  <c r="CO179" i="9" s="1"/>
  <c r="CP160" i="9"/>
  <c r="CP163" i="9" s="1"/>
  <c r="CR490" i="10"/>
  <c r="CS352" i="10"/>
  <c r="CS189" i="9"/>
  <c r="CS191" i="9" s="1"/>
  <c r="CT184" i="9"/>
  <c r="CT186" i="9" s="1"/>
  <c r="BQ78" i="10" l="1"/>
  <c r="BQ148" i="10"/>
  <c r="BQ33" i="10"/>
  <c r="AL486" i="10"/>
  <c r="AM28" i="10"/>
  <c r="AL489" i="10"/>
  <c r="AM61" i="10"/>
  <c r="CS192" i="9"/>
  <c r="CS49" i="10"/>
  <c r="CS56" i="10" s="1"/>
  <c r="V167" i="10"/>
  <c r="CT189" i="9"/>
  <c r="CT191" i="9" s="1"/>
  <c r="CU184" i="9"/>
  <c r="CU186" i="9" s="1"/>
  <c r="CS490" i="10"/>
  <c r="CT352" i="10"/>
  <c r="CU32" i="9"/>
  <c r="CU140" i="9" s="1"/>
  <c r="CV30" i="9"/>
  <c r="CP178" i="9"/>
  <c r="CP179" i="9" s="1"/>
  <c r="CP172" i="9"/>
  <c r="CP173" i="9" s="1"/>
  <c r="BO23" i="10" s="1"/>
  <c r="CQ160" i="9"/>
  <c r="CQ163" i="9" s="1"/>
  <c r="CT144" i="9"/>
  <c r="BO378" i="10" l="1"/>
  <c r="BO77" i="10"/>
  <c r="BO32" i="10"/>
  <c r="BO34" i="10" s="1"/>
  <c r="BO41" i="10" s="1"/>
  <c r="CU144" i="9"/>
  <c r="BR18" i="10"/>
  <c r="BR19" i="10" s="1"/>
  <c r="AM486" i="10"/>
  <c r="AN28" i="10"/>
  <c r="AN61" i="10"/>
  <c r="AM489" i="10"/>
  <c r="CT192" i="9"/>
  <c r="CT49" i="10"/>
  <c r="CT56" i="10" s="1"/>
  <c r="CU189" i="9"/>
  <c r="CU191" i="9" s="1"/>
  <c r="CV184" i="9"/>
  <c r="CV186" i="9" s="1"/>
  <c r="V160" i="10"/>
  <c r="V164" i="10" s="1"/>
  <c r="CQ178" i="9"/>
  <c r="CQ179" i="9" s="1"/>
  <c r="CQ172" i="9"/>
  <c r="CQ173" i="9" s="1"/>
  <c r="CR160" i="9"/>
  <c r="CR163" i="9" s="1"/>
  <c r="CV32" i="9"/>
  <c r="CV140" i="9" s="1"/>
  <c r="CW30" i="9"/>
  <c r="CT490" i="10"/>
  <c r="CU352" i="10"/>
  <c r="BR33" i="10" l="1"/>
  <c r="BR78" i="10"/>
  <c r="BR148" i="10"/>
  <c r="AN489" i="10"/>
  <c r="AO61" i="10"/>
  <c r="AN486" i="10"/>
  <c r="AO28" i="10"/>
  <c r="CU192" i="9"/>
  <c r="CU49" i="10"/>
  <c r="CU56" i="10" s="1"/>
  <c r="V496" i="10"/>
  <c r="W159" i="10"/>
  <c r="CV352" i="10"/>
  <c r="CU490" i="10"/>
  <c r="CV144" i="9"/>
  <c r="CV189" i="9"/>
  <c r="CV191" i="9" s="1"/>
  <c r="CW184" i="9"/>
  <c r="CW186" i="9" s="1"/>
  <c r="CW32" i="9"/>
  <c r="CW140" i="9" s="1"/>
  <c r="CX30" i="9"/>
  <c r="CR178" i="9"/>
  <c r="CR179" i="9" s="1"/>
  <c r="CR172" i="9"/>
  <c r="CR173" i="9" s="1"/>
  <c r="BP23" i="10" s="1"/>
  <c r="CS160" i="9"/>
  <c r="CS163" i="9" s="1"/>
  <c r="BP77" i="10" l="1"/>
  <c r="BP32" i="10"/>
  <c r="BP34" i="10" s="1"/>
  <c r="BP41" i="10" s="1"/>
  <c r="BP378" i="10"/>
  <c r="P29" i="14" s="1"/>
  <c r="P62" i="14" s="1"/>
  <c r="P81" i="14" s="1"/>
  <c r="CW144" i="9"/>
  <c r="AO489" i="10"/>
  <c r="AP61" i="10"/>
  <c r="AP28" i="10"/>
  <c r="AO486" i="10"/>
  <c r="CV192" i="9"/>
  <c r="CV49" i="10"/>
  <c r="CV56" i="10" s="1"/>
  <c r="CX32" i="9"/>
  <c r="CX140" i="9" s="1"/>
  <c r="BS18" i="10" s="1"/>
  <c r="BS19" i="10" s="1"/>
  <c r="CY30" i="9"/>
  <c r="CW352" i="10"/>
  <c r="CV490" i="10"/>
  <c r="W167" i="10"/>
  <c r="CW189" i="9"/>
  <c r="CW191" i="9" s="1"/>
  <c r="CX184" i="9"/>
  <c r="CX186" i="9" s="1"/>
  <c r="CS178" i="9"/>
  <c r="CS179" i="9" s="1"/>
  <c r="CS172" i="9"/>
  <c r="CS173" i="9" s="1"/>
  <c r="CT160" i="9"/>
  <c r="CT163" i="9" s="1"/>
  <c r="BS33" i="10" l="1"/>
  <c r="BS78" i="10"/>
  <c r="BS148" i="10"/>
  <c r="AP489" i="10"/>
  <c r="AQ61" i="10"/>
  <c r="AQ28" i="10"/>
  <c r="AP486" i="10"/>
  <c r="CW49" i="10"/>
  <c r="CW56" i="10" s="1"/>
  <c r="CW192" i="9"/>
  <c r="W160" i="10"/>
  <c r="W164" i="10" s="1"/>
  <c r="CT172" i="9"/>
  <c r="CT173" i="9" s="1"/>
  <c r="BQ23" i="10" s="1"/>
  <c r="CT178" i="9"/>
  <c r="CT179" i="9" s="1"/>
  <c r="CU160" i="9"/>
  <c r="CU163" i="9" s="1"/>
  <c r="CW490" i="10"/>
  <c r="CX352" i="10"/>
  <c r="CY32" i="9"/>
  <c r="CY140" i="9" s="1"/>
  <c r="CZ30" i="9"/>
  <c r="CX144" i="9"/>
  <c r="CX189" i="9"/>
  <c r="CX191" i="9" s="1"/>
  <c r="CY184" i="9"/>
  <c r="CY186" i="9" s="1"/>
  <c r="BQ77" i="10" l="1"/>
  <c r="BQ378" i="10"/>
  <c r="BQ32" i="10"/>
  <c r="BQ34" i="10" s="1"/>
  <c r="BQ41" i="10" s="1"/>
  <c r="CY144" i="9"/>
  <c r="AQ486" i="10"/>
  <c r="AR28" i="10"/>
  <c r="AQ489" i="10"/>
  <c r="AR61" i="10"/>
  <c r="CX192" i="9"/>
  <c r="CX49" i="10"/>
  <c r="CX56" i="10" s="1"/>
  <c r="W496" i="10"/>
  <c r="X159" i="10"/>
  <c r="CY189" i="9"/>
  <c r="CY191" i="9" s="1"/>
  <c r="CZ184" i="9"/>
  <c r="CZ186" i="9" s="1"/>
  <c r="CZ32" i="9"/>
  <c r="CZ140" i="9" s="1"/>
  <c r="BT18" i="10" s="1"/>
  <c r="BT19" i="10" s="1"/>
  <c r="DA30" i="9"/>
  <c r="CX490" i="10"/>
  <c r="CY352" i="10"/>
  <c r="CU172" i="9"/>
  <c r="CU173" i="9" s="1"/>
  <c r="CU178" i="9"/>
  <c r="CU179" i="9" s="1"/>
  <c r="CV160" i="9"/>
  <c r="CV163" i="9" s="1"/>
  <c r="BT33" i="10" l="1"/>
  <c r="BT148" i="10"/>
  <c r="BT78" i="10"/>
  <c r="AR486" i="10"/>
  <c r="AS28" i="10"/>
  <c r="AR489" i="10"/>
  <c r="AS61" i="10"/>
  <c r="CY192" i="9"/>
  <c r="CY49" i="10"/>
  <c r="CY56" i="10" s="1"/>
  <c r="X167" i="10"/>
  <c r="CZ144" i="9"/>
  <c r="CY490" i="10"/>
  <c r="CZ352" i="10"/>
  <c r="DA32" i="9"/>
  <c r="DA140" i="9" s="1"/>
  <c r="DB30" i="9"/>
  <c r="CZ189" i="9"/>
  <c r="CZ191" i="9" s="1"/>
  <c r="DA184" i="9"/>
  <c r="DA186" i="9" s="1"/>
  <c r="CV178" i="9"/>
  <c r="CV179" i="9" s="1"/>
  <c r="CV172" i="9"/>
  <c r="CV173" i="9" s="1"/>
  <c r="BR23" i="10" s="1"/>
  <c r="CW160" i="9"/>
  <c r="CW163" i="9" s="1"/>
  <c r="BR77" i="10" l="1"/>
  <c r="BR32" i="10"/>
  <c r="BR34" i="10" s="1"/>
  <c r="BR41" i="10" s="1"/>
  <c r="BR378" i="10"/>
  <c r="Q29" i="14" s="1"/>
  <c r="Q62" i="14" s="1"/>
  <c r="Q81" i="14" s="1"/>
  <c r="DA144" i="9"/>
  <c r="AT61" i="10"/>
  <c r="AS489" i="10"/>
  <c r="AS486" i="10"/>
  <c r="AT28" i="10"/>
  <c r="CZ192" i="9"/>
  <c r="CZ49" i="10"/>
  <c r="CZ56" i="10" s="1"/>
  <c r="X160" i="10"/>
  <c r="X164" i="10" s="1"/>
  <c r="DA189" i="9"/>
  <c r="DA191" i="9" s="1"/>
  <c r="DB184" i="9"/>
  <c r="DB186" i="9" s="1"/>
  <c r="DB32" i="9"/>
  <c r="DB140" i="9" s="1"/>
  <c r="BU18" i="10" s="1"/>
  <c r="BU19" i="10" s="1"/>
  <c r="DC30" i="9"/>
  <c r="CZ490" i="10"/>
  <c r="DA352" i="10"/>
  <c r="CW178" i="9"/>
  <c r="CW179" i="9" s="1"/>
  <c r="CW172" i="9"/>
  <c r="CW173" i="9" s="1"/>
  <c r="CX160" i="9"/>
  <c r="CX163" i="9" s="1"/>
  <c r="BU33" i="10" l="1"/>
  <c r="BU78" i="10"/>
  <c r="BU148" i="10"/>
  <c r="AT486" i="10"/>
  <c r="AU28" i="10"/>
  <c r="AT489" i="10"/>
  <c r="AU61" i="10"/>
  <c r="DA192" i="9"/>
  <c r="DA49" i="10"/>
  <c r="DA56" i="10" s="1"/>
  <c r="CX172" i="9"/>
  <c r="CX173" i="9" s="1"/>
  <c r="BS23" i="10" s="1"/>
  <c r="CX178" i="9"/>
  <c r="CX179" i="9" s="1"/>
  <c r="CY160" i="9"/>
  <c r="CY163" i="9" s="1"/>
  <c r="DA490" i="10"/>
  <c r="DB352" i="10"/>
  <c r="X496" i="10"/>
  <c r="Y159" i="10"/>
  <c r="DB189" i="9"/>
  <c r="DB191" i="9" s="1"/>
  <c r="DC184" i="9"/>
  <c r="DC186" i="9" s="1"/>
  <c r="DC32" i="9"/>
  <c r="DC140" i="9" s="1"/>
  <c r="DD30" i="9"/>
  <c r="DB144" i="9"/>
  <c r="BS378" i="10" l="1"/>
  <c r="BS77" i="10"/>
  <c r="BS32" i="10"/>
  <c r="BS34" i="10" s="1"/>
  <c r="BS41" i="10" s="1"/>
  <c r="DC144" i="9"/>
  <c r="BV18" i="10"/>
  <c r="BV19" i="10" s="1"/>
  <c r="AU486" i="10"/>
  <c r="AV28" i="10"/>
  <c r="AU489" i="10"/>
  <c r="AV61" i="10"/>
  <c r="DB192" i="9"/>
  <c r="DB49" i="10"/>
  <c r="DB56" i="10" s="1"/>
  <c r="CY178" i="9"/>
  <c r="CY179" i="9" s="1"/>
  <c r="CY172" i="9"/>
  <c r="CY173" i="9" s="1"/>
  <c r="CZ160" i="9"/>
  <c r="CZ163" i="9" s="1"/>
  <c r="DD32" i="9"/>
  <c r="DD140" i="9" s="1"/>
  <c r="DE30" i="9"/>
  <c r="DC189" i="9"/>
  <c r="DC191" i="9" s="1"/>
  <c r="DD184" i="9"/>
  <c r="DD186" i="9" s="1"/>
  <c r="Y167" i="10"/>
  <c r="DB490" i="10"/>
  <c r="DC352" i="10"/>
  <c r="BV33" i="10" l="1"/>
  <c r="BV78" i="10"/>
  <c r="BV148" i="10"/>
  <c r="AV489" i="10"/>
  <c r="AW61" i="10"/>
  <c r="AV486" i="10"/>
  <c r="AW28" i="10"/>
  <c r="DC192" i="9"/>
  <c r="DC49" i="10"/>
  <c r="DC56" i="10" s="1"/>
  <c r="DE32" i="9"/>
  <c r="DE140" i="9" s="1"/>
  <c r="DF30" i="9"/>
  <c r="Y160" i="10"/>
  <c r="Y164" i="10" s="1"/>
  <c r="CZ178" i="9"/>
  <c r="CZ179" i="9" s="1"/>
  <c r="CZ172" i="9"/>
  <c r="CZ173" i="9" s="1"/>
  <c r="BT23" i="10" s="1"/>
  <c r="DA160" i="9"/>
  <c r="DA163" i="9" s="1"/>
  <c r="DD352" i="10"/>
  <c r="DC490" i="10"/>
  <c r="DD144" i="9"/>
  <c r="DD189" i="9"/>
  <c r="DD191" i="9" s="1"/>
  <c r="DE184" i="9"/>
  <c r="DE186" i="9" s="1"/>
  <c r="BT77" i="10" l="1"/>
  <c r="BT32" i="10"/>
  <c r="BT34" i="10" s="1"/>
  <c r="BT41" i="10" s="1"/>
  <c r="BT378" i="10"/>
  <c r="R29" i="14" s="1"/>
  <c r="R62" i="14" s="1"/>
  <c r="R81" i="14" s="1"/>
  <c r="DE144" i="9"/>
  <c r="BW18" i="10"/>
  <c r="BW19" i="10" s="1"/>
  <c r="AX61" i="10"/>
  <c r="AW489" i="10"/>
  <c r="AX28" i="10"/>
  <c r="AW486" i="10"/>
  <c r="DD192" i="9"/>
  <c r="DD49" i="10"/>
  <c r="DD56" i="10" s="1"/>
  <c r="DA178" i="9"/>
  <c r="DA179" i="9" s="1"/>
  <c r="DA172" i="9"/>
  <c r="DA173" i="9" s="1"/>
  <c r="DB160" i="9"/>
  <c r="DB163" i="9" s="1"/>
  <c r="Y496" i="10"/>
  <c r="Z159" i="10"/>
  <c r="DF32" i="9"/>
  <c r="DF140" i="9" s="1"/>
  <c r="DG30" i="9"/>
  <c r="DE189" i="9"/>
  <c r="DE191" i="9" s="1"/>
  <c r="DF184" i="9"/>
  <c r="DF186" i="9" s="1"/>
  <c r="DD490" i="10"/>
  <c r="DE352" i="10"/>
  <c r="BW78" i="10" l="1"/>
  <c r="BW148" i="10"/>
  <c r="BW33" i="10"/>
  <c r="AY28" i="10"/>
  <c r="AX486" i="10"/>
  <c r="AX489" i="10"/>
  <c r="AY61" i="10"/>
  <c r="DE192" i="9"/>
  <c r="DE49" i="10"/>
  <c r="DE56" i="10" s="1"/>
  <c r="Z167" i="10"/>
  <c r="DF189" i="9"/>
  <c r="DF191" i="9" s="1"/>
  <c r="DG184" i="9"/>
  <c r="DG186" i="9" s="1"/>
  <c r="DE490" i="10"/>
  <c r="DF352" i="10"/>
  <c r="DB178" i="9"/>
  <c r="DB179" i="9" s="1"/>
  <c r="DB172" i="9"/>
  <c r="DB173" i="9" s="1"/>
  <c r="BU23" i="10" s="1"/>
  <c r="DC160" i="9"/>
  <c r="DC163" i="9" s="1"/>
  <c r="DG32" i="9"/>
  <c r="DG140" i="9" s="1"/>
  <c r="DH30" i="9"/>
  <c r="DF144" i="9"/>
  <c r="BU32" i="10" l="1"/>
  <c r="BU34" i="10" s="1"/>
  <c r="BU41" i="10" s="1"/>
  <c r="BU378" i="10"/>
  <c r="BU77" i="10"/>
  <c r="DG144" i="9"/>
  <c r="BX18" i="10"/>
  <c r="BX19" i="10" s="1"/>
  <c r="AY489" i="10"/>
  <c r="AZ61" i="10"/>
  <c r="AY486" i="10"/>
  <c r="AZ28" i="10"/>
  <c r="DF192" i="9"/>
  <c r="DF49" i="10"/>
  <c r="DF56" i="10" s="1"/>
  <c r="DC172" i="9"/>
  <c r="DC173" i="9" s="1"/>
  <c r="DC178" i="9"/>
  <c r="DC179" i="9" s="1"/>
  <c r="DD160" i="9"/>
  <c r="DD163" i="9" s="1"/>
  <c r="DF490" i="10"/>
  <c r="DG352" i="10"/>
  <c r="DH32" i="9"/>
  <c r="DH140" i="9" s="1"/>
  <c r="DI30" i="9"/>
  <c r="DG189" i="9"/>
  <c r="DG191" i="9" s="1"/>
  <c r="DH184" i="9"/>
  <c r="DH186" i="9" s="1"/>
  <c r="Z160" i="10"/>
  <c r="Z164" i="10" s="1"/>
  <c r="BX78" i="10" l="1"/>
  <c r="BX33" i="10"/>
  <c r="BX148" i="10"/>
  <c r="AZ486" i="10"/>
  <c r="BA28" i="10"/>
  <c r="AZ489" i="10"/>
  <c r="BA61" i="10"/>
  <c r="DG192" i="9"/>
  <c r="DG49" i="10"/>
  <c r="DG56" i="10" s="1"/>
  <c r="DD172" i="9"/>
  <c r="DD173" i="9" s="1"/>
  <c r="BV23" i="10" s="1"/>
  <c r="DD178" i="9"/>
  <c r="DD179" i="9" s="1"/>
  <c r="DE160" i="9"/>
  <c r="DE163" i="9" s="1"/>
  <c r="DG490" i="10"/>
  <c r="DH352" i="10"/>
  <c r="Z496" i="10"/>
  <c r="AA159" i="10"/>
  <c r="DH189" i="9"/>
  <c r="DH191" i="9" s="1"/>
  <c r="DI184" i="9"/>
  <c r="DI186" i="9" s="1"/>
  <c r="DI32" i="9"/>
  <c r="DI140" i="9" s="1"/>
  <c r="DJ30" i="9"/>
  <c r="DH144" i="9"/>
  <c r="BV378" i="10" l="1"/>
  <c r="S29" i="14" s="1"/>
  <c r="S62" i="14" s="1"/>
  <c r="S81" i="14" s="1"/>
  <c r="BV32" i="10"/>
  <c r="BV34" i="10" s="1"/>
  <c r="BV41" i="10" s="1"/>
  <c r="BV77" i="10"/>
  <c r="DI144" i="9"/>
  <c r="BA489" i="10"/>
  <c r="BB61" i="10"/>
  <c r="BA486" i="10"/>
  <c r="BB28" i="10"/>
  <c r="DH49" i="10"/>
  <c r="DH56" i="10" s="1"/>
  <c r="DH192" i="9"/>
  <c r="DI189" i="9"/>
  <c r="DI191" i="9" s="1"/>
  <c r="DJ184" i="9"/>
  <c r="DJ186" i="9" s="1"/>
  <c r="DE178" i="9"/>
  <c r="DE179" i="9" s="1"/>
  <c r="DE172" i="9"/>
  <c r="DE173" i="9" s="1"/>
  <c r="DF160" i="9"/>
  <c r="DF163" i="9" s="1"/>
  <c r="DJ32" i="9"/>
  <c r="DJ140" i="9" s="1"/>
  <c r="BY18" i="10" s="1"/>
  <c r="BY19" i="10" s="1"/>
  <c r="DK30" i="9"/>
  <c r="AA167" i="10"/>
  <c r="DH490" i="10"/>
  <c r="DI352" i="10"/>
  <c r="BY33" i="10" l="1"/>
  <c r="BY148" i="10"/>
  <c r="BY78" i="10"/>
  <c r="BB489" i="10"/>
  <c r="BC61" i="10"/>
  <c r="BC28" i="10"/>
  <c r="BB486" i="10"/>
  <c r="DI192" i="9"/>
  <c r="DI49" i="10"/>
  <c r="DI56" i="10" s="1"/>
  <c r="DI490" i="10"/>
  <c r="DJ352" i="10"/>
  <c r="DK32" i="9"/>
  <c r="DK140" i="9" s="1"/>
  <c r="DL30" i="9"/>
  <c r="DJ144" i="9"/>
  <c r="DF172" i="9"/>
  <c r="DF173" i="9" s="1"/>
  <c r="BW23" i="10" s="1"/>
  <c r="DF178" i="9"/>
  <c r="DF179" i="9" s="1"/>
  <c r="DG160" i="9"/>
  <c r="DG163" i="9" s="1"/>
  <c r="DJ189" i="9"/>
  <c r="DJ191" i="9" s="1"/>
  <c r="DK184" i="9"/>
  <c r="DK186" i="9" s="1"/>
  <c r="AA160" i="10"/>
  <c r="AA164" i="10" s="1"/>
  <c r="BW32" i="10" l="1"/>
  <c r="BW34" i="10" s="1"/>
  <c r="BW41" i="10" s="1"/>
  <c r="BW77" i="10"/>
  <c r="BW378" i="10"/>
  <c r="DK144" i="9"/>
  <c r="BC486" i="10"/>
  <c r="BD28" i="10"/>
  <c r="BC489" i="10"/>
  <c r="BD61" i="10"/>
  <c r="DJ49" i="10"/>
  <c r="DJ56" i="10" s="1"/>
  <c r="DJ192" i="9"/>
  <c r="DG178" i="9"/>
  <c r="DG179" i="9" s="1"/>
  <c r="DG172" i="9"/>
  <c r="DG173" i="9" s="1"/>
  <c r="DH160" i="9"/>
  <c r="DH163" i="9" s="1"/>
  <c r="DL32" i="9"/>
  <c r="DL140" i="9" s="1"/>
  <c r="BZ18" i="10" s="1"/>
  <c r="BZ19" i="10" s="1"/>
  <c r="DM30" i="9"/>
  <c r="DK189" i="9"/>
  <c r="DK191" i="9" s="1"/>
  <c r="DL184" i="9"/>
  <c r="DL186" i="9" s="1"/>
  <c r="DK352" i="10"/>
  <c r="DJ490" i="10"/>
  <c r="AA496" i="10"/>
  <c r="AB159" i="10"/>
  <c r="BZ148" i="10" l="1"/>
  <c r="BZ33" i="10"/>
  <c r="BZ78" i="10"/>
  <c r="BE28" i="10"/>
  <c r="BD486" i="10"/>
  <c r="BD489" i="10"/>
  <c r="BE61" i="10"/>
  <c r="DK49" i="10"/>
  <c r="DK56" i="10" s="1"/>
  <c r="DM32" i="9"/>
  <c r="DM140" i="9" s="1"/>
  <c r="DN30" i="9"/>
  <c r="DL144" i="9"/>
  <c r="AB167" i="10"/>
  <c r="DK490" i="10"/>
  <c r="DL352" i="10"/>
  <c r="DH178" i="9"/>
  <c r="DH179" i="9" s="1"/>
  <c r="DH172" i="9"/>
  <c r="DH173" i="9" s="1"/>
  <c r="BX23" i="10" s="1"/>
  <c r="DI160" i="9"/>
  <c r="DI163" i="9" s="1"/>
  <c r="DL189" i="9"/>
  <c r="DL191" i="9" s="1"/>
  <c r="DM184" i="9"/>
  <c r="DM186" i="9" s="1"/>
  <c r="DK192" i="9"/>
  <c r="DM144" i="9" l="1"/>
  <c r="BX77" i="10"/>
  <c r="BX378" i="10"/>
  <c r="T29" i="14" s="1"/>
  <c r="T62" i="14" s="1"/>
  <c r="T81" i="14" s="1"/>
  <c r="BX32" i="10"/>
  <c r="BX34" i="10" s="1"/>
  <c r="BX41" i="10" s="1"/>
  <c r="BF61" i="10"/>
  <c r="BE489" i="10"/>
  <c r="BE486" i="10"/>
  <c r="BF28" i="10"/>
  <c r="DL192" i="9"/>
  <c r="DL49" i="10"/>
  <c r="DL56" i="10" s="1"/>
  <c r="DL490" i="10"/>
  <c r="DM352" i="10"/>
  <c r="AB160" i="10"/>
  <c r="AB164" i="10" s="1"/>
  <c r="DI172" i="9"/>
  <c r="DI173" i="9" s="1"/>
  <c r="DI178" i="9"/>
  <c r="DI179" i="9" s="1"/>
  <c r="DJ160" i="9"/>
  <c r="DJ163" i="9" s="1"/>
  <c r="DN32" i="9"/>
  <c r="DN140" i="9" s="1"/>
  <c r="CA18" i="10" s="1"/>
  <c r="CA19" i="10" s="1"/>
  <c r="DO30" i="9"/>
  <c r="DM189" i="9"/>
  <c r="DM191" i="9" s="1"/>
  <c r="DN184" i="9"/>
  <c r="DN186" i="9" s="1"/>
  <c r="CA33" i="10" l="1"/>
  <c r="CA78" i="10"/>
  <c r="CA148" i="10"/>
  <c r="BF486" i="10"/>
  <c r="BG28" i="10"/>
  <c r="BF489" i="10"/>
  <c r="BG61" i="10"/>
  <c r="DM192" i="9"/>
  <c r="DM49" i="10"/>
  <c r="DM56" i="10" s="1"/>
  <c r="DM490" i="10"/>
  <c r="DN352" i="10"/>
  <c r="DN189" i="9"/>
  <c r="DN191" i="9" s="1"/>
  <c r="DO184" i="9"/>
  <c r="DO186" i="9" s="1"/>
  <c r="DN144" i="9"/>
  <c r="DJ172" i="9"/>
  <c r="DJ173" i="9" s="1"/>
  <c r="BY23" i="10" s="1"/>
  <c r="DJ178" i="9"/>
  <c r="DJ179" i="9" s="1"/>
  <c r="DK160" i="9"/>
  <c r="DK163" i="9" s="1"/>
  <c r="DO32" i="9"/>
  <c r="DO140" i="9" s="1"/>
  <c r="DP30" i="9"/>
  <c r="AB496" i="10"/>
  <c r="AC159" i="10"/>
  <c r="DO144" i="9" l="1"/>
  <c r="BY77" i="10"/>
  <c r="BY32" i="10"/>
  <c r="BY34" i="10" s="1"/>
  <c r="BY41" i="10" s="1"/>
  <c r="BY378" i="10"/>
  <c r="BG489" i="10"/>
  <c r="BH61" i="10"/>
  <c r="BG486" i="10"/>
  <c r="BH28" i="10"/>
  <c r="DN192" i="9"/>
  <c r="DN49" i="10"/>
  <c r="DN56" i="10" s="1"/>
  <c r="AC167" i="10"/>
  <c r="DP32" i="9"/>
  <c r="DP140" i="9" s="1"/>
  <c r="CB18" i="10" s="1"/>
  <c r="CB19" i="10" s="1"/>
  <c r="DQ30" i="9"/>
  <c r="DO189" i="9"/>
  <c r="DO191" i="9" s="1"/>
  <c r="DP184" i="9"/>
  <c r="DP186" i="9" s="1"/>
  <c r="DK178" i="9"/>
  <c r="DK179" i="9" s="1"/>
  <c r="DK172" i="9"/>
  <c r="DK173" i="9" s="1"/>
  <c r="DL160" i="9"/>
  <c r="DL163" i="9" s="1"/>
  <c r="DN490" i="10"/>
  <c r="DO352" i="10"/>
  <c r="CB148" i="10" l="1"/>
  <c r="CB78" i="10"/>
  <c r="CB33" i="10"/>
  <c r="BH486" i="10"/>
  <c r="BI28" i="10"/>
  <c r="BH489" i="10"/>
  <c r="BI61" i="10"/>
  <c r="DO192" i="9"/>
  <c r="DO49" i="10"/>
  <c r="DO56" i="10" s="1"/>
  <c r="DP189" i="9"/>
  <c r="DP191" i="9" s="1"/>
  <c r="DQ184" i="9"/>
  <c r="DQ186" i="9" s="1"/>
  <c r="DQ32" i="9"/>
  <c r="DQ140" i="9" s="1"/>
  <c r="DR30" i="9"/>
  <c r="DP144" i="9"/>
  <c r="DO490" i="10"/>
  <c r="DP352" i="10"/>
  <c r="AC160" i="10"/>
  <c r="AC164" i="10" s="1"/>
  <c r="DL178" i="9"/>
  <c r="DL179" i="9" s="1"/>
  <c r="DL172" i="9"/>
  <c r="DL173" i="9" s="1"/>
  <c r="BZ23" i="10" s="1"/>
  <c r="DM160" i="9"/>
  <c r="DM163" i="9" s="1"/>
  <c r="BZ32" i="10" l="1"/>
  <c r="BZ34" i="10" s="1"/>
  <c r="BZ41" i="10" s="1"/>
  <c r="BZ77" i="10"/>
  <c r="BZ378" i="10"/>
  <c r="U29" i="14" s="1"/>
  <c r="U62" i="14" s="1"/>
  <c r="U81" i="14" s="1"/>
  <c r="DQ144" i="9"/>
  <c r="BI486" i="10"/>
  <c r="BJ28" i="10"/>
  <c r="BI489" i="10"/>
  <c r="BJ61" i="10"/>
  <c r="DP192" i="9"/>
  <c r="DP49" i="10"/>
  <c r="DP56" i="10" s="1"/>
  <c r="DQ189" i="9"/>
  <c r="DQ191" i="9" s="1"/>
  <c r="DR184" i="9"/>
  <c r="DR186" i="9" s="1"/>
  <c r="DR32" i="9"/>
  <c r="DR140" i="9" s="1"/>
  <c r="CC18" i="10" s="1"/>
  <c r="CC19" i="10" s="1"/>
  <c r="DS30" i="9"/>
  <c r="DM172" i="9"/>
  <c r="DM173" i="9" s="1"/>
  <c r="DM178" i="9"/>
  <c r="DM179" i="9" s="1"/>
  <c r="DN160" i="9"/>
  <c r="DN163" i="9" s="1"/>
  <c r="AC496" i="10"/>
  <c r="AD159" i="10"/>
  <c r="DQ352" i="10"/>
  <c r="DP490" i="10"/>
  <c r="CC78" i="10" l="1"/>
  <c r="CC148" i="10"/>
  <c r="CC33" i="10"/>
  <c r="BK61" i="10"/>
  <c r="BJ489" i="10"/>
  <c r="BK28" i="10"/>
  <c r="BJ486" i="10"/>
  <c r="DQ192" i="9"/>
  <c r="DQ49" i="10"/>
  <c r="DQ56" i="10" s="1"/>
  <c r="DS32" i="9"/>
  <c r="DS140" i="9" s="1"/>
  <c r="DT30" i="9"/>
  <c r="DR144" i="9"/>
  <c r="DR352" i="10"/>
  <c r="DQ490" i="10"/>
  <c r="DR189" i="9"/>
  <c r="DR191" i="9" s="1"/>
  <c r="DS184" i="9"/>
  <c r="DS186" i="9" s="1"/>
  <c r="AD167" i="10"/>
  <c r="DN172" i="9"/>
  <c r="DN173" i="9" s="1"/>
  <c r="CA23" i="10" s="1"/>
  <c r="DN178" i="9"/>
  <c r="DN179" i="9" s="1"/>
  <c r="DO160" i="9"/>
  <c r="DO163" i="9" s="1"/>
  <c r="CA77" i="10" l="1"/>
  <c r="CA378" i="10"/>
  <c r="CA32" i="10"/>
  <c r="CA34" i="10" s="1"/>
  <c r="CA41" i="10" s="1"/>
  <c r="DS144" i="9"/>
  <c r="CD18" i="10"/>
  <c r="CD19" i="10" s="1"/>
  <c r="BK486" i="10"/>
  <c r="BL28" i="10"/>
  <c r="BL61" i="10"/>
  <c r="BK489" i="10"/>
  <c r="DR192" i="9"/>
  <c r="DR49" i="10"/>
  <c r="DR56" i="10" s="1"/>
  <c r="DO178" i="9"/>
  <c r="DO179" i="9" s="1"/>
  <c r="DO172" i="9"/>
  <c r="DO173" i="9" s="1"/>
  <c r="DP160" i="9"/>
  <c r="DP163" i="9" s="1"/>
  <c r="DS189" i="9"/>
  <c r="DS191" i="9" s="1"/>
  <c r="DT184" i="9"/>
  <c r="DT186" i="9" s="1"/>
  <c r="AD160" i="10"/>
  <c r="AD164" i="10" s="1"/>
  <c r="DS352" i="10"/>
  <c r="DR490" i="10"/>
  <c r="DT32" i="9"/>
  <c r="DT140" i="9" s="1"/>
  <c r="DU30" i="9"/>
  <c r="CD33" i="10" l="1"/>
  <c r="CD148" i="10"/>
  <c r="CD78" i="10"/>
  <c r="BM28" i="10"/>
  <c r="BL486" i="10"/>
  <c r="BL489" i="10"/>
  <c r="BM61" i="10"/>
  <c r="DS192" i="9"/>
  <c r="DS49" i="10"/>
  <c r="DS56" i="10" s="1"/>
  <c r="DU32" i="9"/>
  <c r="DU140" i="9" s="1"/>
  <c r="DV30" i="9"/>
  <c r="AD496" i="10"/>
  <c r="AE159" i="10"/>
  <c r="DT144" i="9"/>
  <c r="DS490" i="10"/>
  <c r="DT352" i="10"/>
  <c r="DT189" i="9"/>
  <c r="DT191" i="9" s="1"/>
  <c r="DU184" i="9"/>
  <c r="DU186" i="9" s="1"/>
  <c r="DP178" i="9"/>
  <c r="DP179" i="9" s="1"/>
  <c r="DP172" i="9"/>
  <c r="DP173" i="9" s="1"/>
  <c r="CB23" i="10" s="1"/>
  <c r="DQ160" i="9"/>
  <c r="DQ163" i="9" s="1"/>
  <c r="CB77" i="10" l="1"/>
  <c r="CB378" i="10"/>
  <c r="V29" i="14" s="1"/>
  <c r="V62" i="14" s="1"/>
  <c r="V81" i="14" s="1"/>
  <c r="CB32" i="10"/>
  <c r="CB34" i="10" s="1"/>
  <c r="CB41" i="10" s="1"/>
  <c r="DU144" i="9"/>
  <c r="CE18" i="10"/>
  <c r="CE19" i="10" s="1"/>
  <c r="BN61" i="10"/>
  <c r="BM489" i="10"/>
  <c r="BM486" i="10"/>
  <c r="BN28" i="10"/>
  <c r="DT192" i="9"/>
  <c r="DQ178" i="9"/>
  <c r="DQ179" i="9" s="1"/>
  <c r="DQ172" i="9"/>
  <c r="DQ173" i="9" s="1"/>
  <c r="DR160" i="9"/>
  <c r="DR163" i="9" s="1"/>
  <c r="DU189" i="9"/>
  <c r="DU191" i="9" s="1"/>
  <c r="DV184" i="9"/>
  <c r="DV186" i="9" s="1"/>
  <c r="DU352" i="10"/>
  <c r="DU490" i="10" s="1"/>
  <c r="DT490" i="10"/>
  <c r="DV32" i="9"/>
  <c r="DV140" i="9" s="1"/>
  <c r="DW30" i="9"/>
  <c r="DT49" i="10"/>
  <c r="DT56" i="10" s="1"/>
  <c r="AE167" i="10"/>
  <c r="CE78" i="10" l="1"/>
  <c r="CE33" i="10"/>
  <c r="CE148" i="10"/>
  <c r="BN486" i="10"/>
  <c r="BO28" i="10"/>
  <c r="BN489" i="10"/>
  <c r="BO61" i="10"/>
  <c r="DU192" i="9"/>
  <c r="DV189" i="9"/>
  <c r="DV191" i="9" s="1"/>
  <c r="DW184" i="9"/>
  <c r="DW186" i="9" s="1"/>
  <c r="DV144" i="9"/>
  <c r="AE160" i="10"/>
  <c r="AE164" i="10" s="1"/>
  <c r="DR178" i="9"/>
  <c r="DR179" i="9" s="1"/>
  <c r="DR172" i="9"/>
  <c r="DR173" i="9" s="1"/>
  <c r="CC23" i="10" s="1"/>
  <c r="DS160" i="9"/>
  <c r="DS163" i="9" s="1"/>
  <c r="DU49" i="10"/>
  <c r="DU56" i="10" s="1"/>
  <c r="DW32" i="9"/>
  <c r="DW140" i="9" s="1"/>
  <c r="DX30" i="9"/>
  <c r="CC77" i="10" l="1"/>
  <c r="CC378" i="10"/>
  <c r="CC32" i="10"/>
  <c r="CC34" i="10" s="1"/>
  <c r="CC41" i="10" s="1"/>
  <c r="DW144" i="9"/>
  <c r="BP61" i="10"/>
  <c r="BO489" i="10"/>
  <c r="BO486" i="10"/>
  <c r="BP28" i="10"/>
  <c r="DV192" i="9"/>
  <c r="DS172" i="9"/>
  <c r="DS173" i="9" s="1"/>
  <c r="DS178" i="9"/>
  <c r="DS179" i="9" s="1"/>
  <c r="DT160" i="9"/>
  <c r="DT163" i="9" s="1"/>
  <c r="DX32" i="9"/>
  <c r="DX140" i="9" s="1"/>
  <c r="CF18" i="10" s="1"/>
  <c r="CF19" i="10" s="1"/>
  <c r="DY30" i="9"/>
  <c r="DW189" i="9"/>
  <c r="DW191" i="9" s="1"/>
  <c r="DX184" i="9"/>
  <c r="DX186" i="9" s="1"/>
  <c r="AE496" i="10"/>
  <c r="AF159" i="10"/>
  <c r="CF148" i="10" l="1"/>
  <c r="CF33" i="10"/>
  <c r="CF78" i="10"/>
  <c r="BP486" i="10"/>
  <c r="BQ28" i="10"/>
  <c r="BP489" i="10"/>
  <c r="BQ61" i="10"/>
  <c r="DW192" i="9"/>
  <c r="DX144" i="9"/>
  <c r="DX189" i="9"/>
  <c r="DX191" i="9" s="1"/>
  <c r="DY184" i="9"/>
  <c r="DY186" i="9" s="1"/>
  <c r="DY32" i="9"/>
  <c r="DY140" i="9" s="1"/>
  <c r="DZ30" i="9"/>
  <c r="DT178" i="9"/>
  <c r="DT179" i="9" s="1"/>
  <c r="DT172" i="9"/>
  <c r="DT173" i="9" s="1"/>
  <c r="CD23" i="10" s="1"/>
  <c r="DU160" i="9"/>
  <c r="DU163" i="9" s="1"/>
  <c r="AF167" i="10"/>
  <c r="DY144" i="9" l="1"/>
  <c r="CG18" i="10"/>
  <c r="CG19" i="10" s="1"/>
  <c r="CD32" i="10"/>
  <c r="CD34" i="10" s="1"/>
  <c r="CD41" i="10" s="1"/>
  <c r="CD378" i="10"/>
  <c r="W29" i="14" s="1"/>
  <c r="W62" i="14" s="1"/>
  <c r="W81" i="14" s="1"/>
  <c r="CD77" i="10"/>
  <c r="BQ486" i="10"/>
  <c r="BR28" i="10"/>
  <c r="BQ489" i="10"/>
  <c r="BR61" i="10"/>
  <c r="DX192" i="9"/>
  <c r="AF160" i="10"/>
  <c r="AF164" i="10" s="1"/>
  <c r="DY189" i="9"/>
  <c r="DY191" i="9" s="1"/>
  <c r="DZ184" i="9"/>
  <c r="DZ186" i="9" s="1"/>
  <c r="DU178" i="9"/>
  <c r="DU179" i="9" s="1"/>
  <c r="DU172" i="9"/>
  <c r="DU173" i="9" s="1"/>
  <c r="DV160" i="9"/>
  <c r="DV163" i="9" s="1"/>
  <c r="DZ32" i="9"/>
  <c r="DZ140" i="9" s="1"/>
  <c r="EA30" i="9"/>
  <c r="CG78" i="10" l="1"/>
  <c r="CG33" i="10"/>
  <c r="CG148" i="10"/>
  <c r="BR489" i="10"/>
  <c r="BS61" i="10"/>
  <c r="BR486" i="10"/>
  <c r="BS28" i="10"/>
  <c r="DY192" i="9"/>
  <c r="EA32" i="9"/>
  <c r="EA140" i="9" s="1"/>
  <c r="EB30" i="9"/>
  <c r="DZ189" i="9"/>
  <c r="DZ191" i="9" s="1"/>
  <c r="EA184" i="9"/>
  <c r="EA186" i="9" s="1"/>
  <c r="DZ144" i="9"/>
  <c r="AF496" i="10"/>
  <c r="AG159" i="10"/>
  <c r="DV172" i="9"/>
  <c r="DV173" i="9" s="1"/>
  <c r="CE23" i="10" s="1"/>
  <c r="DV178" i="9"/>
  <c r="DV179" i="9" s="1"/>
  <c r="DW160" i="9"/>
  <c r="DW163" i="9" s="1"/>
  <c r="CE77" i="10" l="1"/>
  <c r="CE32" i="10"/>
  <c r="CE34" i="10" s="1"/>
  <c r="CE41" i="10" s="1"/>
  <c r="CE378" i="10"/>
  <c r="EA144" i="9"/>
  <c r="CH18" i="10"/>
  <c r="CH19" i="10" s="1"/>
  <c r="BS486" i="10"/>
  <c r="BT28" i="10"/>
  <c r="BT61" i="10"/>
  <c r="BS489" i="10"/>
  <c r="DZ192" i="9"/>
  <c r="AG167" i="10"/>
  <c r="DW172" i="9"/>
  <c r="DW173" i="9" s="1"/>
  <c r="DW178" i="9"/>
  <c r="DW179" i="9" s="1"/>
  <c r="DX160" i="9"/>
  <c r="DX163" i="9" s="1"/>
  <c r="EA189" i="9"/>
  <c r="EA191" i="9" s="1"/>
  <c r="EB184" i="9"/>
  <c r="EB186" i="9" s="1"/>
  <c r="EB32" i="9"/>
  <c r="EB140" i="9" s="1"/>
  <c r="EC30" i="9"/>
  <c r="CH33" i="10" l="1"/>
  <c r="CH148" i="10"/>
  <c r="CH78" i="10"/>
  <c r="BT489" i="10"/>
  <c r="BU61" i="10"/>
  <c r="BT486" i="10"/>
  <c r="BU28" i="10"/>
  <c r="EA192" i="9"/>
  <c r="EB189" i="9"/>
  <c r="EB191" i="9" s="1"/>
  <c r="EC184" i="9"/>
  <c r="EC186" i="9" s="1"/>
  <c r="DX172" i="9"/>
  <c r="DX173" i="9" s="1"/>
  <c r="CF23" i="10" s="1"/>
  <c r="DX178" i="9"/>
  <c r="DX179" i="9" s="1"/>
  <c r="DY160" i="9"/>
  <c r="DY163" i="9" s="1"/>
  <c r="AG160" i="10"/>
  <c r="AG164" i="10" s="1"/>
  <c r="EC32" i="9"/>
  <c r="EC140" i="9" s="1"/>
  <c r="ED30" i="9"/>
  <c r="EB144" i="9"/>
  <c r="CF378" i="10" l="1"/>
  <c r="X29" i="14" s="1"/>
  <c r="X62" i="14" s="1"/>
  <c r="X81" i="14" s="1"/>
  <c r="CF77" i="10"/>
  <c r="CF32" i="10"/>
  <c r="CF34" i="10" s="1"/>
  <c r="CF41" i="10" s="1"/>
  <c r="EC144" i="9"/>
  <c r="BU486" i="10"/>
  <c r="BV28" i="10"/>
  <c r="BU489" i="10"/>
  <c r="BV61" i="10"/>
  <c r="EB192" i="9"/>
  <c r="AG496" i="10"/>
  <c r="AH159" i="10"/>
  <c r="DY172" i="9"/>
  <c r="DY173" i="9" s="1"/>
  <c r="DY178" i="9"/>
  <c r="DY179" i="9" s="1"/>
  <c r="DZ160" i="9"/>
  <c r="DZ163" i="9" s="1"/>
  <c r="ED32" i="9"/>
  <c r="ED140" i="9" s="1"/>
  <c r="CI18" i="10" s="1"/>
  <c r="CI19" i="10" s="1"/>
  <c r="EE30" i="9"/>
  <c r="EC189" i="9"/>
  <c r="EC191" i="9" s="1"/>
  <c r="ED184" i="9"/>
  <c r="ED186" i="9" s="1"/>
  <c r="CI33" i="10" l="1"/>
  <c r="CI78" i="10"/>
  <c r="CI148" i="10"/>
  <c r="BV486" i="10"/>
  <c r="BW28" i="10"/>
  <c r="BW61" i="10"/>
  <c r="BV489" i="10"/>
  <c r="EC192" i="9"/>
  <c r="EE32" i="9"/>
  <c r="EE140" i="9" s="1"/>
  <c r="EF30" i="9"/>
  <c r="AH167" i="10"/>
  <c r="DZ178" i="9"/>
  <c r="DZ179" i="9" s="1"/>
  <c r="DZ172" i="9"/>
  <c r="DZ173" i="9" s="1"/>
  <c r="CG23" i="10" s="1"/>
  <c r="EA160" i="9"/>
  <c r="EA163" i="9" s="1"/>
  <c r="ED144" i="9"/>
  <c r="ED189" i="9"/>
  <c r="ED191" i="9" s="1"/>
  <c r="EE184" i="9"/>
  <c r="EE186" i="9" s="1"/>
  <c r="EE144" i="9" l="1"/>
  <c r="CG77" i="10"/>
  <c r="CG378" i="10"/>
  <c r="CG32" i="10"/>
  <c r="CG34" i="10" s="1"/>
  <c r="CG41" i="10" s="1"/>
  <c r="BW489" i="10"/>
  <c r="BX61" i="10"/>
  <c r="BW486" i="10"/>
  <c r="BX28" i="10"/>
  <c r="ED192" i="9"/>
  <c r="EF32" i="9"/>
  <c r="EF140" i="9" s="1"/>
  <c r="CJ18" i="10" s="1"/>
  <c r="CJ19" i="10" s="1"/>
  <c r="EG30" i="9"/>
  <c r="EA172" i="9"/>
  <c r="EA173" i="9" s="1"/>
  <c r="EA178" i="9"/>
  <c r="EA179" i="9" s="1"/>
  <c r="EB160" i="9"/>
  <c r="EB163" i="9" s="1"/>
  <c r="EE189" i="9"/>
  <c r="EE191" i="9" s="1"/>
  <c r="EF184" i="9"/>
  <c r="EF186" i="9" s="1"/>
  <c r="AH160" i="10"/>
  <c r="AH164" i="10" s="1"/>
  <c r="CJ78" i="10" l="1"/>
  <c r="CJ148" i="10"/>
  <c r="CJ33" i="10"/>
  <c r="BY28" i="10"/>
  <c r="BX486" i="10"/>
  <c r="BX489" i="10"/>
  <c r="BY61" i="10"/>
  <c r="EE192" i="9"/>
  <c r="AH496" i="10"/>
  <c r="AI159" i="10"/>
  <c r="EG32" i="9"/>
  <c r="EG140" i="9" s="1"/>
  <c r="EH30" i="9"/>
  <c r="EF144" i="9"/>
  <c r="EF189" i="9"/>
  <c r="EF191" i="9" s="1"/>
  <c r="EG184" i="9"/>
  <c r="EG186" i="9" s="1"/>
  <c r="EB178" i="9"/>
  <c r="EB179" i="9" s="1"/>
  <c r="EB172" i="9"/>
  <c r="EB173" i="9" s="1"/>
  <c r="CH23" i="10" s="1"/>
  <c r="EC160" i="9"/>
  <c r="EC163" i="9" s="1"/>
  <c r="CH77" i="10" l="1"/>
  <c r="CH32" i="10"/>
  <c r="CH34" i="10" s="1"/>
  <c r="CH41" i="10" s="1"/>
  <c r="CH378" i="10"/>
  <c r="Y29" i="14" s="1"/>
  <c r="Y62" i="14" s="1"/>
  <c r="Y81" i="14" s="1"/>
  <c r="EG144" i="9"/>
  <c r="BY489" i="10"/>
  <c r="BZ61" i="10"/>
  <c r="BZ28" i="10"/>
  <c r="BY486" i="10"/>
  <c r="EF192" i="9"/>
  <c r="EC178" i="9"/>
  <c r="EC179" i="9" s="1"/>
  <c r="EC172" i="9"/>
  <c r="EC173" i="9" s="1"/>
  <c r="ED160" i="9"/>
  <c r="ED163" i="9" s="1"/>
  <c r="EH32" i="9"/>
  <c r="EH140" i="9" s="1"/>
  <c r="CK18" i="10" s="1"/>
  <c r="CK19" i="10" s="1"/>
  <c r="EI30" i="9"/>
  <c r="EG189" i="9"/>
  <c r="EG191" i="9" s="1"/>
  <c r="EH184" i="9"/>
  <c r="EH186" i="9" s="1"/>
  <c r="AI167" i="10"/>
  <c r="CK78" i="10" l="1"/>
  <c r="CK148" i="10"/>
  <c r="CK33" i="10"/>
  <c r="BZ486" i="10"/>
  <c r="CA28" i="10"/>
  <c r="BZ489" i="10"/>
  <c r="CA61" i="10"/>
  <c r="EG192" i="9"/>
  <c r="ED172" i="9"/>
  <c r="ED173" i="9" s="1"/>
  <c r="CI23" i="10" s="1"/>
  <c r="ED178" i="9"/>
  <c r="ED179" i="9" s="1"/>
  <c r="EE160" i="9"/>
  <c r="EE163" i="9" s="1"/>
  <c r="EH144" i="9"/>
  <c r="AI160" i="10"/>
  <c r="AI164" i="10" s="1"/>
  <c r="EH189" i="9"/>
  <c r="EH191" i="9" s="1"/>
  <c r="EI184" i="9"/>
  <c r="EI186" i="9" s="1"/>
  <c r="EI32" i="9"/>
  <c r="EI140" i="9" s="1"/>
  <c r="EJ30" i="9"/>
  <c r="CI77" i="10" l="1"/>
  <c r="CI378" i="10"/>
  <c r="CI32" i="10"/>
  <c r="CI34" i="10" s="1"/>
  <c r="CI41" i="10" s="1"/>
  <c r="EI144" i="9"/>
  <c r="CA486" i="10"/>
  <c r="CB28" i="10"/>
  <c r="CA489" i="10"/>
  <c r="CB61" i="10"/>
  <c r="EH192" i="9"/>
  <c r="EJ32" i="9"/>
  <c r="EJ140" i="9" s="1"/>
  <c r="CL18" i="10" s="1"/>
  <c r="CL19" i="10" s="1"/>
  <c r="EK30" i="9"/>
  <c r="EI189" i="9"/>
  <c r="EI191" i="9" s="1"/>
  <c r="EJ184" i="9"/>
  <c r="EJ186" i="9" s="1"/>
  <c r="EE178" i="9"/>
  <c r="EE179" i="9" s="1"/>
  <c r="EE172" i="9"/>
  <c r="EE173" i="9" s="1"/>
  <c r="EF160" i="9"/>
  <c r="EF163" i="9" s="1"/>
  <c r="AI496" i="10"/>
  <c r="AJ159" i="10"/>
  <c r="CL78" i="10" l="1"/>
  <c r="CL33" i="10"/>
  <c r="CL148" i="10"/>
  <c r="CB489" i="10"/>
  <c r="CC61" i="10"/>
  <c r="CB486" i="10"/>
  <c r="CC28" i="10"/>
  <c r="EI192" i="9"/>
  <c r="AJ167" i="10"/>
  <c r="EJ189" i="9"/>
  <c r="EJ191" i="9" s="1"/>
  <c r="EK184" i="9"/>
  <c r="EK186" i="9" s="1"/>
  <c r="EF178" i="9"/>
  <c r="EF179" i="9" s="1"/>
  <c r="EF172" i="9"/>
  <c r="EF173" i="9" s="1"/>
  <c r="CJ23" i="10" s="1"/>
  <c r="EG160" i="9"/>
  <c r="EG163" i="9" s="1"/>
  <c r="EK32" i="9"/>
  <c r="EK140" i="9" s="1"/>
  <c r="EL30" i="9"/>
  <c r="EJ144" i="9"/>
  <c r="CJ32" i="10" l="1"/>
  <c r="CJ34" i="10" s="1"/>
  <c r="CJ41" i="10" s="1"/>
  <c r="CJ378" i="10"/>
  <c r="Z29" i="14" s="1"/>
  <c r="Z62" i="14" s="1"/>
  <c r="Z81" i="14" s="1"/>
  <c r="CJ77" i="10"/>
  <c r="EK144" i="9"/>
  <c r="CC486" i="10"/>
  <c r="CD28" i="10"/>
  <c r="CD61" i="10"/>
  <c r="CC489" i="10"/>
  <c r="EJ192" i="9"/>
  <c r="EK189" i="9"/>
  <c r="EK191" i="9" s="1"/>
  <c r="EL184" i="9"/>
  <c r="EL186" i="9" s="1"/>
  <c r="AJ160" i="10"/>
  <c r="AJ164" i="10" s="1"/>
  <c r="EL32" i="9"/>
  <c r="EL140" i="9" s="1"/>
  <c r="CM18" i="10" s="1"/>
  <c r="CM19" i="10" s="1"/>
  <c r="EM30" i="9"/>
  <c r="EG178" i="9"/>
  <c r="EG179" i="9" s="1"/>
  <c r="EG172" i="9"/>
  <c r="EG173" i="9" s="1"/>
  <c r="EH160" i="9"/>
  <c r="EH163" i="9" s="1"/>
  <c r="CM33" i="10" l="1"/>
  <c r="CM78" i="10"/>
  <c r="CM148" i="10"/>
  <c r="CD489" i="10"/>
  <c r="CE61" i="10"/>
  <c r="CD486" i="10"/>
  <c r="CE28" i="10"/>
  <c r="EK192" i="9"/>
  <c r="EL189" i="9"/>
  <c r="EL191" i="9" s="1"/>
  <c r="EM184" i="9"/>
  <c r="EM186" i="9" s="1"/>
  <c r="EH178" i="9"/>
  <c r="EH179" i="9" s="1"/>
  <c r="EH172" i="9"/>
  <c r="EH173" i="9" s="1"/>
  <c r="CK23" i="10" s="1"/>
  <c r="EI160" i="9"/>
  <c r="EI163" i="9" s="1"/>
  <c r="EM32" i="9"/>
  <c r="EM140" i="9" s="1"/>
  <c r="EN30" i="9"/>
  <c r="EL144" i="9"/>
  <c r="AJ496" i="10"/>
  <c r="AK159" i="10"/>
  <c r="CK32" i="10" l="1"/>
  <c r="CK34" i="10" s="1"/>
  <c r="CK41" i="10" s="1"/>
  <c r="CK378" i="10"/>
  <c r="CK77" i="10"/>
  <c r="EM144" i="9"/>
  <c r="CN18" i="10"/>
  <c r="CN19" i="10" s="1"/>
  <c r="CF61" i="10"/>
  <c r="CE489" i="10"/>
  <c r="CF28" i="10"/>
  <c r="CE486" i="10"/>
  <c r="EL192" i="9"/>
  <c r="EI172" i="9"/>
  <c r="EI173" i="9" s="1"/>
  <c r="EI178" i="9"/>
  <c r="EI179" i="9" s="1"/>
  <c r="EJ160" i="9"/>
  <c r="EJ163" i="9" s="1"/>
  <c r="AK167" i="10"/>
  <c r="EM189" i="9"/>
  <c r="EM191" i="9" s="1"/>
  <c r="EN184" i="9"/>
  <c r="EN186" i="9" s="1"/>
  <c r="EN32" i="9"/>
  <c r="EN140" i="9" s="1"/>
  <c r="EO30" i="9"/>
  <c r="CN78" i="10" l="1"/>
  <c r="CN33" i="10"/>
  <c r="CN148" i="10"/>
  <c r="CF486" i="10"/>
  <c r="CG28" i="10"/>
  <c r="CG61" i="10"/>
  <c r="CF489" i="10"/>
  <c r="EM192" i="9"/>
  <c r="EN189" i="9"/>
  <c r="EN191" i="9" s="1"/>
  <c r="EO184" i="9"/>
  <c r="EO186" i="9" s="1"/>
  <c r="AK160" i="10"/>
  <c r="AK164" i="10" s="1"/>
  <c r="EO32" i="9"/>
  <c r="EO140" i="9" s="1"/>
  <c r="EP30" i="9"/>
  <c r="EN144" i="9"/>
  <c r="EJ178" i="9"/>
  <c r="EJ179" i="9" s="1"/>
  <c r="EJ172" i="9"/>
  <c r="EJ173" i="9" s="1"/>
  <c r="CL23" i="10" s="1"/>
  <c r="EK160" i="9"/>
  <c r="EK163" i="9" s="1"/>
  <c r="CL378" i="10" l="1"/>
  <c r="AA29" i="14" s="1"/>
  <c r="AA62" i="14" s="1"/>
  <c r="AA81" i="14" s="1"/>
  <c r="CL77" i="10"/>
  <c r="CL32" i="10"/>
  <c r="CL34" i="10" s="1"/>
  <c r="CL41" i="10" s="1"/>
  <c r="EO144" i="9"/>
  <c r="CO18" i="10"/>
  <c r="CO19" i="10" s="1"/>
  <c r="CG486" i="10"/>
  <c r="CH28" i="10"/>
  <c r="CG489" i="10"/>
  <c r="CH61" i="10"/>
  <c r="EN192" i="9"/>
  <c r="EP32" i="9"/>
  <c r="EP140" i="9" s="1"/>
  <c r="EQ30" i="9"/>
  <c r="EK178" i="9"/>
  <c r="EK179" i="9" s="1"/>
  <c r="EK172" i="9"/>
  <c r="EK173" i="9" s="1"/>
  <c r="EL160" i="9"/>
  <c r="EL163" i="9" s="1"/>
  <c r="AK496" i="10"/>
  <c r="AL159" i="10"/>
  <c r="EO189" i="9"/>
  <c r="EO191" i="9" s="1"/>
  <c r="EP184" i="9"/>
  <c r="EP186" i="9" s="1"/>
  <c r="CO78" i="10" l="1"/>
  <c r="CO33" i="10"/>
  <c r="CO148" i="10"/>
  <c r="CH489" i="10"/>
  <c r="CI61" i="10"/>
  <c r="CH486" i="10"/>
  <c r="CI28" i="10"/>
  <c r="EO192" i="9"/>
  <c r="EP189" i="9"/>
  <c r="EP191" i="9" s="1"/>
  <c r="EQ184" i="9"/>
  <c r="EQ186" i="9" s="1"/>
  <c r="AL167" i="10"/>
  <c r="EL178" i="9"/>
  <c r="EL179" i="9" s="1"/>
  <c r="EL172" i="9"/>
  <c r="EL173" i="9" s="1"/>
  <c r="CM23" i="10" s="1"/>
  <c r="EM160" i="9"/>
  <c r="EM163" i="9" s="1"/>
  <c r="EQ32" i="9"/>
  <c r="EQ140" i="9" s="1"/>
  <c r="ER30" i="9"/>
  <c r="EP144" i="9"/>
  <c r="EQ144" i="9" l="1"/>
  <c r="CP18" i="10"/>
  <c r="CP19" i="10" s="1"/>
  <c r="CM378" i="10"/>
  <c r="CM77" i="10"/>
  <c r="CM32" i="10"/>
  <c r="CM34" i="10" s="1"/>
  <c r="CM41" i="10" s="1"/>
  <c r="CI486" i="10"/>
  <c r="CJ28" i="10"/>
  <c r="CI489" i="10"/>
  <c r="CJ61" i="10"/>
  <c r="EP192" i="9"/>
  <c r="EM178" i="9"/>
  <c r="EM179" i="9" s="1"/>
  <c r="EM172" i="9"/>
  <c r="EM173" i="9" s="1"/>
  <c r="EN160" i="9"/>
  <c r="EN163" i="9" s="1"/>
  <c r="AL160" i="10"/>
  <c r="AL164" i="10" s="1"/>
  <c r="EQ189" i="9"/>
  <c r="EQ191" i="9" s="1"/>
  <c r="ER184" i="9"/>
  <c r="ER186" i="9" s="1"/>
  <c r="ER32" i="9"/>
  <c r="ER140" i="9" s="1"/>
  <c r="ES30" i="9"/>
  <c r="CP33" i="10" l="1"/>
  <c r="CP78" i="10"/>
  <c r="CP148" i="10"/>
  <c r="CJ489" i="10"/>
  <c r="CK61" i="10"/>
  <c r="CK28" i="10"/>
  <c r="CJ486" i="10"/>
  <c r="EQ192" i="9"/>
  <c r="ER189" i="9"/>
  <c r="ER191" i="9" s="1"/>
  <c r="ES184" i="9"/>
  <c r="ES186" i="9" s="1"/>
  <c r="AL496" i="10"/>
  <c r="AM159" i="10"/>
  <c r="ES32" i="9"/>
  <c r="ES140" i="9" s="1"/>
  <c r="ET30" i="9"/>
  <c r="EN172" i="9"/>
  <c r="EN173" i="9" s="1"/>
  <c r="CN23" i="10" s="1"/>
  <c r="EN178" i="9"/>
  <c r="EN179" i="9" s="1"/>
  <c r="EO160" i="9"/>
  <c r="EO163" i="9" s="1"/>
  <c r="ER144" i="9"/>
  <c r="CN77" i="10" l="1"/>
  <c r="CN378" i="10"/>
  <c r="AB29" i="14" s="1"/>
  <c r="AB62" i="14" s="1"/>
  <c r="AB81" i="14" s="1"/>
  <c r="CN32" i="10"/>
  <c r="CN34" i="10" s="1"/>
  <c r="CN41" i="10" s="1"/>
  <c r="ES144" i="9"/>
  <c r="CL28" i="10"/>
  <c r="CK486" i="10"/>
  <c r="CL61" i="10"/>
  <c r="CK489" i="10"/>
  <c r="ER192" i="9"/>
  <c r="ET32" i="9"/>
  <c r="ET140" i="9" s="1"/>
  <c r="CQ18" i="10" s="1"/>
  <c r="CQ19" i="10" s="1"/>
  <c r="EU30" i="9"/>
  <c r="ES189" i="9"/>
  <c r="ES191" i="9" s="1"/>
  <c r="ET184" i="9"/>
  <c r="ET186" i="9" s="1"/>
  <c r="AM167" i="10"/>
  <c r="EO178" i="9"/>
  <c r="EO179" i="9" s="1"/>
  <c r="EO172" i="9"/>
  <c r="EO173" i="9" s="1"/>
  <c r="EP160" i="9"/>
  <c r="EP163" i="9" s="1"/>
  <c r="CQ33" i="10" l="1"/>
  <c r="CQ78" i="10"/>
  <c r="CQ148" i="10"/>
  <c r="CL489" i="10"/>
  <c r="CM61" i="10"/>
  <c r="CL486" i="10"/>
  <c r="CM28" i="10"/>
  <c r="ES192" i="9"/>
  <c r="EP178" i="9"/>
  <c r="EP179" i="9" s="1"/>
  <c r="EP172" i="9"/>
  <c r="EP173" i="9" s="1"/>
  <c r="CO23" i="10" s="1"/>
  <c r="EQ160" i="9"/>
  <c r="EQ163" i="9" s="1"/>
  <c r="ET189" i="9"/>
  <c r="ET191" i="9" s="1"/>
  <c r="EU184" i="9"/>
  <c r="EU186" i="9" s="1"/>
  <c r="EU32" i="9"/>
  <c r="EU140" i="9" s="1"/>
  <c r="EV30" i="9"/>
  <c r="ET144" i="9"/>
  <c r="AM160" i="10"/>
  <c r="AM164" i="10" s="1"/>
  <c r="CO77" i="10" l="1"/>
  <c r="CO378" i="10"/>
  <c r="CO32" i="10"/>
  <c r="CO34" i="10" s="1"/>
  <c r="CO41" i="10" s="1"/>
  <c r="EU144" i="9"/>
  <c r="CM489" i="10"/>
  <c r="CN61" i="10"/>
  <c r="CN28" i="10"/>
  <c r="CM486" i="10"/>
  <c r="ET192" i="9"/>
  <c r="EU189" i="9"/>
  <c r="EU191" i="9" s="1"/>
  <c r="EV184" i="9"/>
  <c r="EV186" i="9" s="1"/>
  <c r="EQ172" i="9"/>
  <c r="EQ173" i="9" s="1"/>
  <c r="EQ178" i="9"/>
  <c r="EQ179" i="9" s="1"/>
  <c r="ER160" i="9"/>
  <c r="ER163" i="9" s="1"/>
  <c r="EV32" i="9"/>
  <c r="EV140" i="9" s="1"/>
  <c r="CR18" i="10" s="1"/>
  <c r="CR19" i="10" s="1"/>
  <c r="EW30" i="9"/>
  <c r="AM496" i="10"/>
  <c r="AN159" i="10"/>
  <c r="CR148" i="10" l="1"/>
  <c r="CR33" i="10"/>
  <c r="CR78" i="10"/>
  <c r="CN489" i="10"/>
  <c r="CO61" i="10"/>
  <c r="CN486" i="10"/>
  <c r="CO28" i="10"/>
  <c r="EU192" i="9"/>
  <c r="EV144" i="9"/>
  <c r="ER178" i="9"/>
  <c r="ER179" i="9" s="1"/>
  <c r="ER172" i="9"/>
  <c r="ER173" i="9" s="1"/>
  <c r="CP23" i="10" s="1"/>
  <c r="ES160" i="9"/>
  <c r="ES163" i="9" s="1"/>
  <c r="EV189" i="9"/>
  <c r="EV191" i="9" s="1"/>
  <c r="EW184" i="9"/>
  <c r="EW186" i="9" s="1"/>
  <c r="EW32" i="9"/>
  <c r="EW140" i="9" s="1"/>
  <c r="EX30" i="9"/>
  <c r="AN167" i="10"/>
  <c r="CP77" i="10" l="1"/>
  <c r="CP378" i="10"/>
  <c r="AC29" i="14" s="1"/>
  <c r="AC62" i="14" s="1"/>
  <c r="AC81" i="14" s="1"/>
  <c r="CP32" i="10"/>
  <c r="CP34" i="10" s="1"/>
  <c r="CP41" i="10" s="1"/>
  <c r="EW144" i="9"/>
  <c r="CS18" i="10"/>
  <c r="CS19" i="10" s="1"/>
  <c r="CO486" i="10"/>
  <c r="CP28" i="10"/>
  <c r="CO489" i="10"/>
  <c r="CP61" i="10"/>
  <c r="EV192" i="9"/>
  <c r="ES172" i="9"/>
  <c r="ES173" i="9" s="1"/>
  <c r="ES178" i="9"/>
  <c r="ES179" i="9" s="1"/>
  <c r="ET160" i="9"/>
  <c r="ET163" i="9" s="1"/>
  <c r="EW189" i="9"/>
  <c r="EW191" i="9" s="1"/>
  <c r="EX184" i="9"/>
  <c r="EX186" i="9" s="1"/>
  <c r="AN160" i="10"/>
  <c r="AN164" i="10" s="1"/>
  <c r="EX32" i="9"/>
  <c r="EX140" i="9" s="1"/>
  <c r="EY30" i="9"/>
  <c r="CS148" i="10" l="1"/>
  <c r="CS78" i="10"/>
  <c r="CS33" i="10"/>
  <c r="CP489" i="10"/>
  <c r="CQ61" i="10"/>
  <c r="CP486" i="10"/>
  <c r="EW192" i="9"/>
  <c r="EX144" i="9"/>
  <c r="EX189" i="9"/>
  <c r="EX191" i="9" s="1"/>
  <c r="EY184" i="9"/>
  <c r="EY186" i="9" s="1"/>
  <c r="AN496" i="10"/>
  <c r="AO159" i="10"/>
  <c r="ET172" i="9"/>
  <c r="ET173" i="9" s="1"/>
  <c r="CQ23" i="10" s="1"/>
  <c r="ET178" i="9"/>
  <c r="ET179" i="9" s="1"/>
  <c r="EU160" i="9"/>
  <c r="EU163" i="9" s="1"/>
  <c r="EY32" i="9"/>
  <c r="EY140" i="9" s="1"/>
  <c r="EZ30" i="9"/>
  <c r="CQ32" i="10" l="1"/>
  <c r="CQ34" i="10" s="1"/>
  <c r="CQ41" i="10" s="1"/>
  <c r="CQ378" i="10"/>
  <c r="CQ77" i="10"/>
  <c r="CQ28" i="10"/>
  <c r="CQ486" i="10" s="1"/>
  <c r="EY144" i="9"/>
  <c r="CQ489" i="10"/>
  <c r="CR61" i="10"/>
  <c r="EX192" i="9"/>
  <c r="EY189" i="9"/>
  <c r="EY191" i="9" s="1"/>
  <c r="EZ184" i="9"/>
  <c r="EZ186" i="9" s="1"/>
  <c r="EU172" i="9"/>
  <c r="EU173" i="9" s="1"/>
  <c r="EU178" i="9"/>
  <c r="EU179" i="9" s="1"/>
  <c r="EV160" i="9"/>
  <c r="EV163" i="9" s="1"/>
  <c r="AO167" i="10"/>
  <c r="EZ32" i="9"/>
  <c r="EZ140" i="9" s="1"/>
  <c r="CT18" i="10" s="1"/>
  <c r="CT19" i="10" s="1"/>
  <c r="FA30" i="9"/>
  <c r="CT78" i="10" l="1"/>
  <c r="CT33" i="10"/>
  <c r="CT148" i="10"/>
  <c r="CR489" i="10"/>
  <c r="CS61" i="10"/>
  <c r="EY192" i="9"/>
  <c r="EV178" i="9"/>
  <c r="EV179" i="9" s="1"/>
  <c r="EV172" i="9"/>
  <c r="EV173" i="9" s="1"/>
  <c r="CR23" i="10" s="1"/>
  <c r="EW160" i="9"/>
  <c r="EW163" i="9" s="1"/>
  <c r="FA32" i="9"/>
  <c r="FA140" i="9" s="1"/>
  <c r="FB30" i="9"/>
  <c r="EZ144" i="9"/>
  <c r="E144" i="9" s="1"/>
  <c r="EZ189" i="9"/>
  <c r="EZ191" i="9" s="1"/>
  <c r="FA184" i="9"/>
  <c r="FA186" i="9" s="1"/>
  <c r="AO160" i="10"/>
  <c r="AO164" i="10" s="1"/>
  <c r="CR77" i="10" l="1"/>
  <c r="CR378" i="10"/>
  <c r="AD29" i="14" s="1"/>
  <c r="AD62" i="14" s="1"/>
  <c r="AD81" i="14" s="1"/>
  <c r="CR32" i="10"/>
  <c r="CR34" i="10" s="1"/>
  <c r="CR41" i="10" s="1"/>
  <c r="CR28" i="10"/>
  <c r="FA144" i="9"/>
  <c r="CS489" i="10"/>
  <c r="CT61" i="10"/>
  <c r="EZ192" i="9"/>
  <c r="FA189" i="9"/>
  <c r="FA191" i="9" s="1"/>
  <c r="FB184" i="9"/>
  <c r="FB186" i="9" s="1"/>
  <c r="EW178" i="9"/>
  <c r="EW179" i="9" s="1"/>
  <c r="EW172" i="9"/>
  <c r="EW173" i="9" s="1"/>
  <c r="EX160" i="9"/>
  <c r="EX163" i="9" s="1"/>
  <c r="AO496" i="10"/>
  <c r="AP159" i="10"/>
  <c r="FB32" i="9"/>
  <c r="FB140" i="9" s="1"/>
  <c r="CU18" i="10" s="1"/>
  <c r="CU19" i="10" s="1"/>
  <c r="FC30" i="9"/>
  <c r="CU33" i="10" l="1"/>
  <c r="CU148" i="10"/>
  <c r="CU78" i="10"/>
  <c r="CR486" i="10"/>
  <c r="CT489" i="10"/>
  <c r="CU61" i="10"/>
  <c r="FA192" i="9"/>
  <c r="AP167" i="10"/>
  <c r="FC32" i="9"/>
  <c r="FC140" i="9" s="1"/>
  <c r="FD30" i="9"/>
  <c r="EX172" i="9"/>
  <c r="EX173" i="9" s="1"/>
  <c r="CS23" i="10" s="1"/>
  <c r="EX178" i="9"/>
  <c r="EX179" i="9" s="1"/>
  <c r="EY160" i="9"/>
  <c r="EY163" i="9" s="1"/>
  <c r="FB189" i="9"/>
  <c r="FB191" i="9" s="1"/>
  <c r="FC184" i="9"/>
  <c r="FC186" i="9" s="1"/>
  <c r="FB144" i="9"/>
  <c r="CS378" i="10" l="1"/>
  <c r="CS77" i="10"/>
  <c r="CS32" i="10"/>
  <c r="CS34" i="10" s="1"/>
  <c r="CS41" i="10" s="1"/>
  <c r="CS28" i="10"/>
  <c r="FC144" i="9"/>
  <c r="CV18" i="10"/>
  <c r="CV19" i="10" s="1"/>
  <c r="CU489" i="10"/>
  <c r="CV61" i="10"/>
  <c r="FB192" i="9"/>
  <c r="FC189" i="9"/>
  <c r="FC191" i="9" s="1"/>
  <c r="FD184" i="9"/>
  <c r="FD186" i="9" s="1"/>
  <c r="EY172" i="9"/>
  <c r="EY173" i="9" s="1"/>
  <c r="EY178" i="9"/>
  <c r="EY179" i="9" s="1"/>
  <c r="EZ160" i="9"/>
  <c r="EZ163" i="9" s="1"/>
  <c r="FD32" i="9"/>
  <c r="FD140" i="9" s="1"/>
  <c r="FE30" i="9"/>
  <c r="AP160" i="10"/>
  <c r="AP164" i="10" s="1"/>
  <c r="CV33" i="10" l="1"/>
  <c r="CV78" i="10"/>
  <c r="CV148" i="10"/>
  <c r="CS486" i="10"/>
  <c r="CW61" i="10"/>
  <c r="CV489" i="10"/>
  <c r="FC192" i="9"/>
  <c r="FD144" i="9"/>
  <c r="EZ178" i="9"/>
  <c r="EZ179" i="9" s="1"/>
  <c r="EZ172" i="9"/>
  <c r="EZ173" i="9" s="1"/>
  <c r="CT23" i="10" s="1"/>
  <c r="FA160" i="9"/>
  <c r="FA163" i="9" s="1"/>
  <c r="AP496" i="10"/>
  <c r="AQ159" i="10"/>
  <c r="FE32" i="9"/>
  <c r="FE140" i="9" s="1"/>
  <c r="FF30" i="9"/>
  <c r="FD189" i="9"/>
  <c r="FD191" i="9" s="1"/>
  <c r="FD192" i="9" s="1"/>
  <c r="FE184" i="9"/>
  <c r="FE186" i="9" s="1"/>
  <c r="CT77" i="10" l="1"/>
  <c r="CT378" i="10"/>
  <c r="AE29" i="14" s="1"/>
  <c r="AE62" i="14" s="1"/>
  <c r="AE81" i="14" s="1"/>
  <c r="CT32" i="10"/>
  <c r="CT34" i="10" s="1"/>
  <c r="CT41" i="10" s="1"/>
  <c r="CT28" i="10"/>
  <c r="CT486" i="10" s="1"/>
  <c r="FE144" i="9"/>
  <c r="CW489" i="10"/>
  <c r="CX61" i="10"/>
  <c r="FF32" i="9"/>
  <c r="FF140" i="9" s="1"/>
  <c r="CW18" i="10" s="1"/>
  <c r="CW19" i="10" s="1"/>
  <c r="FG30" i="9"/>
  <c r="AQ167" i="10"/>
  <c r="FA178" i="9"/>
  <c r="FA179" i="9" s="1"/>
  <c r="FA172" i="9"/>
  <c r="FA173" i="9" s="1"/>
  <c r="FB160" i="9"/>
  <c r="FB163" i="9" s="1"/>
  <c r="FE189" i="9"/>
  <c r="FE191" i="9" s="1"/>
  <c r="FF184" i="9"/>
  <c r="FF186" i="9" s="1"/>
  <c r="CW33" i="10" l="1"/>
  <c r="CW78" i="10"/>
  <c r="CW148" i="10"/>
  <c r="CX489" i="10"/>
  <c r="CY61" i="10"/>
  <c r="FE192" i="9"/>
  <c r="FF189" i="9"/>
  <c r="FF191" i="9" s="1"/>
  <c r="FG184" i="9"/>
  <c r="FG186" i="9" s="1"/>
  <c r="FG32" i="9"/>
  <c r="FG140" i="9" s="1"/>
  <c r="FH30" i="9"/>
  <c r="FB178" i="9"/>
  <c r="FB179" i="9" s="1"/>
  <c r="FB172" i="9"/>
  <c r="FB173" i="9" s="1"/>
  <c r="CU23" i="10" s="1"/>
  <c r="FC160" i="9"/>
  <c r="FC163" i="9" s="1"/>
  <c r="AQ160" i="10"/>
  <c r="AQ164" i="10" s="1"/>
  <c r="FF144" i="9"/>
  <c r="FG144" i="9" l="1"/>
  <c r="CU28" i="10"/>
  <c r="CU378" i="10"/>
  <c r="CU77" i="10"/>
  <c r="CU32" i="10"/>
  <c r="CU34" i="10" s="1"/>
  <c r="CU41" i="10" s="1"/>
  <c r="CZ61" i="10"/>
  <c r="CY489" i="10"/>
  <c r="FF192" i="9"/>
  <c r="AQ496" i="10"/>
  <c r="AR159" i="10"/>
  <c r="FC172" i="9"/>
  <c r="FC173" i="9" s="1"/>
  <c r="FC178" i="9"/>
  <c r="FC179" i="9" s="1"/>
  <c r="FD160" i="9"/>
  <c r="FD163" i="9" s="1"/>
  <c r="FH32" i="9"/>
  <c r="FH140" i="9" s="1"/>
  <c r="CX18" i="10" s="1"/>
  <c r="CX19" i="10" s="1"/>
  <c r="FI30" i="9"/>
  <c r="FG189" i="9"/>
  <c r="FG191" i="9" s="1"/>
  <c r="FH184" i="9"/>
  <c r="FH186" i="9" s="1"/>
  <c r="CU486" i="10" l="1"/>
  <c r="CX78" i="10"/>
  <c r="CX33" i="10"/>
  <c r="CX148" i="10"/>
  <c r="CZ489" i="10"/>
  <c r="DA61" i="10"/>
  <c r="FG192" i="9"/>
  <c r="FD178" i="9"/>
  <c r="FD179" i="9" s="1"/>
  <c r="FD172" i="9"/>
  <c r="FD173" i="9" s="1"/>
  <c r="CV23" i="10" s="1"/>
  <c r="FE160" i="9"/>
  <c r="FE163" i="9" s="1"/>
  <c r="AR167" i="10"/>
  <c r="FH189" i="9"/>
  <c r="FH191" i="9" s="1"/>
  <c r="FI184" i="9"/>
  <c r="FI186" i="9" s="1"/>
  <c r="FI32" i="9"/>
  <c r="FI140" i="9" s="1"/>
  <c r="FJ30" i="9"/>
  <c r="FH144" i="9"/>
  <c r="CV378" i="10" l="1"/>
  <c r="AF29" i="14" s="1"/>
  <c r="AF62" i="14" s="1"/>
  <c r="AF81" i="14" s="1"/>
  <c r="CV77" i="10"/>
  <c r="CV32" i="10"/>
  <c r="CV34" i="10" s="1"/>
  <c r="CV41" i="10" s="1"/>
  <c r="CV28" i="10"/>
  <c r="FI144" i="9"/>
  <c r="DA489" i="10"/>
  <c r="DB61" i="10"/>
  <c r="FH192" i="9"/>
  <c r="AR160" i="10"/>
  <c r="AR164" i="10" s="1"/>
  <c r="FI189" i="9"/>
  <c r="FI191" i="9" s="1"/>
  <c r="FJ184" i="9"/>
  <c r="FJ186" i="9" s="1"/>
  <c r="FE178" i="9"/>
  <c r="FE179" i="9" s="1"/>
  <c r="FE172" i="9"/>
  <c r="FE173" i="9" s="1"/>
  <c r="FF160" i="9"/>
  <c r="FF163" i="9" s="1"/>
  <c r="FJ32" i="9"/>
  <c r="FJ140" i="9" s="1"/>
  <c r="CY18" i="10" s="1"/>
  <c r="CY19" i="10" s="1"/>
  <c r="FK30" i="9"/>
  <c r="CY33" i="10" l="1"/>
  <c r="CY78" i="10"/>
  <c r="CY148" i="10"/>
  <c r="CV486" i="10"/>
  <c r="DB489" i="10"/>
  <c r="DC61" i="10"/>
  <c r="FI192" i="9"/>
  <c r="AR496" i="10"/>
  <c r="AS159" i="10"/>
  <c r="FJ189" i="9"/>
  <c r="FJ191" i="9" s="1"/>
  <c r="FK184" i="9"/>
  <c r="FK186" i="9" s="1"/>
  <c r="FK32" i="9"/>
  <c r="FK140" i="9" s="1"/>
  <c r="FL30" i="9"/>
  <c r="FJ144" i="9"/>
  <c r="FF172" i="9"/>
  <c r="FF173" i="9" s="1"/>
  <c r="CW23" i="10" s="1"/>
  <c r="FF178" i="9"/>
  <c r="FF179" i="9" s="1"/>
  <c r="FG160" i="9"/>
  <c r="FG163" i="9" s="1"/>
  <c r="CW77" i="10" l="1"/>
  <c r="CW32" i="10"/>
  <c r="CW34" i="10" s="1"/>
  <c r="CW41" i="10" s="1"/>
  <c r="CW378" i="10"/>
  <c r="CW28" i="10"/>
  <c r="CW486" i="10" s="1"/>
  <c r="FK144" i="9"/>
  <c r="DC489" i="10"/>
  <c r="DD61" i="10"/>
  <c r="FJ192" i="9"/>
  <c r="FK189" i="9"/>
  <c r="FK191" i="9" s="1"/>
  <c r="FL184" i="9"/>
  <c r="FL186" i="9" s="1"/>
  <c r="FL32" i="9"/>
  <c r="FL140" i="9" s="1"/>
  <c r="CZ18" i="10" s="1"/>
  <c r="CZ19" i="10" s="1"/>
  <c r="FM30" i="9"/>
  <c r="FG172" i="9"/>
  <c r="FG173" i="9" s="1"/>
  <c r="FG178" i="9"/>
  <c r="FG179" i="9" s="1"/>
  <c r="FH160" i="9"/>
  <c r="FH163" i="9" s="1"/>
  <c r="AS167" i="10"/>
  <c r="CZ33" i="10" l="1"/>
  <c r="CZ78" i="10"/>
  <c r="CZ148" i="10"/>
  <c r="DD489" i="10"/>
  <c r="DE61" i="10"/>
  <c r="FK192" i="9"/>
  <c r="FH178" i="9"/>
  <c r="FH179" i="9" s="1"/>
  <c r="FH172" i="9"/>
  <c r="FH173" i="9" s="1"/>
  <c r="CX23" i="10" s="1"/>
  <c r="FI160" i="9"/>
  <c r="FI163" i="9" s="1"/>
  <c r="FL144" i="9"/>
  <c r="FL189" i="9"/>
  <c r="FL191" i="9" s="1"/>
  <c r="FM184" i="9"/>
  <c r="FM186" i="9" s="1"/>
  <c r="AS160" i="10"/>
  <c r="AS164" i="10" s="1"/>
  <c r="FM32" i="9"/>
  <c r="FM140" i="9" s="1"/>
  <c r="FN30" i="9"/>
  <c r="CX28" i="10" l="1"/>
  <c r="CX378" i="10"/>
  <c r="AG29" i="14" s="1"/>
  <c r="AG62" i="14" s="1"/>
  <c r="AG81" i="14" s="1"/>
  <c r="CX32" i="10"/>
  <c r="CX34" i="10" s="1"/>
  <c r="CX41" i="10" s="1"/>
  <c r="CX77" i="10"/>
  <c r="FM144" i="9"/>
  <c r="DE489" i="10"/>
  <c r="DF61" i="10"/>
  <c r="FL192" i="9"/>
  <c r="FI178" i="9"/>
  <c r="FI179" i="9" s="1"/>
  <c r="FI172" i="9"/>
  <c r="FI173" i="9" s="1"/>
  <c r="FJ160" i="9"/>
  <c r="FJ163" i="9" s="1"/>
  <c r="FM189" i="9"/>
  <c r="FM191" i="9" s="1"/>
  <c r="FN184" i="9"/>
  <c r="FN186" i="9" s="1"/>
  <c r="FN32" i="9"/>
  <c r="FN140" i="9" s="1"/>
  <c r="DA18" i="10" s="1"/>
  <c r="DA19" i="10" s="1"/>
  <c r="FO30" i="9"/>
  <c r="AS496" i="10"/>
  <c r="AT159" i="10"/>
  <c r="DA33" i="10" l="1"/>
  <c r="DA78" i="10"/>
  <c r="DA148" i="10"/>
  <c r="CX486" i="10"/>
  <c r="DF489" i="10"/>
  <c r="DG61" i="10"/>
  <c r="FM192" i="9"/>
  <c r="AT167" i="10"/>
  <c r="FO32" i="9"/>
  <c r="FO140" i="9" s="1"/>
  <c r="FP30" i="9"/>
  <c r="FN144" i="9"/>
  <c r="FN189" i="9"/>
  <c r="FN191" i="9" s="1"/>
  <c r="FO184" i="9"/>
  <c r="FO186" i="9" s="1"/>
  <c r="FJ172" i="9"/>
  <c r="FJ173" i="9" s="1"/>
  <c r="CY23" i="10" s="1"/>
  <c r="FJ178" i="9"/>
  <c r="FJ179" i="9" s="1"/>
  <c r="FK160" i="9"/>
  <c r="FK163" i="9" s="1"/>
  <c r="CY77" i="10" l="1"/>
  <c r="CY378" i="10"/>
  <c r="CY32" i="10"/>
  <c r="CY34" i="10" s="1"/>
  <c r="CY41" i="10" s="1"/>
  <c r="FO144" i="9"/>
  <c r="DB18" i="10"/>
  <c r="DB19" i="10" s="1"/>
  <c r="CY28" i="10"/>
  <c r="DH61" i="10"/>
  <c r="DG489" i="10"/>
  <c r="FN192" i="9"/>
  <c r="FO189" i="9"/>
  <c r="FO191" i="9" s="1"/>
  <c r="FP184" i="9"/>
  <c r="FP186" i="9" s="1"/>
  <c r="FP32" i="9"/>
  <c r="FP140" i="9" s="1"/>
  <c r="FQ30" i="9"/>
  <c r="AT160" i="10"/>
  <c r="AT164" i="10" s="1"/>
  <c r="FK172" i="9"/>
  <c r="FK173" i="9" s="1"/>
  <c r="FK178" i="9"/>
  <c r="FK179" i="9" s="1"/>
  <c r="FL160" i="9"/>
  <c r="FL163" i="9" s="1"/>
  <c r="CY486" i="10" l="1"/>
  <c r="DB33" i="10"/>
  <c r="DB148" i="10"/>
  <c r="DB78" i="10"/>
  <c r="DH489" i="10"/>
  <c r="DI61" i="10"/>
  <c r="FO192" i="9"/>
  <c r="AT496" i="10"/>
  <c r="AU159" i="10"/>
  <c r="FQ32" i="9"/>
  <c r="FQ140" i="9" s="1"/>
  <c r="FR30" i="9"/>
  <c r="FP144" i="9"/>
  <c r="FL178" i="9"/>
  <c r="FL179" i="9" s="1"/>
  <c r="FL172" i="9"/>
  <c r="FL173" i="9" s="1"/>
  <c r="CZ23" i="10" s="1"/>
  <c r="CZ28" i="10" s="1"/>
  <c r="FM160" i="9"/>
  <c r="FM163" i="9" s="1"/>
  <c r="FP189" i="9"/>
  <c r="FP191" i="9" s="1"/>
  <c r="FQ184" i="9"/>
  <c r="FQ186" i="9" s="1"/>
  <c r="CZ486" i="10" l="1"/>
  <c r="FQ144" i="9"/>
  <c r="CZ32" i="10"/>
  <c r="CZ34" i="10" s="1"/>
  <c r="CZ41" i="10" s="1"/>
  <c r="CZ77" i="10"/>
  <c r="CZ378" i="10"/>
  <c r="AH29" i="14" s="1"/>
  <c r="AH62" i="14" s="1"/>
  <c r="AH81" i="14" s="1"/>
  <c r="DI489" i="10"/>
  <c r="DJ61" i="10"/>
  <c r="FP192" i="9"/>
  <c r="FR32" i="9"/>
  <c r="FR140" i="9" s="1"/>
  <c r="DC18" i="10" s="1"/>
  <c r="DC19" i="10" s="1"/>
  <c r="FS30" i="9"/>
  <c r="FQ189" i="9"/>
  <c r="FQ191" i="9" s="1"/>
  <c r="FR184" i="9"/>
  <c r="FR186" i="9" s="1"/>
  <c r="FM172" i="9"/>
  <c r="FM173" i="9" s="1"/>
  <c r="FM178" i="9"/>
  <c r="FM179" i="9" s="1"/>
  <c r="FN160" i="9"/>
  <c r="FN163" i="9" s="1"/>
  <c r="AU167" i="10"/>
  <c r="DC78" i="10" l="1"/>
  <c r="DC33" i="10"/>
  <c r="DC148" i="10"/>
  <c r="DK61" i="10"/>
  <c r="DJ489" i="10"/>
  <c r="FQ192" i="9"/>
  <c r="FR144" i="9"/>
  <c r="FR189" i="9"/>
  <c r="FR191" i="9" s="1"/>
  <c r="FS184" i="9"/>
  <c r="FS186" i="9" s="1"/>
  <c r="FS32" i="9"/>
  <c r="FS140" i="9" s="1"/>
  <c r="FT30" i="9"/>
  <c r="AU160" i="10"/>
  <c r="AU164" i="10" s="1"/>
  <c r="FN172" i="9"/>
  <c r="FN173" i="9" s="1"/>
  <c r="DA23" i="10" s="1"/>
  <c r="FN178" i="9"/>
  <c r="FN179" i="9" s="1"/>
  <c r="FO160" i="9"/>
  <c r="FO163" i="9" s="1"/>
  <c r="DA77" i="10" l="1"/>
  <c r="DA32" i="10"/>
  <c r="DA34" i="10" s="1"/>
  <c r="DA41" i="10" s="1"/>
  <c r="DA378" i="10"/>
  <c r="DA28" i="10"/>
  <c r="DA486" i="10" s="1"/>
  <c r="FS144" i="9"/>
  <c r="DD18" i="10"/>
  <c r="DD19" i="10" s="1"/>
  <c r="DK489" i="10"/>
  <c r="DL61" i="10"/>
  <c r="FR192" i="9"/>
  <c r="FO172" i="9"/>
  <c r="FO173" i="9" s="1"/>
  <c r="FO178" i="9"/>
  <c r="FO179" i="9" s="1"/>
  <c r="FP160" i="9"/>
  <c r="FP163" i="9" s="1"/>
  <c r="FS189" i="9"/>
  <c r="FS191" i="9" s="1"/>
  <c r="FT184" i="9"/>
  <c r="FT186" i="9" s="1"/>
  <c r="AU496" i="10"/>
  <c r="AV159" i="10"/>
  <c r="FT32" i="9"/>
  <c r="FT140" i="9" s="1"/>
  <c r="FU30" i="9"/>
  <c r="DD33" i="10" l="1"/>
  <c r="DD78" i="10"/>
  <c r="DD148" i="10"/>
  <c r="DL489" i="10"/>
  <c r="DM61" i="10"/>
  <c r="FS192" i="9"/>
  <c r="FT144" i="9"/>
  <c r="FT189" i="9"/>
  <c r="FT191" i="9" s="1"/>
  <c r="FU184" i="9"/>
  <c r="FU186" i="9" s="1"/>
  <c r="FP178" i="9"/>
  <c r="FP179" i="9" s="1"/>
  <c r="FP172" i="9"/>
  <c r="FP173" i="9" s="1"/>
  <c r="DB23" i="10" s="1"/>
  <c r="FQ160" i="9"/>
  <c r="FQ163" i="9" s="1"/>
  <c r="AV167" i="10"/>
  <c r="FU32" i="9"/>
  <c r="FU140" i="9" s="1"/>
  <c r="FV30" i="9"/>
  <c r="FU144" i="9" l="1"/>
  <c r="DB28" i="10"/>
  <c r="DB378" i="10"/>
  <c r="AI29" i="14" s="1"/>
  <c r="AI62" i="14" s="1"/>
  <c r="AI81" i="14" s="1"/>
  <c r="DB77" i="10"/>
  <c r="DB32" i="10"/>
  <c r="DB34" i="10" s="1"/>
  <c r="DB41" i="10" s="1"/>
  <c r="DM489" i="10"/>
  <c r="DN61" i="10"/>
  <c r="FT192" i="9"/>
  <c r="AV160" i="10"/>
  <c r="AV164" i="10" s="1"/>
  <c r="FV32" i="9"/>
  <c r="FV140" i="9" s="1"/>
  <c r="DE18" i="10" s="1"/>
  <c r="DE19" i="10" s="1"/>
  <c r="FW30" i="9"/>
  <c r="FQ178" i="9"/>
  <c r="FQ179" i="9" s="1"/>
  <c r="FQ172" i="9"/>
  <c r="FQ173" i="9" s="1"/>
  <c r="FR160" i="9"/>
  <c r="FR163" i="9" s="1"/>
  <c r="FU189" i="9"/>
  <c r="FU191" i="9" s="1"/>
  <c r="FV184" i="9"/>
  <c r="FV186" i="9" s="1"/>
  <c r="DB486" i="10" l="1"/>
  <c r="DE33" i="10"/>
  <c r="DE78" i="10"/>
  <c r="DE148" i="10"/>
  <c r="DO61" i="10"/>
  <c r="DN489" i="10"/>
  <c r="FU192" i="9"/>
  <c r="FV144" i="9"/>
  <c r="AV496" i="10"/>
  <c r="AW159" i="10"/>
  <c r="FR172" i="9"/>
  <c r="FR173" i="9" s="1"/>
  <c r="DC23" i="10" s="1"/>
  <c r="DC28" i="10" s="1"/>
  <c r="DC486" i="10" s="1"/>
  <c r="FR178" i="9"/>
  <c r="FR179" i="9" s="1"/>
  <c r="FS160" i="9"/>
  <c r="FS163" i="9" s="1"/>
  <c r="FW32" i="9"/>
  <c r="FW140" i="9" s="1"/>
  <c r="FX30" i="9"/>
  <c r="FW184" i="9"/>
  <c r="FW186" i="9" s="1"/>
  <c r="FV189" i="9"/>
  <c r="FV191" i="9" s="1"/>
  <c r="FW144" i="9" l="1"/>
  <c r="DC378" i="10"/>
  <c r="DC77" i="10"/>
  <c r="DC32" i="10"/>
  <c r="DC34" i="10" s="1"/>
  <c r="DC41" i="10" s="1"/>
  <c r="DP61" i="10"/>
  <c r="DO489" i="10"/>
  <c r="FV192" i="9"/>
  <c r="FW189" i="9"/>
  <c r="FW191" i="9" s="1"/>
  <c r="FX184" i="9"/>
  <c r="FX186" i="9" s="1"/>
  <c r="FX32" i="9"/>
  <c r="FX140" i="9" s="1"/>
  <c r="DF18" i="10" s="1"/>
  <c r="DF19" i="10" s="1"/>
  <c r="FY30" i="9"/>
  <c r="FS178" i="9"/>
  <c r="FS179" i="9" s="1"/>
  <c r="FS172" i="9"/>
  <c r="FS173" i="9" s="1"/>
  <c r="FT160" i="9"/>
  <c r="FT163" i="9" s="1"/>
  <c r="AW167" i="10"/>
  <c r="DF148" i="10" l="1"/>
  <c r="DF33" i="10"/>
  <c r="DF78" i="10"/>
  <c r="DP489" i="10"/>
  <c r="DQ61" i="10"/>
  <c r="FW192" i="9"/>
  <c r="FT178" i="9"/>
  <c r="FT179" i="9" s="1"/>
  <c r="FT172" i="9"/>
  <c r="FT173" i="9" s="1"/>
  <c r="DD23" i="10" s="1"/>
  <c r="FU160" i="9"/>
  <c r="FU163" i="9" s="1"/>
  <c r="FY32" i="9"/>
  <c r="FY140" i="9" s="1"/>
  <c r="FZ30" i="9"/>
  <c r="FX144" i="9"/>
  <c r="FX189" i="9"/>
  <c r="FX191" i="9" s="1"/>
  <c r="FY184" i="9"/>
  <c r="FY186" i="9" s="1"/>
  <c r="AW160" i="10"/>
  <c r="AW164" i="10" s="1"/>
  <c r="DD28" i="10" l="1"/>
  <c r="DD77" i="10"/>
  <c r="DD378" i="10"/>
  <c r="AJ29" i="14" s="1"/>
  <c r="AJ62" i="14" s="1"/>
  <c r="AJ81" i="14" s="1"/>
  <c r="DD32" i="10"/>
  <c r="DD34" i="10" s="1"/>
  <c r="DD41" i="10" s="1"/>
  <c r="FY144" i="9"/>
  <c r="DR61" i="10"/>
  <c r="DQ489" i="10"/>
  <c r="FX192" i="9"/>
  <c r="FZ32" i="9"/>
  <c r="FZ140" i="9" s="1"/>
  <c r="DG18" i="10" s="1"/>
  <c r="DG19" i="10" s="1"/>
  <c r="GA30" i="9"/>
  <c r="AW496" i="10"/>
  <c r="AX159" i="10"/>
  <c r="FY189" i="9"/>
  <c r="FY191" i="9" s="1"/>
  <c r="FZ184" i="9"/>
  <c r="FZ186" i="9" s="1"/>
  <c r="FU178" i="9"/>
  <c r="FU179" i="9" s="1"/>
  <c r="FU172" i="9"/>
  <c r="FU173" i="9" s="1"/>
  <c r="FV160" i="9"/>
  <c r="FV163" i="9" s="1"/>
  <c r="DG78" i="10" l="1"/>
  <c r="DG33" i="10"/>
  <c r="DG148" i="10"/>
  <c r="DD486" i="10"/>
  <c r="DR489" i="10"/>
  <c r="DS61" i="10"/>
  <c r="FY192" i="9"/>
  <c r="FV178" i="9"/>
  <c r="FV179" i="9" s="1"/>
  <c r="FV172" i="9"/>
  <c r="FV173" i="9" s="1"/>
  <c r="DE23" i="10" s="1"/>
  <c r="FW160" i="9"/>
  <c r="FW163" i="9" s="1"/>
  <c r="GA184" i="9"/>
  <c r="GA186" i="9" s="1"/>
  <c r="FZ189" i="9"/>
  <c r="FZ191" i="9" s="1"/>
  <c r="AX167" i="10"/>
  <c r="GA32" i="9"/>
  <c r="GA140" i="9" s="1"/>
  <c r="GB30" i="9"/>
  <c r="FZ144" i="9"/>
  <c r="DE77" i="10" l="1"/>
  <c r="DE378" i="10"/>
  <c r="DE32" i="10"/>
  <c r="DE34" i="10" s="1"/>
  <c r="DE41" i="10" s="1"/>
  <c r="DE28" i="10"/>
  <c r="GA144" i="9"/>
  <c r="DS489" i="10"/>
  <c r="DT61" i="10"/>
  <c r="FZ192" i="9"/>
  <c r="AX160" i="10"/>
  <c r="AX164" i="10" s="1"/>
  <c r="FW178" i="9"/>
  <c r="FW179" i="9" s="1"/>
  <c r="FW172" i="9"/>
  <c r="FW173" i="9" s="1"/>
  <c r="FX160" i="9"/>
  <c r="FX163" i="9" s="1"/>
  <c r="GC30" i="9"/>
  <c r="GB32" i="9"/>
  <c r="GB140" i="9" s="1"/>
  <c r="DH18" i="10" s="1"/>
  <c r="DH19" i="10" s="1"/>
  <c r="GA189" i="9"/>
  <c r="GA191" i="9" s="1"/>
  <c r="GB184" i="9"/>
  <c r="GB186" i="9" s="1"/>
  <c r="DH33" i="10" l="1"/>
  <c r="DH148" i="10"/>
  <c r="DH78" i="10"/>
  <c r="DE486" i="10"/>
  <c r="DT489" i="10"/>
  <c r="DU61" i="10"/>
  <c r="DU489" i="10" s="1"/>
  <c r="GA192" i="9"/>
  <c r="GB189" i="9"/>
  <c r="GB191" i="9" s="1"/>
  <c r="GC184" i="9"/>
  <c r="GC186" i="9" s="1"/>
  <c r="GC32" i="9"/>
  <c r="GC140" i="9" s="1"/>
  <c r="GD30" i="9"/>
  <c r="GB144" i="9"/>
  <c r="FX178" i="9"/>
  <c r="FX179" i="9" s="1"/>
  <c r="FX172" i="9"/>
  <c r="FX173" i="9" s="1"/>
  <c r="DF23" i="10" s="1"/>
  <c r="FY160" i="9"/>
  <c r="FY163" i="9" s="1"/>
  <c r="AX496" i="10"/>
  <c r="AY159" i="10"/>
  <c r="DF77" i="10" l="1"/>
  <c r="DF378" i="10"/>
  <c r="AK29" i="14" s="1"/>
  <c r="AK62" i="14" s="1"/>
  <c r="AK81" i="14" s="1"/>
  <c r="DF32" i="10"/>
  <c r="DF34" i="10" s="1"/>
  <c r="DF41" i="10" s="1"/>
  <c r="GC144" i="9"/>
  <c r="DF28" i="10"/>
  <c r="DF486" i="10" s="1"/>
  <c r="GB192" i="9"/>
  <c r="GC189" i="9"/>
  <c r="GC191" i="9" s="1"/>
  <c r="GD184" i="9"/>
  <c r="GD186" i="9" s="1"/>
  <c r="GD32" i="9"/>
  <c r="GD140" i="9" s="1"/>
  <c r="DI18" i="10" s="1"/>
  <c r="DI19" i="10" s="1"/>
  <c r="GE30" i="9"/>
  <c r="FY178" i="9"/>
  <c r="FY179" i="9" s="1"/>
  <c r="FY172" i="9"/>
  <c r="FY173" i="9" s="1"/>
  <c r="FZ160" i="9"/>
  <c r="FZ163" i="9" s="1"/>
  <c r="AY167" i="10"/>
  <c r="DI78" i="10" l="1"/>
  <c r="DI33" i="10"/>
  <c r="DI148" i="10"/>
  <c r="GC192" i="9"/>
  <c r="GE32" i="9"/>
  <c r="GE140" i="9" s="1"/>
  <c r="GF30" i="9"/>
  <c r="FZ172" i="9"/>
  <c r="FZ173" i="9" s="1"/>
  <c r="DG23" i="10" s="1"/>
  <c r="FZ178" i="9"/>
  <c r="FZ179" i="9" s="1"/>
  <c r="GA160" i="9"/>
  <c r="GA163" i="9" s="1"/>
  <c r="GD144" i="9"/>
  <c r="GD189" i="9"/>
  <c r="GD191" i="9" s="1"/>
  <c r="GE184" i="9"/>
  <c r="GE186" i="9" s="1"/>
  <c r="AY160" i="10"/>
  <c r="AY164" i="10" s="1"/>
  <c r="DG28" i="10" l="1"/>
  <c r="DG32" i="10"/>
  <c r="DG34" i="10" s="1"/>
  <c r="DG41" i="10" s="1"/>
  <c r="DG378" i="10"/>
  <c r="DG77" i="10"/>
  <c r="GE144" i="9"/>
  <c r="GA178" i="9"/>
  <c r="GA179" i="9" s="1"/>
  <c r="GA172" i="9"/>
  <c r="GA173" i="9" s="1"/>
  <c r="GB160" i="9"/>
  <c r="GB163" i="9" s="1"/>
  <c r="AY496" i="10"/>
  <c r="AZ159" i="10"/>
  <c r="GF32" i="9"/>
  <c r="GF140" i="9" s="1"/>
  <c r="DJ18" i="10" s="1"/>
  <c r="DJ19" i="10" s="1"/>
  <c r="GG30" i="9"/>
  <c r="GD192" i="9"/>
  <c r="GE189" i="9"/>
  <c r="GE191" i="9" s="1"/>
  <c r="GF184" i="9"/>
  <c r="GF186" i="9" s="1"/>
  <c r="DJ78" i="10" l="1"/>
  <c r="DJ33" i="10"/>
  <c r="DJ148" i="10"/>
  <c r="DG486" i="10"/>
  <c r="GF144" i="9"/>
  <c r="GH30" i="9"/>
  <c r="GG32" i="9"/>
  <c r="GG140" i="9" s="1"/>
  <c r="AZ167" i="10"/>
  <c r="GF189" i="9"/>
  <c r="GF191" i="9" s="1"/>
  <c r="GG184" i="9"/>
  <c r="GG186" i="9" s="1"/>
  <c r="GB178" i="9"/>
  <c r="GB179" i="9" s="1"/>
  <c r="GB172" i="9"/>
  <c r="GB173" i="9" s="1"/>
  <c r="DH23" i="10" s="1"/>
  <c r="GC160" i="9"/>
  <c r="GC163" i="9" s="1"/>
  <c r="GE192" i="9"/>
  <c r="DH378" i="10" l="1"/>
  <c r="AL29" i="14" s="1"/>
  <c r="AL62" i="14" s="1"/>
  <c r="AL81" i="14" s="1"/>
  <c r="DH77" i="10"/>
  <c r="DH32" i="10"/>
  <c r="DH34" i="10" s="1"/>
  <c r="DH41" i="10" s="1"/>
  <c r="GG144" i="9"/>
  <c r="DH28" i="10"/>
  <c r="AZ160" i="10"/>
  <c r="AZ164" i="10" s="1"/>
  <c r="GC178" i="9"/>
  <c r="GC179" i="9" s="1"/>
  <c r="GC172" i="9"/>
  <c r="GC173" i="9" s="1"/>
  <c r="GD160" i="9"/>
  <c r="GD163" i="9" s="1"/>
  <c r="GH32" i="9"/>
  <c r="GH140" i="9" s="1"/>
  <c r="DK18" i="10" s="1"/>
  <c r="DK19" i="10" s="1"/>
  <c r="GI30" i="9"/>
  <c r="GF192" i="9"/>
  <c r="GG189" i="9"/>
  <c r="GG191" i="9" s="1"/>
  <c r="GG192" i="9" s="1"/>
  <c r="GH184" i="9"/>
  <c r="GH186" i="9" s="1"/>
  <c r="DK148" i="10" l="1"/>
  <c r="DK78" i="10"/>
  <c r="DK33" i="10"/>
  <c r="DH486" i="10"/>
  <c r="GI32" i="9"/>
  <c r="GI140" i="9" s="1"/>
  <c r="GJ30" i="9"/>
  <c r="GD178" i="9"/>
  <c r="GD179" i="9" s="1"/>
  <c r="GD172" i="9"/>
  <c r="GD173" i="9" s="1"/>
  <c r="DI23" i="10" s="1"/>
  <c r="GE160" i="9"/>
  <c r="GE163" i="9" s="1"/>
  <c r="AZ496" i="10"/>
  <c r="BA159" i="10"/>
  <c r="GH189" i="9"/>
  <c r="GH191" i="9" s="1"/>
  <c r="GI184" i="9"/>
  <c r="GI186" i="9" s="1"/>
  <c r="GH144" i="9"/>
  <c r="GI144" i="9" l="1"/>
  <c r="DL18" i="10"/>
  <c r="DL19" i="10" s="1"/>
  <c r="DI77" i="10"/>
  <c r="DI32" i="10"/>
  <c r="DI34" i="10" s="1"/>
  <c r="DI41" i="10" s="1"/>
  <c r="DI378" i="10"/>
  <c r="DI28" i="10"/>
  <c r="DI486" i="10" s="1"/>
  <c r="GH192" i="9"/>
  <c r="BA167" i="10"/>
  <c r="GI189" i="9"/>
  <c r="GI191" i="9" s="1"/>
  <c r="GJ184" i="9"/>
  <c r="GJ186" i="9" s="1"/>
  <c r="GE172" i="9"/>
  <c r="GE173" i="9" s="1"/>
  <c r="GE178" i="9"/>
  <c r="GE179" i="9" s="1"/>
  <c r="GF160" i="9"/>
  <c r="GF163" i="9" s="1"/>
  <c r="GJ32" i="9"/>
  <c r="GJ140" i="9" s="1"/>
  <c r="GK30" i="9"/>
  <c r="DL33" i="10" l="1"/>
  <c r="DL78" i="10"/>
  <c r="DL148" i="10"/>
  <c r="GI192" i="9"/>
  <c r="GK32" i="9"/>
  <c r="GK140" i="9" s="1"/>
  <c r="GL30" i="9"/>
  <c r="GJ144" i="9"/>
  <c r="GF172" i="9"/>
  <c r="GF173" i="9" s="1"/>
  <c r="DJ23" i="10" s="1"/>
  <c r="GF178" i="9"/>
  <c r="GF179" i="9" s="1"/>
  <c r="GG160" i="9"/>
  <c r="GG163" i="9" s="1"/>
  <c r="GJ189" i="9"/>
  <c r="GJ191" i="9" s="1"/>
  <c r="GK184" i="9"/>
  <c r="GK186" i="9" s="1"/>
  <c r="BA160" i="10"/>
  <c r="BA164" i="10" s="1"/>
  <c r="DJ28" i="10" l="1"/>
  <c r="DJ378" i="10"/>
  <c r="DJ77" i="10"/>
  <c r="DJ32" i="10"/>
  <c r="DJ34" i="10" s="1"/>
  <c r="DJ41" i="10" s="1"/>
  <c r="GK144" i="9"/>
  <c r="DM18" i="10"/>
  <c r="DM19" i="10" s="1"/>
  <c r="GJ192" i="9"/>
  <c r="GK189" i="9"/>
  <c r="GK191" i="9" s="1"/>
  <c r="GL184" i="9"/>
  <c r="GL186" i="9" s="1"/>
  <c r="GG178" i="9"/>
  <c r="GG179" i="9" s="1"/>
  <c r="GG172" i="9"/>
  <c r="GG173" i="9" s="1"/>
  <c r="GH160" i="9"/>
  <c r="GH163" i="9" s="1"/>
  <c r="BA496" i="10"/>
  <c r="BB159" i="10"/>
  <c r="GL32" i="9"/>
  <c r="GL140" i="9" s="1"/>
  <c r="GM30" i="9"/>
  <c r="AM29" i="14" l="1"/>
  <c r="AM62" i="14" s="1"/>
  <c r="AM81" i="14" s="1"/>
  <c r="DM33" i="10"/>
  <c r="DM148" i="10"/>
  <c r="DM78" i="10"/>
  <c r="DJ486" i="10"/>
  <c r="GK192" i="9"/>
  <c r="GL144" i="9"/>
  <c r="BB167" i="10"/>
  <c r="GL189" i="9"/>
  <c r="GL191" i="9" s="1"/>
  <c r="GM184" i="9"/>
  <c r="GM186" i="9" s="1"/>
  <c r="GH172" i="9"/>
  <c r="GH173" i="9" s="1"/>
  <c r="DK23" i="10" s="1"/>
  <c r="DK28" i="10" s="1"/>
  <c r="DK486" i="10" s="1"/>
  <c r="GH178" i="9"/>
  <c r="GH179" i="9" s="1"/>
  <c r="GI160" i="9"/>
  <c r="GI163" i="9" s="1"/>
  <c r="GM32" i="9"/>
  <c r="GM140" i="9" s="1"/>
  <c r="GN30" i="9"/>
  <c r="GM144" i="9" l="1"/>
  <c r="DN18" i="10"/>
  <c r="DN19" i="10" s="1"/>
  <c r="DK378" i="10"/>
  <c r="DK77" i="10"/>
  <c r="DK32" i="10"/>
  <c r="DK34" i="10" s="1"/>
  <c r="DK41" i="10" s="1"/>
  <c r="GL192" i="9"/>
  <c r="BB160" i="10"/>
  <c r="BB164" i="10" s="1"/>
  <c r="GN32" i="9"/>
  <c r="GN140" i="9" s="1"/>
  <c r="GO30" i="9"/>
  <c r="GI178" i="9"/>
  <c r="GI179" i="9" s="1"/>
  <c r="GI172" i="9"/>
  <c r="GI173" i="9" s="1"/>
  <c r="GJ160" i="9"/>
  <c r="GJ163" i="9" s="1"/>
  <c r="GM189" i="9"/>
  <c r="GM191" i="9" s="1"/>
  <c r="GN184" i="9"/>
  <c r="GN186" i="9" s="1"/>
  <c r="DN33" i="10" l="1"/>
  <c r="DN78" i="10"/>
  <c r="DN148" i="10"/>
  <c r="GM192" i="9"/>
  <c r="GJ178" i="9"/>
  <c r="GJ179" i="9" s="1"/>
  <c r="GK160" i="9"/>
  <c r="GK163" i="9" s="1"/>
  <c r="GJ172" i="9"/>
  <c r="GJ173" i="9" s="1"/>
  <c r="DL23" i="10" s="1"/>
  <c r="GO32" i="9"/>
  <c r="GO140" i="9" s="1"/>
  <c r="GP30" i="9"/>
  <c r="GN144" i="9"/>
  <c r="GN189" i="9"/>
  <c r="GN191" i="9" s="1"/>
  <c r="GO184" i="9"/>
  <c r="GO186" i="9" s="1"/>
  <c r="BB496" i="10"/>
  <c r="BC159" i="10"/>
  <c r="DL28" i="10" l="1"/>
  <c r="DL378" i="10"/>
  <c r="DL77" i="10"/>
  <c r="DL32" i="10"/>
  <c r="DL34" i="10" s="1"/>
  <c r="DL41" i="10" s="1"/>
  <c r="GO144" i="9"/>
  <c r="DO18" i="10"/>
  <c r="DO19" i="10" s="1"/>
  <c r="GN192" i="9"/>
  <c r="GQ30" i="9"/>
  <c r="GP32" i="9"/>
  <c r="GP140" i="9" s="1"/>
  <c r="BC167" i="10"/>
  <c r="GO189" i="9"/>
  <c r="GO191" i="9" s="1"/>
  <c r="GP184" i="9"/>
  <c r="GP186" i="9" s="1"/>
  <c r="GK172" i="9"/>
  <c r="GK173" i="9" s="1"/>
  <c r="GK178" i="9"/>
  <c r="GK179" i="9" s="1"/>
  <c r="GL160" i="9"/>
  <c r="GL163" i="9" s="1"/>
  <c r="AN29" i="14" l="1"/>
  <c r="AN62" i="14" s="1"/>
  <c r="AN81" i="14" s="1"/>
  <c r="DL486" i="10"/>
  <c r="DO148" i="10"/>
  <c r="DO78" i="10"/>
  <c r="DO33" i="10"/>
  <c r="GO192" i="9"/>
  <c r="GP189" i="9"/>
  <c r="GP191" i="9" s="1"/>
  <c r="GQ184" i="9"/>
  <c r="GQ186" i="9" s="1"/>
  <c r="GP144" i="9"/>
  <c r="BC160" i="10"/>
  <c r="BC164" i="10" s="1"/>
  <c r="GL178" i="9"/>
  <c r="GL179" i="9" s="1"/>
  <c r="GL172" i="9"/>
  <c r="GL173" i="9" s="1"/>
  <c r="DM23" i="10" s="1"/>
  <c r="GM160" i="9"/>
  <c r="GM163" i="9" s="1"/>
  <c r="GQ32" i="9"/>
  <c r="GQ140" i="9" s="1"/>
  <c r="GR30" i="9"/>
  <c r="DM77" i="10" l="1"/>
  <c r="DM378" i="10"/>
  <c r="DM32" i="10"/>
  <c r="DM34" i="10" s="1"/>
  <c r="DM41" i="10" s="1"/>
  <c r="DM28" i="10"/>
  <c r="GQ144" i="9"/>
  <c r="DP18" i="10"/>
  <c r="DP19" i="10" s="1"/>
  <c r="GP192" i="9"/>
  <c r="GR32" i="9"/>
  <c r="GR140" i="9" s="1"/>
  <c r="GS30" i="9"/>
  <c r="BC496" i="10"/>
  <c r="BD159" i="10"/>
  <c r="GQ189" i="9"/>
  <c r="GQ191" i="9" s="1"/>
  <c r="GR184" i="9"/>
  <c r="GR186" i="9" s="1"/>
  <c r="GM172" i="9"/>
  <c r="GM173" i="9" s="1"/>
  <c r="GN160" i="9"/>
  <c r="GN163" i="9" s="1"/>
  <c r="GM178" i="9"/>
  <c r="GM179" i="9" s="1"/>
  <c r="DP78" i="10" l="1"/>
  <c r="DP148" i="10"/>
  <c r="DP33" i="10"/>
  <c r="DM486" i="10"/>
  <c r="GQ192" i="9"/>
  <c r="BD167" i="10"/>
  <c r="GR144" i="9"/>
  <c r="GS184" i="9"/>
  <c r="GS186" i="9" s="1"/>
  <c r="GR189" i="9"/>
  <c r="GR191" i="9" s="1"/>
  <c r="GT30" i="9"/>
  <c r="GS32" i="9"/>
  <c r="GS140" i="9" s="1"/>
  <c r="GN178" i="9"/>
  <c r="GN179" i="9" s="1"/>
  <c r="GN172" i="9"/>
  <c r="GN173" i="9" s="1"/>
  <c r="DN23" i="10" s="1"/>
  <c r="GO160" i="9"/>
  <c r="GO163" i="9" s="1"/>
  <c r="DN77" i="10" l="1"/>
  <c r="DN378" i="10"/>
  <c r="DN32" i="10"/>
  <c r="DN34" i="10" s="1"/>
  <c r="DN41" i="10" s="1"/>
  <c r="DN28" i="10"/>
  <c r="GS144" i="9"/>
  <c r="DQ18" i="10"/>
  <c r="DQ19" i="10" s="1"/>
  <c r="GR192" i="9"/>
  <c r="GS189" i="9"/>
  <c r="GS191" i="9" s="1"/>
  <c r="GT184" i="9"/>
  <c r="GT186" i="9" s="1"/>
  <c r="GO178" i="9"/>
  <c r="GO179" i="9" s="1"/>
  <c r="GP160" i="9"/>
  <c r="GP163" i="9" s="1"/>
  <c r="GO172" i="9"/>
  <c r="GO173" i="9" s="1"/>
  <c r="BD160" i="10"/>
  <c r="BD164" i="10" s="1"/>
  <c r="GT32" i="9"/>
  <c r="GT140" i="9" s="1"/>
  <c r="GU30" i="9"/>
  <c r="AO29" i="14" l="1"/>
  <c r="AO62" i="14" s="1"/>
  <c r="AO81" i="14" s="1"/>
  <c r="DQ33" i="10"/>
  <c r="DQ78" i="10"/>
  <c r="DQ148" i="10"/>
  <c r="DN486" i="10"/>
  <c r="GS192" i="9"/>
  <c r="BD496" i="10"/>
  <c r="BE159" i="10"/>
  <c r="GP172" i="9"/>
  <c r="GP173" i="9" s="1"/>
  <c r="DO23" i="10" s="1"/>
  <c r="GP178" i="9"/>
  <c r="GP179" i="9" s="1"/>
  <c r="GQ160" i="9"/>
  <c r="GQ163" i="9" s="1"/>
  <c r="GU32" i="9"/>
  <c r="GU140" i="9" s="1"/>
  <c r="GV30" i="9"/>
  <c r="GT189" i="9"/>
  <c r="GT191" i="9" s="1"/>
  <c r="GU184" i="9"/>
  <c r="GU186" i="9" s="1"/>
  <c r="GT144" i="9"/>
  <c r="DO378" i="10" l="1"/>
  <c r="DO77" i="10"/>
  <c r="DO32" i="10"/>
  <c r="DO34" i="10" s="1"/>
  <c r="DO41" i="10" s="1"/>
  <c r="DO28" i="10"/>
  <c r="DO486" i="10" s="1"/>
  <c r="GU144" i="9"/>
  <c r="DR18" i="10"/>
  <c r="DR19" i="10" s="1"/>
  <c r="GT192" i="9"/>
  <c r="BE167" i="10"/>
  <c r="GQ178" i="9"/>
  <c r="GQ179" i="9" s="1"/>
  <c r="GQ172" i="9"/>
  <c r="GQ173" i="9" s="1"/>
  <c r="GR160" i="9"/>
  <c r="GR163" i="9" s="1"/>
  <c r="GU189" i="9"/>
  <c r="GU191" i="9" s="1"/>
  <c r="GV184" i="9"/>
  <c r="GV186" i="9" s="1"/>
  <c r="GW30" i="9"/>
  <c r="GW32" i="9" s="1"/>
  <c r="GV32" i="9"/>
  <c r="GV140" i="9" s="1"/>
  <c r="DR78" i="10" l="1"/>
  <c r="DR33" i="10"/>
  <c r="DR148" i="10"/>
  <c r="GU192" i="9"/>
  <c r="GW140" i="9"/>
  <c r="DT18" i="10" s="1"/>
  <c r="DT19" i="10" s="1"/>
  <c r="G48" i="10"/>
  <c r="GR172" i="9"/>
  <c r="GR173" i="9" s="1"/>
  <c r="DP23" i="10" s="1"/>
  <c r="GR178" i="9"/>
  <c r="GR179" i="9" s="1"/>
  <c r="GS160" i="9"/>
  <c r="GS163" i="9" s="1"/>
  <c r="BE160" i="10"/>
  <c r="BE164" i="10" s="1"/>
  <c r="GV189" i="9"/>
  <c r="GV191" i="9" s="1"/>
  <c r="GW184" i="9"/>
  <c r="GW186" i="9" s="1"/>
  <c r="DU18" i="10"/>
  <c r="DU19" i="10" s="1"/>
  <c r="GV144" i="9"/>
  <c r="DT148" i="10" l="1"/>
  <c r="DT78" i="10"/>
  <c r="DT33" i="10"/>
  <c r="GW144" i="9"/>
  <c r="DS18" i="10"/>
  <c r="DS19" i="10" s="1"/>
  <c r="DP28" i="10"/>
  <c r="DP378" i="10"/>
  <c r="DP77" i="10"/>
  <c r="DP32" i="10"/>
  <c r="DP34" i="10" s="1"/>
  <c r="DP41" i="10" s="1"/>
  <c r="GV192" i="9"/>
  <c r="BE496" i="10"/>
  <c r="BF159" i="10"/>
  <c r="DU33" i="10"/>
  <c r="DU78" i="10"/>
  <c r="DU148" i="10"/>
  <c r="GS172" i="9"/>
  <c r="GS173" i="9" s="1"/>
  <c r="GS178" i="9"/>
  <c r="GS179" i="9" s="1"/>
  <c r="GT160" i="9"/>
  <c r="GT163" i="9" s="1"/>
  <c r="F55" i="10"/>
  <c r="J55" i="10" s="1"/>
  <c r="K48" i="10" s="1"/>
  <c r="K52" i="10" s="1"/>
  <c r="GW189" i="9"/>
  <c r="GW191" i="9" s="1"/>
  <c r="GW192" i="9" s="1"/>
  <c r="AP29" i="14" l="1"/>
  <c r="AP62" i="14" s="1"/>
  <c r="AP81" i="14" s="1"/>
  <c r="DP486" i="10"/>
  <c r="DS33" i="10"/>
  <c r="DS78" i="10"/>
  <c r="DS148" i="10"/>
  <c r="R171" i="10" s="1"/>
  <c r="G125" i="10"/>
  <c r="H125" i="10" s="1"/>
  <c r="I125" i="10" s="1"/>
  <c r="K55" i="10"/>
  <c r="GT178" i="9"/>
  <c r="GT179" i="9" s="1"/>
  <c r="GT172" i="9"/>
  <c r="GT173" i="9" s="1"/>
  <c r="DQ23" i="10" s="1"/>
  <c r="GU160" i="9"/>
  <c r="GU163" i="9" s="1"/>
  <c r="BF167" i="10"/>
  <c r="K335" i="10"/>
  <c r="K65" i="10"/>
  <c r="K66" i="10" s="1"/>
  <c r="K60" i="10"/>
  <c r="AI171" i="10" l="1"/>
  <c r="Q171" i="10"/>
  <c r="AP171" i="10"/>
  <c r="Z171" i="10"/>
  <c r="AK171" i="10"/>
  <c r="X171" i="10"/>
  <c r="W171" i="10"/>
  <c r="DN171" i="10"/>
  <c r="DM171" i="10"/>
  <c r="DI171" i="10"/>
  <c r="CY171" i="10"/>
  <c r="CU171" i="10"/>
  <c r="CP171" i="10"/>
  <c r="CF171" i="10"/>
  <c r="CE171" i="10"/>
  <c r="CD171" i="10"/>
  <c r="BP171" i="10"/>
  <c r="BO171" i="10"/>
  <c r="BN171" i="10"/>
  <c r="BK171" i="10"/>
  <c r="K171" i="10"/>
  <c r="AN171" i="10"/>
  <c r="DO171" i="10"/>
  <c r="AO171" i="10"/>
  <c r="S171" i="10"/>
  <c r="DH171" i="10"/>
  <c r="T171" i="10"/>
  <c r="DG171" i="10"/>
  <c r="DF171" i="10"/>
  <c r="N171" i="10"/>
  <c r="CI171" i="10"/>
  <c r="V171" i="10"/>
  <c r="CH171" i="10"/>
  <c r="AA171" i="10"/>
  <c r="CG171" i="10"/>
  <c r="AT171" i="10"/>
  <c r="BB171" i="10"/>
  <c r="AW171" i="10"/>
  <c r="DL171" i="10"/>
  <c r="CC171" i="10"/>
  <c r="DJ171" i="10"/>
  <c r="BR171" i="10"/>
  <c r="DK171" i="10"/>
  <c r="BQ171" i="10"/>
  <c r="AS171" i="10"/>
  <c r="AJ171" i="10"/>
  <c r="CS171" i="10"/>
  <c r="CR171" i="10"/>
  <c r="BL171" i="10"/>
  <c r="AC171" i="10"/>
  <c r="BM171" i="10"/>
  <c r="CQ171" i="10"/>
  <c r="BJ171" i="10"/>
  <c r="AZ171" i="10"/>
  <c r="AB171" i="10"/>
  <c r="CX171" i="10"/>
  <c r="L171" i="10"/>
  <c r="CA171" i="10"/>
  <c r="CV171" i="10"/>
  <c r="BZ171" i="10"/>
  <c r="M171" i="10"/>
  <c r="AQ171" i="10"/>
  <c r="CB171" i="10"/>
  <c r="AM171" i="10"/>
  <c r="CW171" i="10"/>
  <c r="AE171" i="10"/>
  <c r="CT171" i="10"/>
  <c r="BS171" i="10"/>
  <c r="AR171" i="10"/>
  <c r="O171" i="10"/>
  <c r="DQ378" i="10"/>
  <c r="DQ77" i="10"/>
  <c r="DQ32" i="10"/>
  <c r="DQ34" i="10" s="1"/>
  <c r="DQ41" i="10" s="1"/>
  <c r="DQ28" i="10"/>
  <c r="DE171" i="10"/>
  <c r="CO171" i="10"/>
  <c r="BY171" i="10"/>
  <c r="BI171" i="10"/>
  <c r="AU171" i="10"/>
  <c r="AY171" i="10"/>
  <c r="AG171" i="10"/>
  <c r="AD171" i="10"/>
  <c r="AH171" i="10"/>
  <c r="CM171" i="10"/>
  <c r="AL171" i="10"/>
  <c r="CN171" i="10"/>
  <c r="BF171" i="10"/>
  <c r="AF171" i="10"/>
  <c r="DT171" i="10"/>
  <c r="DB171" i="10"/>
  <c r="CL171" i="10"/>
  <c r="BV171" i="10"/>
  <c r="BG171" i="10"/>
  <c r="P171" i="10"/>
  <c r="AV171" i="10"/>
  <c r="J28" i="3"/>
  <c r="L28" i="3" s="1"/>
  <c r="DD171" i="10"/>
  <c r="BH171" i="10"/>
  <c r="DC171" i="10"/>
  <c r="BA171" i="10"/>
  <c r="DR171" i="10"/>
  <c r="DA171" i="10"/>
  <c r="CK171" i="10"/>
  <c r="BT171" i="10"/>
  <c r="BE171" i="10"/>
  <c r="Y171" i="10"/>
  <c r="U171" i="10"/>
  <c r="G130" i="10"/>
  <c r="H130" i="10" s="1"/>
  <c r="I130" i="10" s="1"/>
  <c r="DS171" i="10"/>
  <c r="BW171" i="10"/>
  <c r="DQ171" i="10"/>
  <c r="BX171" i="10"/>
  <c r="DU171" i="10"/>
  <c r="DP171" i="10"/>
  <c r="CZ171" i="10"/>
  <c r="CJ171" i="10"/>
  <c r="BU171" i="10"/>
  <c r="BC171" i="10"/>
  <c r="AX171" i="10"/>
  <c r="K491" i="10"/>
  <c r="BF160" i="10"/>
  <c r="BF164" i="10" s="1"/>
  <c r="GU172" i="9"/>
  <c r="GU173" i="9" s="1"/>
  <c r="GU178" i="9"/>
  <c r="GU179" i="9" s="1"/>
  <c r="GV160" i="9"/>
  <c r="GV163" i="9" s="1"/>
  <c r="L48" i="10"/>
  <c r="L52" i="10" s="1"/>
  <c r="L60" i="10" s="1"/>
  <c r="K71" i="10"/>
  <c r="K70" i="10"/>
  <c r="K356" i="10"/>
  <c r="DQ486" i="10" l="1"/>
  <c r="K72" i="10"/>
  <c r="L69" i="10" s="1"/>
  <c r="BF496" i="10"/>
  <c r="BG159" i="10"/>
  <c r="GW160" i="9"/>
  <c r="GW163" i="9" s="1"/>
  <c r="GV172" i="9"/>
  <c r="GV173" i="9" s="1"/>
  <c r="DR23" i="10" s="1"/>
  <c r="GV178" i="9"/>
  <c r="GV179" i="9" s="1"/>
  <c r="L491" i="10"/>
  <c r="K74" i="10"/>
  <c r="K75" i="10" s="1"/>
  <c r="K81" i="10" s="1"/>
  <c r="L65" i="10"/>
  <c r="L66" i="10" s="1"/>
  <c r="L335" i="10"/>
  <c r="L55" i="10"/>
  <c r="DR378" i="10" l="1"/>
  <c r="DR77" i="10"/>
  <c r="DR32" i="10"/>
  <c r="DR34" i="10" s="1"/>
  <c r="DR41" i="10" s="1"/>
  <c r="DR28" i="10"/>
  <c r="BG167" i="10"/>
  <c r="L356" i="10"/>
  <c r="L71" i="10"/>
  <c r="L70" i="10"/>
  <c r="K84" i="10"/>
  <c r="K457" i="10"/>
  <c r="GW172" i="9"/>
  <c r="GW173" i="9" s="1"/>
  <c r="DT23" i="10" s="1"/>
  <c r="GW178" i="9"/>
  <c r="GW179" i="9" s="1"/>
  <c r="M48" i="10"/>
  <c r="M52" i="10" s="1"/>
  <c r="AQ29" i="14" l="1"/>
  <c r="AQ62" i="14" s="1"/>
  <c r="AQ81" i="14" s="1"/>
  <c r="DT77" i="10"/>
  <c r="DT378" i="10"/>
  <c r="DT32" i="10"/>
  <c r="DT34" i="10" s="1"/>
  <c r="DT41" i="10" s="1"/>
  <c r="DU23" i="10"/>
  <c r="DU77" i="10" s="1"/>
  <c r="DS23" i="10"/>
  <c r="DS28" i="10" s="1"/>
  <c r="DR486" i="10"/>
  <c r="BG160" i="10"/>
  <c r="BG164" i="10" s="1"/>
  <c r="L72" i="10"/>
  <c r="M69" i="10" s="1"/>
  <c r="L74" i="10"/>
  <c r="L75" i="10" s="1"/>
  <c r="L81" i="10" s="1"/>
  <c r="M65" i="10"/>
  <c r="M66" i="10" s="1"/>
  <c r="M335" i="10"/>
  <c r="M60" i="10"/>
  <c r="M55" i="10"/>
  <c r="DU32" i="10" l="1"/>
  <c r="DU34" i="10" s="1"/>
  <c r="DU41" i="10" s="1"/>
  <c r="DU378" i="10"/>
  <c r="AW29" i="14" s="1"/>
  <c r="AW62" i="14" s="1"/>
  <c r="AW81" i="14" s="1"/>
  <c r="DS486" i="10"/>
  <c r="DT28" i="10"/>
  <c r="DS77" i="10"/>
  <c r="DS32" i="10"/>
  <c r="DS34" i="10" s="1"/>
  <c r="DS41" i="10" s="1"/>
  <c r="DS378" i="10"/>
  <c r="AV29" i="14" s="1"/>
  <c r="AV62" i="14" s="1"/>
  <c r="AV81" i="14" s="1"/>
  <c r="M70" i="10"/>
  <c r="M71" i="10"/>
  <c r="G29" i="14"/>
  <c r="G62" i="14" s="1"/>
  <c r="G81" i="14" s="1"/>
  <c r="H29" i="14"/>
  <c r="H62" i="14" s="1"/>
  <c r="H81" i="14" s="1"/>
  <c r="M491" i="10"/>
  <c r="M356" i="10"/>
  <c r="L84" i="10"/>
  <c r="L457" i="10"/>
  <c r="BG496" i="10"/>
  <c r="BH159" i="10"/>
  <c r="N48" i="10"/>
  <c r="N52" i="10" s="1"/>
  <c r="N60" i="10" s="1"/>
  <c r="E42" i="10" l="1"/>
  <c r="K6" i="3" s="1"/>
  <c r="AT29" i="14"/>
  <c r="AT62" i="14" s="1"/>
  <c r="AT81" i="14" s="1"/>
  <c r="AR29" i="14"/>
  <c r="AR62" i="14" s="1"/>
  <c r="AR81" i="14" s="1"/>
  <c r="AU29" i="14"/>
  <c r="AU62" i="14" s="1"/>
  <c r="AU81" i="14" s="1"/>
  <c r="AS29" i="14"/>
  <c r="AS62" i="14" s="1"/>
  <c r="AS81" i="14" s="1"/>
  <c r="DT486" i="10"/>
  <c r="DU28" i="10"/>
  <c r="DU486" i="10" s="1"/>
  <c r="E35" i="10"/>
  <c r="J6" i="3" s="1"/>
  <c r="D7" i="4" s="1"/>
  <c r="M72" i="10"/>
  <c r="N69" i="10" s="1"/>
  <c r="M74" i="10"/>
  <c r="M75" i="10" s="1"/>
  <c r="M81" i="10" s="1"/>
  <c r="N491" i="10"/>
  <c r="H44" i="10"/>
  <c r="N335" i="10"/>
  <c r="N65" i="10"/>
  <c r="N66" i="10" s="1"/>
  <c r="N55" i="10"/>
  <c r="BH167" i="10"/>
  <c r="M457" i="10" l="1"/>
  <c r="M84" i="10"/>
  <c r="BH160" i="10"/>
  <c r="BH164" i="10" s="1"/>
  <c r="O48" i="10"/>
  <c r="O52" i="10" s="1"/>
  <c r="N70" i="10"/>
  <c r="N71" i="10"/>
  <c r="N356" i="10"/>
  <c r="N74" i="10" l="1"/>
  <c r="N75" i="10" s="1"/>
  <c r="N81" i="10" s="1"/>
  <c r="N457" i="10" s="1"/>
  <c r="O65" i="10"/>
  <c r="O66" i="10" s="1"/>
  <c r="O335" i="10"/>
  <c r="O60" i="10"/>
  <c r="N72" i="10"/>
  <c r="O69" i="10" s="1"/>
  <c r="O55" i="10"/>
  <c r="BH496" i="10"/>
  <c r="BI159" i="10"/>
  <c r="N84" i="10" l="1"/>
  <c r="BI167" i="10"/>
  <c r="P48" i="10"/>
  <c r="P52" i="10" s="1"/>
  <c r="P60" i="10" s="1"/>
  <c r="O70" i="10"/>
  <c r="O71" i="10"/>
  <c r="O491" i="10"/>
  <c r="O356" i="10"/>
  <c r="O72" i="10" l="1"/>
  <c r="P69" i="10" s="1"/>
  <c r="O74" i="10"/>
  <c r="O75" i="10" s="1"/>
  <c r="O81" i="10" s="1"/>
  <c r="O457" i="10" s="1"/>
  <c r="P491" i="10"/>
  <c r="P65" i="10"/>
  <c r="P66" i="10" s="1"/>
  <c r="P335" i="10"/>
  <c r="P55" i="10"/>
  <c r="BI160" i="10"/>
  <c r="BI164" i="10" s="1"/>
  <c r="O84" i="10" l="1"/>
  <c r="P356" i="10"/>
  <c r="BI496" i="10"/>
  <c r="BJ159" i="10"/>
  <c r="Q48" i="10"/>
  <c r="Q52" i="10" s="1"/>
  <c r="P70" i="10"/>
  <c r="P71" i="10"/>
  <c r="Q335" i="10" l="1"/>
  <c r="Q65" i="10"/>
  <c r="Q66" i="10" s="1"/>
  <c r="Q60" i="10"/>
  <c r="P72" i="10"/>
  <c r="Q69" i="10" s="1"/>
  <c r="P74" i="10"/>
  <c r="P75" i="10" s="1"/>
  <c r="P81" i="10" s="1"/>
  <c r="Q55" i="10"/>
  <c r="BJ167" i="10"/>
  <c r="R48" i="10" l="1"/>
  <c r="R52" i="10" s="1"/>
  <c r="R60" i="10" s="1"/>
  <c r="BJ160" i="10"/>
  <c r="BJ164" i="10" s="1"/>
  <c r="P457" i="10"/>
  <c r="P84" i="10"/>
  <c r="Q491" i="10"/>
  <c r="Q71" i="10"/>
  <c r="Q70" i="10"/>
  <c r="Q356" i="10"/>
  <c r="Q72" i="10" l="1"/>
  <c r="R69" i="10" s="1"/>
  <c r="Q74" i="10"/>
  <c r="Q75" i="10" s="1"/>
  <c r="Q81" i="10" s="1"/>
  <c r="R491" i="10"/>
  <c r="R65" i="10"/>
  <c r="R66" i="10" s="1"/>
  <c r="R335" i="10"/>
  <c r="BJ496" i="10"/>
  <c r="BK159" i="10"/>
  <c r="R55" i="10"/>
  <c r="S48" i="10" l="1"/>
  <c r="S52" i="10" s="1"/>
  <c r="BK167" i="10"/>
  <c r="R71" i="10"/>
  <c r="R70" i="10"/>
  <c r="R356" i="10"/>
  <c r="Q84" i="10"/>
  <c r="Q457" i="10"/>
  <c r="R72" i="10" l="1"/>
  <c r="S69" i="10" s="1"/>
  <c r="S335" i="10"/>
  <c r="S65" i="10"/>
  <c r="S66" i="10" s="1"/>
  <c r="S60" i="10"/>
  <c r="R74" i="10"/>
  <c r="R75" i="10" s="1"/>
  <c r="R81" i="10" s="1"/>
  <c r="BK160" i="10"/>
  <c r="BK164" i="10" s="1"/>
  <c r="S55" i="10"/>
  <c r="T48" i="10" l="1"/>
  <c r="T52" i="10" s="1"/>
  <c r="T60" i="10" s="1"/>
  <c r="BK496" i="10"/>
  <c r="BL159" i="10"/>
  <c r="S356" i="10"/>
  <c r="R84" i="10"/>
  <c r="R457" i="10"/>
  <c r="S491" i="10"/>
  <c r="S70" i="10"/>
  <c r="S71" i="10"/>
  <c r="S74" i="10" l="1"/>
  <c r="S75" i="10" s="1"/>
  <c r="S81" i="10" s="1"/>
  <c r="S84" i="10" s="1"/>
  <c r="S72" i="10"/>
  <c r="T69" i="10" s="1"/>
  <c r="T491" i="10"/>
  <c r="T65" i="10"/>
  <c r="T66" i="10" s="1"/>
  <c r="T335" i="10"/>
  <c r="BL167" i="10"/>
  <c r="T55" i="10"/>
  <c r="S457" i="10" l="1"/>
  <c r="U48" i="10"/>
  <c r="U52" i="10" s="1"/>
  <c r="T70" i="10"/>
  <c r="T71" i="10"/>
  <c r="BL160" i="10"/>
  <c r="BL164" i="10" s="1"/>
  <c r="T356" i="10"/>
  <c r="U65" i="10" l="1"/>
  <c r="U66" i="10" s="1"/>
  <c r="U335" i="10"/>
  <c r="U60" i="10"/>
  <c r="BL496" i="10"/>
  <c r="BM159" i="10"/>
  <c r="T72" i="10"/>
  <c r="U69" i="10" s="1"/>
  <c r="T74" i="10"/>
  <c r="T75" i="10" s="1"/>
  <c r="T81" i="10" s="1"/>
  <c r="U55" i="10"/>
  <c r="V48" i="10" l="1"/>
  <c r="V52" i="10" s="1"/>
  <c r="V60" i="10" s="1"/>
  <c r="T457" i="10"/>
  <c r="T84" i="10"/>
  <c r="BM167" i="10"/>
  <c r="U491" i="10"/>
  <c r="U356" i="10"/>
  <c r="U70" i="10"/>
  <c r="U71" i="10"/>
  <c r="U72" i="10" l="1"/>
  <c r="V69" i="10" s="1"/>
  <c r="BM160" i="10"/>
  <c r="BM164" i="10" s="1"/>
  <c r="U74" i="10"/>
  <c r="U75" i="10" s="1"/>
  <c r="U81" i="10" s="1"/>
  <c r="V491" i="10"/>
  <c r="V335" i="10"/>
  <c r="V65" i="10"/>
  <c r="V66" i="10" s="1"/>
  <c r="V55" i="10"/>
  <c r="V70" i="10" l="1"/>
  <c r="V71" i="10"/>
  <c r="V356" i="10"/>
  <c r="U84" i="10"/>
  <c r="U457" i="10"/>
  <c r="W48" i="10"/>
  <c r="W52" i="10" s="1"/>
  <c r="BM496" i="10"/>
  <c r="BN159" i="10"/>
  <c r="W65" i="10" l="1"/>
  <c r="W66" i="10" s="1"/>
  <c r="W335" i="10"/>
  <c r="W60" i="10"/>
  <c r="BN167" i="10"/>
  <c r="W55" i="10"/>
  <c r="V72" i="10"/>
  <c r="W69" i="10" s="1"/>
  <c r="V74" i="10"/>
  <c r="V75" i="10" s="1"/>
  <c r="V81" i="10" s="1"/>
  <c r="V84" i="10" l="1"/>
  <c r="V457" i="10"/>
  <c r="X48" i="10"/>
  <c r="X52" i="10" s="1"/>
  <c r="X60" i="10" s="1"/>
  <c r="BN160" i="10"/>
  <c r="BN164" i="10" s="1"/>
  <c r="W491" i="10"/>
  <c r="W356" i="10"/>
  <c r="W70" i="10"/>
  <c r="W71" i="10"/>
  <c r="W72" i="10" l="1"/>
  <c r="X69" i="10" s="1"/>
  <c r="X491" i="10"/>
  <c r="X65" i="10"/>
  <c r="X66" i="10" s="1"/>
  <c r="X335" i="10"/>
  <c r="W74" i="10"/>
  <c r="W75" i="10" s="1"/>
  <c r="W81" i="10" s="1"/>
  <c r="BN496" i="10"/>
  <c r="BO159" i="10"/>
  <c r="X55" i="10"/>
  <c r="BO167" i="10" l="1"/>
  <c r="X71" i="10"/>
  <c r="X70" i="10"/>
  <c r="Y48" i="10"/>
  <c r="Y52" i="10" s="1"/>
  <c r="W84" i="10"/>
  <c r="W457" i="10"/>
  <c r="X356" i="10"/>
  <c r="X72" i="10" l="1"/>
  <c r="Y69" i="10" s="1"/>
  <c r="Y65" i="10"/>
  <c r="Y66" i="10" s="1"/>
  <c r="Y335" i="10"/>
  <c r="Y60" i="10"/>
  <c r="X74" i="10"/>
  <c r="X75" i="10" s="1"/>
  <c r="X81" i="10" s="1"/>
  <c r="Y55" i="10"/>
  <c r="BO160" i="10"/>
  <c r="BO164" i="10" s="1"/>
  <c r="BO496" i="10" l="1"/>
  <c r="BP159" i="10"/>
  <c r="Z48" i="10"/>
  <c r="Z52" i="10" s="1"/>
  <c r="Z60" i="10" s="1"/>
  <c r="X457" i="10"/>
  <c r="X84" i="10"/>
  <c r="Y491" i="10"/>
  <c r="Y356" i="10"/>
  <c r="Y70" i="10"/>
  <c r="Y71" i="10"/>
  <c r="Y72" i="10" l="1"/>
  <c r="Z69" i="10" s="1"/>
  <c r="Z491" i="10"/>
  <c r="Y74" i="10"/>
  <c r="Y75" i="10" s="1"/>
  <c r="Y81" i="10" s="1"/>
  <c r="Z65" i="10"/>
  <c r="Z66" i="10" s="1"/>
  <c r="Z335" i="10"/>
  <c r="Z55" i="10"/>
  <c r="BP167" i="10"/>
  <c r="AA48" i="10" l="1"/>
  <c r="AA52" i="10" s="1"/>
  <c r="Z356" i="10"/>
  <c r="BP160" i="10"/>
  <c r="BP164" i="10" s="1"/>
  <c r="Z71" i="10"/>
  <c r="Z70" i="10"/>
  <c r="Y457" i="10"/>
  <c r="Y84" i="10"/>
  <c r="Z74" i="10" l="1"/>
  <c r="Z75" i="10" s="1"/>
  <c r="Z81" i="10" s="1"/>
  <c r="Z457" i="10" s="1"/>
  <c r="Z72" i="10"/>
  <c r="AA69" i="10" s="1"/>
  <c r="BP496" i="10"/>
  <c r="BQ159" i="10"/>
  <c r="AA335" i="10"/>
  <c r="AA65" i="10"/>
  <c r="AA66" i="10" s="1"/>
  <c r="AA60" i="10"/>
  <c r="AA55" i="10"/>
  <c r="Z84" i="10" l="1"/>
  <c r="AA70" i="10"/>
  <c r="AA71" i="10"/>
  <c r="BQ167" i="10"/>
  <c r="AB48" i="10"/>
  <c r="AB52" i="10" s="1"/>
  <c r="AB60" i="10" s="1"/>
  <c r="AA491" i="10"/>
  <c r="AA356" i="10"/>
  <c r="AA74" i="10" l="1"/>
  <c r="AA75" i="10" s="1"/>
  <c r="AA81" i="10" s="1"/>
  <c r="AA84" i="10" s="1"/>
  <c r="AA72" i="10"/>
  <c r="AB69" i="10" s="1"/>
  <c r="AB491" i="10"/>
  <c r="AB55" i="10"/>
  <c r="AB65" i="10"/>
  <c r="AB66" i="10" s="1"/>
  <c r="AB335" i="10"/>
  <c r="BQ160" i="10"/>
  <c r="BQ164" i="10" s="1"/>
  <c r="AA457" i="10" l="1"/>
  <c r="BQ496" i="10"/>
  <c r="BR159" i="10"/>
  <c r="AB356" i="10"/>
  <c r="AB70" i="10"/>
  <c r="AB71" i="10"/>
  <c r="AC48" i="10"/>
  <c r="AC52" i="10" s="1"/>
  <c r="AB74" i="10" l="1"/>
  <c r="AB75" i="10" s="1"/>
  <c r="AB81" i="10" s="1"/>
  <c r="AB84" i="10" s="1"/>
  <c r="AC55" i="10"/>
  <c r="AC335" i="10"/>
  <c r="AC65" i="10"/>
  <c r="AC66" i="10" s="1"/>
  <c r="AC60" i="10"/>
  <c r="AB72" i="10"/>
  <c r="AC69" i="10" s="1"/>
  <c r="BR167" i="10"/>
  <c r="AB457" i="10" l="1"/>
  <c r="BR160" i="10"/>
  <c r="BR164" i="10" s="1"/>
  <c r="AC491" i="10"/>
  <c r="AC356" i="10"/>
  <c r="AC70" i="10"/>
  <c r="AC71" i="10"/>
  <c r="AD48" i="10"/>
  <c r="AD52" i="10" s="1"/>
  <c r="AC74" i="10" l="1"/>
  <c r="AC75" i="10" s="1"/>
  <c r="AC81" i="10" s="1"/>
  <c r="AC84" i="10" s="1"/>
  <c r="AC72" i="10"/>
  <c r="AD69" i="10" s="1"/>
  <c r="BR496" i="10"/>
  <c r="BS159" i="10"/>
  <c r="AD65" i="10"/>
  <c r="AD66" i="10" s="1"/>
  <c r="AD335" i="10"/>
  <c r="AD55" i="10"/>
  <c r="AD60" i="10"/>
  <c r="AC457" i="10" l="1"/>
  <c r="AD491" i="10"/>
  <c r="AE48" i="10"/>
  <c r="AE52" i="10" s="1"/>
  <c r="AD356" i="10"/>
  <c r="AD71" i="10"/>
  <c r="AD70" i="10"/>
  <c r="BS167" i="10"/>
  <c r="AD72" i="10" l="1"/>
  <c r="AE69" i="10" s="1"/>
  <c r="AD74" i="10"/>
  <c r="AD75" i="10" s="1"/>
  <c r="AD81" i="10" s="1"/>
  <c r="AD457" i="10" s="1"/>
  <c r="AE55" i="10"/>
  <c r="BS160" i="10"/>
  <c r="BS164" i="10" s="1"/>
  <c r="AE65" i="10"/>
  <c r="AE66" i="10" s="1"/>
  <c r="AE335" i="10"/>
  <c r="AE60" i="10"/>
  <c r="AD84" i="10" l="1"/>
  <c r="AE356" i="10"/>
  <c r="AE491" i="10"/>
  <c r="AE70" i="10"/>
  <c r="AE71" i="10"/>
  <c r="BS496" i="10"/>
  <c r="BT159" i="10"/>
  <c r="AF48" i="10"/>
  <c r="AF52" i="10" s="1"/>
  <c r="AF65" i="10" l="1"/>
  <c r="AF66" i="10" s="1"/>
  <c r="AF335" i="10"/>
  <c r="AF55" i="10"/>
  <c r="BT167" i="10"/>
  <c r="AE72" i="10"/>
  <c r="AF69" i="10" s="1"/>
  <c r="AE74" i="10"/>
  <c r="AE75" i="10" s="1"/>
  <c r="AE81" i="10" s="1"/>
  <c r="AF60" i="10"/>
  <c r="AF491" i="10" l="1"/>
  <c r="AE84" i="10"/>
  <c r="AE457" i="10"/>
  <c r="BT160" i="10"/>
  <c r="BT164" i="10" s="1"/>
  <c r="AG48" i="10"/>
  <c r="AG52" i="10" s="1"/>
  <c r="AF356" i="10"/>
  <c r="AF70" i="10"/>
  <c r="AF71" i="10"/>
  <c r="AF72" i="10" l="1"/>
  <c r="AG69" i="10" s="1"/>
  <c r="AF74" i="10"/>
  <c r="AF75" i="10" s="1"/>
  <c r="AF81" i="10" s="1"/>
  <c r="AG65" i="10"/>
  <c r="AG66" i="10" s="1"/>
  <c r="AG335" i="10"/>
  <c r="AG55" i="10"/>
  <c r="BT496" i="10"/>
  <c r="BU159" i="10"/>
  <c r="AG60" i="10"/>
  <c r="AG491" i="10" l="1"/>
  <c r="BU167" i="10"/>
  <c r="AH48" i="10"/>
  <c r="AH52" i="10" s="1"/>
  <c r="AG356" i="10"/>
  <c r="AG71" i="10"/>
  <c r="AG70" i="10"/>
  <c r="AF457" i="10"/>
  <c r="AF84" i="10"/>
  <c r="AG72" i="10" l="1"/>
  <c r="AH69" i="10" s="1"/>
  <c r="AG74" i="10"/>
  <c r="AG75" i="10" s="1"/>
  <c r="AG81" i="10" s="1"/>
  <c r="AH335" i="10"/>
  <c r="AH65" i="10"/>
  <c r="AH66" i="10" s="1"/>
  <c r="AH55" i="10"/>
  <c r="BU160" i="10"/>
  <c r="BU164" i="10" s="1"/>
  <c r="AH60" i="10"/>
  <c r="BU496" i="10" l="1"/>
  <c r="BV159" i="10"/>
  <c r="AH491" i="10"/>
  <c r="AG457" i="10"/>
  <c r="AG84" i="10"/>
  <c r="AI48" i="10"/>
  <c r="AI52" i="10" s="1"/>
  <c r="AH70" i="10"/>
  <c r="AH71" i="10"/>
  <c r="AH356" i="10"/>
  <c r="AH74" i="10" l="1"/>
  <c r="AH75" i="10" s="1"/>
  <c r="AH81" i="10" s="1"/>
  <c r="AH457" i="10" s="1"/>
  <c r="AI65" i="10"/>
  <c r="AI66" i="10" s="1"/>
  <c r="AI335" i="10"/>
  <c r="BV167" i="10"/>
  <c r="AH72" i="10"/>
  <c r="AI69" i="10" s="1"/>
  <c r="AI55" i="10"/>
  <c r="AI60" i="10"/>
  <c r="AH84" i="10" l="1"/>
  <c r="AJ48" i="10"/>
  <c r="AJ52" i="10" s="1"/>
  <c r="AI491" i="10"/>
  <c r="BV160" i="10"/>
  <c r="BV164" i="10" s="1"/>
  <c r="AI356" i="10"/>
  <c r="AI70" i="10"/>
  <c r="AI71" i="10"/>
  <c r="AI72" i="10" l="1"/>
  <c r="AJ69" i="10" s="1"/>
  <c r="AJ65" i="10"/>
  <c r="AJ66" i="10" s="1"/>
  <c r="AJ335" i="10"/>
  <c r="AI74" i="10"/>
  <c r="AI75" i="10" s="1"/>
  <c r="AI81" i="10" s="1"/>
  <c r="BV496" i="10"/>
  <c r="BW159" i="10"/>
  <c r="AJ60" i="10"/>
  <c r="AJ55" i="10"/>
  <c r="AJ491" i="10" l="1"/>
  <c r="BW167" i="10"/>
  <c r="AK48" i="10"/>
  <c r="AK52" i="10" s="1"/>
  <c r="AI84" i="10"/>
  <c r="AI457" i="10"/>
  <c r="AJ356" i="10"/>
  <c r="AJ71" i="10"/>
  <c r="AJ70" i="10"/>
  <c r="AJ72" i="10" l="1"/>
  <c r="AK69" i="10" s="1"/>
  <c r="AJ74" i="10"/>
  <c r="AJ75" i="10" s="1"/>
  <c r="AJ81" i="10" s="1"/>
  <c r="AK335" i="10"/>
  <c r="AK65" i="10"/>
  <c r="AK66" i="10" s="1"/>
  <c r="AK55" i="10"/>
  <c r="BW160" i="10"/>
  <c r="BW164" i="10" s="1"/>
  <c r="AK60" i="10"/>
  <c r="BW496" i="10" l="1"/>
  <c r="BX159" i="10"/>
  <c r="AK491" i="10"/>
  <c r="AL48" i="10"/>
  <c r="AL52" i="10" s="1"/>
  <c r="AK70" i="10"/>
  <c r="AK71" i="10"/>
  <c r="AK356" i="10"/>
  <c r="AJ457" i="10"/>
  <c r="AJ84" i="10"/>
  <c r="AK74" i="10" l="1"/>
  <c r="AK75" i="10" s="1"/>
  <c r="AK81" i="10" s="1"/>
  <c r="AK457" i="10" s="1"/>
  <c r="AK72" i="10"/>
  <c r="AL69" i="10" s="1"/>
  <c r="AL65" i="10"/>
  <c r="AL66" i="10" s="1"/>
  <c r="AL335" i="10"/>
  <c r="AL55" i="10"/>
  <c r="AL60" i="10"/>
  <c r="BX167" i="10"/>
  <c r="AK84" i="10" l="1"/>
  <c r="AM48" i="10"/>
  <c r="AM52" i="10" s="1"/>
  <c r="AM60" i="10" s="1"/>
  <c r="BX160" i="10"/>
  <c r="BX164" i="10" s="1"/>
  <c r="AL71" i="10"/>
  <c r="AL70" i="10"/>
  <c r="AL491" i="10"/>
  <c r="AL356" i="10"/>
  <c r="AL72" i="10" l="1"/>
  <c r="AM69" i="10" s="1"/>
  <c r="AM491" i="10"/>
  <c r="AL74" i="10"/>
  <c r="AL75" i="10" s="1"/>
  <c r="AL81" i="10" s="1"/>
  <c r="BX496" i="10"/>
  <c r="BY159" i="10"/>
  <c r="AM65" i="10"/>
  <c r="AM66" i="10" s="1"/>
  <c r="AM335" i="10"/>
  <c r="AM55" i="10"/>
  <c r="AN48" i="10" l="1"/>
  <c r="AN52" i="10" s="1"/>
  <c r="BY167" i="10"/>
  <c r="AM356" i="10"/>
  <c r="AM70" i="10"/>
  <c r="AM71" i="10"/>
  <c r="AL84" i="10"/>
  <c r="AL457" i="10"/>
  <c r="AM74" i="10" l="1"/>
  <c r="AM75" i="10" s="1"/>
  <c r="AM81" i="10" s="1"/>
  <c r="AM457" i="10" s="1"/>
  <c r="AM72" i="10"/>
  <c r="AN69" i="10" s="1"/>
  <c r="BY160" i="10"/>
  <c r="BY164" i="10" s="1"/>
  <c r="AN65" i="10"/>
  <c r="AN66" i="10" s="1"/>
  <c r="AN335" i="10"/>
  <c r="AN60" i="10"/>
  <c r="AN55" i="10"/>
  <c r="AM84" i="10" l="1"/>
  <c r="BY496" i="10"/>
  <c r="BZ159" i="10"/>
  <c r="AO48" i="10"/>
  <c r="AO52" i="10" s="1"/>
  <c r="AO60" i="10" s="1"/>
  <c r="AN491" i="10"/>
  <c r="AN356" i="10"/>
  <c r="AN70" i="10"/>
  <c r="AN71" i="10"/>
  <c r="AN74" i="10" l="1"/>
  <c r="AN75" i="10" s="1"/>
  <c r="AN81" i="10" s="1"/>
  <c r="AN84" i="10" s="1"/>
  <c r="AO491" i="10"/>
  <c r="AN72" i="10"/>
  <c r="AO69" i="10" s="1"/>
  <c r="BZ167" i="10"/>
  <c r="AO65" i="10"/>
  <c r="AO66" i="10" s="1"/>
  <c r="AO335" i="10"/>
  <c r="AO55" i="10"/>
  <c r="AN457" i="10" l="1"/>
  <c r="AO356" i="10"/>
  <c r="AP48" i="10"/>
  <c r="AP52" i="10" s="1"/>
  <c r="AO70" i="10"/>
  <c r="AO71" i="10"/>
  <c r="BZ160" i="10"/>
  <c r="BZ164" i="10" s="1"/>
  <c r="AO72" i="10" l="1"/>
  <c r="AP69" i="10" s="1"/>
  <c r="AO74" i="10"/>
  <c r="AO75" i="10" s="1"/>
  <c r="AO81" i="10" s="1"/>
  <c r="BZ496" i="10"/>
  <c r="CA159" i="10"/>
  <c r="AP65" i="10"/>
  <c r="AP66" i="10" s="1"/>
  <c r="AP335" i="10"/>
  <c r="AP60" i="10"/>
  <c r="AP55" i="10"/>
  <c r="AQ48" i="10" l="1"/>
  <c r="AQ52" i="10" s="1"/>
  <c r="AQ60" i="10" s="1"/>
  <c r="CA167" i="10"/>
  <c r="AP491" i="10"/>
  <c r="AP356" i="10"/>
  <c r="AP70" i="10"/>
  <c r="AP71" i="10"/>
  <c r="AO457" i="10"/>
  <c r="AO84" i="10"/>
  <c r="AP72" i="10" l="1"/>
  <c r="AQ69" i="10" s="1"/>
  <c r="AP74" i="10"/>
  <c r="AP75" i="10" s="1"/>
  <c r="AP81" i="10" s="1"/>
  <c r="AQ491" i="10"/>
  <c r="CA160" i="10"/>
  <c r="CA164" i="10" s="1"/>
  <c r="AQ65" i="10"/>
  <c r="AQ66" i="10" s="1"/>
  <c r="AQ335" i="10"/>
  <c r="AQ55" i="10"/>
  <c r="AQ70" i="10" l="1"/>
  <c r="AQ71" i="10"/>
  <c r="AR48" i="10"/>
  <c r="AR52" i="10" s="1"/>
  <c r="AQ356" i="10"/>
  <c r="CA496" i="10"/>
  <c r="CB159" i="10"/>
  <c r="AP457" i="10"/>
  <c r="AP84" i="10"/>
  <c r="CB167" i="10" l="1"/>
  <c r="AR65" i="10"/>
  <c r="AR66" i="10" s="1"/>
  <c r="AR335" i="10"/>
  <c r="AR60" i="10"/>
  <c r="AR55" i="10"/>
  <c r="AQ72" i="10"/>
  <c r="AR69" i="10" s="1"/>
  <c r="AQ74" i="10"/>
  <c r="AQ75" i="10" s="1"/>
  <c r="AQ81" i="10" s="1"/>
  <c r="AR356" i="10" l="1"/>
  <c r="AQ457" i="10"/>
  <c r="AQ84" i="10"/>
  <c r="AS48" i="10"/>
  <c r="AS52" i="10" s="1"/>
  <c r="AS60" i="10" s="1"/>
  <c r="AR491" i="10"/>
  <c r="AR70" i="10"/>
  <c r="AR71" i="10"/>
  <c r="CB160" i="10"/>
  <c r="CB164" i="10" s="1"/>
  <c r="AR74" i="10" l="1"/>
  <c r="AR75" i="10" s="1"/>
  <c r="AR81" i="10" s="1"/>
  <c r="AR457" i="10" s="1"/>
  <c r="AR72" i="10"/>
  <c r="AS69" i="10" s="1"/>
  <c r="AS491" i="10"/>
  <c r="AS55" i="10"/>
  <c r="CB496" i="10"/>
  <c r="CC159" i="10"/>
  <c r="AS335" i="10"/>
  <c r="AS65" i="10"/>
  <c r="AS66" i="10" s="1"/>
  <c r="AR84" i="10" l="1"/>
  <c r="AS71" i="10"/>
  <c r="AS70" i="10"/>
  <c r="CC167" i="10"/>
  <c r="AS356" i="10"/>
  <c r="AT48" i="10"/>
  <c r="AT52" i="10" s="1"/>
  <c r="AS72" i="10" l="1"/>
  <c r="AT69" i="10" s="1"/>
  <c r="AS74" i="10"/>
  <c r="AS75" i="10" s="1"/>
  <c r="AS81" i="10" s="1"/>
  <c r="AS84" i="10" s="1"/>
  <c r="AT55" i="10"/>
  <c r="CC160" i="10"/>
  <c r="CC164" i="10" s="1"/>
  <c r="AT65" i="10"/>
  <c r="AT66" i="10" s="1"/>
  <c r="AT335" i="10"/>
  <c r="AT60" i="10"/>
  <c r="AS457" i="10" l="1"/>
  <c r="AT70" i="10"/>
  <c r="AT71" i="10"/>
  <c r="AT491" i="10"/>
  <c r="AT356" i="10"/>
  <c r="CC496" i="10"/>
  <c r="CD159" i="10"/>
  <c r="AU48" i="10"/>
  <c r="AU52" i="10" s="1"/>
  <c r="AU60" i="10" s="1"/>
  <c r="AT74" i="10" l="1"/>
  <c r="AT75" i="10" s="1"/>
  <c r="AT81" i="10" s="1"/>
  <c r="AT84" i="10" s="1"/>
  <c r="AU491" i="10"/>
  <c r="AU335" i="10"/>
  <c r="AU65" i="10"/>
  <c r="AU66" i="10" s="1"/>
  <c r="CD167" i="10"/>
  <c r="AU55" i="10"/>
  <c r="AT72" i="10"/>
  <c r="AU69" i="10" s="1"/>
  <c r="AT457" i="10" l="1"/>
  <c r="CD160" i="10"/>
  <c r="CD164" i="10" s="1"/>
  <c r="AV48" i="10"/>
  <c r="AV52" i="10" s="1"/>
  <c r="AU71" i="10"/>
  <c r="AU70" i="10"/>
  <c r="AU356" i="10"/>
  <c r="AU72" i="10" l="1"/>
  <c r="AV69" i="10" s="1"/>
  <c r="AU74" i="10"/>
  <c r="AU75" i="10" s="1"/>
  <c r="AU81" i="10" s="1"/>
  <c r="AV55" i="10"/>
  <c r="AV65" i="10"/>
  <c r="AV66" i="10" s="1"/>
  <c r="AV335" i="10"/>
  <c r="AV60" i="10"/>
  <c r="CD496" i="10"/>
  <c r="CE159" i="10"/>
  <c r="AV491" i="10" l="1"/>
  <c r="CE167" i="10"/>
  <c r="AW48" i="10"/>
  <c r="AW52" i="10" s="1"/>
  <c r="AV356" i="10"/>
  <c r="AV70" i="10"/>
  <c r="AV71" i="10"/>
  <c r="AU457" i="10"/>
  <c r="AU84" i="10"/>
  <c r="AV72" i="10" l="1"/>
  <c r="AW69" i="10" s="1"/>
  <c r="AV74" i="10"/>
  <c r="AV75" i="10" s="1"/>
  <c r="AV81" i="10" s="1"/>
  <c r="AW65" i="10"/>
  <c r="AW66" i="10" s="1"/>
  <c r="AW335" i="10"/>
  <c r="AW55" i="10"/>
  <c r="CE160" i="10"/>
  <c r="CE164" i="10" s="1"/>
  <c r="AW60" i="10"/>
  <c r="CE496" i="10" l="1"/>
  <c r="CF159" i="10"/>
  <c r="AW491" i="10"/>
  <c r="AX48" i="10"/>
  <c r="AX52" i="10" s="1"/>
  <c r="AW356" i="10"/>
  <c r="AW70" i="10"/>
  <c r="AW71" i="10"/>
  <c r="AV84" i="10"/>
  <c r="AV457" i="10"/>
  <c r="AX65" i="10" l="1"/>
  <c r="AX66" i="10" s="1"/>
  <c r="AX335" i="10"/>
  <c r="CF167" i="10"/>
  <c r="AW72" i="10"/>
  <c r="AX69" i="10" s="1"/>
  <c r="AW74" i="10"/>
  <c r="AW75" i="10" s="1"/>
  <c r="AW81" i="10" s="1"/>
  <c r="AX55" i="10"/>
  <c r="AX60" i="10"/>
  <c r="AW457" i="10" l="1"/>
  <c r="AW84" i="10"/>
  <c r="AX356" i="10"/>
  <c r="AX491" i="10"/>
  <c r="AY48" i="10"/>
  <c r="AY52" i="10" s="1"/>
  <c r="CF160" i="10"/>
  <c r="CF164" i="10" s="1"/>
  <c r="AX70" i="10"/>
  <c r="AX71" i="10"/>
  <c r="AX72" i="10" l="1"/>
  <c r="AY69" i="10" s="1"/>
  <c r="AX74" i="10"/>
  <c r="AX75" i="10" s="1"/>
  <c r="AX81" i="10" s="1"/>
  <c r="AY65" i="10"/>
  <c r="AY66" i="10" s="1"/>
  <c r="AY335" i="10"/>
  <c r="AY60" i="10"/>
  <c r="CF496" i="10"/>
  <c r="CG159" i="10"/>
  <c r="AY55" i="10"/>
  <c r="AX84" i="10" l="1"/>
  <c r="AX457" i="10"/>
  <c r="AZ48" i="10"/>
  <c r="AZ52" i="10" s="1"/>
  <c r="AZ60" i="10" s="1"/>
  <c r="CG167" i="10"/>
  <c r="AY491" i="10"/>
  <c r="AY356" i="10"/>
  <c r="AY70" i="10"/>
  <c r="AY71" i="10"/>
  <c r="AY72" i="10" l="1"/>
  <c r="AZ69" i="10" s="1"/>
  <c r="AY74" i="10"/>
  <c r="AY75" i="10" s="1"/>
  <c r="AY81" i="10" s="1"/>
  <c r="AZ491" i="10"/>
  <c r="CG160" i="10"/>
  <c r="CG164" i="10" s="1"/>
  <c r="AZ335" i="10"/>
  <c r="AZ65" i="10"/>
  <c r="AZ66" i="10" s="1"/>
  <c r="AZ55" i="10"/>
  <c r="AZ70" i="10" l="1"/>
  <c r="AZ71" i="10"/>
  <c r="BA48" i="10"/>
  <c r="BA52" i="10" s="1"/>
  <c r="AZ356" i="10"/>
  <c r="CG496" i="10"/>
  <c r="CH159" i="10"/>
  <c r="AY457" i="10"/>
  <c r="AY84" i="10"/>
  <c r="CH167" i="10" l="1"/>
  <c r="AZ72" i="10"/>
  <c r="BA69" i="10" s="1"/>
  <c r="BA65" i="10"/>
  <c r="BA66" i="10" s="1"/>
  <c r="BA335" i="10"/>
  <c r="BA60" i="10"/>
  <c r="BA55" i="10"/>
  <c r="AZ74" i="10"/>
  <c r="AZ75" i="10" s="1"/>
  <c r="AZ81" i="10" s="1"/>
  <c r="AZ84" i="10" l="1"/>
  <c r="AZ457" i="10"/>
  <c r="BA491" i="10"/>
  <c r="BA71" i="10"/>
  <c r="BA70" i="10"/>
  <c r="BB48" i="10"/>
  <c r="BB52" i="10" s="1"/>
  <c r="BA356" i="10"/>
  <c r="CH160" i="10"/>
  <c r="CH164" i="10" s="1"/>
  <c r="BA74" i="10" l="1"/>
  <c r="BA75" i="10" s="1"/>
  <c r="BA81" i="10" s="1"/>
  <c r="BA84" i="10" s="1"/>
  <c r="BA72" i="10"/>
  <c r="BB69" i="10" s="1"/>
  <c r="BB335" i="10"/>
  <c r="BB65" i="10"/>
  <c r="BB66" i="10" s="1"/>
  <c r="CH496" i="10"/>
  <c r="CI159" i="10"/>
  <c r="BB55" i="10"/>
  <c r="BB60" i="10"/>
  <c r="BA457" i="10" l="1"/>
  <c r="BC48" i="10"/>
  <c r="BC52" i="10" s="1"/>
  <c r="BC60" i="10" s="1"/>
  <c r="BB491" i="10"/>
  <c r="CI167" i="10"/>
  <c r="BB70" i="10"/>
  <c r="BB71" i="10"/>
  <c r="BB356" i="10"/>
  <c r="BB74" i="10" l="1"/>
  <c r="BB75" i="10" s="1"/>
  <c r="BB81" i="10" s="1"/>
  <c r="BB84" i="10" s="1"/>
  <c r="BC491" i="10"/>
  <c r="BC65" i="10"/>
  <c r="BC66" i="10" s="1"/>
  <c r="BC335" i="10"/>
  <c r="BB72" i="10"/>
  <c r="BC69" i="10" s="1"/>
  <c r="CI160" i="10"/>
  <c r="CI164" i="10" s="1"/>
  <c r="BC55" i="10"/>
  <c r="BB457" i="10" l="1"/>
  <c r="BD48" i="10"/>
  <c r="BD52" i="10" s="1"/>
  <c r="BC356" i="10"/>
  <c r="CI496" i="10"/>
  <c r="CJ159" i="10"/>
  <c r="BC71" i="10"/>
  <c r="BC70" i="10"/>
  <c r="BC72" i="10" l="1"/>
  <c r="BD69" i="10" s="1"/>
  <c r="BD65" i="10"/>
  <c r="BD66" i="10" s="1"/>
  <c r="BD335" i="10"/>
  <c r="BD60" i="10"/>
  <c r="BC74" i="10"/>
  <c r="BC75" i="10" s="1"/>
  <c r="BC81" i="10" s="1"/>
  <c r="CJ167" i="10"/>
  <c r="BD55" i="10"/>
  <c r="CJ160" i="10" l="1"/>
  <c r="CJ164" i="10" s="1"/>
  <c r="BD491" i="10"/>
  <c r="BE48" i="10"/>
  <c r="BE52" i="10" s="1"/>
  <c r="BC457" i="10"/>
  <c r="BC84" i="10"/>
  <c r="BD356" i="10"/>
  <c r="BD70" i="10"/>
  <c r="BD71" i="10"/>
  <c r="BD74" i="10" l="1"/>
  <c r="BD75" i="10" s="1"/>
  <c r="BD81" i="10" s="1"/>
  <c r="BD457" i="10" s="1"/>
  <c r="BE55" i="10"/>
  <c r="BD72" i="10"/>
  <c r="BE69" i="10" s="1"/>
  <c r="BE65" i="10"/>
  <c r="BE66" i="10" s="1"/>
  <c r="BE335" i="10"/>
  <c r="BE60" i="10"/>
  <c r="CJ496" i="10"/>
  <c r="CK159" i="10"/>
  <c r="BD84" i="10" l="1"/>
  <c r="CK167" i="10"/>
  <c r="BE491" i="10"/>
  <c r="BE356" i="10"/>
  <c r="BE70" i="10"/>
  <c r="BE71" i="10"/>
  <c r="BF48" i="10"/>
  <c r="BF52" i="10" s="1"/>
  <c r="BE72" i="10" l="1"/>
  <c r="BF69" i="10" s="1"/>
  <c r="BF55" i="10"/>
  <c r="BF65" i="10"/>
  <c r="BF66" i="10" s="1"/>
  <c r="BF335" i="10"/>
  <c r="BE74" i="10"/>
  <c r="BE75" i="10" s="1"/>
  <c r="BE81" i="10" s="1"/>
  <c r="BF60" i="10"/>
  <c r="CK160" i="10"/>
  <c r="CK164" i="10" s="1"/>
  <c r="BE84" i="10" l="1"/>
  <c r="BE457" i="10"/>
  <c r="BF356" i="10"/>
  <c r="BG48" i="10"/>
  <c r="BG52" i="10" s="1"/>
  <c r="BG60" i="10" s="1"/>
  <c r="CK496" i="10"/>
  <c r="CL159" i="10"/>
  <c r="BF491" i="10"/>
  <c r="BF71" i="10"/>
  <c r="BF70" i="10"/>
  <c r="BF72" i="10" l="1"/>
  <c r="BG69" i="10" s="1"/>
  <c r="BF74" i="10"/>
  <c r="BF75" i="10" s="1"/>
  <c r="BF81" i="10" s="1"/>
  <c r="BG491" i="10"/>
  <c r="CL167" i="10"/>
  <c r="BG55" i="10"/>
  <c r="BG335" i="10"/>
  <c r="BG65" i="10"/>
  <c r="BG66" i="10" s="1"/>
  <c r="BG70" i="10" l="1"/>
  <c r="BG71" i="10"/>
  <c r="BH48" i="10"/>
  <c r="BH52" i="10" s="1"/>
  <c r="BG356" i="10"/>
  <c r="CL160" i="10"/>
  <c r="CL164" i="10" s="1"/>
  <c r="BF457" i="10"/>
  <c r="BF84" i="10"/>
  <c r="BG74" i="10" l="1"/>
  <c r="BG75" i="10" s="1"/>
  <c r="BG81" i="10" s="1"/>
  <c r="BG84" i="10" s="1"/>
  <c r="CL496" i="10"/>
  <c r="CM159" i="10"/>
  <c r="BH65" i="10"/>
  <c r="BH66" i="10" s="1"/>
  <c r="BH335" i="10"/>
  <c r="BH60" i="10"/>
  <c r="BH55" i="10"/>
  <c r="BG72" i="10"/>
  <c r="BH69" i="10" s="1"/>
  <c r="BG457" i="10" l="1"/>
  <c r="BI48" i="10"/>
  <c r="BI52" i="10" s="1"/>
  <c r="BI60" i="10" s="1"/>
  <c r="BH356" i="10"/>
  <c r="CM167" i="10"/>
  <c r="BH491" i="10"/>
  <c r="BH71" i="10"/>
  <c r="BH70" i="10"/>
  <c r="BH72" i="10" l="1"/>
  <c r="BI69" i="10" s="1"/>
  <c r="BI335" i="10"/>
  <c r="BI65" i="10"/>
  <c r="BI66" i="10" s="1"/>
  <c r="BH74" i="10"/>
  <c r="BH75" i="10" s="1"/>
  <c r="BH81" i="10" s="1"/>
  <c r="BI491" i="10"/>
  <c r="CM160" i="10"/>
  <c r="CM164" i="10" s="1"/>
  <c r="BI55" i="10"/>
  <c r="BJ48" i="10" l="1"/>
  <c r="BJ52" i="10" s="1"/>
  <c r="CM496" i="10"/>
  <c r="CN159" i="10"/>
  <c r="BI356" i="10"/>
  <c r="BH457" i="10"/>
  <c r="BH84" i="10"/>
  <c r="BI71" i="10"/>
  <c r="BI70" i="10"/>
  <c r="BI74" i="10" l="1"/>
  <c r="BI75" i="10" s="1"/>
  <c r="BI81" i="10" s="1"/>
  <c r="BI457" i="10" s="1"/>
  <c r="BI72" i="10"/>
  <c r="BJ69" i="10" s="1"/>
  <c r="BJ335" i="10"/>
  <c r="BJ65" i="10"/>
  <c r="BJ66" i="10" s="1"/>
  <c r="BJ60" i="10"/>
  <c r="CN167" i="10"/>
  <c r="BJ55" i="10"/>
  <c r="BI84" i="10" l="1"/>
  <c r="BK48" i="10"/>
  <c r="BK52" i="10" s="1"/>
  <c r="BK60" i="10" s="1"/>
  <c r="CN160" i="10"/>
  <c r="CN164" i="10" s="1"/>
  <c r="BJ70" i="10"/>
  <c r="BJ71" i="10"/>
  <c r="BJ491" i="10"/>
  <c r="BJ356" i="10"/>
  <c r="BJ74" i="10" l="1"/>
  <c r="BJ75" i="10" s="1"/>
  <c r="BJ81" i="10" s="1"/>
  <c r="BJ84" i="10" s="1"/>
  <c r="BJ72" i="10"/>
  <c r="BK69" i="10" s="1"/>
  <c r="BK335" i="10"/>
  <c r="BK65" i="10"/>
  <c r="BK66" i="10" s="1"/>
  <c r="BK491" i="10"/>
  <c r="CN496" i="10"/>
  <c r="CO159" i="10"/>
  <c r="BK55" i="10"/>
  <c r="BJ457" i="10" l="1"/>
  <c r="BL48" i="10"/>
  <c r="BL52" i="10" s="1"/>
  <c r="CO167" i="10"/>
  <c r="BK71" i="10"/>
  <c r="BK70" i="10"/>
  <c r="BK356" i="10"/>
  <c r="BK72" i="10" l="1"/>
  <c r="BL69" i="10" s="1"/>
  <c r="BL335" i="10"/>
  <c r="BL65" i="10"/>
  <c r="BL66" i="10" s="1"/>
  <c r="BL60" i="10"/>
  <c r="BK74" i="10"/>
  <c r="BK75" i="10" s="1"/>
  <c r="BK81" i="10" s="1"/>
  <c r="CO160" i="10"/>
  <c r="CO164" i="10" s="1"/>
  <c r="BL55" i="10"/>
  <c r="CO496" i="10" l="1"/>
  <c r="CP159" i="10"/>
  <c r="BK457" i="10"/>
  <c r="BK84" i="10"/>
  <c r="BL491" i="10"/>
  <c r="BL356" i="10"/>
  <c r="BM48" i="10"/>
  <c r="BM52" i="10" s="1"/>
  <c r="BL70" i="10"/>
  <c r="BL71" i="10"/>
  <c r="BM65" i="10" l="1"/>
  <c r="BM66" i="10" s="1"/>
  <c r="BM335" i="10"/>
  <c r="CP167" i="10"/>
  <c r="BL72" i="10"/>
  <c r="BM69" i="10" s="1"/>
  <c r="BL74" i="10"/>
  <c r="BL75" i="10" s="1"/>
  <c r="BL81" i="10" s="1"/>
  <c r="BM55" i="10"/>
  <c r="BM60" i="10"/>
  <c r="BM491" i="10" l="1"/>
  <c r="BN48" i="10"/>
  <c r="BN52" i="10" s="1"/>
  <c r="BN60" i="10" s="1"/>
  <c r="BM356" i="10"/>
  <c r="BL84" i="10"/>
  <c r="BL457" i="10"/>
  <c r="CP160" i="10"/>
  <c r="CP164" i="10" s="1"/>
  <c r="BM71" i="10"/>
  <c r="BM70" i="10"/>
  <c r="BM72" i="10" l="1"/>
  <c r="BN69" i="10" s="1"/>
  <c r="BN491" i="10"/>
  <c r="BM74" i="10"/>
  <c r="BM75" i="10" s="1"/>
  <c r="BM81" i="10" s="1"/>
  <c r="CP496" i="10"/>
  <c r="CQ159" i="10"/>
  <c r="BN335" i="10"/>
  <c r="BN65" i="10"/>
  <c r="BN66" i="10" s="1"/>
  <c r="BN55" i="10"/>
  <c r="BO48" i="10" l="1"/>
  <c r="BO52" i="10" s="1"/>
  <c r="BN71" i="10"/>
  <c r="BN70" i="10"/>
  <c r="BN356" i="10"/>
  <c r="CQ167" i="10"/>
  <c r="BM457" i="10"/>
  <c r="BM84" i="10"/>
  <c r="BN72" i="10" l="1"/>
  <c r="BO69" i="10" s="1"/>
  <c r="BN74" i="10"/>
  <c r="BN75" i="10" s="1"/>
  <c r="BN81" i="10" s="1"/>
  <c r="BN84" i="10" s="1"/>
  <c r="CQ160" i="10"/>
  <c r="CQ164" i="10" s="1"/>
  <c r="BO335" i="10"/>
  <c r="BO65" i="10"/>
  <c r="BO66" i="10" s="1"/>
  <c r="BO60" i="10"/>
  <c r="BO55" i="10"/>
  <c r="BN457" i="10" l="1"/>
  <c r="BP48" i="10"/>
  <c r="BP52" i="10" s="1"/>
  <c r="BP60" i="10" s="1"/>
  <c r="BO491" i="10"/>
  <c r="BO71" i="10"/>
  <c r="BO70" i="10"/>
  <c r="BO356" i="10"/>
  <c r="CQ496" i="10"/>
  <c r="CR159" i="10"/>
  <c r="BO72" i="10" l="1"/>
  <c r="BP69" i="10" s="1"/>
  <c r="CR167" i="10"/>
  <c r="BP65" i="10"/>
  <c r="BP66" i="10" s="1"/>
  <c r="BP335" i="10"/>
  <c r="BO74" i="10"/>
  <c r="BO75" i="10" s="1"/>
  <c r="BO81" i="10" s="1"/>
  <c r="BP491" i="10"/>
  <c r="BP55" i="10"/>
  <c r="BP356" i="10" l="1"/>
  <c r="CR160" i="10"/>
  <c r="CR164" i="10" s="1"/>
  <c r="BQ48" i="10"/>
  <c r="BQ52" i="10" s="1"/>
  <c r="BO457" i="10"/>
  <c r="BO84" i="10"/>
  <c r="BP71" i="10"/>
  <c r="BP70" i="10"/>
  <c r="BP72" i="10" l="1"/>
  <c r="BQ69" i="10" s="1"/>
  <c r="CR496" i="10"/>
  <c r="CS159" i="10"/>
  <c r="BP74" i="10"/>
  <c r="BP75" i="10" s="1"/>
  <c r="BP81" i="10" s="1"/>
  <c r="BQ335" i="10"/>
  <c r="BQ65" i="10"/>
  <c r="BQ66" i="10" s="1"/>
  <c r="BQ60" i="10"/>
  <c r="BQ55" i="10"/>
  <c r="BR48" i="10" l="1"/>
  <c r="BR52" i="10" s="1"/>
  <c r="BR60" i="10" s="1"/>
  <c r="BP84" i="10"/>
  <c r="BP457" i="10"/>
  <c r="CS167" i="10"/>
  <c r="BQ491" i="10"/>
  <c r="BQ70" i="10"/>
  <c r="BQ71" i="10"/>
  <c r="BQ356" i="10"/>
  <c r="BQ72" i="10" l="1"/>
  <c r="BR69" i="10" s="1"/>
  <c r="BQ74" i="10"/>
  <c r="BQ75" i="10" s="1"/>
  <c r="BQ81" i="10" s="1"/>
  <c r="CS160" i="10"/>
  <c r="CS164" i="10" s="1"/>
  <c r="BR65" i="10"/>
  <c r="BR66" i="10" s="1"/>
  <c r="BR335" i="10"/>
  <c r="BR491" i="10"/>
  <c r="BR55" i="10"/>
  <c r="BR70" i="10" l="1"/>
  <c r="BR71" i="10"/>
  <c r="BQ84" i="10"/>
  <c r="BQ457" i="10"/>
  <c r="BS48" i="10"/>
  <c r="BS52" i="10" s="1"/>
  <c r="BR356" i="10"/>
  <c r="CS496" i="10"/>
  <c r="CT159" i="10"/>
  <c r="BR74" i="10" l="1"/>
  <c r="BR75" i="10" s="1"/>
  <c r="BR81" i="10" s="1"/>
  <c r="BR457" i="10" s="1"/>
  <c r="BS55" i="10"/>
  <c r="CT167" i="10"/>
  <c r="BS65" i="10"/>
  <c r="BS66" i="10" s="1"/>
  <c r="BS335" i="10"/>
  <c r="BS60" i="10"/>
  <c r="BR72" i="10"/>
  <c r="BS69" i="10" s="1"/>
  <c r="BR84" i="10" l="1"/>
  <c r="BS356" i="10"/>
  <c r="BS491" i="10"/>
  <c r="BS71" i="10"/>
  <c r="BS70" i="10"/>
  <c r="CT160" i="10"/>
  <c r="CT164" i="10" s="1"/>
  <c r="BT48" i="10"/>
  <c r="BT52" i="10" s="1"/>
  <c r="BS72" i="10" l="1"/>
  <c r="BT69" i="10" s="1"/>
  <c r="BT55" i="10"/>
  <c r="BT65" i="10"/>
  <c r="BT66" i="10" s="1"/>
  <c r="BT335" i="10"/>
  <c r="CT496" i="10"/>
  <c r="CU159" i="10"/>
  <c r="BS74" i="10"/>
  <c r="BS75" i="10" s="1"/>
  <c r="BS81" i="10" s="1"/>
  <c r="BT60" i="10"/>
  <c r="BT356" i="10" l="1"/>
  <c r="BT491" i="10"/>
  <c r="BS84" i="10"/>
  <c r="BS457" i="10"/>
  <c r="CU167" i="10"/>
  <c r="BT71" i="10"/>
  <c r="BT70" i="10"/>
  <c r="BU48" i="10"/>
  <c r="BU52" i="10" s="1"/>
  <c r="BU60" i="10" s="1"/>
  <c r="BT74" i="10" l="1"/>
  <c r="BT75" i="10" s="1"/>
  <c r="BT81" i="10" s="1"/>
  <c r="BT457" i="10" s="1"/>
  <c r="BU491" i="10"/>
  <c r="BU55" i="10"/>
  <c r="BU335" i="10"/>
  <c r="BU65" i="10"/>
  <c r="BU66" i="10" s="1"/>
  <c r="BT72" i="10"/>
  <c r="BU69" i="10" s="1"/>
  <c r="CU160" i="10"/>
  <c r="CU164" i="10" s="1"/>
  <c r="BT84" i="10" l="1"/>
  <c r="BV48" i="10"/>
  <c r="BV52" i="10" s="1"/>
  <c r="CU496" i="10"/>
  <c r="CV159" i="10"/>
  <c r="BU71" i="10"/>
  <c r="BU70" i="10"/>
  <c r="BU356" i="10"/>
  <c r="BU72" i="10" l="1"/>
  <c r="BV69" i="10" s="1"/>
  <c r="BU74" i="10"/>
  <c r="BU75" i="10" s="1"/>
  <c r="BU81" i="10" s="1"/>
  <c r="CV167" i="10"/>
  <c r="BV65" i="10"/>
  <c r="BV66" i="10" s="1"/>
  <c r="BV335" i="10"/>
  <c r="BV60" i="10"/>
  <c r="BV55" i="10"/>
  <c r="BU84" i="10" l="1"/>
  <c r="BU457" i="10"/>
  <c r="BV491" i="10"/>
  <c r="BW48" i="10"/>
  <c r="BW52" i="10" s="1"/>
  <c r="BV356" i="10"/>
  <c r="BV70" i="10"/>
  <c r="BV71" i="10"/>
  <c r="CV160" i="10"/>
  <c r="CV164" i="10" s="1"/>
  <c r="BV72" i="10" l="1"/>
  <c r="BW69" i="10" s="1"/>
  <c r="CV496" i="10"/>
  <c r="CW159" i="10"/>
  <c r="BV74" i="10"/>
  <c r="BV75" i="10" s="1"/>
  <c r="BV81" i="10" s="1"/>
  <c r="BW335" i="10"/>
  <c r="BW65" i="10"/>
  <c r="BW66" i="10" s="1"/>
  <c r="BW55" i="10"/>
  <c r="BW60" i="10"/>
  <c r="BW491" i="10" l="1"/>
  <c r="BV457" i="10"/>
  <c r="BV84" i="10"/>
  <c r="BX48" i="10"/>
  <c r="BX52" i="10" s="1"/>
  <c r="BW71" i="10"/>
  <c r="BW70" i="10"/>
  <c r="BW356" i="10"/>
  <c r="CW167" i="10"/>
  <c r="BW72" i="10" l="1"/>
  <c r="BX69" i="10" s="1"/>
  <c r="CW160" i="10"/>
  <c r="CW164" i="10" s="1"/>
  <c r="BW74" i="10"/>
  <c r="BW75" i="10" s="1"/>
  <c r="BW81" i="10" s="1"/>
  <c r="BX335" i="10"/>
  <c r="BX65" i="10"/>
  <c r="BX66" i="10" s="1"/>
  <c r="BX55" i="10"/>
  <c r="BX60" i="10"/>
  <c r="BY48" i="10" l="1"/>
  <c r="BY52" i="10" s="1"/>
  <c r="BX70" i="10"/>
  <c r="BX71" i="10"/>
  <c r="BX356" i="10"/>
  <c r="BW457" i="10"/>
  <c r="BW84" i="10"/>
  <c r="CW496" i="10"/>
  <c r="CX159" i="10"/>
  <c r="BX491" i="10"/>
  <c r="BY60" i="10" l="1"/>
  <c r="BY491" i="10" s="1"/>
  <c r="BX74" i="10"/>
  <c r="BX75" i="10" s="1"/>
  <c r="BX81" i="10" s="1"/>
  <c r="BX84" i="10" s="1"/>
  <c r="BY335" i="10"/>
  <c r="BY65" i="10"/>
  <c r="BY66" i="10" s="1"/>
  <c r="CX167" i="10"/>
  <c r="BX72" i="10"/>
  <c r="BY69" i="10" s="1"/>
  <c r="BY55" i="10"/>
  <c r="BX457" i="10" l="1"/>
  <c r="CX160" i="10"/>
  <c r="CX164" i="10" s="1"/>
  <c r="BY356" i="10"/>
  <c r="BZ48" i="10"/>
  <c r="BZ52" i="10" s="1"/>
  <c r="BY71" i="10"/>
  <c r="BY70" i="10"/>
  <c r="BY72" i="10" l="1"/>
  <c r="BZ69" i="10" s="1"/>
  <c r="BY74" i="10"/>
  <c r="BY75" i="10" s="1"/>
  <c r="BY81" i="10" s="1"/>
  <c r="BZ65" i="10"/>
  <c r="BZ66" i="10" s="1"/>
  <c r="BZ335" i="10"/>
  <c r="BZ60" i="10"/>
  <c r="BZ55" i="10"/>
  <c r="CX496" i="10"/>
  <c r="CY159" i="10"/>
  <c r="CY167" i="10" l="1"/>
  <c r="BZ70" i="10"/>
  <c r="BZ71" i="10"/>
  <c r="BY84" i="10"/>
  <c r="BY457" i="10"/>
  <c r="CA48" i="10"/>
  <c r="CA52" i="10" s="1"/>
  <c r="BZ491" i="10"/>
  <c r="BZ356" i="10"/>
  <c r="CA60" i="10" l="1"/>
  <c r="CA491" i="10" s="1"/>
  <c r="BZ74" i="10"/>
  <c r="BZ75" i="10" s="1"/>
  <c r="BZ81" i="10" s="1"/>
  <c r="BZ457" i="10" s="1"/>
  <c r="CA55" i="10"/>
  <c r="CA335" i="10"/>
  <c r="CA65" i="10"/>
  <c r="CA66" i="10" s="1"/>
  <c r="BZ72" i="10"/>
  <c r="CA69" i="10" s="1"/>
  <c r="CY160" i="10"/>
  <c r="CY164" i="10" s="1"/>
  <c r="BZ84" i="10" l="1"/>
  <c r="CY496" i="10"/>
  <c r="CZ159" i="10"/>
  <c r="CA70" i="10"/>
  <c r="CA71" i="10"/>
  <c r="CA356" i="10"/>
  <c r="CB48" i="10"/>
  <c r="CB52" i="10" s="1"/>
  <c r="CA74" i="10" l="1"/>
  <c r="CA75" i="10" s="1"/>
  <c r="CA81" i="10" s="1"/>
  <c r="CA457" i="10" s="1"/>
  <c r="CA72" i="10"/>
  <c r="CB69" i="10" s="1"/>
  <c r="CB65" i="10"/>
  <c r="CB66" i="10" s="1"/>
  <c r="CB335" i="10"/>
  <c r="CB60" i="10"/>
  <c r="CB55" i="10"/>
  <c r="CZ167" i="10"/>
  <c r="CA84" i="10" l="1"/>
  <c r="CB491" i="10"/>
  <c r="CB71" i="10"/>
  <c r="CB70" i="10"/>
  <c r="CZ160" i="10"/>
  <c r="CZ164" i="10" s="1"/>
  <c r="CC48" i="10"/>
  <c r="CC52" i="10" s="1"/>
  <c r="CB356" i="10"/>
  <c r="CC65" i="10" l="1"/>
  <c r="CC66" i="10" s="1"/>
  <c r="CC335" i="10"/>
  <c r="CC55" i="10"/>
  <c r="CZ496" i="10"/>
  <c r="DA159" i="10"/>
  <c r="CB72" i="10"/>
  <c r="CC69" i="10" s="1"/>
  <c r="CB74" i="10"/>
  <c r="CB75" i="10" s="1"/>
  <c r="CB81" i="10" s="1"/>
  <c r="CC60" i="10"/>
  <c r="CC491" i="10" l="1"/>
  <c r="CB84" i="10"/>
  <c r="CB457" i="10"/>
  <c r="DA167" i="10"/>
  <c r="CD48" i="10"/>
  <c r="CD52" i="10" s="1"/>
  <c r="CC356" i="10"/>
  <c r="CC70" i="10"/>
  <c r="CC71" i="10"/>
  <c r="CC74" i="10" l="1"/>
  <c r="CC75" i="10" s="1"/>
  <c r="CC81" i="10" s="1"/>
  <c r="CC84" i="10" s="1"/>
  <c r="CC72" i="10"/>
  <c r="CD69" i="10" s="1"/>
  <c r="CD65" i="10"/>
  <c r="CD66" i="10" s="1"/>
  <c r="CD335" i="10"/>
  <c r="CD55" i="10"/>
  <c r="CD60" i="10"/>
  <c r="DA160" i="10"/>
  <c r="DA164" i="10" s="1"/>
  <c r="CC457" i="10" l="1"/>
  <c r="CE48" i="10"/>
  <c r="CE52" i="10" s="1"/>
  <c r="CD356" i="10"/>
  <c r="DA496" i="10"/>
  <c r="DB159" i="10"/>
  <c r="CD491" i="10"/>
  <c r="CD70" i="10"/>
  <c r="CD71" i="10"/>
  <c r="CE60" i="10" l="1"/>
  <c r="CD74" i="10"/>
  <c r="CD75" i="10" s="1"/>
  <c r="CD81" i="10" s="1"/>
  <c r="CD457" i="10" s="1"/>
  <c r="CE491" i="10"/>
  <c r="CD72" i="10"/>
  <c r="CE69" i="10" s="1"/>
  <c r="CE335" i="10"/>
  <c r="CE65" i="10"/>
  <c r="CE66" i="10" s="1"/>
  <c r="DB167" i="10"/>
  <c r="CE55" i="10"/>
  <c r="CD84" i="10" l="1"/>
  <c r="DB160" i="10"/>
  <c r="DB164" i="10" s="1"/>
  <c r="CE70" i="10"/>
  <c r="CE71" i="10"/>
  <c r="CE356" i="10"/>
  <c r="CF48" i="10"/>
  <c r="CF52" i="10" s="1"/>
  <c r="CE72" i="10" l="1"/>
  <c r="CF69" i="10" s="1"/>
  <c r="CF65" i="10"/>
  <c r="CF66" i="10" s="1"/>
  <c r="CF335" i="10"/>
  <c r="CF60" i="10"/>
  <c r="CE74" i="10"/>
  <c r="CE75" i="10" s="1"/>
  <c r="CE81" i="10" s="1"/>
  <c r="CF55" i="10"/>
  <c r="DB496" i="10"/>
  <c r="DC159" i="10"/>
  <c r="CG48" i="10" l="1"/>
  <c r="CG52" i="10" s="1"/>
  <c r="CE84" i="10"/>
  <c r="CE457" i="10"/>
  <c r="CF491" i="10"/>
  <c r="CF356" i="10"/>
  <c r="CF70" i="10"/>
  <c r="CF71" i="10"/>
  <c r="DC167" i="10"/>
  <c r="CF72" i="10" l="1"/>
  <c r="CG69" i="10" s="1"/>
  <c r="CG65" i="10"/>
  <c r="CG66" i="10" s="1"/>
  <c r="CG335" i="10"/>
  <c r="DC160" i="10"/>
  <c r="DC164" i="10" s="1"/>
  <c r="CF74" i="10"/>
  <c r="CF75" i="10" s="1"/>
  <c r="CF81" i="10" s="1"/>
  <c r="CG60" i="10"/>
  <c r="CG55" i="10"/>
  <c r="CG491" i="10" l="1"/>
  <c r="CF457" i="10"/>
  <c r="CF84" i="10"/>
  <c r="CG71" i="10"/>
  <c r="CG70" i="10"/>
  <c r="CH48" i="10"/>
  <c r="CH52" i="10" s="1"/>
  <c r="DC496" i="10"/>
  <c r="DD159" i="10"/>
  <c r="CG356" i="10"/>
  <c r="CG74" i="10" l="1"/>
  <c r="CG75" i="10" s="1"/>
  <c r="CG81" i="10" s="1"/>
  <c r="CG72" i="10"/>
  <c r="CH69" i="10" s="1"/>
  <c r="DD167" i="10"/>
  <c r="CH65" i="10"/>
  <c r="CH66" i="10" s="1"/>
  <c r="CH335" i="10"/>
  <c r="CH60" i="10"/>
  <c r="CH55" i="10"/>
  <c r="CG84" i="10" l="1"/>
  <c r="CG457" i="10"/>
  <c r="CH491" i="10"/>
  <c r="CH356" i="10"/>
  <c r="CH71" i="10"/>
  <c r="CH70" i="10"/>
  <c r="DD160" i="10"/>
  <c r="DD164" i="10" s="1"/>
  <c r="CI48" i="10"/>
  <c r="CI52" i="10" s="1"/>
  <c r="CH72" i="10" l="1"/>
  <c r="CI69" i="10" s="1"/>
  <c r="CI335" i="10"/>
  <c r="CI65" i="10"/>
  <c r="CI66" i="10" s="1"/>
  <c r="CI55" i="10"/>
  <c r="CH74" i="10"/>
  <c r="CH75" i="10" s="1"/>
  <c r="CH81" i="10" s="1"/>
  <c r="CI60" i="10"/>
  <c r="DD496" i="10"/>
  <c r="DE159" i="10"/>
  <c r="DE167" i="10" l="1"/>
  <c r="CI491" i="10"/>
  <c r="CH457" i="10"/>
  <c r="CH84" i="10"/>
  <c r="CI71" i="10"/>
  <c r="CI70" i="10"/>
  <c r="CI356" i="10"/>
  <c r="CJ48" i="10"/>
  <c r="CJ52" i="10" s="1"/>
  <c r="CJ65" i="10" l="1"/>
  <c r="CJ66" i="10" s="1"/>
  <c r="CJ335" i="10"/>
  <c r="CJ55" i="10"/>
  <c r="CI72" i="10"/>
  <c r="CJ69" i="10" s="1"/>
  <c r="CI74" i="10"/>
  <c r="CI75" i="10" s="1"/>
  <c r="CI81" i="10" s="1"/>
  <c r="CJ60" i="10"/>
  <c r="DE160" i="10"/>
  <c r="DE164" i="10" s="1"/>
  <c r="CI457" i="10" l="1"/>
  <c r="CI84" i="10"/>
  <c r="CK48" i="10"/>
  <c r="CK52" i="10" s="1"/>
  <c r="CJ70" i="10"/>
  <c r="CJ71" i="10"/>
  <c r="CJ356" i="10"/>
  <c r="DE496" i="10"/>
  <c r="DF159" i="10"/>
  <c r="CJ491" i="10"/>
  <c r="CK60" i="10" l="1"/>
  <c r="CJ72" i="10"/>
  <c r="CK69" i="10" s="1"/>
  <c r="CJ74" i="10"/>
  <c r="CJ75" i="10" s="1"/>
  <c r="CJ81" i="10" s="1"/>
  <c r="CJ84" i="10" s="1"/>
  <c r="CK55" i="10"/>
  <c r="CK491" i="10"/>
  <c r="DF167" i="10"/>
  <c r="CK65" i="10"/>
  <c r="CK66" i="10" s="1"/>
  <c r="CK335" i="10"/>
  <c r="CJ457" i="10" l="1"/>
  <c r="DF160" i="10"/>
  <c r="DF164" i="10" s="1"/>
  <c r="CL48" i="10"/>
  <c r="CL52" i="10" s="1"/>
  <c r="CK356" i="10"/>
  <c r="CK70" i="10"/>
  <c r="CK71" i="10"/>
  <c r="CK72" i="10" l="1"/>
  <c r="CL69" i="10" s="1"/>
  <c r="CK74" i="10"/>
  <c r="CK75" i="10" s="1"/>
  <c r="CK81" i="10" s="1"/>
  <c r="CL65" i="10"/>
  <c r="CL66" i="10" s="1"/>
  <c r="CL335" i="10"/>
  <c r="CL60" i="10"/>
  <c r="CL55" i="10"/>
  <c r="DG159" i="10"/>
  <c r="DF496" i="10"/>
  <c r="DG167" i="10" l="1"/>
  <c r="CM48" i="10"/>
  <c r="CM52" i="10" s="1"/>
  <c r="CL491" i="10"/>
  <c r="CL356" i="10"/>
  <c r="CL70" i="10"/>
  <c r="CL71" i="10"/>
  <c r="CK84" i="10"/>
  <c r="CK457" i="10"/>
  <c r="CL72" i="10" l="1"/>
  <c r="CM69" i="10" s="1"/>
  <c r="CM335" i="10"/>
  <c r="CM65" i="10"/>
  <c r="CM66" i="10" s="1"/>
  <c r="DG160" i="10"/>
  <c r="DG164" i="10" s="1"/>
  <c r="CL74" i="10"/>
  <c r="CL75" i="10" s="1"/>
  <c r="CL81" i="10" s="1"/>
  <c r="CM60" i="10"/>
  <c r="CM55" i="10"/>
  <c r="CN48" i="10" l="1"/>
  <c r="CN52" i="10" s="1"/>
  <c r="DG496" i="10"/>
  <c r="DH159" i="10"/>
  <c r="CM71" i="10"/>
  <c r="CM70" i="10"/>
  <c r="CM356" i="10"/>
  <c r="CM491" i="10"/>
  <c r="CL84" i="10"/>
  <c r="CL457" i="10"/>
  <c r="CN60" i="10" l="1"/>
  <c r="CM72" i="10"/>
  <c r="CN69" i="10" s="1"/>
  <c r="CM74" i="10"/>
  <c r="CM75" i="10" s="1"/>
  <c r="CM81" i="10" s="1"/>
  <c r="CM457" i="10" s="1"/>
  <c r="CN491" i="10"/>
  <c r="CN335" i="10"/>
  <c r="CN65" i="10"/>
  <c r="CN66" i="10" s="1"/>
  <c r="DH167" i="10"/>
  <c r="CN55" i="10"/>
  <c r="CM84" i="10" l="1"/>
  <c r="CN70" i="10"/>
  <c r="CN71" i="10"/>
  <c r="CN356" i="10"/>
  <c r="CO48" i="10"/>
  <c r="CO52" i="10" s="1"/>
  <c r="DH160" i="10"/>
  <c r="DH164" i="10" s="1"/>
  <c r="CN72" i="10" l="1"/>
  <c r="CO69" i="10" s="1"/>
  <c r="CO65" i="10"/>
  <c r="CO66" i="10" s="1"/>
  <c r="CO335" i="10"/>
  <c r="CO60" i="10"/>
  <c r="DH496" i="10"/>
  <c r="DI159" i="10"/>
  <c r="CO55" i="10"/>
  <c r="CN74" i="10"/>
  <c r="CN75" i="10" s="1"/>
  <c r="CN81" i="10" s="1"/>
  <c r="CN84" i="10" l="1"/>
  <c r="CN457" i="10"/>
  <c r="DI167" i="10"/>
  <c r="CP48" i="10"/>
  <c r="CP52" i="10" s="1"/>
  <c r="CO491" i="10"/>
  <c r="CO356" i="10"/>
  <c r="CO70" i="10"/>
  <c r="CO71" i="10"/>
  <c r="CO74" i="10" l="1"/>
  <c r="CO75" i="10" s="1"/>
  <c r="CO81" i="10" s="1"/>
  <c r="CO457" i="10" s="1"/>
  <c r="CO72" i="10"/>
  <c r="CP69" i="10" s="1"/>
  <c r="CP65" i="10"/>
  <c r="CP66" i="10" s="1"/>
  <c r="CP335" i="10"/>
  <c r="DI160" i="10"/>
  <c r="DI164" i="10" s="1"/>
  <c r="CP60" i="10"/>
  <c r="CP55" i="10"/>
  <c r="CO84" i="10" l="1"/>
  <c r="DJ159" i="10"/>
  <c r="DI496" i="10"/>
  <c r="CP356" i="10"/>
  <c r="CP70" i="10"/>
  <c r="CP71" i="10"/>
  <c r="CQ48" i="10"/>
  <c r="CQ52" i="10" s="1"/>
  <c r="CP491" i="10"/>
  <c r="CQ60" i="10" l="1"/>
  <c r="CP72" i="10"/>
  <c r="CQ69" i="10" s="1"/>
  <c r="CQ55" i="10"/>
  <c r="CR48" i="10" s="1"/>
  <c r="CR52" i="10" s="1"/>
  <c r="CP74" i="10"/>
  <c r="CP75" i="10" s="1"/>
  <c r="CP81" i="10" s="1"/>
  <c r="CP457" i="10" s="1"/>
  <c r="CQ491" i="10"/>
  <c r="CQ335" i="10"/>
  <c r="CQ65" i="10"/>
  <c r="CQ66" i="10" s="1"/>
  <c r="DJ167" i="10"/>
  <c r="CR60" i="10" l="1"/>
  <c r="CR491" i="10" s="1"/>
  <c r="CP84" i="10"/>
  <c r="CQ70" i="10"/>
  <c r="CQ71" i="10"/>
  <c r="CR335" i="10"/>
  <c r="CR65" i="10"/>
  <c r="CR66" i="10" s="1"/>
  <c r="CR55" i="10"/>
  <c r="CQ356" i="10"/>
  <c r="DJ160" i="10"/>
  <c r="DJ164" i="10" s="1"/>
  <c r="CQ72" i="10" l="1"/>
  <c r="CR69" i="10" s="1"/>
  <c r="CR71" i="10" s="1"/>
  <c r="CQ74" i="10"/>
  <c r="CQ75" i="10" s="1"/>
  <c r="CQ81" i="10" s="1"/>
  <c r="DJ496" i="10"/>
  <c r="DK159" i="10"/>
  <c r="CS48" i="10"/>
  <c r="CS52" i="10" s="1"/>
  <c r="CR70" i="10"/>
  <c r="CR356" i="10"/>
  <c r="CR72" i="10" l="1"/>
  <c r="CS69" i="10" s="1"/>
  <c r="CR74" i="10"/>
  <c r="CR75" i="10" s="1"/>
  <c r="CR81" i="10" s="1"/>
  <c r="CS65" i="10"/>
  <c r="CS66" i="10" s="1"/>
  <c r="CS335" i="10"/>
  <c r="CS60" i="10"/>
  <c r="CS55" i="10"/>
  <c r="DK167" i="10"/>
  <c r="CQ84" i="10"/>
  <c r="CQ457" i="10"/>
  <c r="DK160" i="10" l="1"/>
  <c r="DK164" i="10" s="1"/>
  <c r="CS491" i="10"/>
  <c r="CS71" i="10"/>
  <c r="CS70" i="10"/>
  <c r="CT48" i="10"/>
  <c r="CT52" i="10" s="1"/>
  <c r="CS356" i="10"/>
  <c r="CR84" i="10"/>
  <c r="CR457" i="10"/>
  <c r="CS72" i="10" l="1"/>
  <c r="CT69" i="10" s="1"/>
  <c r="CT55" i="10"/>
  <c r="DK496" i="10"/>
  <c r="DL159" i="10"/>
  <c r="CT65" i="10"/>
  <c r="CT66" i="10" s="1"/>
  <c r="CT335" i="10"/>
  <c r="CS74" i="10"/>
  <c r="CS75" i="10" s="1"/>
  <c r="CS81" i="10" s="1"/>
  <c r="CT60" i="10"/>
  <c r="CU48" i="10" l="1"/>
  <c r="CU52" i="10" s="1"/>
  <c r="CT491" i="10"/>
  <c r="CS457" i="10"/>
  <c r="CS84" i="10"/>
  <c r="CT356" i="10"/>
  <c r="CT71" i="10"/>
  <c r="CT70" i="10"/>
  <c r="DL167" i="10"/>
  <c r="CT72" i="10" l="1"/>
  <c r="CU69" i="10" s="1"/>
  <c r="CU335" i="10"/>
  <c r="CU65" i="10"/>
  <c r="CU66" i="10" s="1"/>
  <c r="DL160" i="10"/>
  <c r="DL164" i="10" s="1"/>
  <c r="CT74" i="10"/>
  <c r="CT75" i="10" s="1"/>
  <c r="CT81" i="10" s="1"/>
  <c r="CU60" i="10"/>
  <c r="CU55" i="10"/>
  <c r="DL496" i="10" l="1"/>
  <c r="DM159" i="10"/>
  <c r="CU356" i="10"/>
  <c r="CV48" i="10"/>
  <c r="CV52" i="10" s="1"/>
  <c r="CT457" i="10"/>
  <c r="CT84" i="10"/>
  <c r="CU491" i="10"/>
  <c r="CU70" i="10"/>
  <c r="CU71" i="10"/>
  <c r="CV60" i="10" l="1"/>
  <c r="CU74" i="10"/>
  <c r="CU75" i="10" s="1"/>
  <c r="CU81" i="10" s="1"/>
  <c r="CU457" i="10" s="1"/>
  <c r="CU72" i="10"/>
  <c r="CV69" i="10" s="1"/>
  <c r="CV491" i="10"/>
  <c r="CV55" i="10"/>
  <c r="CV335" i="10"/>
  <c r="CV65" i="10"/>
  <c r="CV66" i="10" s="1"/>
  <c r="DM167" i="10"/>
  <c r="CU84" i="10" l="1"/>
  <c r="DM160" i="10"/>
  <c r="DM164" i="10" s="1"/>
  <c r="CV71" i="10"/>
  <c r="CV70" i="10"/>
  <c r="CV356" i="10"/>
  <c r="CW48" i="10"/>
  <c r="CW52" i="10" s="1"/>
  <c r="CV72" i="10" l="1"/>
  <c r="CW69" i="10" s="1"/>
  <c r="CW65" i="10"/>
  <c r="CW66" i="10" s="1"/>
  <c r="CW335" i="10"/>
  <c r="CW60" i="10"/>
  <c r="CW55" i="10"/>
  <c r="CV74" i="10"/>
  <c r="CV75" i="10" s="1"/>
  <c r="CV81" i="10" s="1"/>
  <c r="DM496" i="10"/>
  <c r="DN159" i="10"/>
  <c r="CV457" i="10" l="1"/>
  <c r="CV84" i="10"/>
  <c r="CX48" i="10"/>
  <c r="CX52" i="10" s="1"/>
  <c r="CW491" i="10"/>
  <c r="CW356" i="10"/>
  <c r="CW70" i="10"/>
  <c r="CW71" i="10"/>
  <c r="DN167" i="10"/>
  <c r="CX60" i="10" l="1"/>
  <c r="CW74" i="10"/>
  <c r="CW75" i="10" s="1"/>
  <c r="CW81" i="10" s="1"/>
  <c r="CW84" i="10" s="1"/>
  <c r="DN160" i="10"/>
  <c r="DN164" i="10" s="1"/>
  <c r="CW72" i="10"/>
  <c r="CX69" i="10" s="1"/>
  <c r="CX491" i="10"/>
  <c r="CX65" i="10"/>
  <c r="CX66" i="10" s="1"/>
  <c r="CX335" i="10"/>
  <c r="CX55" i="10"/>
  <c r="CW457" i="10" l="1"/>
  <c r="CY48" i="10"/>
  <c r="CY52" i="10" s="1"/>
  <c r="CX356" i="10"/>
  <c r="CX70" i="10"/>
  <c r="CX71" i="10"/>
  <c r="DN496" i="10"/>
  <c r="DO159" i="10"/>
  <c r="CX72" i="10" l="1"/>
  <c r="CY69" i="10" s="1"/>
  <c r="CX74" i="10"/>
  <c r="CX75" i="10" s="1"/>
  <c r="CX81" i="10" s="1"/>
  <c r="CX457" i="10" s="1"/>
  <c r="DO167" i="10"/>
  <c r="CY65" i="10"/>
  <c r="CY66" i="10" s="1"/>
  <c r="CY335" i="10"/>
  <c r="CY60" i="10"/>
  <c r="CY55" i="10"/>
  <c r="CX84" i="10" l="1"/>
  <c r="CY70" i="10"/>
  <c r="CY71" i="10"/>
  <c r="CY356" i="10"/>
  <c r="DO160" i="10"/>
  <c r="DO164" i="10" s="1"/>
  <c r="CZ48" i="10"/>
  <c r="CZ52" i="10" s="1"/>
  <c r="CY491" i="10"/>
  <c r="CZ335" i="10" l="1"/>
  <c r="CZ65" i="10"/>
  <c r="CZ66" i="10" s="1"/>
  <c r="CZ60" i="10"/>
  <c r="CZ55" i="10"/>
  <c r="DO496" i="10"/>
  <c r="DP159" i="10"/>
  <c r="CY72" i="10"/>
  <c r="CZ69" i="10" s="1"/>
  <c r="CY74" i="10"/>
  <c r="CY75" i="10" s="1"/>
  <c r="CY81" i="10" s="1"/>
  <c r="CY84" i="10" l="1"/>
  <c r="CY457" i="10"/>
  <c r="DP167" i="10"/>
  <c r="DA48" i="10"/>
  <c r="DA52" i="10" s="1"/>
  <c r="CZ491" i="10"/>
  <c r="CZ70" i="10"/>
  <c r="CZ71" i="10"/>
  <c r="CZ356" i="10"/>
  <c r="CZ72" i="10" l="1"/>
  <c r="DA69" i="10" s="1"/>
  <c r="DA65" i="10"/>
  <c r="DA66" i="10" s="1"/>
  <c r="DA335" i="10"/>
  <c r="DA55" i="10"/>
  <c r="DP160" i="10"/>
  <c r="DP164" i="10" s="1"/>
  <c r="CZ74" i="10"/>
  <c r="CZ75" i="10" s="1"/>
  <c r="CZ81" i="10" s="1"/>
  <c r="DA60" i="10"/>
  <c r="DB48" i="10" l="1"/>
  <c r="DB52" i="10" s="1"/>
  <c r="DA70" i="10"/>
  <c r="DA71" i="10"/>
  <c r="DA491" i="10"/>
  <c r="CZ457" i="10"/>
  <c r="CZ84" i="10"/>
  <c r="DP496" i="10"/>
  <c r="DQ159" i="10"/>
  <c r="DA356" i="10"/>
  <c r="DB60" i="10" l="1"/>
  <c r="DB491" i="10" s="1"/>
  <c r="DA72" i="10"/>
  <c r="DB69" i="10" s="1"/>
  <c r="DQ167" i="10"/>
  <c r="DA74" i="10"/>
  <c r="DA75" i="10" s="1"/>
  <c r="DA81" i="10" s="1"/>
  <c r="DB65" i="10"/>
  <c r="DB66" i="10" s="1"/>
  <c r="DB335" i="10"/>
  <c r="DB55" i="10"/>
  <c r="DQ160" i="10" l="1"/>
  <c r="DQ164" i="10" s="1"/>
  <c r="DC48" i="10"/>
  <c r="DC52" i="10" s="1"/>
  <c r="DB356" i="10"/>
  <c r="DB71" i="10"/>
  <c r="DB70" i="10"/>
  <c r="DA457" i="10"/>
  <c r="DA84" i="10"/>
  <c r="DB72" i="10" l="1"/>
  <c r="DC69" i="10" s="1"/>
  <c r="DB74" i="10"/>
  <c r="DB75" i="10" s="1"/>
  <c r="DB81" i="10" s="1"/>
  <c r="DC55" i="10"/>
  <c r="DC65" i="10"/>
  <c r="DC66" i="10" s="1"/>
  <c r="DC335" i="10"/>
  <c r="DC60" i="10"/>
  <c r="DQ496" i="10"/>
  <c r="DR159" i="10"/>
  <c r="DD48" i="10" l="1"/>
  <c r="DD52" i="10" s="1"/>
  <c r="DB84" i="10"/>
  <c r="DB457" i="10"/>
  <c r="DR167" i="10"/>
  <c r="DC491" i="10"/>
  <c r="DC356" i="10"/>
  <c r="DC70" i="10"/>
  <c r="DC71" i="10"/>
  <c r="DD60" i="10" l="1"/>
  <c r="DD491" i="10" s="1"/>
  <c r="DC74" i="10"/>
  <c r="DC75" i="10" s="1"/>
  <c r="DC81" i="10" s="1"/>
  <c r="DC84" i="10" s="1"/>
  <c r="DC72" i="10"/>
  <c r="DD69" i="10" s="1"/>
  <c r="DR160" i="10"/>
  <c r="DR164" i="10" s="1"/>
  <c r="DD335" i="10"/>
  <c r="DD65" i="10"/>
  <c r="DD66" i="10" s="1"/>
  <c r="DD55" i="10"/>
  <c r="DC457" i="10" l="1"/>
  <c r="DE48" i="10"/>
  <c r="DE52" i="10" s="1"/>
  <c r="DD70" i="10"/>
  <c r="DD71" i="10"/>
  <c r="DD356" i="10"/>
  <c r="DR496" i="10"/>
  <c r="DS159" i="10"/>
  <c r="DD74" i="10" l="1"/>
  <c r="DD75" i="10" s="1"/>
  <c r="DD81" i="10" s="1"/>
  <c r="DD84" i="10" s="1"/>
  <c r="DD72" i="10"/>
  <c r="DE69" i="10" s="1"/>
  <c r="DS167" i="10"/>
  <c r="DE65" i="10"/>
  <c r="DE66" i="10" s="1"/>
  <c r="DE335" i="10"/>
  <c r="DE60" i="10"/>
  <c r="DE55" i="10"/>
  <c r="DD457" i="10" l="1"/>
  <c r="DF48" i="10"/>
  <c r="DF52" i="10" s="1"/>
  <c r="DE491" i="10"/>
  <c r="DE356" i="10"/>
  <c r="DE70" i="10"/>
  <c r="DE71" i="10"/>
  <c r="DS160" i="10"/>
  <c r="DS164" i="10" s="1"/>
  <c r="DF60" i="10" l="1"/>
  <c r="DE72" i="10"/>
  <c r="DF69" i="10" s="1"/>
  <c r="DT159" i="10"/>
  <c r="DS496" i="10"/>
  <c r="DE74" i="10"/>
  <c r="DE75" i="10" s="1"/>
  <c r="DE81" i="10" s="1"/>
  <c r="DF491" i="10"/>
  <c r="DF65" i="10"/>
  <c r="DF66" i="10" s="1"/>
  <c r="DF335" i="10"/>
  <c r="DF55" i="10"/>
  <c r="DE84" i="10" l="1"/>
  <c r="DE457" i="10"/>
  <c r="DT167" i="10"/>
  <c r="DG48" i="10"/>
  <c r="DG52" i="10" s="1"/>
  <c r="DF356" i="10"/>
  <c r="DF71" i="10"/>
  <c r="DF70" i="10"/>
  <c r="DF72" i="10" l="1"/>
  <c r="DG69" i="10" s="1"/>
  <c r="DF74" i="10"/>
  <c r="DF75" i="10" s="1"/>
  <c r="DF81" i="10" s="1"/>
  <c r="DT160" i="10"/>
  <c r="DT164" i="10" s="1"/>
  <c r="DG65" i="10"/>
  <c r="DG66" i="10" s="1"/>
  <c r="DG335" i="10"/>
  <c r="DG60" i="10"/>
  <c r="DG55" i="10"/>
  <c r="DT496" i="10" l="1"/>
  <c r="DU159" i="10"/>
  <c r="DF84" i="10"/>
  <c r="DF457" i="10"/>
  <c r="DH48" i="10"/>
  <c r="DH52" i="10" s="1"/>
  <c r="DG491" i="10"/>
  <c r="DG356" i="10"/>
  <c r="DG70" i="10"/>
  <c r="DG71" i="10"/>
  <c r="DH60" i="10" l="1"/>
  <c r="DG74" i="10"/>
  <c r="DG75" i="10" s="1"/>
  <c r="DG81" i="10" s="1"/>
  <c r="DG84" i="10" s="1"/>
  <c r="DH491" i="10"/>
  <c r="DH65" i="10"/>
  <c r="DH66" i="10" s="1"/>
  <c r="DH335" i="10"/>
  <c r="DU167" i="10"/>
  <c r="DG72" i="10"/>
  <c r="DH69" i="10" s="1"/>
  <c r="DH55" i="10"/>
  <c r="DG457" i="10" l="1"/>
  <c r="DI48" i="10"/>
  <c r="DI52" i="10" s="1"/>
  <c r="DU160" i="10"/>
  <c r="DU164" i="10" s="1"/>
  <c r="DU496" i="10" s="1"/>
  <c r="G131" i="10"/>
  <c r="DH356" i="10"/>
  <c r="DH70" i="10"/>
  <c r="DH71" i="10"/>
  <c r="DH74" i="10" l="1"/>
  <c r="DH75" i="10" s="1"/>
  <c r="DH81" i="10" s="1"/>
  <c r="DH457" i="10" s="1"/>
  <c r="DH72" i="10"/>
  <c r="DI69" i="10" s="1"/>
  <c r="H131" i="10"/>
  <c r="DI65" i="10"/>
  <c r="DI66" i="10" s="1"/>
  <c r="DI335" i="10"/>
  <c r="DI60" i="10"/>
  <c r="DI55" i="10"/>
  <c r="DH84" i="10" l="1"/>
  <c r="DJ48" i="10"/>
  <c r="DJ52" i="10" s="1"/>
  <c r="DI491" i="10"/>
  <c r="DI356" i="10"/>
  <c r="DI70" i="10"/>
  <c r="DI71" i="10"/>
  <c r="I131" i="10"/>
  <c r="DJ60" i="10" l="1"/>
  <c r="DJ491" i="10" s="1"/>
  <c r="DI74" i="10"/>
  <c r="DI75" i="10" s="1"/>
  <c r="DI81" i="10" s="1"/>
  <c r="DI457" i="10" s="1"/>
  <c r="DI72" i="10"/>
  <c r="DJ69" i="10" s="1"/>
  <c r="DJ65" i="10"/>
  <c r="DJ66" i="10" s="1"/>
  <c r="DJ335" i="10"/>
  <c r="DJ55" i="10"/>
  <c r="DI84" i="10" l="1"/>
  <c r="DK48" i="10"/>
  <c r="DK52" i="10" s="1"/>
  <c r="DJ356" i="10"/>
  <c r="DJ70" i="10"/>
  <c r="DJ71" i="10"/>
  <c r="DJ74" i="10" l="1"/>
  <c r="DJ75" i="10" s="1"/>
  <c r="DJ81" i="10" s="1"/>
  <c r="DJ457" i="10" s="1"/>
  <c r="DJ72" i="10"/>
  <c r="DK69" i="10" s="1"/>
  <c r="DK65" i="10"/>
  <c r="DK66" i="10" s="1"/>
  <c r="DK335" i="10"/>
  <c r="DK60" i="10"/>
  <c r="DK55" i="10"/>
  <c r="DJ84" i="10" l="1"/>
  <c r="DL48" i="10"/>
  <c r="DL52" i="10" s="1"/>
  <c r="DK491" i="10"/>
  <c r="DK356" i="10"/>
  <c r="DK70" i="10"/>
  <c r="DK71" i="10"/>
  <c r="DL60" i="10" l="1"/>
  <c r="DK72" i="10"/>
  <c r="DL69" i="10" s="1"/>
  <c r="DL491" i="10"/>
  <c r="DK74" i="10"/>
  <c r="DK75" i="10" s="1"/>
  <c r="DK81" i="10" s="1"/>
  <c r="DL335" i="10"/>
  <c r="DL65" i="10"/>
  <c r="DL66" i="10" s="1"/>
  <c r="DL55" i="10"/>
  <c r="DK457" i="10" l="1"/>
  <c r="DK84" i="10"/>
  <c r="DM48" i="10"/>
  <c r="DM52" i="10" s="1"/>
  <c r="DL71" i="10"/>
  <c r="DL70" i="10"/>
  <c r="DL356" i="10"/>
  <c r="DL72" i="10" l="1"/>
  <c r="DM69" i="10" s="1"/>
  <c r="DL74" i="10"/>
  <c r="DL75" i="10" s="1"/>
  <c r="DL81" i="10" s="1"/>
  <c r="DM335" i="10"/>
  <c r="DM65" i="10"/>
  <c r="DM66" i="10" s="1"/>
  <c r="DM60" i="10"/>
  <c r="DM55" i="10"/>
  <c r="DM356" i="10" l="1"/>
  <c r="DL457" i="10"/>
  <c r="DL84" i="10"/>
  <c r="DN48" i="10"/>
  <c r="DN52" i="10" s="1"/>
  <c r="DM491" i="10"/>
  <c r="DM71" i="10"/>
  <c r="DM70" i="10"/>
  <c r="DN60" i="10" l="1"/>
  <c r="DN491" i="10" s="1"/>
  <c r="DM72" i="10"/>
  <c r="DN69" i="10" s="1"/>
  <c r="DM74" i="10"/>
  <c r="DM75" i="10" s="1"/>
  <c r="DM81" i="10" s="1"/>
  <c r="DN65" i="10"/>
  <c r="DN66" i="10" s="1"/>
  <c r="DN335" i="10"/>
  <c r="DN55" i="10"/>
  <c r="DN70" i="10" l="1"/>
  <c r="DN71" i="10"/>
  <c r="DM84" i="10"/>
  <c r="DM457" i="10"/>
  <c r="DO48" i="10"/>
  <c r="DO52" i="10" s="1"/>
  <c r="DN356" i="10"/>
  <c r="DO55" i="10" l="1"/>
  <c r="DO335" i="10"/>
  <c r="DO65" i="10"/>
  <c r="DO66" i="10" s="1"/>
  <c r="DO60" i="10"/>
  <c r="DN72" i="10"/>
  <c r="DO69" i="10" s="1"/>
  <c r="DN74" i="10"/>
  <c r="DN75" i="10" s="1"/>
  <c r="DN81" i="10" s="1"/>
  <c r="DO491" i="10" l="1"/>
  <c r="DO70" i="10"/>
  <c r="DO71" i="10"/>
  <c r="DO356" i="10"/>
  <c r="DP48" i="10"/>
  <c r="DP52" i="10" s="1"/>
  <c r="DN84" i="10"/>
  <c r="DN457" i="10"/>
  <c r="DO74" i="10" l="1"/>
  <c r="DO75" i="10" s="1"/>
  <c r="DO81" i="10" s="1"/>
  <c r="DO84" i="10" s="1"/>
  <c r="DO72" i="10"/>
  <c r="DP69" i="10" s="1"/>
  <c r="DP335" i="10"/>
  <c r="DP65" i="10"/>
  <c r="DP66" i="10" s="1"/>
  <c r="DP55" i="10"/>
  <c r="DP60" i="10"/>
  <c r="DO457" i="10" l="1"/>
  <c r="DP70" i="10"/>
  <c r="DP71" i="10"/>
  <c r="DP356" i="10"/>
  <c r="DP491" i="10"/>
  <c r="DQ48" i="10"/>
  <c r="DQ52" i="10" s="1"/>
  <c r="DP74" i="10" l="1"/>
  <c r="DP75" i="10" s="1"/>
  <c r="DP81" i="10" s="1"/>
  <c r="DP84" i="10" s="1"/>
  <c r="DQ65" i="10"/>
  <c r="DQ66" i="10" s="1"/>
  <c r="DQ335" i="10"/>
  <c r="DQ55" i="10"/>
  <c r="DQ60" i="10"/>
  <c r="DP72" i="10"/>
  <c r="DQ69" i="10" s="1"/>
  <c r="DP457" i="10" l="1"/>
  <c r="DQ491" i="10"/>
  <c r="DR48" i="10"/>
  <c r="DR52" i="10" s="1"/>
  <c r="DQ356" i="10"/>
  <c r="DQ71" i="10"/>
  <c r="DQ70" i="10"/>
  <c r="DQ72" i="10" l="1"/>
  <c r="DR69" i="10" s="1"/>
  <c r="DR65" i="10"/>
  <c r="DR66" i="10" s="1"/>
  <c r="DR335" i="10"/>
  <c r="DQ74" i="10"/>
  <c r="DQ75" i="10" s="1"/>
  <c r="DQ81" i="10" s="1"/>
  <c r="DR55" i="10"/>
  <c r="DR60" i="10"/>
  <c r="DQ457" i="10" l="1"/>
  <c r="DQ84" i="10"/>
  <c r="DR356" i="10"/>
  <c r="DR71" i="10"/>
  <c r="DR70" i="10"/>
  <c r="DR491" i="10"/>
  <c r="DS48" i="10"/>
  <c r="DS52" i="10" s="1"/>
  <c r="DS335" i="10" l="1"/>
  <c r="DS65" i="10"/>
  <c r="DS66" i="10" s="1"/>
  <c r="DS60" i="10"/>
  <c r="DS55" i="10"/>
  <c r="DR72" i="10"/>
  <c r="DS69" i="10" s="1"/>
  <c r="DR74" i="10"/>
  <c r="DR75" i="10" s="1"/>
  <c r="DR81" i="10" s="1"/>
  <c r="DR457" i="10" l="1"/>
  <c r="DR84" i="10"/>
  <c r="DT48" i="10"/>
  <c r="DT52" i="10" s="1"/>
  <c r="DS491" i="10"/>
  <c r="DS70" i="10"/>
  <c r="DS71" i="10"/>
  <c r="DS356" i="10"/>
  <c r="DT60" i="10" l="1"/>
  <c r="DS72" i="10"/>
  <c r="DT69" i="10" s="1"/>
  <c r="DS74" i="10"/>
  <c r="DS75" i="10" s="1"/>
  <c r="DS81" i="10" s="1"/>
  <c r="DS457" i="10" s="1"/>
  <c r="DT491" i="10"/>
  <c r="DT335" i="10"/>
  <c r="DT65" i="10"/>
  <c r="DT66" i="10" s="1"/>
  <c r="DT55" i="10"/>
  <c r="DS84" i="10" l="1"/>
  <c r="DU48" i="10"/>
  <c r="DU52" i="10" s="1"/>
  <c r="DT71" i="10"/>
  <c r="DT70" i="10"/>
  <c r="DT356" i="10"/>
  <c r="F115" i="10" a="1"/>
  <c r="F118" i="10" l="1"/>
  <c r="F265" i="10" s="1"/>
  <c r="F115" i="10"/>
  <c r="H140" i="10" s="1"/>
  <c r="F117" i="10"/>
  <c r="H135" i="10" s="1"/>
  <c r="I135" i="10" s="1"/>
  <c r="F154" i="10" s="1"/>
  <c r="F116" i="10"/>
  <c r="DT72" i="10"/>
  <c r="DU69" i="10" s="1"/>
  <c r="DT74" i="10"/>
  <c r="DT75" i="10" s="1"/>
  <c r="DT81" i="10" s="1"/>
  <c r="DU55" i="10"/>
  <c r="DU65" i="10"/>
  <c r="DU66" i="10" s="1"/>
  <c r="DU335" i="10"/>
  <c r="DU60" i="10"/>
  <c r="DU491" i="10" s="1"/>
  <c r="N129" i="10" l="1"/>
  <c r="H136" i="10"/>
  <c r="M154" i="10"/>
  <c r="CI154" i="10"/>
  <c r="AY154" i="10"/>
  <c r="AJ154" i="10"/>
  <c r="R154" i="10"/>
  <c r="DS154" i="10"/>
  <c r="DO154" i="10"/>
  <c r="AK154" i="10"/>
  <c r="CF154" i="10"/>
  <c r="DP154" i="10"/>
  <c r="BW154" i="10"/>
  <c r="AV154" i="10"/>
  <c r="BX154" i="10"/>
  <c r="DQ154" i="10"/>
  <c r="CL154" i="10"/>
  <c r="BJ154" i="10"/>
  <c r="AL154" i="10"/>
  <c r="AS154" i="10"/>
  <c r="AE154" i="10"/>
  <c r="AG154" i="10"/>
  <c r="BT154" i="10"/>
  <c r="AX154" i="10"/>
  <c r="DL154" i="10"/>
  <c r="CR154" i="10"/>
  <c r="K154" i="10"/>
  <c r="CK154" i="10"/>
  <c r="BS154" i="10"/>
  <c r="AT154" i="10"/>
  <c r="P154" i="10"/>
  <c r="AD154" i="10"/>
  <c r="DU154" i="10"/>
  <c r="X154" i="10"/>
  <c r="CV154" i="10"/>
  <c r="AN154" i="10"/>
  <c r="CD154" i="10"/>
  <c r="DK154" i="10"/>
  <c r="Q154" i="10"/>
  <c r="AC154" i="10"/>
  <c r="Z154" i="10"/>
  <c r="BG154" i="10"/>
  <c r="BE154" i="10"/>
  <c r="AB154" i="10"/>
  <c r="AZ154" i="10"/>
  <c r="AM154" i="10"/>
  <c r="CM154" i="10"/>
  <c r="AP154" i="10"/>
  <c r="CQ154" i="10"/>
  <c r="Y154" i="10"/>
  <c r="CA154" i="10"/>
  <c r="CH154" i="10"/>
  <c r="CO154" i="10"/>
  <c r="DE154" i="10"/>
  <c r="DF154" i="10"/>
  <c r="CU154" i="10"/>
  <c r="L154" i="10"/>
  <c r="CN154" i="10"/>
  <c r="BU154" i="10"/>
  <c r="DI154" i="10"/>
  <c r="AR154" i="10"/>
  <c r="CC154" i="10"/>
  <c r="CG154" i="10"/>
  <c r="DD154" i="10"/>
  <c r="BY154" i="10"/>
  <c r="O154" i="10"/>
  <c r="DC154" i="10"/>
  <c r="AO154" i="10"/>
  <c r="BV154" i="10"/>
  <c r="AW154" i="10"/>
  <c r="BD154" i="10"/>
  <c r="N154" i="10"/>
  <c r="DA154" i="10"/>
  <c r="CP154" i="10"/>
  <c r="BQ154" i="10"/>
  <c r="DM154" i="10"/>
  <c r="BR154" i="10"/>
  <c r="BK154" i="10"/>
  <c r="CZ154" i="10"/>
  <c r="T154" i="10"/>
  <c r="BL154" i="10"/>
  <c r="AA154" i="10"/>
  <c r="CY154" i="10"/>
  <c r="CX154" i="10"/>
  <c r="BH154" i="10"/>
  <c r="AF154" i="10"/>
  <c r="BA154" i="10"/>
  <c r="U154" i="10"/>
  <c r="BN154" i="10"/>
  <c r="CB154" i="10"/>
  <c r="AI154" i="10"/>
  <c r="DN154" i="10"/>
  <c r="W154" i="10"/>
  <c r="CT154" i="10"/>
  <c r="BM154" i="10"/>
  <c r="CJ154" i="10"/>
  <c r="DJ154" i="10"/>
  <c r="AQ154" i="10"/>
  <c r="BC154" i="10"/>
  <c r="CS154" i="10"/>
  <c r="AU154" i="10"/>
  <c r="AH154" i="10"/>
  <c r="DT154" i="10"/>
  <c r="V154" i="10"/>
  <c r="CE154" i="10"/>
  <c r="BI154" i="10"/>
  <c r="BP154" i="10"/>
  <c r="CW154" i="10"/>
  <c r="S154" i="10"/>
  <c r="BB154" i="10"/>
  <c r="BZ154" i="10"/>
  <c r="DR154" i="10"/>
  <c r="BO154" i="10"/>
  <c r="BF154" i="10"/>
  <c r="DH154" i="10"/>
  <c r="DG154" i="10"/>
  <c r="DB154" i="10"/>
  <c r="H210" i="10"/>
  <c r="H263" i="10"/>
  <c r="I140" i="10"/>
  <c r="F254" i="10" s="1"/>
  <c r="DU356" i="10"/>
  <c r="DU71" i="10"/>
  <c r="DU70" i="10"/>
  <c r="DT84" i="10"/>
  <c r="DT457" i="10"/>
  <c r="DU72" i="10" l="1"/>
  <c r="DU74" i="10"/>
  <c r="DU75" i="10" s="1"/>
  <c r="DU81" i="10" s="1"/>
  <c r="E82" i="10" s="1"/>
  <c r="H219" i="10"/>
  <c r="I136" i="10"/>
  <c r="I137" i="10" s="1"/>
  <c r="H137" i="10"/>
  <c r="DM219" i="10" l="1"/>
  <c r="DN219" i="10"/>
  <c r="DO219" i="10"/>
  <c r="DP219" i="10"/>
  <c r="DQ219" i="10"/>
  <c r="DR219" i="10"/>
  <c r="DS219" i="10"/>
  <c r="DT219" i="10"/>
  <c r="DU219" i="10"/>
  <c r="DU84" i="10"/>
  <c r="E85" i="10" s="1"/>
  <c r="DU457" i="10"/>
  <c r="H141" i="10"/>
  <c r="H142" i="10" s="1"/>
  <c r="I142" i="10" s="1"/>
  <c r="G269" i="10"/>
  <c r="DR254" i="10"/>
  <c r="DU254" i="10"/>
  <c r="BA254" i="10"/>
  <c r="AR254" i="10"/>
  <c r="AH254" i="10"/>
  <c r="DP254" i="10"/>
  <c r="BZ254" i="10"/>
  <c r="DG254" i="10"/>
  <c r="CM254" i="10"/>
  <c r="CN254" i="10"/>
  <c r="BM254" i="10"/>
  <c r="AT254" i="10"/>
  <c r="BL254" i="10"/>
  <c r="CB254" i="10"/>
  <c r="BY254" i="10"/>
  <c r="BR254" i="10"/>
  <c r="BQ254" i="10"/>
  <c r="CO254" i="10"/>
  <c r="DE254" i="10"/>
  <c r="BB254" i="10"/>
  <c r="CI254" i="10"/>
  <c r="CV254" i="10"/>
  <c r="DB254" i="10"/>
  <c r="CX254" i="10"/>
  <c r="AM254" i="10"/>
  <c r="BC254" i="10"/>
  <c r="CQ254" i="10"/>
  <c r="CW254" i="10"/>
  <c r="AV254" i="10"/>
  <c r="L254" i="10"/>
  <c r="DT254" i="10"/>
  <c r="DM254" i="10"/>
  <c r="CH254" i="10"/>
  <c r="CS254" i="10"/>
  <c r="CA254" i="10"/>
  <c r="BW254" i="10"/>
  <c r="AS254" i="10"/>
  <c r="BE254" i="10"/>
  <c r="CC254" i="10"/>
  <c r="O254" i="10"/>
  <c r="CE254" i="10"/>
  <c r="BU254" i="10"/>
  <c r="BO254" i="10"/>
  <c r="AF254" i="10"/>
  <c r="DD254" i="10"/>
  <c r="AJ254" i="10"/>
  <c r="AN254" i="10"/>
  <c r="CR254" i="10"/>
  <c r="BI254" i="10"/>
  <c r="BP254" i="10"/>
  <c r="DJ254" i="10"/>
  <c r="CZ254" i="10"/>
  <c r="DK254" i="10"/>
  <c r="AL254" i="10"/>
  <c r="P254" i="10"/>
  <c r="S254" i="10"/>
  <c r="AK254" i="10"/>
  <c r="Q254" i="10"/>
  <c r="AG254" i="10"/>
  <c r="BJ254" i="10"/>
  <c r="AI254" i="10"/>
  <c r="BD254" i="10"/>
  <c r="CD254" i="10"/>
  <c r="CP254" i="10"/>
  <c r="AP254" i="10"/>
  <c r="DH254" i="10"/>
  <c r="AX254" i="10"/>
  <c r="AB254" i="10"/>
  <c r="BF254" i="10"/>
  <c r="DN254" i="10"/>
  <c r="DS254" i="10"/>
  <c r="BN254" i="10"/>
  <c r="AZ254" i="10"/>
  <c r="CU254" i="10"/>
  <c r="BK254" i="10"/>
  <c r="X254" i="10"/>
  <c r="CF254" i="10"/>
  <c r="V254" i="10"/>
  <c r="BT254" i="10"/>
  <c r="Z254" i="10"/>
  <c r="DO254" i="10"/>
  <c r="DQ254" i="10"/>
  <c r="W254" i="10"/>
  <c r="AE254" i="10"/>
  <c r="CT254" i="10"/>
  <c r="AO254" i="10"/>
  <c r="U254" i="10"/>
  <c r="T254" i="10"/>
  <c r="CY254" i="10"/>
  <c r="AA254" i="10"/>
  <c r="DA254" i="10"/>
  <c r="DI254" i="10"/>
  <c r="AY254" i="10"/>
  <c r="AQ254" i="10"/>
  <c r="BH254" i="10"/>
  <c r="AC254" i="10"/>
  <c r="CG254" i="10"/>
  <c r="DL254" i="10"/>
  <c r="AW254" i="10"/>
  <c r="CJ254" i="10"/>
  <c r="BS254" i="10"/>
  <c r="N254" i="10"/>
  <c r="DC254" i="10"/>
  <c r="CL254" i="10"/>
  <c r="BV254" i="10"/>
  <c r="AD254" i="10"/>
  <c r="BX254" i="10"/>
  <c r="BG254" i="10"/>
  <c r="CK254" i="10"/>
  <c r="R254" i="10"/>
  <c r="M254" i="10"/>
  <c r="AU254" i="10"/>
  <c r="DF254" i="10"/>
  <c r="Y254" i="10"/>
  <c r="K254" i="10"/>
  <c r="K220" i="10"/>
  <c r="K221" i="10" s="1"/>
  <c r="BD219" i="10"/>
  <c r="CF219" i="10"/>
  <c r="CL219" i="10"/>
  <c r="CD219" i="10"/>
  <c r="CO219" i="10"/>
  <c r="BS219" i="10"/>
  <c r="CV219" i="10"/>
  <c r="DI219" i="10"/>
  <c r="CZ219" i="10"/>
  <c r="DD219" i="10"/>
  <c r="BZ219" i="10"/>
  <c r="BJ219" i="10"/>
  <c r="BF219" i="10"/>
  <c r="DE219" i="10"/>
  <c r="CM219" i="10"/>
  <c r="CG219" i="10"/>
  <c r="BI219" i="10"/>
  <c r="CW219" i="10"/>
  <c r="BT219" i="10"/>
  <c r="CR219" i="10"/>
  <c r="BX219" i="10"/>
  <c r="CK219" i="10"/>
  <c r="BY219" i="10"/>
  <c r="BG219" i="10"/>
  <c r="CC219" i="10"/>
  <c r="CY219" i="10"/>
  <c r="CQ219" i="10"/>
  <c r="CU219" i="10"/>
  <c r="BQ219" i="10"/>
  <c r="CN219" i="10"/>
  <c r="CH219" i="10"/>
  <c r="CI219" i="10"/>
  <c r="DK219" i="10"/>
  <c r="BH219" i="10"/>
  <c r="DG219" i="10"/>
  <c r="CE219" i="10"/>
  <c r="BW219" i="10"/>
  <c r="CP219" i="10"/>
  <c r="BO219" i="10"/>
  <c r="DA219" i="10"/>
  <c r="BN219" i="10"/>
  <c r="BP219" i="10"/>
  <c r="CS219" i="10"/>
  <c r="CT219" i="10"/>
  <c r="BV219" i="10"/>
  <c r="DB219" i="10"/>
  <c r="DF219" i="10"/>
  <c r="BE219" i="10"/>
  <c r="DL219" i="10"/>
  <c r="BM219" i="10"/>
  <c r="CB219" i="10"/>
  <c r="BL219" i="10"/>
  <c r="BU219" i="10"/>
  <c r="DH219" i="10"/>
  <c r="CX219" i="10"/>
  <c r="DJ219" i="10"/>
  <c r="BR219" i="10"/>
  <c r="U219" i="10"/>
  <c r="V219" i="10"/>
  <c r="CA219" i="10"/>
  <c r="CJ219" i="10"/>
  <c r="AT219" i="10"/>
  <c r="AZ219" i="10"/>
  <c r="M219" i="10"/>
  <c r="BK219" i="10"/>
  <c r="P219" i="10"/>
  <c r="DC219" i="10"/>
  <c r="T219" i="10"/>
  <c r="AU219" i="10"/>
  <c r="AV219" i="10"/>
  <c r="W219" i="10"/>
  <c r="AH219" i="10"/>
  <c r="AF219" i="10"/>
  <c r="AS219" i="10"/>
  <c r="AK219" i="10"/>
  <c r="AO219" i="10"/>
  <c r="AN219" i="10"/>
  <c r="Z219" i="10"/>
  <c r="O219" i="10"/>
  <c r="AW219" i="10"/>
  <c r="R219" i="10"/>
  <c r="BC219" i="10"/>
  <c r="AE219" i="10"/>
  <c r="Q219" i="10"/>
  <c r="AQ219" i="10"/>
  <c r="BA219" i="10"/>
  <c r="BB219" i="10"/>
  <c r="X219" i="10"/>
  <c r="Y219" i="10"/>
  <c r="AP219" i="10"/>
  <c r="AI219" i="10"/>
  <c r="AA219" i="10"/>
  <c r="L219" i="10"/>
  <c r="AB219" i="10"/>
  <c r="N219" i="10"/>
  <c r="AJ219" i="10"/>
  <c r="S219" i="10"/>
  <c r="AC219" i="10"/>
  <c r="AL219" i="10"/>
  <c r="AM219" i="10"/>
  <c r="AG219" i="10"/>
  <c r="AD219" i="10"/>
  <c r="AR219" i="10"/>
  <c r="AY219" i="10"/>
  <c r="AX219" i="10"/>
  <c r="K219" i="10"/>
  <c r="BH229" i="10" l="1"/>
  <c r="BH348" i="10" s="1"/>
  <c r="BH222" i="10"/>
  <c r="BR229" i="10"/>
  <c r="BR348" i="10" s="1"/>
  <c r="BR222" i="10"/>
  <c r="BR223" i="10" s="1"/>
  <c r="CI222" i="10"/>
  <c r="CI223" i="10" s="1"/>
  <c r="CI229" i="10"/>
  <c r="CI348" i="10" s="1"/>
  <c r="DJ222" i="10"/>
  <c r="DJ223" i="10" s="1"/>
  <c r="DJ229" i="10"/>
  <c r="DJ348" i="10" s="1"/>
  <c r="CN229" i="10"/>
  <c r="CN348" i="10" s="1"/>
  <c r="CN222" i="10"/>
  <c r="CN223" i="10" s="1"/>
  <c r="CK229" i="10"/>
  <c r="CK348" i="10" s="1"/>
  <c r="CK222" i="10"/>
  <c r="CK223" i="10" s="1"/>
  <c r="CF229" i="10"/>
  <c r="CF348" i="10" s="1"/>
  <c r="CF222" i="10"/>
  <c r="CF223" i="10" s="1"/>
  <c r="DH229" i="10"/>
  <c r="DH348" i="10" s="1"/>
  <c r="DH222" i="10"/>
  <c r="BU222" i="10"/>
  <c r="BU229" i="10"/>
  <c r="BU348" i="10" s="1"/>
  <c r="DD229" i="10"/>
  <c r="DD348" i="10" s="1"/>
  <c r="DD222" i="10"/>
  <c r="BO222" i="10"/>
  <c r="BO223" i="10" s="1"/>
  <c r="BO229" i="10"/>
  <c r="BO348" i="10" s="1"/>
  <c r="CQ229" i="10"/>
  <c r="CQ348" i="10" s="1"/>
  <c r="CQ222" i="10"/>
  <c r="CQ223" i="10" s="1"/>
  <c r="BT229" i="10"/>
  <c r="BT348" i="10" s="1"/>
  <c r="BT222" i="10"/>
  <c r="BT223" i="10" s="1"/>
  <c r="DI222" i="10"/>
  <c r="DI223" i="10" s="1"/>
  <c r="DI229" i="10"/>
  <c r="DI348" i="10" s="1"/>
  <c r="BD222" i="10"/>
  <c r="BD223" i="10" s="1"/>
  <c r="BD229" i="10"/>
  <c r="BD348" i="10" s="1"/>
  <c r="CS222" i="10"/>
  <c r="CS223" i="10" s="1"/>
  <c r="CS229" i="10"/>
  <c r="CS348" i="10" s="1"/>
  <c r="CA222" i="10"/>
  <c r="CA229" i="10"/>
  <c r="CA348" i="10" s="1"/>
  <c r="BI229" i="10"/>
  <c r="BI348" i="10" s="1"/>
  <c r="BI222" i="10"/>
  <c r="BI223" i="10" s="1"/>
  <c r="DK222" i="10"/>
  <c r="DK223" i="10" s="1"/>
  <c r="DK229" i="10"/>
  <c r="DK348" i="10" s="1"/>
  <c r="BV222" i="10"/>
  <c r="BV223" i="10" s="1"/>
  <c r="BV229" i="10"/>
  <c r="BV348" i="10" s="1"/>
  <c r="BY222" i="10"/>
  <c r="BY223" i="10" s="1"/>
  <c r="BY229" i="10"/>
  <c r="BY348" i="10" s="1"/>
  <c r="BF229" i="10"/>
  <c r="BF348" i="10" s="1"/>
  <c r="BF222" i="10"/>
  <c r="BJ229" i="10"/>
  <c r="BJ348" i="10" s="1"/>
  <c r="BJ222" i="10"/>
  <c r="BJ223" i="10" s="1"/>
  <c r="BZ229" i="10"/>
  <c r="BZ348" i="10" s="1"/>
  <c r="BZ222" i="10"/>
  <c r="BZ223" i="10" s="1"/>
  <c r="BN222" i="10"/>
  <c r="BN223" i="10" s="1"/>
  <c r="BN229" i="10"/>
  <c r="BN348" i="10" s="1"/>
  <c r="CR229" i="10"/>
  <c r="CR348" i="10" s="1"/>
  <c r="CR222" i="10"/>
  <c r="CR223" i="10" s="1"/>
  <c r="BK229" i="10"/>
  <c r="BK348" i="10" s="1"/>
  <c r="BK222" i="10"/>
  <c r="CY222" i="10"/>
  <c r="CY229" i="10"/>
  <c r="CY348" i="10" s="1"/>
  <c r="CV229" i="10"/>
  <c r="CV348" i="10" s="1"/>
  <c r="CV222" i="10"/>
  <c r="CV223" i="10" s="1"/>
  <c r="S269" i="10"/>
  <c r="DU269" i="10"/>
  <c r="BH269" i="10"/>
  <c r="CV269" i="10"/>
  <c r="DO269" i="10"/>
  <c r="Q269" i="10"/>
  <c r="AI269" i="10"/>
  <c r="BK269" i="10"/>
  <c r="AM269" i="10"/>
  <c r="DK269" i="10"/>
  <c r="CZ269" i="10"/>
  <c r="BZ269" i="10"/>
  <c r="BU269" i="10"/>
  <c r="AS269" i="10"/>
  <c r="Y269" i="10"/>
  <c r="BW269" i="10"/>
  <c r="CG269" i="10"/>
  <c r="DM269" i="10"/>
  <c r="CX269" i="10"/>
  <c r="DQ269" i="10"/>
  <c r="AW269" i="10"/>
  <c r="BQ269" i="10"/>
  <c r="CM269" i="10"/>
  <c r="AL269" i="10"/>
  <c r="CS269" i="10"/>
  <c r="AO269" i="10"/>
  <c r="DS269" i="10"/>
  <c r="BL269" i="10"/>
  <c r="CL269" i="10"/>
  <c r="CP269" i="10"/>
  <c r="BB269" i="10"/>
  <c r="DT269" i="10"/>
  <c r="BV269" i="10"/>
  <c r="BF269" i="10"/>
  <c r="BJ269" i="10"/>
  <c r="BX269" i="10"/>
  <c r="V269" i="10"/>
  <c r="CO269" i="10"/>
  <c r="DH269" i="10"/>
  <c r="X269" i="10"/>
  <c r="CJ269" i="10"/>
  <c r="U269" i="10"/>
  <c r="AC269" i="10"/>
  <c r="AG269" i="10"/>
  <c r="Z269" i="10"/>
  <c r="AZ269" i="10"/>
  <c r="AV269" i="10"/>
  <c r="CD269" i="10"/>
  <c r="W269" i="10"/>
  <c r="AB269" i="10"/>
  <c r="CC269" i="10"/>
  <c r="AH269" i="10"/>
  <c r="BN269" i="10"/>
  <c r="CQ269" i="10"/>
  <c r="L269" i="10"/>
  <c r="CY269" i="10"/>
  <c r="CI269" i="10"/>
  <c r="AY269" i="10"/>
  <c r="AP269" i="10"/>
  <c r="DF269" i="10"/>
  <c r="BY269" i="10"/>
  <c r="AD269" i="10"/>
  <c r="DI269" i="10"/>
  <c r="DP269" i="10"/>
  <c r="K269" i="10"/>
  <c r="BC269" i="10"/>
  <c r="AQ269" i="10"/>
  <c r="BO269" i="10"/>
  <c r="BI269" i="10"/>
  <c r="T269" i="10"/>
  <c r="AE269" i="10"/>
  <c r="CR269" i="10"/>
  <c r="DN269" i="10"/>
  <c r="DR269" i="10"/>
  <c r="R269" i="10"/>
  <c r="BS269" i="10"/>
  <c r="N269" i="10"/>
  <c r="BG269" i="10"/>
  <c r="AA269" i="10"/>
  <c r="CE269" i="10"/>
  <c r="AJ269" i="10"/>
  <c r="CA269" i="10"/>
  <c r="BA269" i="10"/>
  <c r="O269" i="10"/>
  <c r="AT269" i="10"/>
  <c r="DB269" i="10"/>
  <c r="BR269" i="10"/>
  <c r="AK269" i="10"/>
  <c r="AN269" i="10"/>
  <c r="DE269" i="10"/>
  <c r="AR269" i="10"/>
  <c r="DA269" i="10"/>
  <c r="CB269" i="10"/>
  <c r="CN269" i="10"/>
  <c r="AF269" i="10"/>
  <c r="CW269" i="10"/>
  <c r="BM269" i="10"/>
  <c r="CK269" i="10"/>
  <c r="DJ269" i="10"/>
  <c r="CF269" i="10"/>
  <c r="M269" i="10"/>
  <c r="CT269" i="10"/>
  <c r="DG269" i="10"/>
  <c r="DD269" i="10"/>
  <c r="DC269" i="10"/>
  <c r="BP269" i="10"/>
  <c r="AX269" i="10"/>
  <c r="CH269" i="10"/>
  <c r="DL269" i="10"/>
  <c r="BD269" i="10"/>
  <c r="BT269" i="10"/>
  <c r="CU269" i="10"/>
  <c r="G270" i="10"/>
  <c r="BE269" i="10"/>
  <c r="P269" i="10"/>
  <c r="AU269" i="10"/>
  <c r="CB222" i="10"/>
  <c r="CB223" i="10" s="1"/>
  <c r="CB229" i="10"/>
  <c r="CB348" i="10" s="1"/>
  <c r="BW222" i="10"/>
  <c r="BW223" i="10" s="1"/>
  <c r="BW229" i="10"/>
  <c r="BW348" i="10" s="1"/>
  <c r="I141" i="10"/>
  <c r="H143" i="10"/>
  <c r="DL222" i="10"/>
  <c r="DL229" i="10"/>
  <c r="DL348" i="10" s="1"/>
  <c r="CL222" i="10"/>
  <c r="CL223" i="10" s="1"/>
  <c r="CL229" i="10"/>
  <c r="CL348" i="10" s="1"/>
  <c r="DF229" i="10"/>
  <c r="DF348" i="10" s="1"/>
  <c r="DF222" i="10"/>
  <c r="CM222" i="10"/>
  <c r="CM223" i="10" s="1"/>
  <c r="CM229" i="10"/>
  <c r="CM348" i="10" s="1"/>
  <c r="BG222" i="10"/>
  <c r="BG223" i="10" s="1"/>
  <c r="BG229" i="10"/>
  <c r="BG348" i="10" s="1"/>
  <c r="CT229" i="10"/>
  <c r="CT348" i="10" s="1"/>
  <c r="CT222" i="10"/>
  <c r="CT223" i="10" s="1"/>
  <c r="CX222" i="10"/>
  <c r="CX229" i="10"/>
  <c r="CX348" i="10" s="1"/>
  <c r="BP229" i="10"/>
  <c r="BP348" i="10" s="1"/>
  <c r="BP222" i="10"/>
  <c r="BP223" i="10" s="1"/>
  <c r="CU229" i="10"/>
  <c r="CU348" i="10" s="1"/>
  <c r="CU222" i="10"/>
  <c r="CU223" i="10" s="1"/>
  <c r="CZ229" i="10"/>
  <c r="CZ348" i="10" s="1"/>
  <c r="CZ222" i="10"/>
  <c r="CZ223" i="10" s="1"/>
  <c r="BL229" i="10"/>
  <c r="BL348" i="10" s="1"/>
  <c r="BL222" i="10"/>
  <c r="BS229" i="10"/>
  <c r="BS348" i="10" s="1"/>
  <c r="BS222" i="10"/>
  <c r="BS223" i="10" s="1"/>
  <c r="CE229" i="10"/>
  <c r="CE348" i="10" s="1"/>
  <c r="CE222" i="10"/>
  <c r="CE223" i="10" s="1"/>
  <c r="CO229" i="10"/>
  <c r="CO348" i="10" s="1"/>
  <c r="CO222" i="10"/>
  <c r="BE229" i="10"/>
  <c r="BE348" i="10" s="1"/>
  <c r="BE222" i="10"/>
  <c r="CG222" i="10"/>
  <c r="CG223" i="10" s="1"/>
  <c r="CG229" i="10"/>
  <c r="CG348" i="10" s="1"/>
  <c r="DB222" i="10"/>
  <c r="DB229" i="10"/>
  <c r="DB348" i="10" s="1"/>
  <c r="DE229" i="10"/>
  <c r="DE348" i="10" s="1"/>
  <c r="DE222" i="10"/>
  <c r="DE223" i="10" s="1"/>
  <c r="CH229" i="10"/>
  <c r="CH348" i="10" s="1"/>
  <c r="CH222" i="10"/>
  <c r="DC229" i="10"/>
  <c r="DC348" i="10" s="1"/>
  <c r="DC222" i="10"/>
  <c r="DC223" i="10" s="1"/>
  <c r="BX229" i="10"/>
  <c r="BX348" i="10" s="1"/>
  <c r="BX222" i="10"/>
  <c r="BX223" i="10" s="1"/>
  <c r="BQ229" i="10"/>
  <c r="BQ348" i="10" s="1"/>
  <c r="BQ222" i="10"/>
  <c r="BQ223" i="10" s="1"/>
  <c r="DA222" i="10"/>
  <c r="DA223" i="10" s="1"/>
  <c r="DA229" i="10"/>
  <c r="DA348" i="10" s="1"/>
  <c r="CP222" i="10"/>
  <c r="CP223" i="10" s="1"/>
  <c r="CP229" i="10"/>
  <c r="CP348" i="10" s="1"/>
  <c r="K142" i="10"/>
  <c r="K222" i="10"/>
  <c r="K223" i="10" s="1"/>
  <c r="K208" i="10" s="1"/>
  <c r="K229" i="10"/>
  <c r="K348" i="10" s="1"/>
  <c r="CJ222" i="10"/>
  <c r="CJ223" i="10" s="1"/>
  <c r="CJ229" i="10"/>
  <c r="CJ348" i="10" s="1"/>
  <c r="BM222" i="10"/>
  <c r="BM223" i="10" s="1"/>
  <c r="BM229" i="10"/>
  <c r="BM348" i="10" s="1"/>
  <c r="DG229" i="10"/>
  <c r="DG348" i="10" s="1"/>
  <c r="DG222" i="10"/>
  <c r="DG223" i="10" s="1"/>
  <c r="CC222" i="10"/>
  <c r="CC223" i="10" s="1"/>
  <c r="CC229" i="10"/>
  <c r="CC348" i="10" s="1"/>
  <c r="CW229" i="10"/>
  <c r="CW348" i="10" s="1"/>
  <c r="CW222" i="10"/>
  <c r="CW223" i="10" s="1"/>
  <c r="CD229" i="10"/>
  <c r="CD348" i="10" s="1"/>
  <c r="CD222" i="10"/>
  <c r="CD223" i="10" s="1"/>
  <c r="AU270" i="10" l="1"/>
  <c r="AX270" i="10"/>
  <c r="AW270" i="10"/>
  <c r="AV270" i="10"/>
  <c r="AT270" i="10"/>
  <c r="BZ270" i="10"/>
  <c r="BY270" i="10"/>
  <c r="BW270" i="10"/>
  <c r="CA270" i="10"/>
  <c r="BX270" i="10"/>
  <c r="DB153" i="10"/>
  <c r="DB432" i="10"/>
  <c r="CO432" i="10"/>
  <c r="CO153" i="10"/>
  <c r="BL432" i="10"/>
  <c r="BL153" i="10"/>
  <c r="CX432" i="10"/>
  <c r="CX153" i="10"/>
  <c r="DD153" i="10"/>
  <c r="DD432" i="10"/>
  <c r="DA432" i="10"/>
  <c r="DA153" i="10"/>
  <c r="DA225" i="10"/>
  <c r="CO223" i="10"/>
  <c r="CO225" i="10" s="1"/>
  <c r="CZ153" i="10"/>
  <c r="CZ432" i="10"/>
  <c r="CZ225" i="10"/>
  <c r="CQ432" i="10"/>
  <c r="CQ153" i="10"/>
  <c r="CQ225" i="10"/>
  <c r="DD223" i="10"/>
  <c r="DD225" i="10" s="1"/>
  <c r="CJ432" i="10"/>
  <c r="CJ225" i="10"/>
  <c r="CJ153" i="10"/>
  <c r="CT225" i="10"/>
  <c r="CT432" i="10"/>
  <c r="CT153" i="10"/>
  <c r="DK153" i="10"/>
  <c r="DK225" i="10"/>
  <c r="DK432" i="10"/>
  <c r="CN153" i="10"/>
  <c r="CN225" i="10"/>
  <c r="CN432" i="10"/>
  <c r="BR225" i="10"/>
  <c r="BR432" i="10"/>
  <c r="BR153" i="10"/>
  <c r="K204" i="10"/>
  <c r="BE432" i="10"/>
  <c r="BE153" i="10"/>
  <c r="F176" i="10"/>
  <c r="F179" i="10"/>
  <c r="BE223" i="10"/>
  <c r="BE225" i="10" s="1"/>
  <c r="CL432" i="10"/>
  <c r="CL153" i="10"/>
  <c r="CL225" i="10"/>
  <c r="CV225" i="10"/>
  <c r="CV432" i="10"/>
  <c r="CV153" i="10"/>
  <c r="BU432" i="10"/>
  <c r="BU153" i="10"/>
  <c r="BW432" i="10"/>
  <c r="BW225" i="10"/>
  <c r="BW153" i="10"/>
  <c r="BY153" i="10"/>
  <c r="BY225" i="10"/>
  <c r="BY432" i="10"/>
  <c r="DJ153" i="10"/>
  <c r="DJ225" i="10"/>
  <c r="DJ432" i="10"/>
  <c r="BP225" i="10"/>
  <c r="BP432" i="10"/>
  <c r="BP153" i="10"/>
  <c r="BD153" i="10"/>
  <c r="BD432" i="10"/>
  <c r="BD225" i="10"/>
  <c r="BH153" i="10"/>
  <c r="BH432" i="10"/>
  <c r="DC432" i="10"/>
  <c r="DC153" i="10"/>
  <c r="DC225" i="10"/>
  <c r="CY432" i="10"/>
  <c r="CY153" i="10"/>
  <c r="BN153" i="10"/>
  <c r="BN225" i="10"/>
  <c r="BN432" i="10"/>
  <c r="BH223" i="10"/>
  <c r="BH225" i="10" s="1"/>
  <c r="CS225" i="10"/>
  <c r="CS153" i="10"/>
  <c r="CS432" i="10"/>
  <c r="BQ432" i="10"/>
  <c r="BQ225" i="10"/>
  <c r="BQ153" i="10"/>
  <c r="BI153" i="10"/>
  <c r="BI432" i="10"/>
  <c r="BI225" i="10"/>
  <c r="CD225" i="10"/>
  <c r="CD153" i="10"/>
  <c r="CD432" i="10"/>
  <c r="BZ225" i="10"/>
  <c r="BZ432" i="10"/>
  <c r="BZ153" i="10"/>
  <c r="CU225" i="10"/>
  <c r="CU153" i="10"/>
  <c r="CU432" i="10"/>
  <c r="CW225" i="10"/>
  <c r="CW432" i="10"/>
  <c r="CW153" i="10"/>
  <c r="CG225" i="10"/>
  <c r="CG432" i="10"/>
  <c r="CG153" i="10"/>
  <c r="BG153" i="10"/>
  <c r="BG432" i="10"/>
  <c r="BG225" i="10"/>
  <c r="BJ432" i="10"/>
  <c r="BJ153" i="10"/>
  <c r="BJ225" i="10"/>
  <c r="K153" i="10"/>
  <c r="K156" i="10" s="1"/>
  <c r="K168" i="10" s="1"/>
  <c r="K432" i="10"/>
  <c r="K225" i="10"/>
  <c r="CC225" i="10"/>
  <c r="CC153" i="10"/>
  <c r="CC432" i="10"/>
  <c r="CP225" i="10"/>
  <c r="CP153" i="10"/>
  <c r="CP432" i="10"/>
  <c r="CM153" i="10"/>
  <c r="CM225" i="10"/>
  <c r="CM432" i="10"/>
  <c r="BX153" i="10"/>
  <c r="BX225" i="10"/>
  <c r="BX432" i="10"/>
  <c r="DF432" i="10"/>
  <c r="DF153" i="10"/>
  <c r="K141" i="10"/>
  <c r="I143" i="10"/>
  <c r="BK153" i="10"/>
  <c r="BK432" i="10"/>
  <c r="CA432" i="10"/>
  <c r="CA153" i="10"/>
  <c r="DI153" i="10"/>
  <c r="DI225" i="10"/>
  <c r="DI432" i="10"/>
  <c r="CH432" i="10"/>
  <c r="CH153" i="10"/>
  <c r="BU223" i="10"/>
  <c r="BU225" i="10" s="1"/>
  <c r="BC270" i="10"/>
  <c r="BJ270" i="10"/>
  <c r="AY270" i="10"/>
  <c r="BV270" i="10"/>
  <c r="BU270" i="10"/>
  <c r="BN270" i="10"/>
  <c r="AZ270" i="10"/>
  <c r="BS270" i="10"/>
  <c r="BT270" i="10"/>
  <c r="BF270" i="10"/>
  <c r="BB270" i="10"/>
  <c r="BR270" i="10"/>
  <c r="BO270" i="10"/>
  <c r="BH270" i="10"/>
  <c r="BA270" i="10"/>
  <c r="BE270" i="10"/>
  <c r="BM270" i="10"/>
  <c r="BG270" i="10"/>
  <c r="BI270" i="10"/>
  <c r="BK270" i="10"/>
  <c r="BD270" i="10"/>
  <c r="BQ270" i="10"/>
  <c r="BP270" i="10"/>
  <c r="BL270" i="10"/>
  <c r="BO225" i="10"/>
  <c r="BO153" i="10"/>
  <c r="BO432" i="10"/>
  <c r="DL432" i="10"/>
  <c r="DL153" i="10"/>
  <c r="DG153" i="10"/>
  <c r="DG225" i="10"/>
  <c r="DG432" i="10"/>
  <c r="DL223" i="10"/>
  <c r="DL225" i="10" s="1"/>
  <c r="CY223" i="10"/>
  <c r="CY225" i="10" s="1"/>
  <c r="CF225" i="10"/>
  <c r="CF153" i="10"/>
  <c r="CF432" i="10"/>
  <c r="CX223" i="10"/>
  <c r="CX225" i="10" s="1"/>
  <c r="DF223" i="10"/>
  <c r="DF225" i="10" s="1"/>
  <c r="BK223" i="10"/>
  <c r="BK225" i="10" s="1"/>
  <c r="BF432" i="10"/>
  <c r="BF153" i="10"/>
  <c r="CA223" i="10"/>
  <c r="CA225" i="10" s="1"/>
  <c r="CE432" i="10"/>
  <c r="CE153" i="10"/>
  <c r="CE225" i="10"/>
  <c r="CR432" i="10"/>
  <c r="CR153" i="10"/>
  <c r="CR225" i="10"/>
  <c r="DH153" i="10"/>
  <c r="DH432" i="10"/>
  <c r="CH223" i="10"/>
  <c r="CH225" i="10" s="1"/>
  <c r="DH223" i="10"/>
  <c r="DH225" i="10" s="1"/>
  <c r="CB153" i="10"/>
  <c r="CB432" i="10"/>
  <c r="CB225" i="10"/>
  <c r="BV153" i="10"/>
  <c r="BV432" i="10"/>
  <c r="BV225" i="10"/>
  <c r="DE225" i="10"/>
  <c r="DE432" i="10"/>
  <c r="DE153" i="10"/>
  <c r="BS153" i="10"/>
  <c r="BS432" i="10"/>
  <c r="BS225" i="10"/>
  <c r="BM225" i="10"/>
  <c r="BM153" i="10"/>
  <c r="BM432" i="10"/>
  <c r="DB223" i="10"/>
  <c r="DB225" i="10" s="1"/>
  <c r="BL223" i="10"/>
  <c r="BL225" i="10" s="1"/>
  <c r="BF223" i="10"/>
  <c r="BF225" i="10" s="1"/>
  <c r="BT432" i="10"/>
  <c r="BT225" i="10"/>
  <c r="BT153" i="10"/>
  <c r="CK225" i="10"/>
  <c r="CK153" i="10"/>
  <c r="CK432" i="10"/>
  <c r="CI432" i="10"/>
  <c r="CI153" i="10"/>
  <c r="CI225" i="10"/>
  <c r="F174" i="10" l="1"/>
  <c r="F295" i="10"/>
  <c r="F189" i="10"/>
  <c r="AI179" i="10"/>
  <c r="O179" i="10"/>
  <c r="R179" i="10"/>
  <c r="M179" i="10"/>
  <c r="AQ179" i="10"/>
  <c r="T179" i="10"/>
  <c r="Q179" i="10"/>
  <c r="Z179" i="10"/>
  <c r="U179" i="10"/>
  <c r="N179" i="10"/>
  <c r="L179" i="10"/>
  <c r="S179" i="10"/>
  <c r="AM179" i="10"/>
  <c r="AA179" i="10"/>
  <c r="P179" i="10"/>
  <c r="AB179" i="10"/>
  <c r="AN179" i="10"/>
  <c r="AO179" i="10"/>
  <c r="AS179" i="10"/>
  <c r="Y179" i="10"/>
  <c r="AR179" i="10"/>
  <c r="X179" i="10"/>
  <c r="AF179" i="10"/>
  <c r="AG179" i="10"/>
  <c r="AK179" i="10"/>
  <c r="W179" i="10"/>
  <c r="AD179" i="10"/>
  <c r="AT179" i="10"/>
  <c r="AH179" i="10"/>
  <c r="AL179" i="10"/>
  <c r="V179" i="10"/>
  <c r="AV179" i="10"/>
  <c r="AX179" i="10"/>
  <c r="AP179" i="10"/>
  <c r="AC179" i="10"/>
  <c r="BH179" i="10"/>
  <c r="AE179" i="10"/>
  <c r="BC179" i="10"/>
  <c r="AZ179" i="10"/>
  <c r="AJ179" i="10"/>
  <c r="BX179" i="10"/>
  <c r="BD179" i="10"/>
  <c r="AW179" i="10"/>
  <c r="AU179" i="10"/>
  <c r="BA179" i="10"/>
  <c r="BN179" i="10"/>
  <c r="BS179" i="10"/>
  <c r="BU179" i="10"/>
  <c r="BB179" i="10"/>
  <c r="CE179" i="10"/>
  <c r="CB179" i="10"/>
  <c r="BF179" i="10"/>
  <c r="BM179" i="10"/>
  <c r="BL179" i="10"/>
  <c r="BP179" i="10"/>
  <c r="CD179" i="10"/>
  <c r="CH179" i="10"/>
  <c r="BT179" i="10"/>
  <c r="BR179" i="10"/>
  <c r="BI179" i="10"/>
  <c r="BO179" i="10"/>
  <c r="BK179" i="10"/>
  <c r="CJ179" i="10"/>
  <c r="BG179" i="10"/>
  <c r="CA179" i="10"/>
  <c r="AY179" i="10"/>
  <c r="CL179" i="10"/>
  <c r="CC179" i="10"/>
  <c r="BJ179" i="10"/>
  <c r="BQ179" i="10"/>
  <c r="BY179" i="10"/>
  <c r="CM179" i="10"/>
  <c r="BE179" i="10"/>
  <c r="CY179" i="10"/>
  <c r="BV179" i="10"/>
  <c r="CN179" i="10"/>
  <c r="DD179" i="10"/>
  <c r="BW179" i="10"/>
  <c r="DL179" i="10"/>
  <c r="DF179" i="10"/>
  <c r="CP179" i="10"/>
  <c r="CV179" i="10"/>
  <c r="CW179" i="10"/>
  <c r="CG179" i="10"/>
  <c r="CK179" i="10"/>
  <c r="CT179" i="10"/>
  <c r="CF179" i="10"/>
  <c r="BZ179" i="10"/>
  <c r="DK179" i="10"/>
  <c r="CR179" i="10"/>
  <c r="DO179" i="10"/>
  <c r="DC179" i="10"/>
  <c r="CQ179" i="10"/>
  <c r="CO179" i="10"/>
  <c r="DR179" i="10"/>
  <c r="DS179" i="10"/>
  <c r="DG179" i="10"/>
  <c r="DI179" i="10"/>
  <c r="DM179" i="10"/>
  <c r="DT179" i="10"/>
  <c r="DH179" i="10"/>
  <c r="DP179" i="10"/>
  <c r="CX179" i="10"/>
  <c r="CU179" i="10"/>
  <c r="DN179" i="10"/>
  <c r="CS179" i="10"/>
  <c r="CI179" i="10"/>
  <c r="DQ179" i="10"/>
  <c r="DA179" i="10"/>
  <c r="DB179" i="10"/>
  <c r="DJ179" i="10"/>
  <c r="DE179" i="10"/>
  <c r="K179" i="10"/>
  <c r="K181" i="10" s="1"/>
  <c r="DU179" i="10"/>
  <c r="CZ179" i="10"/>
  <c r="AT189" i="10" l="1"/>
  <c r="T189" i="10"/>
  <c r="AD189" i="10"/>
  <c r="N189" i="10"/>
  <c r="CE189" i="10"/>
  <c r="AQ189" i="10"/>
  <c r="AC189" i="10"/>
  <c r="P189" i="10"/>
  <c r="AW189" i="10"/>
  <c r="AB189" i="10"/>
  <c r="DO189" i="10"/>
  <c r="DT189" i="10"/>
  <c r="AR189" i="10"/>
  <c r="AL189" i="10"/>
  <c r="AZ189" i="10"/>
  <c r="DK189" i="10"/>
  <c r="BP189" i="10"/>
  <c r="Q189" i="10"/>
  <c r="BV189" i="10"/>
  <c r="AE189" i="10"/>
  <c r="BZ189" i="10"/>
  <c r="DE189" i="10"/>
  <c r="AN189" i="10"/>
  <c r="O189" i="10"/>
  <c r="AS189" i="10"/>
  <c r="S189" i="10"/>
  <c r="W189" i="10"/>
  <c r="BT189" i="10"/>
  <c r="V189" i="10"/>
  <c r="BG189" i="10"/>
  <c r="X189" i="10"/>
  <c r="AY189" i="10"/>
  <c r="DD189" i="10"/>
  <c r="CY189" i="10"/>
  <c r="BW189" i="10"/>
  <c r="R189" i="10"/>
  <c r="CA189" i="10"/>
  <c r="AH189" i="10"/>
  <c r="DL189" i="10"/>
  <c r="BM189" i="10"/>
  <c r="BE189" i="10"/>
  <c r="M189" i="10"/>
  <c r="Z189" i="10"/>
  <c r="AU189" i="10"/>
  <c r="DC189" i="10"/>
  <c r="BQ189" i="10"/>
  <c r="BD189" i="10"/>
  <c r="DR189" i="10"/>
  <c r="CN189" i="10"/>
  <c r="AM189" i="10"/>
  <c r="L189" i="10"/>
  <c r="CQ189" i="10"/>
  <c r="BR189" i="10"/>
  <c r="BN189" i="10"/>
  <c r="CI189" i="10"/>
  <c r="BH189" i="10"/>
  <c r="AA189" i="10"/>
  <c r="CJ189" i="10"/>
  <c r="Y189" i="10"/>
  <c r="BC189" i="10"/>
  <c r="AI189" i="10"/>
  <c r="CL189" i="10"/>
  <c r="CM189" i="10"/>
  <c r="CU189" i="10"/>
  <c r="AX189" i="10"/>
  <c r="DP189" i="10"/>
  <c r="DM189" i="10"/>
  <c r="CC189" i="10"/>
  <c r="BB189" i="10"/>
  <c r="CP189" i="10"/>
  <c r="AK189" i="10"/>
  <c r="AG189" i="10"/>
  <c r="CD189" i="10"/>
  <c r="BS189" i="10"/>
  <c r="BO189" i="10"/>
  <c r="AP189" i="10"/>
  <c r="DQ189" i="10"/>
  <c r="BU189" i="10"/>
  <c r="CF189" i="10"/>
  <c r="CZ189" i="10"/>
  <c r="AO189" i="10"/>
  <c r="BA189" i="10"/>
  <c r="DI189" i="10"/>
  <c r="DN189" i="10"/>
  <c r="DA189" i="10"/>
  <c r="U189" i="10"/>
  <c r="CO189" i="10"/>
  <c r="DH189" i="10"/>
  <c r="CW189" i="10"/>
  <c r="CT189" i="10"/>
  <c r="CX189" i="10"/>
  <c r="BL189" i="10"/>
  <c r="CB189" i="10"/>
  <c r="DG189" i="10"/>
  <c r="CR189" i="10"/>
  <c r="BF189" i="10"/>
  <c r="CK189" i="10"/>
  <c r="BX189" i="10"/>
  <c r="AJ189" i="10"/>
  <c r="DB189" i="10"/>
  <c r="BK189" i="10"/>
  <c r="DS189" i="10"/>
  <c r="DJ189" i="10"/>
  <c r="BY189" i="10"/>
  <c r="BJ189" i="10"/>
  <c r="AF189" i="10"/>
  <c r="K189" i="10"/>
  <c r="K191" i="10" s="1"/>
  <c r="AV189" i="10"/>
  <c r="CS189" i="10"/>
  <c r="DF189" i="10"/>
  <c r="CV189" i="10"/>
  <c r="CH189" i="10"/>
  <c r="CG189" i="10"/>
  <c r="BI189" i="10"/>
  <c r="DU189" i="10"/>
  <c r="N174" i="10"/>
  <c r="DF174" i="10"/>
  <c r="AK174" i="10"/>
  <c r="BW174" i="10"/>
  <c r="Y174" i="10"/>
  <c r="CT174" i="10"/>
  <c r="AU174" i="10"/>
  <c r="AG174" i="10"/>
  <c r="T174" i="10"/>
  <c r="BS174" i="10"/>
  <c r="CK174" i="10"/>
  <c r="BZ174" i="10"/>
  <c r="AL174" i="10"/>
  <c r="AO174" i="10"/>
  <c r="CX174" i="10"/>
  <c r="CA174" i="10"/>
  <c r="CG174" i="10"/>
  <c r="BK174" i="10"/>
  <c r="U174" i="10"/>
  <c r="CS174" i="10"/>
  <c r="AC174" i="10"/>
  <c r="BO174" i="10"/>
  <c r="CV174" i="10"/>
  <c r="BB174" i="10"/>
  <c r="BA174" i="10"/>
  <c r="DU174" i="10"/>
  <c r="BG174" i="10"/>
  <c r="R174" i="10"/>
  <c r="CE174" i="10"/>
  <c r="CY174" i="10"/>
  <c r="BR174" i="10"/>
  <c r="BQ174" i="10"/>
  <c r="AD174" i="10"/>
  <c r="AZ174" i="10"/>
  <c r="CD174" i="10"/>
  <c r="CC174" i="10"/>
  <c r="CH174" i="10"/>
  <c r="DR174" i="10"/>
  <c r="M174" i="10"/>
  <c r="BC174" i="10"/>
  <c r="DT174" i="10"/>
  <c r="AW174" i="10"/>
  <c r="BE174" i="10"/>
  <c r="DD174" i="10"/>
  <c r="X174" i="10"/>
  <c r="DJ174" i="10"/>
  <c r="W174" i="10"/>
  <c r="CR174" i="10"/>
  <c r="AT174" i="10"/>
  <c r="DH174" i="10"/>
  <c r="DB174" i="10"/>
  <c r="BP174" i="10"/>
  <c r="CL174" i="10"/>
  <c r="DC174" i="10"/>
  <c r="DS174" i="10"/>
  <c r="CO174" i="10"/>
  <c r="BU174" i="10"/>
  <c r="DG174" i="10"/>
  <c r="BX174" i="10"/>
  <c r="BH174" i="10"/>
  <c r="DQ174" i="10"/>
  <c r="Q174" i="10"/>
  <c r="DL174" i="10"/>
  <c r="DA174" i="10"/>
  <c r="AY174" i="10"/>
  <c r="CU174" i="10"/>
  <c r="BM174" i="10"/>
  <c r="AS174" i="10"/>
  <c r="AH174" i="10"/>
  <c r="AN174" i="10"/>
  <c r="BN174" i="10"/>
  <c r="CF174" i="10"/>
  <c r="CQ174" i="10"/>
  <c r="AA174" i="10"/>
  <c r="Z174" i="10"/>
  <c r="BV174" i="10"/>
  <c r="S174" i="10"/>
  <c r="DK174" i="10"/>
  <c r="CB174" i="10"/>
  <c r="BT174" i="10"/>
  <c r="AP174" i="10"/>
  <c r="L174" i="10"/>
  <c r="CW174" i="10"/>
  <c r="DI174" i="10"/>
  <c r="AE174" i="10"/>
  <c r="CM174" i="10"/>
  <c r="BI174" i="10"/>
  <c r="V174" i="10"/>
  <c r="P174" i="10"/>
  <c r="CN174" i="10"/>
  <c r="O174" i="10"/>
  <c r="AX174" i="10"/>
  <c r="AR174" i="10"/>
  <c r="BF174" i="10"/>
  <c r="DP174" i="10"/>
  <c r="DN174" i="10"/>
  <c r="AB174" i="10"/>
  <c r="CP174" i="10"/>
  <c r="CI174" i="10"/>
  <c r="BL174" i="10"/>
  <c r="AM174" i="10"/>
  <c r="DE174" i="10"/>
  <c r="CZ174" i="10"/>
  <c r="DM174" i="10"/>
  <c r="AQ174" i="10"/>
  <c r="AV174" i="10"/>
  <c r="AF174" i="10"/>
  <c r="K174" i="10"/>
  <c r="AI174" i="10"/>
  <c r="DO174" i="10"/>
  <c r="CJ174" i="10"/>
  <c r="BD174" i="10"/>
  <c r="AJ174" i="10"/>
  <c r="BY174" i="10"/>
  <c r="BJ174" i="10"/>
  <c r="AG296" i="10"/>
  <c r="AG394" i="10" s="1"/>
  <c r="BR296" i="10"/>
  <c r="BR394" i="10" s="1"/>
  <c r="DO296" i="10"/>
  <c r="DO394" i="10" s="1"/>
  <c r="O296" i="10"/>
  <c r="O394" i="10" s="1"/>
  <c r="V296" i="10"/>
  <c r="V394" i="10" s="1"/>
  <c r="CP296" i="10"/>
  <c r="CP394" i="10" s="1"/>
  <c r="AU296" i="10"/>
  <c r="AU394" i="10" s="1"/>
  <c r="BA296" i="10"/>
  <c r="BA394" i="10" s="1"/>
  <c r="DS296" i="10"/>
  <c r="DS394" i="10" s="1"/>
  <c r="L296" i="10"/>
  <c r="L394" i="10" s="1"/>
  <c r="BT296" i="10"/>
  <c r="BT394" i="10" s="1"/>
  <c r="CH296" i="10"/>
  <c r="CH394" i="10" s="1"/>
  <c r="CY296" i="10"/>
  <c r="CY394" i="10" s="1"/>
  <c r="DI296" i="10"/>
  <c r="DI394" i="10" s="1"/>
  <c r="AA296" i="10"/>
  <c r="AA394" i="10" s="1"/>
  <c r="BG296" i="10"/>
  <c r="BG394" i="10" s="1"/>
  <c r="CS296" i="10"/>
  <c r="CS394" i="10" s="1"/>
  <c r="BB296" i="10"/>
  <c r="BB394" i="10" s="1"/>
  <c r="BS296" i="10"/>
  <c r="BS394" i="10" s="1"/>
  <c r="AR296" i="10"/>
  <c r="AR394" i="10" s="1"/>
  <c r="DG296" i="10"/>
  <c r="DG394" i="10" s="1"/>
  <c r="DL296" i="10"/>
  <c r="DL394" i="10" s="1"/>
  <c r="CO296" i="10"/>
  <c r="CO394" i="10" s="1"/>
  <c r="CW296" i="10"/>
  <c r="CW394" i="10" s="1"/>
  <c r="AS296" i="10"/>
  <c r="AS394" i="10" s="1"/>
  <c r="CX296" i="10"/>
  <c r="CX394" i="10" s="1"/>
  <c r="BE296" i="10"/>
  <c r="BE394" i="10" s="1"/>
  <c r="BV296" i="10"/>
  <c r="BV394" i="10" s="1"/>
  <c r="CN296" i="10"/>
  <c r="CN394" i="10" s="1"/>
  <c r="Z296" i="10"/>
  <c r="Z394" i="10" s="1"/>
  <c r="AJ296" i="10"/>
  <c r="AJ394" i="10" s="1"/>
  <c r="DR296" i="10"/>
  <c r="DR394" i="10" s="1"/>
  <c r="CE296" i="10"/>
  <c r="CE394" i="10" s="1"/>
  <c r="AE296" i="10"/>
  <c r="AE394" i="10" s="1"/>
  <c r="AD296" i="10"/>
  <c r="AD394" i="10" s="1"/>
  <c r="AN296" i="10"/>
  <c r="AN394" i="10" s="1"/>
  <c r="AX296" i="10"/>
  <c r="AX394" i="10" s="1"/>
  <c r="AT296" i="10"/>
  <c r="AT394" i="10" s="1"/>
  <c r="CV296" i="10"/>
  <c r="CV394" i="10" s="1"/>
  <c r="Q296" i="10"/>
  <c r="Q394" i="10" s="1"/>
  <c r="P296" i="10"/>
  <c r="P394" i="10" s="1"/>
  <c r="CJ296" i="10"/>
  <c r="CJ394" i="10" s="1"/>
  <c r="Y296" i="10"/>
  <c r="Y394" i="10" s="1"/>
  <c r="BW296" i="10"/>
  <c r="BW394" i="10" s="1"/>
  <c r="CT296" i="10"/>
  <c r="CT394" i="10" s="1"/>
  <c r="BX296" i="10"/>
  <c r="BX394" i="10" s="1"/>
  <c r="CB296" i="10"/>
  <c r="CB394" i="10" s="1"/>
  <c r="DH296" i="10"/>
  <c r="DH394" i="10" s="1"/>
  <c r="CD296" i="10"/>
  <c r="CD394" i="10" s="1"/>
  <c r="BF296" i="10"/>
  <c r="BF394" i="10" s="1"/>
  <c r="CI296" i="10"/>
  <c r="CI394" i="10" s="1"/>
  <c r="K296" i="10"/>
  <c r="K394" i="10" s="1"/>
  <c r="K467" i="10" s="1"/>
  <c r="AO296" i="10"/>
  <c r="AO394" i="10" s="1"/>
  <c r="CG296" i="10"/>
  <c r="CG394" i="10" s="1"/>
  <c r="M296" i="10"/>
  <c r="M394" i="10" s="1"/>
  <c r="BP296" i="10"/>
  <c r="BP394" i="10" s="1"/>
  <c r="BD296" i="10"/>
  <c r="BD394" i="10" s="1"/>
  <c r="AW296" i="10"/>
  <c r="AW394" i="10" s="1"/>
  <c r="CU296" i="10"/>
  <c r="CU394" i="10" s="1"/>
  <c r="AB296" i="10"/>
  <c r="AB394" i="10" s="1"/>
  <c r="DD296" i="10"/>
  <c r="DD394" i="10" s="1"/>
  <c r="DT296" i="10"/>
  <c r="DT394" i="10" s="1"/>
  <c r="AZ296" i="10"/>
  <c r="AZ394" i="10" s="1"/>
  <c r="CR296" i="10"/>
  <c r="CR394" i="10" s="1"/>
  <c r="DB296" i="10"/>
  <c r="DB394" i="10" s="1"/>
  <c r="DU296" i="10"/>
  <c r="DU394" i="10" s="1"/>
  <c r="AV296" i="10"/>
  <c r="AV394" i="10" s="1"/>
  <c r="CF296" i="10"/>
  <c r="CF394" i="10" s="1"/>
  <c r="S296" i="10"/>
  <c r="S394" i="10" s="1"/>
  <c r="BK296" i="10"/>
  <c r="BK394" i="10" s="1"/>
  <c r="CK296" i="10"/>
  <c r="CK394" i="10" s="1"/>
  <c r="DC296" i="10"/>
  <c r="DC394" i="10" s="1"/>
  <c r="DP296" i="10"/>
  <c r="DP394" i="10" s="1"/>
  <c r="AP296" i="10"/>
  <c r="AP394" i="10" s="1"/>
  <c r="DJ296" i="10"/>
  <c r="DJ394" i="10" s="1"/>
  <c r="BL296" i="10"/>
  <c r="BL394" i="10" s="1"/>
  <c r="DN296" i="10"/>
  <c r="DN394" i="10" s="1"/>
  <c r="X296" i="10"/>
  <c r="X394" i="10" s="1"/>
  <c r="BQ296" i="10"/>
  <c r="BQ394" i="10" s="1"/>
  <c r="BJ296" i="10"/>
  <c r="BJ394" i="10" s="1"/>
  <c r="BM296" i="10"/>
  <c r="BM394" i="10" s="1"/>
  <c r="W296" i="10"/>
  <c r="W394" i="10" s="1"/>
  <c r="CC296" i="10"/>
  <c r="CC394" i="10" s="1"/>
  <c r="CL296" i="10"/>
  <c r="CL394" i="10" s="1"/>
  <c r="BN296" i="10"/>
  <c r="BN394" i="10" s="1"/>
  <c r="AI296" i="10"/>
  <c r="AI394" i="10" s="1"/>
  <c r="CQ296" i="10"/>
  <c r="CQ394" i="10" s="1"/>
  <c r="BY296" i="10"/>
  <c r="BY394" i="10" s="1"/>
  <c r="AM296" i="10"/>
  <c r="AM394" i="10" s="1"/>
  <c r="BC296" i="10"/>
  <c r="BC394" i="10" s="1"/>
  <c r="AK296" i="10"/>
  <c r="AK394" i="10" s="1"/>
  <c r="BH296" i="10"/>
  <c r="BH394" i="10" s="1"/>
  <c r="AL296" i="10"/>
  <c r="AL394" i="10" s="1"/>
  <c r="CM296" i="10"/>
  <c r="CM394" i="10" s="1"/>
  <c r="AY296" i="10"/>
  <c r="AY394" i="10" s="1"/>
  <c r="BO296" i="10"/>
  <c r="BO394" i="10" s="1"/>
  <c r="T296" i="10"/>
  <c r="T394" i="10" s="1"/>
  <c r="U296" i="10"/>
  <c r="U394" i="10" s="1"/>
  <c r="DM296" i="10"/>
  <c r="DM394" i="10" s="1"/>
  <c r="N296" i="10"/>
  <c r="N394" i="10" s="1"/>
  <c r="BU296" i="10"/>
  <c r="BU394" i="10" s="1"/>
  <c r="CA296" i="10"/>
  <c r="CA394" i="10" s="1"/>
  <c r="BI296" i="10"/>
  <c r="BI394" i="10" s="1"/>
  <c r="DQ296" i="10"/>
  <c r="DQ394" i="10" s="1"/>
  <c r="DK296" i="10"/>
  <c r="DK394" i="10" s="1"/>
  <c r="DA296" i="10"/>
  <c r="DA394" i="10" s="1"/>
  <c r="BZ296" i="10"/>
  <c r="BZ394" i="10" s="1"/>
  <c r="AH296" i="10"/>
  <c r="AH394" i="10" s="1"/>
  <c r="AQ296" i="10"/>
  <c r="AQ394" i="10" s="1"/>
  <c r="AC296" i="10"/>
  <c r="AC394" i="10" s="1"/>
  <c r="DF296" i="10"/>
  <c r="DF394" i="10" s="1"/>
  <c r="AF296" i="10"/>
  <c r="AF394" i="10" s="1"/>
  <c r="CZ296" i="10"/>
  <c r="CZ394" i="10" s="1"/>
  <c r="AG295" i="10"/>
  <c r="CH295" i="10"/>
  <c r="DN295" i="10"/>
  <c r="CG295" i="10"/>
  <c r="AP295" i="10"/>
  <c r="AE295" i="10"/>
  <c r="V295" i="10"/>
  <c r="CM295" i="10"/>
  <c r="BN295" i="10"/>
  <c r="AW295" i="10"/>
  <c r="BF295" i="10"/>
  <c r="W295" i="10"/>
  <c r="DF295" i="10"/>
  <c r="AT295" i="10"/>
  <c r="BZ295" i="10"/>
  <c r="BA295" i="10"/>
  <c r="BM295" i="10"/>
  <c r="CX295" i="10"/>
  <c r="CJ295" i="10"/>
  <c r="AV295" i="10"/>
  <c r="CE295" i="10"/>
  <c r="DE295" i="10"/>
  <c r="AR295" i="10"/>
  <c r="BQ295" i="10"/>
  <c r="BH295" i="10"/>
  <c r="CS295" i="10"/>
  <c r="BP295" i="10"/>
  <c r="U295" i="10"/>
  <c r="DJ295" i="10"/>
  <c r="CF295" i="10"/>
  <c r="AL295" i="10"/>
  <c r="S295" i="10"/>
  <c r="CU295" i="10"/>
  <c r="AS295" i="10"/>
  <c r="BC295" i="10"/>
  <c r="R296" i="10"/>
  <c r="R394" i="10" s="1"/>
  <c r="DA295" i="10"/>
  <c r="BR295" i="10"/>
  <c r="AC295" i="10"/>
  <c r="BG295" i="10"/>
  <c r="CZ295" i="10"/>
  <c r="AM295" i="10"/>
  <c r="CV295" i="10"/>
  <c r="X295" i="10"/>
  <c r="CL295" i="10"/>
  <c r="CQ295" i="10"/>
  <c r="M295" i="10"/>
  <c r="DL295" i="10"/>
  <c r="CB295" i="10"/>
  <c r="R295" i="10"/>
  <c r="Q295" i="10"/>
  <c r="BE295" i="10"/>
  <c r="DC295" i="10"/>
  <c r="CD295" i="10"/>
  <c r="DS295" i="10"/>
  <c r="AK295" i="10"/>
  <c r="DQ295" i="10"/>
  <c r="CW295" i="10"/>
  <c r="BX295" i="10"/>
  <c r="AY295" i="10"/>
  <c r="Y295" i="10"/>
  <c r="CN295" i="10"/>
  <c r="BW295" i="10"/>
  <c r="AX295" i="10"/>
  <c r="BD295" i="10"/>
  <c r="BL295" i="10"/>
  <c r="AD295" i="10"/>
  <c r="AJ295" i="10"/>
  <c r="P295" i="10"/>
  <c r="DT295" i="10"/>
  <c r="AU295" i="10"/>
  <c r="DH295" i="10"/>
  <c r="CC295" i="10"/>
  <c r="BO295" i="10"/>
  <c r="L295" i="10"/>
  <c r="AN295" i="10"/>
  <c r="CT295" i="10"/>
  <c r="BB295" i="10"/>
  <c r="BI295" i="10"/>
  <c r="CP295" i="10"/>
  <c r="BK295" i="10"/>
  <c r="AZ295" i="10"/>
  <c r="DD295" i="10"/>
  <c r="AA295" i="10"/>
  <c r="BJ295" i="10"/>
  <c r="AI295" i="10"/>
  <c r="DG295" i="10"/>
  <c r="Z295" i="10"/>
  <c r="CY295" i="10"/>
  <c r="BS295" i="10"/>
  <c r="BU295" i="10"/>
  <c r="DU295" i="10"/>
  <c r="BT295" i="10"/>
  <c r="AQ295" i="10"/>
  <c r="CR295" i="10"/>
  <c r="DI295" i="10"/>
  <c r="N295" i="10"/>
  <c r="DK295" i="10"/>
  <c r="AO295" i="10"/>
  <c r="T295" i="10"/>
  <c r="BY295" i="10"/>
  <c r="AH295" i="10"/>
  <c r="AB295" i="10"/>
  <c r="DP295" i="10"/>
  <c r="CI295" i="10"/>
  <c r="O295" i="10"/>
  <c r="CK295" i="10"/>
  <c r="DM295" i="10"/>
  <c r="DE296" i="10"/>
  <c r="DE394" i="10" s="1"/>
  <c r="CO295" i="10"/>
  <c r="AF295" i="10"/>
  <c r="DO295" i="10"/>
  <c r="DB295" i="10"/>
  <c r="DR295" i="10"/>
  <c r="BV295" i="10"/>
  <c r="CA295" i="10"/>
  <c r="K295" i="10"/>
  <c r="O44" i="14" l="1"/>
  <c r="O71" i="14" s="1"/>
  <c r="O90" i="14" s="1"/>
  <c r="AF44" i="14"/>
  <c r="AF71" i="14" s="1"/>
  <c r="AF90" i="14" s="1"/>
  <c r="AV44" i="14"/>
  <c r="AV71" i="14" s="1"/>
  <c r="AV90" i="14" s="1"/>
  <c r="AU44" i="14"/>
  <c r="AU71" i="14" s="1"/>
  <c r="AU90" i="14" s="1"/>
  <c r="AW44" i="14"/>
  <c r="AQ44" i="14"/>
  <c r="AQ72" i="14" s="1"/>
  <c r="AQ91" i="14" s="1"/>
  <c r="AR44" i="14"/>
  <c r="AR72" i="14" s="1"/>
  <c r="AR91" i="14" s="1"/>
  <c r="AO44" i="14"/>
  <c r="AO72" i="14" s="1"/>
  <c r="AO91" i="14" s="1"/>
  <c r="AS44" i="14"/>
  <c r="AP44" i="14"/>
  <c r="AT44" i="14"/>
  <c r="U44" i="14"/>
  <c r="AE44" i="14"/>
  <c r="AM44" i="14"/>
  <c r="J44" i="14"/>
  <c r="J72" i="14" s="1"/>
  <c r="J91" i="14" s="1"/>
  <c r="AC44" i="14"/>
  <c r="AJ44" i="14"/>
  <c r="K298" i="10"/>
  <c r="L294" i="10" s="1"/>
  <c r="X44" i="14"/>
  <c r="AN44" i="14"/>
  <c r="AD44" i="14"/>
  <c r="M44" i="14"/>
  <c r="L44" i="14"/>
  <c r="Y44" i="14"/>
  <c r="I44" i="14"/>
  <c r="AH44" i="14"/>
  <c r="AK44" i="14"/>
  <c r="AA44" i="14"/>
  <c r="K44" i="14"/>
  <c r="Z44" i="14"/>
  <c r="V44" i="14"/>
  <c r="AL44" i="14"/>
  <c r="P44" i="14"/>
  <c r="G44" i="14"/>
  <c r="F44" i="14"/>
  <c r="T44" i="14"/>
  <c r="W44" i="14"/>
  <c r="Q44" i="14"/>
  <c r="AG44" i="14"/>
  <c r="AI44" i="14"/>
  <c r="AB44" i="14"/>
  <c r="R44" i="14"/>
  <c r="N44" i="14"/>
  <c r="H44" i="14"/>
  <c r="S44" i="14"/>
  <c r="O72" i="14" l="1"/>
  <c r="O91" i="14" s="1"/>
  <c r="AF72" i="14"/>
  <c r="AF91" i="14" s="1"/>
  <c r="AV72" i="14"/>
  <c r="AV91" i="14" s="1"/>
  <c r="AU72" i="14"/>
  <c r="AU91" i="14" s="1"/>
  <c r="AW71" i="14"/>
  <c r="AW90" i="14" s="1"/>
  <c r="AW72" i="14"/>
  <c r="AW91" i="14" s="1"/>
  <c r="AQ71" i="14"/>
  <c r="AQ90" i="14" s="1"/>
  <c r="AR71" i="14"/>
  <c r="AR90" i="14" s="1"/>
  <c r="AO71" i="14"/>
  <c r="AO90" i="14" s="1"/>
  <c r="AH71" i="14"/>
  <c r="AH90" i="14" s="1"/>
  <c r="AH72" i="14"/>
  <c r="AH91" i="14" s="1"/>
  <c r="AP71" i="14"/>
  <c r="AP90" i="14" s="1"/>
  <c r="AP72" i="14"/>
  <c r="AP91" i="14" s="1"/>
  <c r="I71" i="14"/>
  <c r="I90" i="14" s="1"/>
  <c r="I72" i="14"/>
  <c r="I91" i="14" s="1"/>
  <c r="AS71" i="14"/>
  <c r="AS90" i="14" s="1"/>
  <c r="AS72" i="14"/>
  <c r="AS91" i="14" s="1"/>
  <c r="AT71" i="14"/>
  <c r="AT90" i="14" s="1"/>
  <c r="AT72" i="14"/>
  <c r="AT91" i="14" s="1"/>
  <c r="AN71" i="14"/>
  <c r="AN90" i="14" s="1"/>
  <c r="AN72" i="14"/>
  <c r="AN91" i="14" s="1"/>
  <c r="AA71" i="14"/>
  <c r="AA90" i="14" s="1"/>
  <c r="AA72" i="14"/>
  <c r="AA91" i="14" s="1"/>
  <c r="AB71" i="14"/>
  <c r="AB90" i="14" s="1"/>
  <c r="AB72" i="14"/>
  <c r="AB91" i="14" s="1"/>
  <c r="W71" i="14"/>
  <c r="W90" i="14" s="1"/>
  <c r="W72" i="14"/>
  <c r="W91" i="14" s="1"/>
  <c r="F71" i="14"/>
  <c r="F90" i="14" s="1"/>
  <c r="F72" i="14"/>
  <c r="F91" i="14" s="1"/>
  <c r="AJ71" i="14"/>
  <c r="AJ90" i="14" s="1"/>
  <c r="AJ72" i="14"/>
  <c r="AJ91" i="14" s="1"/>
  <c r="AK71" i="14"/>
  <c r="AK90" i="14" s="1"/>
  <c r="AK72" i="14"/>
  <c r="AK91" i="14" s="1"/>
  <c r="AD71" i="14"/>
  <c r="AD90" i="14" s="1"/>
  <c r="AD72" i="14"/>
  <c r="AD91" i="14" s="1"/>
  <c r="AC71" i="14"/>
  <c r="AC90" i="14" s="1"/>
  <c r="AC72" i="14"/>
  <c r="AC91" i="14" s="1"/>
  <c r="N71" i="14"/>
  <c r="N90" i="14" s="1"/>
  <c r="N72" i="14"/>
  <c r="N91" i="14" s="1"/>
  <c r="AG71" i="14"/>
  <c r="AG90" i="14" s="1"/>
  <c r="AG72" i="14"/>
  <c r="AG91" i="14" s="1"/>
  <c r="L71" i="14"/>
  <c r="L90" i="14" s="1"/>
  <c r="L72" i="14"/>
  <c r="L91" i="14" s="1"/>
  <c r="G71" i="14"/>
  <c r="G90" i="14" s="1"/>
  <c r="G72" i="14"/>
  <c r="G91" i="14" s="1"/>
  <c r="V71" i="14"/>
  <c r="V90" i="14" s="1"/>
  <c r="V72" i="14"/>
  <c r="V91" i="14" s="1"/>
  <c r="R71" i="14"/>
  <c r="R90" i="14" s="1"/>
  <c r="R72" i="14"/>
  <c r="R91" i="14" s="1"/>
  <c r="Y71" i="14"/>
  <c r="Y90" i="14" s="1"/>
  <c r="Y72" i="14"/>
  <c r="Y91" i="14" s="1"/>
  <c r="M71" i="14"/>
  <c r="M90" i="14" s="1"/>
  <c r="M72" i="14"/>
  <c r="M91" i="14" s="1"/>
  <c r="X71" i="14"/>
  <c r="X90" i="14" s="1"/>
  <c r="X72" i="14"/>
  <c r="X91" i="14" s="1"/>
  <c r="AL71" i="14"/>
  <c r="AL90" i="14" s="1"/>
  <c r="AL72" i="14"/>
  <c r="AL91" i="14" s="1"/>
  <c r="S71" i="14"/>
  <c r="S90" i="14" s="1"/>
  <c r="S72" i="14"/>
  <c r="S91" i="14" s="1"/>
  <c r="Z71" i="14"/>
  <c r="Z90" i="14" s="1"/>
  <c r="Z72" i="14"/>
  <c r="Z91" i="14" s="1"/>
  <c r="AM71" i="14"/>
  <c r="AM90" i="14" s="1"/>
  <c r="AM72" i="14"/>
  <c r="AM91" i="14" s="1"/>
  <c r="U71" i="14"/>
  <c r="U90" i="14" s="1"/>
  <c r="U72" i="14"/>
  <c r="U91" i="14" s="1"/>
  <c r="AI71" i="14"/>
  <c r="AI90" i="14" s="1"/>
  <c r="AI72" i="14"/>
  <c r="AI91" i="14" s="1"/>
  <c r="Q71" i="14"/>
  <c r="Q90" i="14" s="1"/>
  <c r="Q72" i="14"/>
  <c r="Q91" i="14" s="1"/>
  <c r="T71" i="14"/>
  <c r="T90" i="14" s="1"/>
  <c r="T72" i="14"/>
  <c r="T91" i="14" s="1"/>
  <c r="P71" i="14"/>
  <c r="P90" i="14" s="1"/>
  <c r="P72" i="14"/>
  <c r="P91" i="14" s="1"/>
  <c r="H71" i="14"/>
  <c r="H90" i="14" s="1"/>
  <c r="H72" i="14"/>
  <c r="H91" i="14" s="1"/>
  <c r="K71" i="14"/>
  <c r="K90" i="14" s="1"/>
  <c r="K72" i="14"/>
  <c r="K91" i="14" s="1"/>
  <c r="AE71" i="14"/>
  <c r="AE90" i="14" s="1"/>
  <c r="AE72" i="14"/>
  <c r="AE91" i="14" s="1"/>
  <c r="J71" i="14"/>
  <c r="J90" i="14" s="1"/>
  <c r="L301" i="10"/>
  <c r="L298" i="10"/>
  <c r="M294" i="10" l="1"/>
  <c r="L361" i="10"/>
  <c r="L393" i="10"/>
  <c r="M301" i="10" l="1"/>
  <c r="M298" i="10"/>
  <c r="N294" i="10" l="1"/>
  <c r="M361" i="10"/>
  <c r="M393" i="10"/>
  <c r="N301" i="10" l="1"/>
  <c r="N298" i="10"/>
  <c r="N361" i="10" l="1"/>
  <c r="N393" i="10"/>
  <c r="O294" i="10"/>
  <c r="O301" i="10" l="1"/>
  <c r="O298" i="10"/>
  <c r="P294" i="10" l="1"/>
  <c r="O393" i="10"/>
  <c r="O361" i="10"/>
  <c r="P301" i="10" l="1"/>
  <c r="P298" i="10"/>
  <c r="P393" i="10" l="1"/>
  <c r="P361" i="10"/>
  <c r="Q294" i="10"/>
  <c r="Q301" i="10" l="1"/>
  <c r="Q298" i="10"/>
  <c r="R294" i="10" l="1"/>
  <c r="Q361" i="10"/>
  <c r="Q393" i="10"/>
  <c r="R301" i="10" l="1"/>
  <c r="R298" i="10"/>
  <c r="S294" i="10" l="1"/>
  <c r="R393" i="10"/>
  <c r="R361" i="10"/>
  <c r="S301" i="10" l="1"/>
  <c r="S298" i="10"/>
  <c r="S361" i="10" l="1"/>
  <c r="S393" i="10"/>
  <c r="T294" i="10"/>
  <c r="T301" i="10" l="1"/>
  <c r="T298" i="10"/>
  <c r="U294" i="10" l="1"/>
  <c r="T361" i="10"/>
  <c r="T393" i="10"/>
  <c r="U301" i="10" l="1"/>
  <c r="U298" i="10"/>
  <c r="V294" i="10" l="1"/>
  <c r="U393" i="10"/>
  <c r="U361" i="10"/>
  <c r="V301" i="10" l="1"/>
  <c r="V298" i="10"/>
  <c r="V393" i="10" l="1"/>
  <c r="V361" i="10"/>
  <c r="W294" i="10"/>
  <c r="W301" i="10" l="1"/>
  <c r="W298" i="10"/>
  <c r="W393" i="10" l="1"/>
  <c r="W361" i="10"/>
  <c r="X294" i="10"/>
  <c r="X301" i="10" l="1"/>
  <c r="X298" i="10"/>
  <c r="Y294" i="10" l="1"/>
  <c r="X361" i="10"/>
  <c r="X393" i="10"/>
  <c r="Y301" i="10" l="1"/>
  <c r="Y298" i="10"/>
  <c r="Z294" i="10" l="1"/>
  <c r="Y393" i="10"/>
  <c r="Y361" i="10"/>
  <c r="Z301" i="10" l="1"/>
  <c r="Z298" i="10"/>
  <c r="AA294" i="10" l="1"/>
  <c r="Z393" i="10"/>
  <c r="Z361" i="10"/>
  <c r="AA301" i="10" l="1"/>
  <c r="AA298" i="10"/>
  <c r="AB294" i="10" l="1"/>
  <c r="AA393" i="10"/>
  <c r="AA361" i="10"/>
  <c r="AB301" i="10" l="1"/>
  <c r="AB298" i="10"/>
  <c r="AC294" i="10" l="1"/>
  <c r="AB361" i="10"/>
  <c r="AB393" i="10"/>
  <c r="AC301" i="10" l="1"/>
  <c r="AC298" i="10"/>
  <c r="AD294" i="10" l="1"/>
  <c r="AC393" i="10"/>
  <c r="AC361" i="10"/>
  <c r="AD301" i="10" l="1"/>
  <c r="AD298" i="10"/>
  <c r="AE294" i="10" l="1"/>
  <c r="AD393" i="10"/>
  <c r="AD361" i="10"/>
  <c r="AE301" i="10" l="1"/>
  <c r="AE298" i="10"/>
  <c r="AE361" i="10" l="1"/>
  <c r="AE393" i="10"/>
  <c r="AF294" i="10"/>
  <c r="AF301" i="10" l="1"/>
  <c r="AF298" i="10"/>
  <c r="AG294" i="10" l="1"/>
  <c r="AF361" i="10"/>
  <c r="AF393" i="10"/>
  <c r="AG301" i="10" l="1"/>
  <c r="AG298" i="10"/>
  <c r="AG361" i="10" l="1"/>
  <c r="AG393" i="10"/>
  <c r="AH294" i="10"/>
  <c r="AH301" i="10" l="1"/>
  <c r="AH298" i="10"/>
  <c r="AI294" i="10" l="1"/>
  <c r="AH393" i="10"/>
  <c r="AH361" i="10"/>
  <c r="AI301" i="10" l="1"/>
  <c r="AI298" i="10"/>
  <c r="AJ294" i="10" l="1"/>
  <c r="AI393" i="10"/>
  <c r="AI361" i="10"/>
  <c r="AJ301" i="10" l="1"/>
  <c r="AJ298" i="10"/>
  <c r="AK294" i="10" l="1"/>
  <c r="AJ361" i="10"/>
  <c r="AJ393" i="10"/>
  <c r="AK301" i="10" l="1"/>
  <c r="AK298" i="10"/>
  <c r="AL294" i="10" l="1"/>
  <c r="AK393" i="10"/>
  <c r="AK361" i="10"/>
  <c r="AL301" i="10" l="1"/>
  <c r="AL298" i="10"/>
  <c r="AM294" i="10" l="1"/>
  <c r="AL393" i="10"/>
  <c r="AL361" i="10"/>
  <c r="AM301" i="10" l="1"/>
  <c r="AM298" i="10"/>
  <c r="AN294" i="10" l="1"/>
  <c r="AM393" i="10"/>
  <c r="AM361" i="10"/>
  <c r="AN301" i="10" l="1"/>
  <c r="AN298" i="10"/>
  <c r="AO294" i="10" l="1"/>
  <c r="AN361" i="10"/>
  <c r="AN393" i="10"/>
  <c r="AO301" i="10" l="1"/>
  <c r="AO298" i="10"/>
  <c r="AP294" i="10" l="1"/>
  <c r="AO361" i="10"/>
  <c r="AO393" i="10"/>
  <c r="AP301" i="10" l="1"/>
  <c r="AP298" i="10"/>
  <c r="AP393" i="10" l="1"/>
  <c r="AP361" i="10"/>
  <c r="AQ294" i="10"/>
  <c r="AQ301" i="10" l="1"/>
  <c r="AQ298" i="10"/>
  <c r="AR294" i="10" l="1"/>
  <c r="AQ361" i="10"/>
  <c r="AQ393" i="10"/>
  <c r="AR301" i="10" l="1"/>
  <c r="AR298" i="10"/>
  <c r="AS294" i="10" l="1"/>
  <c r="AR393" i="10"/>
  <c r="AR361" i="10"/>
  <c r="AS301" i="10" l="1"/>
  <c r="AS298" i="10"/>
  <c r="AT294" i="10" l="1"/>
  <c r="AS393" i="10"/>
  <c r="AS361" i="10"/>
  <c r="AT301" i="10" l="1"/>
  <c r="AT298" i="10"/>
  <c r="AU294" i="10" l="1"/>
  <c r="AT393" i="10"/>
  <c r="AT467" i="10" s="1"/>
  <c r="AT361" i="10"/>
  <c r="AU301" i="10" l="1"/>
  <c r="AU298" i="10"/>
  <c r="AV294" i="10" l="1"/>
  <c r="AU361" i="10"/>
  <c r="AU393" i="10"/>
  <c r="AU467" i="10" s="1"/>
  <c r="AV301" i="10" l="1"/>
  <c r="AV298" i="10"/>
  <c r="AW294" i="10" l="1"/>
  <c r="AV393" i="10"/>
  <c r="AV467" i="10" s="1"/>
  <c r="AV361" i="10"/>
  <c r="AW301" i="10" l="1"/>
  <c r="AW298" i="10"/>
  <c r="AX294" i="10" l="1"/>
  <c r="AW361" i="10"/>
  <c r="AW393" i="10"/>
  <c r="AW467" i="10" s="1"/>
  <c r="AX301" i="10" l="1"/>
  <c r="AX298" i="10"/>
  <c r="AY294" i="10" l="1"/>
  <c r="AX361" i="10"/>
  <c r="AX393" i="10"/>
  <c r="AX467" i="10" s="1"/>
  <c r="AY301" i="10" l="1"/>
  <c r="AY298" i="10"/>
  <c r="AZ294" i="10" l="1"/>
  <c r="AY393" i="10"/>
  <c r="AY361" i="10"/>
  <c r="AY467" i="10" l="1"/>
  <c r="AZ301" i="10"/>
  <c r="AZ298" i="10"/>
  <c r="BA294" i="10" l="1"/>
  <c r="AZ393" i="10"/>
  <c r="AZ361" i="10"/>
  <c r="BA301" i="10" l="1"/>
  <c r="BA298" i="10"/>
  <c r="AZ467" i="10"/>
  <c r="BB294" i="10" l="1"/>
  <c r="BA361" i="10"/>
  <c r="BA393" i="10"/>
  <c r="BA467" i="10" l="1"/>
  <c r="BB301" i="10"/>
  <c r="BB298" i="10"/>
  <c r="BC294" i="10" l="1"/>
  <c r="BB361" i="10"/>
  <c r="BB393" i="10"/>
  <c r="BC301" i="10" l="1"/>
  <c r="BC298" i="10"/>
  <c r="BB467" i="10"/>
  <c r="BD294" i="10" l="1"/>
  <c r="BC361" i="10"/>
  <c r="BC393" i="10"/>
  <c r="BD301" i="10" l="1"/>
  <c r="BD298" i="10"/>
  <c r="BC467" i="10"/>
  <c r="BE294" i="10" l="1"/>
  <c r="BD393" i="10"/>
  <c r="J43" i="14" s="1"/>
  <c r="J70" i="14" s="1"/>
  <c r="J89" i="14" s="1"/>
  <c r="BD361" i="10"/>
  <c r="BD467" i="10" l="1"/>
  <c r="BE301" i="10"/>
  <c r="BE298" i="10"/>
  <c r="BF294" i="10" l="1"/>
  <c r="BE361" i="10"/>
  <c r="BE393" i="10"/>
  <c r="BF301" i="10" l="1"/>
  <c r="BF298" i="10"/>
  <c r="BE467" i="10"/>
  <c r="BG294" i="10" l="1"/>
  <c r="BF361" i="10"/>
  <c r="BF393" i="10"/>
  <c r="K43" i="14" s="1"/>
  <c r="K70" i="14" s="1"/>
  <c r="K89" i="14" s="1"/>
  <c r="BG301" i="10" l="1"/>
  <c r="BG298" i="10"/>
  <c r="BF467" i="10"/>
  <c r="BH294" i="10" l="1"/>
  <c r="BG393" i="10"/>
  <c r="BG361" i="10"/>
  <c r="BG467" i="10" l="1"/>
  <c r="BH301" i="10"/>
  <c r="BH298" i="10"/>
  <c r="BI294" i="10" l="1"/>
  <c r="BH361" i="10"/>
  <c r="BH393" i="10"/>
  <c r="L43" i="14" s="1"/>
  <c r="L70" i="14" s="1"/>
  <c r="L89" i="14" s="1"/>
  <c r="BI301" i="10" l="1"/>
  <c r="BI298" i="10"/>
  <c r="BH467" i="10"/>
  <c r="BJ294" i="10" l="1"/>
  <c r="BI393" i="10"/>
  <c r="BI361" i="10"/>
  <c r="BI467" i="10" l="1"/>
  <c r="BJ301" i="10"/>
  <c r="BJ298" i="10"/>
  <c r="BK294" i="10" l="1"/>
  <c r="BJ361" i="10"/>
  <c r="BJ393" i="10"/>
  <c r="M43" i="14" s="1"/>
  <c r="M70" i="14" s="1"/>
  <c r="M89" i="14" s="1"/>
  <c r="BJ467" i="10" l="1"/>
  <c r="BK301" i="10"/>
  <c r="BK298" i="10"/>
  <c r="BL294" i="10" l="1"/>
  <c r="BK393" i="10"/>
  <c r="BK361" i="10"/>
  <c r="BL301" i="10" l="1"/>
  <c r="BL298" i="10"/>
  <c r="BK467" i="10"/>
  <c r="BM294" i="10" l="1"/>
  <c r="BL393" i="10"/>
  <c r="N43" i="14" s="1"/>
  <c r="N70" i="14" s="1"/>
  <c r="N89" i="14" s="1"/>
  <c r="BL361" i="10"/>
  <c r="BL467" i="10" l="1"/>
  <c r="BM301" i="10"/>
  <c r="BM298" i="10"/>
  <c r="BN294" i="10" l="1"/>
  <c r="BM393" i="10"/>
  <c r="BM361" i="10"/>
  <c r="BN301" i="10" l="1"/>
  <c r="BN298" i="10"/>
  <c r="BM467" i="10"/>
  <c r="BO294" i="10" l="1"/>
  <c r="BN361" i="10"/>
  <c r="BN393" i="10"/>
  <c r="O43" i="14" s="1"/>
  <c r="O70" i="14" s="1"/>
  <c r="O89" i="14" s="1"/>
  <c r="BN467" i="10" l="1"/>
  <c r="BO301" i="10"/>
  <c r="BO298" i="10"/>
  <c r="BP294" i="10" l="1"/>
  <c r="BO361" i="10"/>
  <c r="BO393" i="10"/>
  <c r="BO467" i="10" l="1"/>
  <c r="BP301" i="10"/>
  <c r="BP298" i="10"/>
  <c r="BP393" i="10" l="1"/>
  <c r="P43" i="14" s="1"/>
  <c r="P70" i="14" s="1"/>
  <c r="P89" i="14" s="1"/>
  <c r="BP361" i="10"/>
  <c r="BQ294" i="10"/>
  <c r="BQ301" i="10" l="1"/>
  <c r="BQ298" i="10"/>
  <c r="BP467" i="10"/>
  <c r="BR294" i="10" l="1"/>
  <c r="BQ361" i="10"/>
  <c r="BQ393" i="10"/>
  <c r="BQ467" i="10" l="1"/>
  <c r="BR301" i="10"/>
  <c r="BR298" i="10"/>
  <c r="BS294" i="10" l="1"/>
  <c r="BR393" i="10"/>
  <c r="Q43" i="14" s="1"/>
  <c r="Q70" i="14" s="1"/>
  <c r="Q89" i="14" s="1"/>
  <c r="BR361" i="10"/>
  <c r="BR467" i="10" l="1"/>
  <c r="BS301" i="10"/>
  <c r="BS298" i="10"/>
  <c r="BT294" i="10" l="1"/>
  <c r="BS361" i="10"/>
  <c r="BS393" i="10"/>
  <c r="BS467" i="10" l="1"/>
  <c r="BT301" i="10"/>
  <c r="BT298" i="10"/>
  <c r="BU294" i="10" l="1"/>
  <c r="BT393" i="10"/>
  <c r="R43" i="14" s="1"/>
  <c r="R70" i="14" s="1"/>
  <c r="R89" i="14" s="1"/>
  <c r="BT361" i="10"/>
  <c r="BT467" i="10" l="1"/>
  <c r="BU301" i="10"/>
  <c r="BU298" i="10"/>
  <c r="BV294" i="10" l="1"/>
  <c r="BU393" i="10"/>
  <c r="BU361" i="10"/>
  <c r="BU467" i="10" l="1"/>
  <c r="BV301" i="10"/>
  <c r="BV298" i="10"/>
  <c r="BW294" i="10" l="1"/>
  <c r="BV393" i="10"/>
  <c r="S43" i="14" s="1"/>
  <c r="S70" i="14" s="1"/>
  <c r="S89" i="14" s="1"/>
  <c r="BV361" i="10"/>
  <c r="BV467" i="10" l="1"/>
  <c r="BW301" i="10"/>
  <c r="BW298" i="10"/>
  <c r="BX294" i="10" l="1"/>
  <c r="BW393" i="10"/>
  <c r="BW361" i="10"/>
  <c r="BW467" i="10" l="1"/>
  <c r="BX301" i="10"/>
  <c r="BX298" i="10"/>
  <c r="BX361" i="10" l="1"/>
  <c r="BX393" i="10"/>
  <c r="T43" i="14" s="1"/>
  <c r="T70" i="14" s="1"/>
  <c r="T89" i="14" s="1"/>
  <c r="BY294" i="10"/>
  <c r="BY301" i="10" l="1"/>
  <c r="BY298" i="10"/>
  <c r="BX467" i="10"/>
  <c r="BY361" i="10" l="1"/>
  <c r="BY393" i="10"/>
  <c r="BZ294" i="10"/>
  <c r="BZ301" i="10" l="1"/>
  <c r="BZ298" i="10"/>
  <c r="BY467" i="10"/>
  <c r="CA294" i="10" l="1"/>
  <c r="BZ393" i="10"/>
  <c r="U43" i="14" s="1"/>
  <c r="U70" i="14" s="1"/>
  <c r="U89" i="14" s="1"/>
  <c r="BZ361" i="10"/>
  <c r="BZ467" i="10" l="1"/>
  <c r="CA301" i="10"/>
  <c r="CA298" i="10"/>
  <c r="CB294" i="10" l="1"/>
  <c r="CA393" i="10"/>
  <c r="CA361" i="10"/>
  <c r="CA467" i="10" l="1"/>
  <c r="CB301" i="10"/>
  <c r="CB298" i="10"/>
  <c r="CC294" i="10" l="1"/>
  <c r="CB393" i="10"/>
  <c r="V43" i="14" s="1"/>
  <c r="V70" i="14" s="1"/>
  <c r="V89" i="14" s="1"/>
  <c r="CB361" i="10"/>
  <c r="CB467" i="10" l="1"/>
  <c r="CC301" i="10"/>
  <c r="CC298" i="10"/>
  <c r="CD294" i="10" l="1"/>
  <c r="CC393" i="10"/>
  <c r="CC361" i="10"/>
  <c r="CC467" i="10" l="1"/>
  <c r="CD301" i="10"/>
  <c r="CD298" i="10"/>
  <c r="CE294" i="10" l="1"/>
  <c r="CD393" i="10"/>
  <c r="W43" i="14" s="1"/>
  <c r="W70" i="14" s="1"/>
  <c r="W89" i="14" s="1"/>
  <c r="CD361" i="10"/>
  <c r="CD467" i="10" l="1"/>
  <c r="CE301" i="10"/>
  <c r="CE298" i="10"/>
  <c r="CF294" i="10" l="1"/>
  <c r="CE361" i="10"/>
  <c r="CE393" i="10"/>
  <c r="CE467" i="10" l="1"/>
  <c r="CF301" i="10"/>
  <c r="CF298" i="10"/>
  <c r="CG294" i="10" l="1"/>
  <c r="CF393" i="10"/>
  <c r="X43" i="14" s="1"/>
  <c r="X70" i="14" s="1"/>
  <c r="X89" i="14" s="1"/>
  <c r="CF361" i="10"/>
  <c r="CG301" i="10" l="1"/>
  <c r="CG298" i="10"/>
  <c r="CF467" i="10"/>
  <c r="CH294" i="10" l="1"/>
  <c r="CG361" i="10"/>
  <c r="CG393" i="10"/>
  <c r="CH301" i="10" l="1"/>
  <c r="CH298" i="10"/>
  <c r="CG467" i="10"/>
  <c r="CI294" i="10" l="1"/>
  <c r="CH361" i="10"/>
  <c r="CH393" i="10"/>
  <c r="Y43" i="14" s="1"/>
  <c r="Y70" i="14" s="1"/>
  <c r="Y89" i="14" s="1"/>
  <c r="CH467" i="10" l="1"/>
  <c r="CI301" i="10"/>
  <c r="CI298" i="10"/>
  <c r="CJ294" i="10" l="1"/>
  <c r="CI393" i="10"/>
  <c r="CI361" i="10"/>
  <c r="CI467" i="10" l="1"/>
  <c r="CJ301" i="10"/>
  <c r="CJ298" i="10"/>
  <c r="CK294" i="10" l="1"/>
  <c r="CJ393" i="10"/>
  <c r="Z43" i="14" s="1"/>
  <c r="Z70" i="14" s="1"/>
  <c r="Z89" i="14" s="1"/>
  <c r="CJ361" i="10"/>
  <c r="CK301" i="10" l="1"/>
  <c r="CK298" i="10"/>
  <c r="CJ467" i="10"/>
  <c r="CL294" i="10" l="1"/>
  <c r="CK393" i="10"/>
  <c r="CK361" i="10"/>
  <c r="CL301" i="10" l="1"/>
  <c r="CL298" i="10"/>
  <c r="CK467" i="10"/>
  <c r="CM294" i="10" l="1"/>
  <c r="CL361" i="10"/>
  <c r="CL393" i="10"/>
  <c r="AA43" i="14" s="1"/>
  <c r="AA70" i="14" s="1"/>
  <c r="AA89" i="14" s="1"/>
  <c r="CL467" i="10" l="1"/>
  <c r="CM301" i="10"/>
  <c r="CM298" i="10"/>
  <c r="CN294" i="10" l="1"/>
  <c r="CM393" i="10"/>
  <c r="CM361" i="10"/>
  <c r="CN301" i="10" l="1"/>
  <c r="CN298" i="10"/>
  <c r="CM467" i="10"/>
  <c r="CO294" i="10" l="1"/>
  <c r="CN393" i="10"/>
  <c r="AB43" i="14" s="1"/>
  <c r="AB70" i="14" s="1"/>
  <c r="AB89" i="14" s="1"/>
  <c r="CN361" i="10"/>
  <c r="CN467" i="10" l="1"/>
  <c r="CO301" i="10"/>
  <c r="CO298" i="10"/>
  <c r="CP294" i="10" l="1"/>
  <c r="CO361" i="10"/>
  <c r="CO393" i="10"/>
  <c r="CO467" i="10" l="1"/>
  <c r="CP301" i="10"/>
  <c r="CP298" i="10"/>
  <c r="CQ294" i="10" l="1"/>
  <c r="CP361" i="10"/>
  <c r="CP393" i="10"/>
  <c r="AC43" i="14" s="1"/>
  <c r="AC70" i="14" s="1"/>
  <c r="AC89" i="14" s="1"/>
  <c r="CP467" i="10" l="1"/>
  <c r="CQ301" i="10"/>
  <c r="CQ298" i="10"/>
  <c r="CR294" i="10" l="1"/>
  <c r="CQ361" i="10"/>
  <c r="CQ393" i="10"/>
  <c r="CR301" i="10" l="1"/>
  <c r="CR298" i="10"/>
  <c r="CQ467" i="10"/>
  <c r="CR361" i="10" l="1"/>
  <c r="CR393" i="10"/>
  <c r="AD43" i="14" s="1"/>
  <c r="AD70" i="14" s="1"/>
  <c r="AD89" i="14" s="1"/>
  <c r="CS294" i="10"/>
  <c r="CS301" i="10" l="1"/>
  <c r="CS298" i="10"/>
  <c r="CR467" i="10"/>
  <c r="CT294" i="10" l="1"/>
  <c r="CS393" i="10"/>
  <c r="CS361" i="10"/>
  <c r="CS467" i="10" l="1"/>
  <c r="CT301" i="10"/>
  <c r="CT298" i="10"/>
  <c r="CU294" i="10" l="1"/>
  <c r="CT361" i="10"/>
  <c r="CT393" i="10"/>
  <c r="AE43" i="14" s="1"/>
  <c r="AE70" i="14" s="1"/>
  <c r="AE89" i="14" s="1"/>
  <c r="CT467" i="10" l="1"/>
  <c r="CU301" i="10"/>
  <c r="CU298" i="10"/>
  <c r="CV294" i="10" l="1"/>
  <c r="CU393" i="10"/>
  <c r="CU361" i="10"/>
  <c r="CU467" i="10" l="1"/>
  <c r="CV301" i="10"/>
  <c r="CV298" i="10"/>
  <c r="CW294" i="10" l="1"/>
  <c r="CV393" i="10"/>
  <c r="AF43" i="14" s="1"/>
  <c r="AF70" i="14" s="1"/>
  <c r="AF89" i="14" s="1"/>
  <c r="CV361" i="10"/>
  <c r="CV467" i="10" l="1"/>
  <c r="CW301" i="10"/>
  <c r="CW298" i="10"/>
  <c r="CX294" i="10" l="1"/>
  <c r="CW393" i="10"/>
  <c r="CW361" i="10"/>
  <c r="CW467" i="10" l="1"/>
  <c r="CX301" i="10"/>
  <c r="CX298" i="10"/>
  <c r="CY294" i="10" l="1"/>
  <c r="CX393" i="10"/>
  <c r="CX467" i="10" s="1"/>
  <c r="CX361" i="10"/>
  <c r="AG43" i="14" l="1"/>
  <c r="AG70" i="14" s="1"/>
  <c r="AG89" i="14" s="1"/>
  <c r="CY301" i="10"/>
  <c r="CY298" i="10"/>
  <c r="CZ294" i="10" l="1"/>
  <c r="CY393" i="10"/>
  <c r="CY467" i="10" s="1"/>
  <c r="CY361" i="10"/>
  <c r="CZ301" i="10" l="1"/>
  <c r="CZ298" i="10"/>
  <c r="DA294" i="10" l="1"/>
  <c r="CZ393" i="10"/>
  <c r="CZ467" i="10" s="1"/>
  <c r="CZ361" i="10"/>
  <c r="AH43" i="14" l="1"/>
  <c r="AH70" i="14" s="1"/>
  <c r="AH89" i="14" s="1"/>
  <c r="DA301" i="10"/>
  <c r="DA298" i="10"/>
  <c r="DA393" i="10" l="1"/>
  <c r="DA467" i="10" s="1"/>
  <c r="DA361" i="10"/>
  <c r="DB294" i="10"/>
  <c r="DB301" i="10" l="1"/>
  <c r="DB298" i="10"/>
  <c r="DC294" i="10" l="1"/>
  <c r="DB393" i="10"/>
  <c r="DB467" i="10" s="1"/>
  <c r="DB361" i="10"/>
  <c r="AI43" i="14" l="1"/>
  <c r="AI70" i="14" s="1"/>
  <c r="AI89" i="14" s="1"/>
  <c r="DC301" i="10"/>
  <c r="DC298" i="10"/>
  <c r="DD294" i="10" l="1"/>
  <c r="DC393" i="10"/>
  <c r="DC467" i="10" s="1"/>
  <c r="DC361" i="10"/>
  <c r="DD301" i="10" l="1"/>
  <c r="DD298" i="10"/>
  <c r="DE294" i="10" l="1"/>
  <c r="DD361" i="10"/>
  <c r="DD393" i="10"/>
  <c r="DD467" i="10" s="1"/>
  <c r="AJ43" i="14" l="1"/>
  <c r="AJ70" i="14" s="1"/>
  <c r="AJ89" i="14" s="1"/>
  <c r="DE301" i="10"/>
  <c r="DE298" i="10"/>
  <c r="DF294" i="10" l="1"/>
  <c r="DE393" i="10"/>
  <c r="DE467" i="10" s="1"/>
  <c r="DE361" i="10"/>
  <c r="DF301" i="10" l="1"/>
  <c r="DF298" i="10"/>
  <c r="DF361" i="10" l="1"/>
  <c r="DF393" i="10"/>
  <c r="DF467" i="10" s="1"/>
  <c r="DG294" i="10"/>
  <c r="AK43" i="14" l="1"/>
  <c r="AK70" i="14" s="1"/>
  <c r="AK89" i="14" s="1"/>
  <c r="DG301" i="10"/>
  <c r="DG298" i="10"/>
  <c r="DH294" i="10" l="1"/>
  <c r="DG393" i="10"/>
  <c r="DG467" i="10" s="1"/>
  <c r="DG361" i="10"/>
  <c r="DH301" i="10" l="1"/>
  <c r="DH298" i="10"/>
  <c r="DI294" i="10" l="1"/>
  <c r="DH361" i="10"/>
  <c r="DH393" i="10"/>
  <c r="DH467" i="10" s="1"/>
  <c r="AL43" i="14" l="1"/>
  <c r="AL70" i="14" s="1"/>
  <c r="AL89" i="14" s="1"/>
  <c r="DI301" i="10"/>
  <c r="DI298" i="10"/>
  <c r="DJ294" i="10" l="1"/>
  <c r="DI361" i="10"/>
  <c r="DI393" i="10"/>
  <c r="DI467" i="10" l="1"/>
  <c r="DJ301" i="10"/>
  <c r="DJ298" i="10"/>
  <c r="DK294" i="10" l="1"/>
  <c r="DJ393" i="10"/>
  <c r="DJ361" i="10"/>
  <c r="AM43" i="14" l="1"/>
  <c r="AM70" i="14" s="1"/>
  <c r="AM89" i="14" s="1"/>
  <c r="DJ467" i="10"/>
  <c r="DK301" i="10"/>
  <c r="DK298" i="10"/>
  <c r="DL294" i="10" l="1"/>
  <c r="DK361" i="10"/>
  <c r="DK393" i="10"/>
  <c r="DL301" i="10" l="1"/>
  <c r="DL298" i="10"/>
  <c r="DM294" i="10" l="1"/>
  <c r="DL361" i="10"/>
  <c r="DL393" i="10"/>
  <c r="AN43" i="14" l="1"/>
  <c r="AN70" i="14" s="1"/>
  <c r="AN89" i="14" s="1"/>
  <c r="DM301" i="10"/>
  <c r="DM298" i="10"/>
  <c r="DN294" i="10" l="1"/>
  <c r="DM361" i="10"/>
  <c r="DM393" i="10"/>
  <c r="DN301" i="10" l="1"/>
  <c r="DN298" i="10"/>
  <c r="DO294" i="10" l="1"/>
  <c r="DN393" i="10"/>
  <c r="DN361" i="10"/>
  <c r="AO43" i="14" l="1"/>
  <c r="AO70" i="14" s="1"/>
  <c r="AO89" i="14" s="1"/>
  <c r="DO301" i="10"/>
  <c r="DO298" i="10"/>
  <c r="DP294" i="10" l="1"/>
  <c r="DO393" i="10"/>
  <c r="DO361" i="10"/>
  <c r="DP301" i="10" l="1"/>
  <c r="DP298" i="10"/>
  <c r="DQ294" i="10" l="1"/>
  <c r="DP361" i="10"/>
  <c r="DP393" i="10"/>
  <c r="AP43" i="14" l="1"/>
  <c r="AP70" i="14" s="1"/>
  <c r="AP89" i="14" s="1"/>
  <c r="DQ301" i="10"/>
  <c r="DQ298" i="10"/>
  <c r="DR294" i="10" l="1"/>
  <c r="DQ393" i="10"/>
  <c r="DQ361" i="10"/>
  <c r="DR301" i="10" l="1"/>
  <c r="DR298" i="10"/>
  <c r="DS294" i="10" l="1"/>
  <c r="DR361" i="10"/>
  <c r="DR393" i="10"/>
  <c r="AQ43" i="14" l="1"/>
  <c r="AQ70" i="14" s="1"/>
  <c r="AQ89" i="14" s="1"/>
  <c r="DS301" i="10"/>
  <c r="DS298" i="10"/>
  <c r="DT294" i="10" l="1"/>
  <c r="DS361" i="10"/>
  <c r="DS393" i="10"/>
  <c r="DT301" i="10" l="1"/>
  <c r="DT298" i="10"/>
  <c r="DU294" i="10" l="1"/>
  <c r="DT361" i="10"/>
  <c r="DT393" i="10"/>
  <c r="AV43" i="14" s="1"/>
  <c r="AV70" i="14" s="1"/>
  <c r="AV89" i="14" s="1"/>
  <c r="AR43" i="14" l="1"/>
  <c r="AR70" i="14" s="1"/>
  <c r="AR89" i="14" s="1"/>
  <c r="DU301" i="10"/>
  <c r="DU298" i="10"/>
  <c r="DU361" i="10" l="1"/>
  <c r="DU393" i="10"/>
  <c r="AS43" i="14" l="1"/>
  <c r="AS70" i="14" s="1"/>
  <c r="AS89" i="14" s="1"/>
  <c r="AT43" i="14"/>
  <c r="AT70" i="14" s="1"/>
  <c r="AT89" i="14" s="1"/>
  <c r="AU43" i="14"/>
  <c r="AU70" i="14" s="1"/>
  <c r="AU89" i="14" s="1"/>
  <c r="AW43" i="14"/>
  <c r="AW70" i="14" s="1"/>
  <c r="AW89" i="14" s="1"/>
  <c r="F43" i="14"/>
  <c r="F70" i="14" s="1"/>
  <c r="F89" i="14" s="1"/>
  <c r="G43" i="14"/>
  <c r="G70" i="14" s="1"/>
  <c r="G89" i="14" s="1"/>
  <c r="H43" i="14"/>
  <c r="H70" i="14" s="1"/>
  <c r="H89" i="14" s="1"/>
  <c r="I43" i="14"/>
  <c r="I70" i="14" s="1"/>
  <c r="I89" i="14" s="1"/>
  <c r="AZ220" i="10" l="1"/>
  <c r="AZ221" i="10" s="1"/>
  <c r="AZ222" i="10" l="1"/>
  <c r="AZ229" i="10"/>
  <c r="AZ348" i="10" s="1"/>
  <c r="BA220" i="10"/>
  <c r="BA221" i="10" s="1"/>
  <c r="BA229" i="10" l="1"/>
  <c r="BA348" i="10" s="1"/>
  <c r="BA222" i="10"/>
  <c r="AZ223" i="10"/>
  <c r="AZ225" i="10" s="1"/>
  <c r="AZ432" i="10"/>
  <c r="AZ153" i="10"/>
  <c r="BB220" i="10"/>
  <c r="BB221" i="10" s="1"/>
  <c r="BB222" i="10" l="1"/>
  <c r="BB229" i="10"/>
  <c r="BB348" i="10" s="1"/>
  <c r="BA223" i="10"/>
  <c r="BA225" i="10" s="1"/>
  <c r="BA153" i="10"/>
  <c r="BA432" i="10"/>
  <c r="BC220" i="10"/>
  <c r="BC221" i="10" s="1"/>
  <c r="BC222" i="10" l="1"/>
  <c r="BC223" i="10" s="1"/>
  <c r="BC225" i="10" s="1"/>
  <c r="BC229" i="10"/>
  <c r="BC348" i="10" s="1"/>
  <c r="BB223" i="10"/>
  <c r="BB225" i="10" s="1"/>
  <c r="BB432" i="10"/>
  <c r="BB153" i="10"/>
  <c r="AT466" i="10"/>
  <c r="BC153" i="10" l="1"/>
  <c r="BC432" i="10"/>
  <c r="AT385" i="10"/>
  <c r="AT256" i="10" l="1"/>
  <c r="AT436" i="10"/>
  <c r="AU465" i="10" l="1"/>
  <c r="AU385" i="10" l="1"/>
  <c r="AU436" i="10" l="1"/>
  <c r="AU256" i="10"/>
  <c r="AV465" i="10" l="1"/>
  <c r="AV466" i="10" l="1"/>
  <c r="AV385" i="10" l="1"/>
  <c r="AV436" i="10" l="1"/>
  <c r="AV256" i="10"/>
  <c r="AW465" i="10" l="1"/>
  <c r="AW466" i="10" l="1"/>
  <c r="AW385" i="10" l="1"/>
  <c r="AW436" i="10" l="1"/>
  <c r="AW256" i="10"/>
  <c r="AX465" i="10" l="1"/>
  <c r="AX466" i="10" l="1"/>
  <c r="AX385" i="10" l="1"/>
  <c r="AX436" i="10" l="1"/>
  <c r="AX256" i="10"/>
  <c r="DJ473" i="10" l="1"/>
  <c r="DI473" i="10"/>
  <c r="DH473" i="10"/>
  <c r="DG473" i="10"/>
  <c r="AS49" i="14" l="1"/>
  <c r="AT49" i="14"/>
  <c r="AU466" i="10" l="1"/>
  <c r="DC473" i="10" l="1"/>
  <c r="DF473" i="10"/>
  <c r="DD473" i="10"/>
  <c r="DE473" i="10"/>
  <c r="AQ49" i="14" l="1"/>
  <c r="AR49" i="14"/>
  <c r="AP49" i="14" l="1"/>
  <c r="AO49" i="14"/>
  <c r="Y37" i="14" l="1"/>
  <c r="Y69" i="14" s="1"/>
  <c r="Y88" i="14" s="1"/>
  <c r="Z37" i="14" l="1"/>
  <c r="Z69" i="14" s="1"/>
  <c r="Z88" i="14" s="1"/>
  <c r="AT465" i="10" l="1"/>
  <c r="DD465" i="10" l="1"/>
  <c r="DD466" i="10" l="1"/>
  <c r="DD385" i="10" l="1"/>
  <c r="DD256" i="10" l="1"/>
  <c r="DD436" i="10"/>
  <c r="DF465" i="10" l="1"/>
  <c r="DF466" i="10" l="1"/>
  <c r="DF385" i="10" l="1"/>
  <c r="DF256" i="10" l="1"/>
  <c r="DF436" i="10"/>
  <c r="DH465" i="10" l="1"/>
  <c r="DH466" i="10" l="1"/>
  <c r="DH385" i="10" l="1"/>
  <c r="AP39" i="14" l="1"/>
  <c r="DH256" i="10"/>
  <c r="DH436" i="10"/>
  <c r="DI465" i="10" l="1"/>
  <c r="DI466" i="10" l="1"/>
  <c r="DI385" i="10" l="1"/>
  <c r="DI256" i="10" l="1"/>
  <c r="DI436" i="10"/>
  <c r="DJ465" i="10" l="1"/>
  <c r="DJ466" i="10" l="1"/>
  <c r="DJ385" i="10" l="1"/>
  <c r="AQ39" i="14" s="1"/>
  <c r="AO39" i="14" l="1"/>
  <c r="DJ256" i="10"/>
  <c r="DJ436" i="10"/>
  <c r="AV34" i="14" l="1"/>
  <c r="AV67" i="14" s="1"/>
  <c r="AV86" i="14" s="1"/>
  <c r="AV31" i="14" l="1"/>
  <c r="AV64" i="14" s="1"/>
  <c r="AV83" i="14" s="1"/>
  <c r="DC465" i="10" l="1"/>
  <c r="AV41" i="14" l="1"/>
  <c r="AW34" i="14"/>
  <c r="AW67" i="14" s="1"/>
  <c r="AW86" i="14" s="1"/>
  <c r="AV42" i="14" l="1"/>
  <c r="DC466" i="10" l="1"/>
  <c r="AW31" i="14"/>
  <c r="AW64" i="14" s="1"/>
  <c r="AW83" i="14" s="1"/>
  <c r="DC385" i="10" l="1"/>
  <c r="AW32" i="14"/>
  <c r="AW65" i="14" s="1"/>
  <c r="AW84" i="14" s="1"/>
  <c r="DC256" i="10" l="1"/>
  <c r="DC436" i="10"/>
  <c r="AW33" i="14" l="1"/>
  <c r="AW66" i="14" s="1"/>
  <c r="AW85" i="14" s="1"/>
  <c r="AW35" i="14" l="1"/>
  <c r="AW36" i="14" l="1"/>
  <c r="AW68" i="14" s="1"/>
  <c r="AW87" i="14" s="1"/>
  <c r="AW38" i="14" l="1"/>
  <c r="AW41" i="14" l="1"/>
  <c r="AW42" i="14" l="1"/>
  <c r="AW45" i="14" l="1"/>
  <c r="AW73" i="14" s="1"/>
  <c r="AW92" i="14" s="1"/>
  <c r="DJ472" i="10" l="1"/>
  <c r="DI472" i="10"/>
  <c r="DH472" i="10"/>
  <c r="DG472" i="10"/>
  <c r="DD472" i="10"/>
  <c r="DC472" i="10"/>
  <c r="AQ48" i="14" l="1"/>
  <c r="AS48" i="14"/>
  <c r="AT48" i="14"/>
  <c r="DE472" i="10"/>
  <c r="AR48" i="14" s="1"/>
  <c r="DF472" i="10"/>
  <c r="AO48" i="14"/>
  <c r="AP48" i="14" l="1"/>
  <c r="AZ179" i="9" l="1"/>
  <c r="DE465" i="10" l="1"/>
  <c r="BA179" i="9"/>
  <c r="BB179" i="9" l="1"/>
  <c r="BC179" i="9"/>
  <c r="AY179" i="9" l="1"/>
  <c r="BC178" i="9" s="1"/>
  <c r="BE178" i="9"/>
  <c r="BB178" i="9" l="1"/>
  <c r="AZ178" i="9"/>
  <c r="AY178" i="9"/>
  <c r="BA178" i="9"/>
  <c r="BF178" i="9"/>
  <c r="BF179" i="9" s="1"/>
  <c r="BH178" i="9"/>
  <c r="BG178" i="9"/>
  <c r="BG179" i="9" l="1"/>
  <c r="BI179" i="9"/>
  <c r="BH179" i="9"/>
  <c r="DE466" i="10" l="1"/>
  <c r="DE385" i="10" l="1"/>
  <c r="AL39" i="14" s="1"/>
  <c r="DE256" i="10" l="1"/>
  <c r="DE436" i="10"/>
  <c r="DG465" i="10" l="1"/>
  <c r="DG466" i="10" l="1"/>
  <c r="DG385" i="10" l="1"/>
  <c r="AM39" i="14" s="1"/>
  <c r="DG436" i="10" l="1"/>
  <c r="DG256" i="10"/>
  <c r="AN39" i="14"/>
  <c r="AV32" i="14" l="1"/>
  <c r="AV65" i="14" s="1"/>
  <c r="AV84" i="14" s="1"/>
  <c r="AV33" i="14" l="1"/>
  <c r="AV66" i="14" s="1"/>
  <c r="AV85" i="14" s="1"/>
  <c r="AV35" i="14" l="1"/>
  <c r="AV36" i="14" l="1"/>
  <c r="AV68" i="14" s="1"/>
  <c r="AV87" i="14" s="1"/>
  <c r="AV38" i="14" l="1"/>
  <c r="AV45" i="14" l="1"/>
  <c r="AV73" i="14" s="1"/>
  <c r="AV92" i="14" s="1"/>
  <c r="G140" i="10" l="1"/>
  <c r="J38" i="3" l="1"/>
  <c r="N34" i="5" s="1"/>
  <c r="CA388" i="10" l="1"/>
  <c r="X37" i="14" s="1"/>
  <c r="X69" i="14" s="1"/>
  <c r="X88" i="14" s="1"/>
  <c r="BZ388" i="10"/>
  <c r="BY388" i="10"/>
  <c r="BX388" i="10"/>
  <c r="AX388" i="10"/>
  <c r="AW388" i="10"/>
  <c r="AV388" i="10"/>
  <c r="AU388" i="10"/>
  <c r="AT388" i="10"/>
  <c r="W37" i="14" l="1"/>
  <c r="W69" i="14" s="1"/>
  <c r="W88" i="14" s="1"/>
  <c r="K385" i="10" l="1"/>
  <c r="K436" i="10" s="1"/>
  <c r="K466" i="10"/>
  <c r="K465" i="10"/>
  <c r="DM222" i="10"/>
  <c r="DM223" i="10" s="1"/>
  <c r="DQ222" i="10"/>
  <c r="DQ153" i="10" s="1"/>
  <c r="DP222" i="10"/>
  <c r="DP153" i="10" s="1"/>
  <c r="DR222" i="10"/>
  <c r="DR153" i="10" s="1"/>
  <c r="DU222" i="10"/>
  <c r="DU223" i="10" s="1"/>
  <c r="DO222" i="10"/>
  <c r="DO432" i="10" s="1"/>
  <c r="DN222" i="10"/>
  <c r="DN432" i="10" s="1"/>
  <c r="DT222" i="10"/>
  <c r="DT153" i="10" s="1"/>
  <c r="DS222" i="10"/>
  <c r="DS432" i="10" s="1"/>
  <c r="DT229" i="10"/>
  <c r="DT348" i="10" s="1"/>
  <c r="DO229" i="10"/>
  <c r="DO348" i="10" s="1"/>
  <c r="DM229" i="10"/>
  <c r="DM348" i="10" s="1"/>
  <c r="DQ229" i="10"/>
  <c r="DQ348" i="10" s="1"/>
  <c r="DS229" i="10"/>
  <c r="DS348" i="10" s="1"/>
  <c r="DU229" i="10"/>
  <c r="DU348" i="10" s="1"/>
  <c r="DR229" i="10"/>
  <c r="DR348" i="10" s="1"/>
  <c r="DP229" i="10"/>
  <c r="DP348" i="10" s="1"/>
  <c r="DN229" i="10"/>
  <c r="DN348" i="10" s="1"/>
  <c r="F39" i="14" l="1"/>
  <c r="K256" i="10"/>
  <c r="DR223" i="10"/>
  <c r="DR225" i="10" s="1"/>
  <c r="DR432" i="10"/>
  <c r="DU153" i="10"/>
  <c r="DT432" i="10"/>
  <c r="DT223" i="10"/>
  <c r="DT225" i="10" s="1"/>
  <c r="DU432" i="10"/>
  <c r="DS153" i="10"/>
  <c r="DN153" i="10"/>
  <c r="DN223" i="10"/>
  <c r="DN225" i="10" s="1"/>
  <c r="DO153" i="10"/>
  <c r="DO223" i="10"/>
  <c r="DO225" i="10" s="1"/>
  <c r="DQ432" i="10"/>
  <c r="DQ223" i="10"/>
  <c r="DQ225" i="10" s="1"/>
  <c r="DP223" i="10"/>
  <c r="DP225" i="10" s="1"/>
  <c r="DP432" i="10"/>
  <c r="DM432" i="10"/>
  <c r="DS223" i="10"/>
  <c r="DS225" i="10" s="1"/>
  <c r="DM153" i="10"/>
  <c r="DM225" i="10"/>
  <c r="DU225" i="10"/>
  <c r="K388" i="10" l="1"/>
  <c r="F37" i="14" l="1"/>
  <c r="F69" i="14" s="1"/>
  <c r="F88" i="14" s="1"/>
  <c r="K310" i="10" l="1"/>
  <c r="K312" i="10" s="1"/>
  <c r="K314" i="10" s="1"/>
  <c r="K317" i="10" s="1"/>
  <c r="L310" i="10" l="1"/>
  <c r="L312" i="10" s="1"/>
  <c r="M310" i="10" l="1"/>
  <c r="M312" i="10" s="1"/>
  <c r="N310" i="10" l="1"/>
  <c r="N312" i="10" s="1"/>
  <c r="O310" i="10" l="1"/>
  <c r="O312" i="10" s="1"/>
  <c r="P310" i="10" l="1"/>
  <c r="P312" i="10" s="1"/>
  <c r="Q310" i="10" l="1"/>
  <c r="Q312" i="10" s="1"/>
  <c r="R310" i="10" l="1"/>
  <c r="R312" i="10" s="1"/>
  <c r="S310" i="10" l="1"/>
  <c r="S312" i="10" s="1"/>
  <c r="T310" i="10" l="1"/>
  <c r="T312" i="10" s="1"/>
  <c r="U310" i="10" l="1"/>
  <c r="U312" i="10" s="1"/>
  <c r="V310" i="10" l="1"/>
  <c r="V312" i="10" s="1"/>
  <c r="W310" i="10" l="1"/>
  <c r="W312" i="10" s="1"/>
  <c r="X310" i="10" l="1"/>
  <c r="X312" i="10" s="1"/>
  <c r="Y310" i="10" l="1"/>
  <c r="Y312" i="10" s="1"/>
  <c r="Z310" i="10" l="1"/>
  <c r="Z312" i="10" s="1"/>
  <c r="AA310" i="10" l="1"/>
  <c r="AA312" i="10" s="1"/>
  <c r="AB310" i="10" l="1"/>
  <c r="AB312" i="10" s="1"/>
  <c r="AC310" i="10" l="1"/>
  <c r="AC312" i="10" s="1"/>
  <c r="AD310" i="10" l="1"/>
  <c r="AD312" i="10" s="1"/>
  <c r="AE310" i="10" l="1"/>
  <c r="AE312" i="10" s="1"/>
  <c r="AF310" i="10" l="1"/>
  <c r="AF312" i="10" s="1"/>
  <c r="AG310" i="10" l="1"/>
  <c r="AG312" i="10" s="1"/>
  <c r="AH310" i="10" l="1"/>
  <c r="AH312" i="10" s="1"/>
  <c r="AI310" i="10" l="1"/>
  <c r="AI312" i="10" s="1"/>
  <c r="AJ310" i="10" l="1"/>
  <c r="AJ312" i="10" s="1"/>
  <c r="AK310" i="10" l="1"/>
  <c r="AK312" i="10" s="1"/>
  <c r="AL310" i="10" l="1"/>
  <c r="AL312" i="10" s="1"/>
  <c r="AM310" i="10" l="1"/>
  <c r="AM312" i="10" s="1"/>
  <c r="AN310" i="10" l="1"/>
  <c r="AN312" i="10" s="1"/>
  <c r="AO310" i="10" l="1"/>
  <c r="AO312" i="10" s="1"/>
  <c r="AP310" i="10" l="1"/>
  <c r="AP312" i="10" s="1"/>
  <c r="AQ310" i="10" l="1"/>
  <c r="AQ312" i="10" s="1"/>
  <c r="AR310" i="10" l="1"/>
  <c r="AR312" i="10" s="1"/>
  <c r="AS310" i="10" l="1"/>
  <c r="AS312" i="10" s="1"/>
  <c r="AT310" i="10" l="1"/>
  <c r="AT312" i="10" s="1"/>
  <c r="AU310" i="10" l="1"/>
  <c r="AU312" i="10" s="1"/>
  <c r="AV310" i="10" l="1"/>
  <c r="AV312" i="10" s="1"/>
  <c r="AW310" i="10" l="1"/>
  <c r="AW312" i="10" s="1"/>
  <c r="AX310" i="10" l="1"/>
  <c r="AX312" i="10" s="1"/>
  <c r="AY310" i="10" l="1"/>
  <c r="AY312" i="10" s="1"/>
  <c r="F238" i="10" a="1"/>
  <c r="F238" i="10" l="1"/>
  <c r="BN238" i="10" l="1"/>
  <c r="CU238" i="10"/>
  <c r="BP238" i="10"/>
  <c r="BL238" i="10"/>
  <c r="V238" i="10"/>
  <c r="AX238" i="10"/>
  <c r="S238" i="10"/>
  <c r="BO238" i="10"/>
  <c r="AQ238" i="10"/>
  <c r="M238" i="10"/>
  <c r="BX238" i="10"/>
  <c r="P238" i="10"/>
  <c r="BA238" i="10"/>
  <c r="Y238" i="10"/>
  <c r="CO238" i="10"/>
  <c r="BD238" i="10"/>
  <c r="CS238" i="10"/>
  <c r="CJ238" i="10"/>
  <c r="CG238" i="10"/>
  <c r="AL238" i="10"/>
  <c r="T238" i="10"/>
  <c r="DL238" i="10"/>
  <c r="BM238" i="10"/>
  <c r="AT238" i="10"/>
  <c r="AH238" i="10"/>
  <c r="CL238" i="10"/>
  <c r="CX238" i="10"/>
  <c r="DE238" i="10"/>
  <c r="O238" i="10"/>
  <c r="CZ238" i="10"/>
  <c r="DC238" i="10"/>
  <c r="AR238" i="10"/>
  <c r="AF238" i="10"/>
  <c r="DA238" i="10"/>
  <c r="DS238" i="10"/>
  <c r="BW238" i="10"/>
  <c r="CD238" i="10"/>
  <c r="CQ238" i="10"/>
  <c r="BH238" i="10"/>
  <c r="K238" i="10"/>
  <c r="BG238" i="10"/>
  <c r="DN238" i="10"/>
  <c r="N238" i="10"/>
  <c r="BF238" i="10"/>
  <c r="CC238" i="10"/>
  <c r="BC238" i="10"/>
  <c r="X238" i="10"/>
  <c r="DH238" i="10"/>
  <c r="DJ238" i="10"/>
  <c r="AJ238" i="10"/>
  <c r="CW238" i="10"/>
  <c r="CH238" i="10"/>
  <c r="CI238" i="10"/>
  <c r="AG238" i="10"/>
  <c r="AK238" i="10"/>
  <c r="BQ238" i="10"/>
  <c r="CF238" i="10"/>
  <c r="AD238" i="10"/>
  <c r="DG238" i="10"/>
  <c r="DI238" i="10"/>
  <c r="L238" i="10"/>
  <c r="F242" i="10"/>
  <c r="DR238" i="10"/>
  <c r="AB238" i="10"/>
  <c r="AY238" i="10"/>
  <c r="AN238" i="10"/>
  <c r="AO238" i="10"/>
  <c r="DU238" i="10"/>
  <c r="CA238" i="10"/>
  <c r="BV238" i="10"/>
  <c r="R238" i="10"/>
  <c r="AV238" i="10"/>
  <c r="Q238" i="10"/>
  <c r="CM238" i="10"/>
  <c r="Z238" i="10"/>
  <c r="AA238" i="10"/>
  <c r="CY238" i="10"/>
  <c r="DO238" i="10"/>
  <c r="CV238" i="10"/>
  <c r="CE238" i="10"/>
  <c r="AE238" i="10"/>
  <c r="AW238" i="10"/>
  <c r="DP238" i="10"/>
  <c r="DM238" i="10"/>
  <c r="DQ238" i="10"/>
  <c r="CN238" i="10"/>
  <c r="AM238" i="10"/>
  <c r="DD238" i="10"/>
  <c r="CT238" i="10"/>
  <c r="CP238" i="10"/>
  <c r="BU238" i="10"/>
  <c r="BZ238" i="10"/>
  <c r="BT238" i="10"/>
  <c r="AU238" i="10"/>
  <c r="BR238" i="10"/>
  <c r="BK238" i="10"/>
  <c r="DF238" i="10"/>
  <c r="AC238" i="10"/>
  <c r="U238" i="10"/>
  <c r="AS238" i="10"/>
  <c r="BJ238" i="10"/>
  <c r="BS238" i="10"/>
  <c r="W238" i="10"/>
  <c r="CK238" i="10"/>
  <c r="DT238" i="10"/>
  <c r="AI238" i="10"/>
  <c r="BY238" i="10"/>
  <c r="BI238" i="10"/>
  <c r="BE238" i="10"/>
  <c r="BB238" i="10"/>
  <c r="DK238" i="10"/>
  <c r="CR238" i="10"/>
  <c r="AZ238" i="10"/>
  <c r="DB238" i="10"/>
  <c r="CB238" i="10"/>
  <c r="AP238" i="10"/>
  <c r="AE242" i="10" l="1"/>
  <c r="AC242" i="10"/>
  <c r="DD242" i="10"/>
  <c r="DN242" i="10"/>
  <c r="AJ242" i="10"/>
  <c r="Y242" i="10"/>
  <c r="CT242" i="10"/>
  <c r="DO242" i="10"/>
  <c r="DF242" i="10"/>
  <c r="CS242" i="10"/>
  <c r="BP242" i="10"/>
  <c r="CI242" i="10"/>
  <c r="V242" i="10"/>
  <c r="CJ242" i="10"/>
  <c r="BX242" i="10"/>
  <c r="R242" i="10"/>
  <c r="DL242" i="10"/>
  <c r="M242" i="10"/>
  <c r="O242" i="10"/>
  <c r="CR242" i="10"/>
  <c r="BL242" i="10"/>
  <c r="DH242" i="10"/>
  <c r="W242" i="10"/>
  <c r="DU242" i="10"/>
  <c r="AF242" i="10"/>
  <c r="CV242" i="10"/>
  <c r="Z242" i="10"/>
  <c r="DQ242" i="10"/>
  <c r="CX242" i="10"/>
  <c r="CW242" i="10"/>
  <c r="AV242" i="10"/>
  <c r="AH242" i="10"/>
  <c r="DM242" i="10"/>
  <c r="Q242" i="10"/>
  <c r="BA242" i="10"/>
  <c r="L242" i="10"/>
  <c r="CZ242" i="10"/>
  <c r="BU242" i="10"/>
  <c r="BN242" i="10"/>
  <c r="DA242" i="10"/>
  <c r="BK242" i="10"/>
  <c r="AY242" i="10"/>
  <c r="T242" i="10"/>
  <c r="I10" i="4"/>
  <c r="AU242" i="10"/>
  <c r="BG242" i="10"/>
  <c r="AG242" i="10"/>
  <c r="DS242" i="10"/>
  <c r="BQ242" i="10"/>
  <c r="AD242" i="10"/>
  <c r="CU242" i="10"/>
  <c r="CQ242" i="10"/>
  <c r="BY242" i="10"/>
  <c r="P242" i="10"/>
  <c r="CO242" i="10"/>
  <c r="AQ242" i="10"/>
  <c r="BF242" i="10"/>
  <c r="BB242" i="10"/>
  <c r="BS242" i="10"/>
  <c r="AZ242" i="10"/>
  <c r="AS242" i="10"/>
  <c r="K242" i="10"/>
  <c r="BW242" i="10"/>
  <c r="AB242" i="10"/>
  <c r="CE242" i="10"/>
  <c r="CK242" i="10"/>
  <c r="N242" i="10"/>
  <c r="AM242" i="10"/>
  <c r="DT242" i="10"/>
  <c r="BM242" i="10"/>
  <c r="CD242" i="10"/>
  <c r="BH242" i="10"/>
  <c r="CC242" i="10"/>
  <c r="DB242" i="10"/>
  <c r="DE242" i="10"/>
  <c r="AW242" i="10"/>
  <c r="BR242" i="10"/>
  <c r="AO242" i="10"/>
  <c r="CH242" i="10"/>
  <c r="BJ242" i="10"/>
  <c r="CF242" i="10"/>
  <c r="U242" i="10"/>
  <c r="X242" i="10"/>
  <c r="CP242" i="10"/>
  <c r="DC242" i="10"/>
  <c r="BV242" i="10"/>
  <c r="CA242" i="10"/>
  <c r="BI242" i="10"/>
  <c r="AI242" i="10"/>
  <c r="AT242" i="10"/>
  <c r="AR242" i="10"/>
  <c r="CM242" i="10"/>
  <c r="S242" i="10"/>
  <c r="AA242" i="10"/>
  <c r="CL242" i="10"/>
  <c r="AN242" i="10"/>
  <c r="AK242" i="10"/>
  <c r="DK242" i="10"/>
  <c r="CY242" i="10"/>
  <c r="DR242" i="10"/>
  <c r="BD242" i="10"/>
  <c r="AX242" i="10"/>
  <c r="BZ242" i="10"/>
  <c r="DG242" i="10"/>
  <c r="CG242" i="10"/>
  <c r="BT242" i="10"/>
  <c r="BC242" i="10"/>
  <c r="BO242" i="10"/>
  <c r="CB242" i="10"/>
  <c r="CN242" i="10"/>
  <c r="DJ242" i="10"/>
  <c r="AP242" i="10"/>
  <c r="BE242" i="10"/>
  <c r="DP242" i="10"/>
  <c r="AL242" i="10"/>
  <c r="DI242" i="10"/>
  <c r="AZ310" i="10"/>
  <c r="AZ312" i="10" s="1"/>
  <c r="AP395" i="10" l="1"/>
  <c r="AP283" i="10"/>
  <c r="AP246" i="10"/>
  <c r="AB246" i="10"/>
  <c r="AB395" i="10"/>
  <c r="AB283" i="10"/>
  <c r="BX395" i="10"/>
  <c r="BX283" i="10"/>
  <c r="BX246" i="10"/>
  <c r="AO246" i="10"/>
  <c r="AO283" i="10"/>
  <c r="AO395" i="10"/>
  <c r="V283" i="10"/>
  <c r="V395" i="10"/>
  <c r="V246" i="10"/>
  <c r="BO246" i="10"/>
  <c r="BO283" i="10"/>
  <c r="BO395" i="10"/>
  <c r="AR395" i="10"/>
  <c r="AR283" i="10"/>
  <c r="AR246" i="10"/>
  <c r="CW246" i="10"/>
  <c r="CW283" i="10"/>
  <c r="CW395" i="10"/>
  <c r="BJ283" i="10"/>
  <c r="BJ395" i="10"/>
  <c r="BJ246" i="10"/>
  <c r="CH395" i="10"/>
  <c r="CH246" i="10"/>
  <c r="CH283" i="10"/>
  <c r="CN395" i="10"/>
  <c r="CN246" i="10"/>
  <c r="CN283" i="10"/>
  <c r="BR395" i="10"/>
  <c r="BR246" i="10"/>
  <c r="BR283" i="10"/>
  <c r="AY246" i="10"/>
  <c r="AY283" i="10"/>
  <c r="AY395" i="10"/>
  <c r="BK246" i="10"/>
  <c r="BK395" i="10"/>
  <c r="BK283" i="10"/>
  <c r="R283" i="10"/>
  <c r="R246" i="10"/>
  <c r="R395" i="10"/>
  <c r="DJ283" i="10"/>
  <c r="DJ395" i="10"/>
  <c r="DJ246" i="10"/>
  <c r="BW395" i="10"/>
  <c r="BW246" i="10"/>
  <c r="BW283" i="10"/>
  <c r="CJ395" i="10"/>
  <c r="CJ246" i="10"/>
  <c r="CJ283" i="10"/>
  <c r="CB246" i="10"/>
  <c r="CB283" i="10"/>
  <c r="CB395" i="10"/>
  <c r="AU283" i="10"/>
  <c r="AU395" i="10"/>
  <c r="AU246" i="10"/>
  <c r="AW395" i="10"/>
  <c r="AW246" i="10"/>
  <c r="AW283" i="10"/>
  <c r="DQ246" i="10"/>
  <c r="DQ395" i="10"/>
  <c r="DQ283" i="10"/>
  <c r="BS246" i="10"/>
  <c r="BS283" i="10"/>
  <c r="BS395" i="10"/>
  <c r="Z283" i="10"/>
  <c r="Z395" i="10"/>
  <c r="Z246" i="10"/>
  <c r="AT246" i="10"/>
  <c r="AT395" i="10"/>
  <c r="AT283" i="10"/>
  <c r="CV246" i="10"/>
  <c r="CV283" i="10"/>
  <c r="CV395" i="10"/>
  <c r="CG283" i="10"/>
  <c r="CG246" i="10"/>
  <c r="CG395" i="10"/>
  <c r="CC283" i="10"/>
  <c r="CC395" i="10"/>
  <c r="CC246" i="10"/>
  <c r="DF246" i="10"/>
  <c r="DF283" i="10"/>
  <c r="DF395" i="10"/>
  <c r="BI395" i="10"/>
  <c r="BI283" i="10"/>
  <c r="BI246" i="10"/>
  <c r="AQ395" i="10"/>
  <c r="AQ246" i="10"/>
  <c r="AQ283" i="10"/>
  <c r="DU246" i="10"/>
  <c r="DU395" i="10"/>
  <c r="DU283" i="10"/>
  <c r="BZ395" i="10"/>
  <c r="BZ283" i="10"/>
  <c r="BZ246" i="10"/>
  <c r="CO395" i="10"/>
  <c r="CO283" i="10"/>
  <c r="CO246" i="10"/>
  <c r="BV246" i="10"/>
  <c r="BV283" i="10"/>
  <c r="BV395" i="10"/>
  <c r="P246" i="10"/>
  <c r="P283" i="10"/>
  <c r="P395" i="10"/>
  <c r="Y395" i="10"/>
  <c r="Y283" i="10"/>
  <c r="Y246" i="10"/>
  <c r="BD246" i="10"/>
  <c r="BD395" i="10"/>
  <c r="BD283" i="10"/>
  <c r="BY283" i="10"/>
  <c r="BY395" i="10"/>
  <c r="BY246" i="10"/>
  <c r="BL283" i="10"/>
  <c r="BL395" i="10"/>
  <c r="BL246" i="10"/>
  <c r="DR395" i="10"/>
  <c r="DR283" i="10"/>
  <c r="DR246" i="10"/>
  <c r="CR283" i="10"/>
  <c r="CR395" i="10"/>
  <c r="CR246" i="10"/>
  <c r="AL395" i="10"/>
  <c r="AL283" i="10"/>
  <c r="AL246" i="10"/>
  <c r="X395" i="10"/>
  <c r="X246" i="10"/>
  <c r="X283" i="10"/>
  <c r="CU395" i="10"/>
  <c r="CU283" i="10"/>
  <c r="CU246" i="10"/>
  <c r="O283" i="10"/>
  <c r="O246" i="10"/>
  <c r="O395" i="10"/>
  <c r="DD283" i="10"/>
  <c r="DD246" i="10"/>
  <c r="DD395" i="10"/>
  <c r="AH395" i="10"/>
  <c r="AH246" i="10"/>
  <c r="AH283" i="10"/>
  <c r="AG395" i="10"/>
  <c r="AG246" i="10"/>
  <c r="AG283" i="10"/>
  <c r="AA395" i="10"/>
  <c r="AA246" i="10"/>
  <c r="AA283" i="10"/>
  <c r="BG283" i="10"/>
  <c r="BG395" i="10"/>
  <c r="BG246" i="10"/>
  <c r="AS246" i="10"/>
  <c r="AS283" i="10"/>
  <c r="AS395" i="10"/>
  <c r="AZ246" i="10"/>
  <c r="AZ283" i="10"/>
  <c r="AZ395" i="10"/>
  <c r="CI246" i="10"/>
  <c r="CI283" i="10"/>
  <c r="CI395" i="10"/>
  <c r="DE246" i="10"/>
  <c r="DE395" i="10"/>
  <c r="DE283" i="10"/>
  <c r="T283" i="10"/>
  <c r="T246" i="10"/>
  <c r="T395" i="10"/>
  <c r="CS395" i="10"/>
  <c r="CS283" i="10"/>
  <c r="CS246" i="10"/>
  <c r="DT246" i="10"/>
  <c r="DT395" i="10"/>
  <c r="DT283" i="10"/>
  <c r="CZ283" i="10"/>
  <c r="CZ246" i="10"/>
  <c r="CZ395" i="10"/>
  <c r="DN246" i="10"/>
  <c r="DN283" i="10"/>
  <c r="DN395" i="10"/>
  <c r="CY283" i="10"/>
  <c r="CY395" i="10"/>
  <c r="CY246" i="10"/>
  <c r="N246" i="10"/>
  <c r="N395" i="10"/>
  <c r="N283" i="10"/>
  <c r="U283" i="10"/>
  <c r="U246" i="10"/>
  <c r="U395" i="10"/>
  <c r="AD395" i="10"/>
  <c r="AD283" i="10"/>
  <c r="AD246" i="10"/>
  <c r="Q283" i="10"/>
  <c r="Q246" i="10"/>
  <c r="Q395" i="10"/>
  <c r="M283" i="10"/>
  <c r="M395" i="10"/>
  <c r="M246" i="10"/>
  <c r="AC395" i="10"/>
  <c r="AC246" i="10"/>
  <c r="AC283" i="10"/>
  <c r="AN283" i="10"/>
  <c r="AN395" i="10"/>
  <c r="AN246" i="10"/>
  <c r="DS283" i="10"/>
  <c r="DS395" i="10"/>
  <c r="DS246" i="10"/>
  <c r="CL246" i="10"/>
  <c r="CL283" i="10"/>
  <c r="CL395" i="10"/>
  <c r="AV283" i="10"/>
  <c r="AV395" i="10"/>
  <c r="AV246" i="10"/>
  <c r="K283" i="10"/>
  <c r="K246" i="10"/>
  <c r="K395" i="10"/>
  <c r="I16" i="4"/>
  <c r="S395" i="10"/>
  <c r="S283" i="10"/>
  <c r="S246" i="10"/>
  <c r="CX246" i="10"/>
  <c r="CX283" i="10"/>
  <c r="CX395" i="10"/>
  <c r="CM395" i="10"/>
  <c r="CM283" i="10"/>
  <c r="CM246" i="10"/>
  <c r="BC395" i="10"/>
  <c r="BC283" i="10"/>
  <c r="BC246" i="10"/>
  <c r="BP246" i="10"/>
  <c r="BP283" i="10"/>
  <c r="BP395" i="10"/>
  <c r="BT395" i="10"/>
  <c r="BT246" i="10"/>
  <c r="BT283" i="10"/>
  <c r="DB246" i="10"/>
  <c r="DB395" i="10"/>
  <c r="DB283" i="10"/>
  <c r="BB283" i="10"/>
  <c r="BB395" i="10"/>
  <c r="BB246" i="10"/>
  <c r="AI283" i="10"/>
  <c r="AI246" i="10"/>
  <c r="AI395" i="10"/>
  <c r="BF246" i="10"/>
  <c r="BF283" i="10"/>
  <c r="BF395" i="10"/>
  <c r="AF246" i="10"/>
  <c r="AF395" i="10"/>
  <c r="AF283" i="10"/>
  <c r="DG395" i="10"/>
  <c r="DG283" i="10"/>
  <c r="DG246" i="10"/>
  <c r="BH283" i="10"/>
  <c r="BH395" i="10"/>
  <c r="BH246" i="10"/>
  <c r="DA395" i="10"/>
  <c r="DA283" i="10"/>
  <c r="DA246" i="10"/>
  <c r="DO246" i="10"/>
  <c r="DO283" i="10"/>
  <c r="DO395" i="10"/>
  <c r="CA246" i="10"/>
  <c r="CA283" i="10"/>
  <c r="CA395" i="10"/>
  <c r="CD283" i="10"/>
  <c r="CD395" i="10"/>
  <c r="CD246" i="10"/>
  <c r="BN395" i="10"/>
  <c r="BN246" i="10"/>
  <c r="BN283" i="10"/>
  <c r="W283" i="10"/>
  <c r="W246" i="10"/>
  <c r="W395" i="10"/>
  <c r="CT395" i="10"/>
  <c r="CT283" i="10"/>
  <c r="CT246" i="10"/>
  <c r="AX395" i="10"/>
  <c r="AX283" i="10"/>
  <c r="AX246" i="10"/>
  <c r="BM395" i="10"/>
  <c r="BM246" i="10"/>
  <c r="BM283" i="10"/>
  <c r="BU395" i="10"/>
  <c r="BU283" i="10"/>
  <c r="BU246" i="10"/>
  <c r="DH283" i="10"/>
  <c r="DH395" i="10"/>
  <c r="DH246" i="10"/>
  <c r="DC283" i="10"/>
  <c r="DC395" i="10"/>
  <c r="DC246" i="10"/>
  <c r="AJ395" i="10"/>
  <c r="AJ283" i="10"/>
  <c r="AJ246" i="10"/>
  <c r="DI395" i="10"/>
  <c r="DI283" i="10"/>
  <c r="DI246" i="10"/>
  <c r="CP395" i="10"/>
  <c r="CP283" i="10"/>
  <c r="CP246" i="10"/>
  <c r="AM283" i="10"/>
  <c r="AM395" i="10"/>
  <c r="AM246" i="10"/>
  <c r="CQ246" i="10"/>
  <c r="CQ283" i="10"/>
  <c r="CQ395" i="10"/>
  <c r="L246" i="10"/>
  <c r="L395" i="10"/>
  <c r="L283" i="10"/>
  <c r="BA283" i="10"/>
  <c r="BA246" i="10"/>
  <c r="BA395" i="10"/>
  <c r="DP395" i="10"/>
  <c r="DP246" i="10"/>
  <c r="DP283" i="10"/>
  <c r="DK246" i="10"/>
  <c r="DK283" i="10"/>
  <c r="DK395" i="10"/>
  <c r="CK283" i="10"/>
  <c r="CK246" i="10"/>
  <c r="CK395" i="10"/>
  <c r="BE283" i="10"/>
  <c r="BE395" i="10"/>
  <c r="BE246" i="10"/>
  <c r="AK395" i="10"/>
  <c r="AK246" i="10"/>
  <c r="AK283" i="10"/>
  <c r="CF283" i="10"/>
  <c r="CF395" i="10"/>
  <c r="CF246" i="10"/>
  <c r="CE283" i="10"/>
  <c r="CE246" i="10"/>
  <c r="CE395" i="10"/>
  <c r="BQ246" i="10"/>
  <c r="BQ395" i="10"/>
  <c r="BQ283" i="10"/>
  <c r="DM283" i="10"/>
  <c r="DM246" i="10"/>
  <c r="DM395" i="10"/>
  <c r="DL246" i="10"/>
  <c r="DL283" i="10"/>
  <c r="DL395" i="10"/>
  <c r="AE246" i="10"/>
  <c r="AE395" i="10"/>
  <c r="AE283" i="10"/>
  <c r="I19" i="4" l="1"/>
  <c r="BA310" i="10" l="1"/>
  <c r="BA312" i="10" s="1"/>
  <c r="BB310" i="10" l="1"/>
  <c r="BB312" i="10" s="1"/>
  <c r="BC310" i="10" l="1"/>
  <c r="BC312" i="10" s="1"/>
  <c r="BD310" i="10" l="1"/>
  <c r="BD312" i="10" s="1"/>
  <c r="BE310" i="10" l="1"/>
  <c r="BE312" i="10" s="1"/>
  <c r="BF310" i="10" l="1"/>
  <c r="BF312" i="10" s="1"/>
  <c r="AL49" i="14" l="1"/>
  <c r="BG310" i="10" l="1"/>
  <c r="BG312" i="10" s="1"/>
  <c r="AM49" i="14" l="1"/>
  <c r="BH310" i="10" l="1"/>
  <c r="BH312" i="10" s="1"/>
  <c r="BI310" i="10" l="1"/>
  <c r="BI312" i="10" s="1"/>
  <c r="I364" i="10" l="1"/>
  <c r="CY473" i="10" l="1"/>
  <c r="DA473" i="10"/>
  <c r="CZ473" i="10"/>
  <c r="DB473" i="10"/>
  <c r="CX473" i="10"/>
  <c r="AN49" i="14" s="1"/>
  <c r="AK49" i="14" l="1"/>
  <c r="AJ49" i="14"/>
  <c r="BJ310" i="10" l="1"/>
  <c r="BJ312" i="10" s="1"/>
  <c r="BK310" i="10" l="1"/>
  <c r="BK312" i="10" s="1"/>
  <c r="BL310" i="10" l="1"/>
  <c r="BL312" i="10" s="1"/>
  <c r="BM310" i="10" l="1"/>
  <c r="BM312" i="10" s="1"/>
  <c r="BN310" i="10" l="1"/>
  <c r="BN312" i="10" s="1"/>
  <c r="BO310" i="10" l="1"/>
  <c r="BO312" i="10" s="1"/>
  <c r="BP310" i="10" l="1"/>
  <c r="BP312" i="10" s="1"/>
  <c r="BQ310" i="10" l="1"/>
  <c r="BQ312" i="10" s="1"/>
  <c r="BR310" i="10" l="1"/>
  <c r="BR312" i="10" s="1"/>
  <c r="BS310" i="10" l="1"/>
  <c r="BS312" i="10" s="1"/>
  <c r="BT310" i="10" l="1"/>
  <c r="BT312" i="10" s="1"/>
  <c r="BU310" i="10" l="1"/>
  <c r="BU312" i="10" s="1"/>
  <c r="BV310" i="10" l="1"/>
  <c r="BV312" i="10" s="1"/>
  <c r="BW310" i="10" l="1"/>
  <c r="BW312" i="10" s="1"/>
  <c r="BX310" i="10" l="1"/>
  <c r="BX312" i="10" s="1"/>
  <c r="BY310" i="10" l="1"/>
  <c r="BY312" i="10" s="1"/>
  <c r="BZ310" i="10" l="1"/>
  <c r="BZ312" i="10" s="1"/>
  <c r="CA310" i="10" l="1"/>
  <c r="CA312" i="10" s="1"/>
  <c r="CB310" i="10" l="1"/>
  <c r="CB312" i="10" s="1"/>
  <c r="CC310" i="10" l="1"/>
  <c r="CC312" i="10" s="1"/>
  <c r="CD310" i="10" l="1"/>
  <c r="CD312" i="10" s="1"/>
  <c r="CE310" i="10" l="1"/>
  <c r="CE312" i="10" s="1"/>
  <c r="CF310" i="10" l="1"/>
  <c r="CF312" i="10" s="1"/>
  <c r="CG310" i="10" l="1"/>
  <c r="CG312" i="10" s="1"/>
  <c r="CH310" i="10" l="1"/>
  <c r="CH312" i="10" s="1"/>
  <c r="CI310" i="10" l="1"/>
  <c r="CI312" i="10" s="1"/>
  <c r="CJ310" i="10" l="1"/>
  <c r="CJ312" i="10" s="1"/>
  <c r="CK310" i="10" l="1"/>
  <c r="CK312" i="10" s="1"/>
  <c r="CL310" i="10" l="1"/>
  <c r="CL312" i="10" s="1"/>
  <c r="CM310" i="10" l="1"/>
  <c r="CM312" i="10" s="1"/>
  <c r="CN310" i="10" l="1"/>
  <c r="CN312" i="10" s="1"/>
  <c r="CO310" i="10" l="1"/>
  <c r="CO312" i="10" s="1"/>
  <c r="CP310" i="10" l="1"/>
  <c r="CP312" i="10" s="1"/>
  <c r="CQ310" i="10" l="1"/>
  <c r="CQ312" i="10" s="1"/>
  <c r="CR310" i="10" l="1"/>
  <c r="CR312" i="10" s="1"/>
  <c r="CS310" i="10" l="1"/>
  <c r="CS312" i="10" s="1"/>
  <c r="CT310" i="10" l="1"/>
  <c r="CT312" i="10" s="1"/>
  <c r="CU310" i="10" l="1"/>
  <c r="CU312" i="10" s="1"/>
  <c r="CV310" i="10" l="1"/>
  <c r="CV312" i="10" s="1"/>
  <c r="CW310" i="10" l="1"/>
  <c r="CW312" i="10" s="1"/>
  <c r="CX310" i="10" l="1"/>
  <c r="CX312" i="10" s="1"/>
  <c r="CY310" i="10" l="1"/>
  <c r="CY312" i="10" s="1"/>
  <c r="CX465" i="10" l="1"/>
  <c r="CX466" i="10" l="1"/>
  <c r="CX385" i="10" l="1"/>
  <c r="CX256" i="10" l="1"/>
  <c r="CX436" i="10"/>
  <c r="CZ310" i="10"/>
  <c r="CZ312" i="10" s="1"/>
  <c r="CY465" i="10" l="1"/>
  <c r="CY466" i="10" l="1"/>
  <c r="CY385" i="10" l="1"/>
  <c r="CY436" i="10" l="1"/>
  <c r="CY256" i="10"/>
  <c r="DA310" i="10"/>
  <c r="DA312" i="10" s="1"/>
  <c r="CZ465" i="10" l="1"/>
  <c r="CZ466" i="10" l="1"/>
  <c r="CZ385" i="10" l="1"/>
  <c r="CZ436" i="10" l="1"/>
  <c r="CZ256" i="10"/>
  <c r="DB310" i="10"/>
  <c r="DB312" i="10" s="1"/>
  <c r="DA465" i="10" l="1"/>
  <c r="DA466" i="10" l="1"/>
  <c r="DA385" i="10" l="1"/>
  <c r="AJ39" i="14" s="1"/>
  <c r="DA436" i="10" l="1"/>
  <c r="DA256" i="10"/>
  <c r="DB465" i="10"/>
  <c r="DC310" i="10"/>
  <c r="DC312" i="10" s="1"/>
  <c r="DB466" i="10" l="1"/>
  <c r="DB385" i="10" l="1"/>
  <c r="DB256" i="10" l="1"/>
  <c r="DB436" i="10"/>
  <c r="AK39" i="14"/>
  <c r="DD310" i="10"/>
  <c r="DD312" i="10" s="1"/>
  <c r="DE310" i="10" l="1"/>
  <c r="DE312" i="10" s="1"/>
  <c r="DF310" i="10" l="1"/>
  <c r="DF312" i="10" s="1"/>
  <c r="DG310" i="10" l="1"/>
  <c r="DG312" i="10" s="1"/>
  <c r="DH310" i="10" l="1"/>
  <c r="DH312" i="10" s="1"/>
  <c r="DI310" i="10" l="1"/>
  <c r="DI312" i="10" s="1"/>
  <c r="DJ310" i="10" l="1"/>
  <c r="DJ312" i="10" s="1"/>
  <c r="DK310" i="10" l="1"/>
  <c r="DK312" i="10" s="1"/>
  <c r="DL310" i="10" l="1"/>
  <c r="DL312" i="10" s="1"/>
  <c r="DM310" i="10" l="1"/>
  <c r="DM312" i="10" s="1"/>
  <c r="DN310" i="10" l="1"/>
  <c r="DN312" i="10" s="1"/>
  <c r="DO310" i="10" l="1"/>
  <c r="DO312" i="10" s="1"/>
  <c r="DP310" i="10" l="1"/>
  <c r="DP312" i="10" s="1"/>
  <c r="DR310" i="10" l="1"/>
  <c r="DR312" i="10" s="1"/>
  <c r="DQ310" i="10"/>
  <c r="DQ312" i="10" s="1"/>
  <c r="DT310" i="10"/>
  <c r="DT312" i="10" s="1"/>
  <c r="DS310" i="10"/>
  <c r="DS312" i="10" s="1"/>
  <c r="H5" i="9" l="1"/>
  <c r="AM48" i="14"/>
  <c r="AL48" i="14" l="1"/>
  <c r="AN48" i="14"/>
  <c r="CX472" i="10" l="1"/>
  <c r="DA472" i="10"/>
  <c r="CY472" i="10"/>
  <c r="DB472" i="10"/>
  <c r="CZ472" i="10"/>
  <c r="AK48" i="14" l="1"/>
  <c r="AJ48" i="14"/>
  <c r="K184" i="10"/>
  <c r="K186" i="10" s="1"/>
  <c r="K479" i="10" l="1"/>
  <c r="K185" i="10"/>
  <c r="L183" i="10" s="1"/>
  <c r="L180" i="10" s="1"/>
  <c r="L181" i="10" s="1"/>
  <c r="K194" i="10"/>
  <c r="K200" i="10" s="1"/>
  <c r="K209" i="10" l="1"/>
  <c r="K226" i="10" s="1"/>
  <c r="K195" i="10"/>
  <c r="K196" i="10" s="1"/>
  <c r="L193" i="10" l="1"/>
  <c r="K501" i="10"/>
  <c r="K210" i="10"/>
  <c r="K211" i="10" s="1"/>
  <c r="K431" i="10"/>
  <c r="K497" i="10" l="1"/>
  <c r="L207" i="10"/>
  <c r="L190" i="10"/>
  <c r="L191" i="10" s="1"/>
  <c r="L199" i="10"/>
  <c r="L214" i="10" l="1"/>
  <c r="L220" i="10"/>
  <c r="L221" i="10" s="1"/>
  <c r="L222" i="10" l="1"/>
  <c r="L223" i="10" s="1"/>
  <c r="L229" i="10"/>
  <c r="L348" i="10" s="1"/>
  <c r="L216" i="10"/>
  <c r="L217" i="10"/>
  <c r="L228" i="10"/>
  <c r="L347" i="10" s="1"/>
  <c r="L208" i="10" l="1"/>
  <c r="L204" i="10" s="1"/>
  <c r="L433" i="10"/>
  <c r="L152" i="10"/>
  <c r="L153" i="10"/>
  <c r="L225" i="10"/>
  <c r="L432" i="10"/>
  <c r="L156" i="10" l="1"/>
  <c r="L168" i="10" s="1"/>
  <c r="L184" i="10" s="1"/>
  <c r="L185" i="10" l="1"/>
  <c r="M183" i="10" s="1"/>
  <c r="L479" i="10"/>
  <c r="L186" i="10"/>
  <c r="L194" i="10" l="1"/>
  <c r="M180" i="10"/>
  <c r="M181" i="10" s="1"/>
  <c r="L195" i="10" l="1"/>
  <c r="L196" i="10" s="1"/>
  <c r="L200" i="10"/>
  <c r="L209" i="10" l="1"/>
  <c r="L226" i="10" s="1"/>
  <c r="M193" i="10"/>
  <c r="L501" i="10"/>
  <c r="M190" i="10" l="1"/>
  <c r="M191" i="10" s="1"/>
  <c r="M199" i="10"/>
  <c r="L431" i="10"/>
  <c r="L210" i="10"/>
  <c r="L211" i="10" l="1"/>
  <c r="M207" i="10" l="1"/>
  <c r="L497" i="10"/>
  <c r="M214" i="10" l="1"/>
  <c r="M220" i="10"/>
  <c r="M221" i="10" s="1"/>
  <c r="M222" i="10" l="1"/>
  <c r="M229" i="10"/>
  <c r="M348" i="10" s="1"/>
  <c r="M216" i="10"/>
  <c r="M217" i="10"/>
  <c r="M228" i="10"/>
  <c r="M347" i="10" s="1"/>
  <c r="M433" i="10" l="1"/>
  <c r="M152" i="10"/>
  <c r="M153" i="10"/>
  <c r="M432" i="10"/>
  <c r="M223" i="10"/>
  <c r="M225" i="10" s="1"/>
  <c r="M156" i="10" l="1"/>
  <c r="M168" i="10" s="1"/>
  <c r="M184" i="10" s="1"/>
  <c r="M208" i="10"/>
  <c r="M479" i="10" l="1"/>
  <c r="M185" i="10"/>
  <c r="N183" i="10" s="1"/>
  <c r="M186" i="10"/>
  <c r="M204" i="10"/>
  <c r="M194" i="10" l="1"/>
  <c r="N180" i="10"/>
  <c r="N181" i="10" s="1"/>
  <c r="M195" i="10" l="1"/>
  <c r="M196" i="10" s="1"/>
  <c r="M200" i="10"/>
  <c r="N193" i="10" l="1"/>
  <c r="M501" i="10"/>
  <c r="M209" i="10"/>
  <c r="M226" i="10" s="1"/>
  <c r="M431" i="10" l="1"/>
  <c r="M210" i="10"/>
  <c r="M211" i="10" s="1"/>
  <c r="N199" i="10"/>
  <c r="N190" i="10"/>
  <c r="N191" i="10" s="1"/>
  <c r="N207" i="10" l="1"/>
  <c r="M497" i="10"/>
  <c r="N214" i="10" l="1"/>
  <c r="N220" i="10"/>
  <c r="N221" i="10" s="1"/>
  <c r="N222" i="10" l="1"/>
  <c r="N223" i="10" s="1"/>
  <c r="N229" i="10"/>
  <c r="N348" i="10" s="1"/>
  <c r="N216" i="10"/>
  <c r="N217" i="10"/>
  <c r="N228" i="10"/>
  <c r="N347" i="10" s="1"/>
  <c r="N208" i="10" l="1"/>
  <c r="N204" i="10" s="1"/>
  <c r="N433" i="10"/>
  <c r="N152" i="10"/>
  <c r="N153" i="10"/>
  <c r="N225" i="10"/>
  <c r="N432" i="10"/>
  <c r="N156" i="10" l="1"/>
  <c r="N168" i="10" s="1"/>
  <c r="N184" i="10" s="1"/>
  <c r="N479" i="10" l="1"/>
  <c r="N185" i="10"/>
  <c r="O183" i="10" s="1"/>
  <c r="N186" i="10"/>
  <c r="N194" i="10" l="1"/>
  <c r="O180" i="10"/>
  <c r="O181" i="10" s="1"/>
  <c r="N195" i="10" l="1"/>
  <c r="N196" i="10" s="1"/>
  <c r="N200" i="10"/>
  <c r="O193" i="10" l="1"/>
  <c r="N501" i="10"/>
  <c r="N209" i="10"/>
  <c r="N226" i="10" s="1"/>
  <c r="N431" i="10" l="1"/>
  <c r="N210" i="10"/>
  <c r="N211" i="10" s="1"/>
  <c r="O199" i="10"/>
  <c r="O190" i="10"/>
  <c r="O191" i="10" s="1"/>
  <c r="O207" i="10" l="1"/>
  <c r="N497" i="10"/>
  <c r="O214" i="10" l="1"/>
  <c r="O220" i="10"/>
  <c r="O221" i="10" s="1"/>
  <c r="O222" i="10" l="1"/>
  <c r="O229" i="10"/>
  <c r="O348" i="10" s="1"/>
  <c r="O216" i="10"/>
  <c r="O217" i="10"/>
  <c r="O228" i="10"/>
  <c r="O347" i="10" s="1"/>
  <c r="O153" i="10" l="1"/>
  <c r="O432" i="10"/>
  <c r="O433" i="10"/>
  <c r="O152" i="10"/>
  <c r="O223" i="10"/>
  <c r="O208" i="10" s="1"/>
  <c r="O156" i="10" l="1"/>
  <c r="O168" i="10" s="1"/>
  <c r="O184" i="10" s="1"/>
  <c r="O204" i="10"/>
  <c r="O225" i="10"/>
  <c r="O479" i="10" l="1"/>
  <c r="O185" i="10"/>
  <c r="P183" i="10" s="1"/>
  <c r="O186" i="10"/>
  <c r="O194" i="10" l="1"/>
  <c r="O200" i="10" s="1"/>
  <c r="P180" i="10"/>
  <c r="P181" i="10" s="1"/>
  <c r="O209" i="10" l="1"/>
  <c r="O226" i="10" s="1"/>
  <c r="O195" i="10"/>
  <c r="O196" i="10" s="1"/>
  <c r="P193" i="10" l="1"/>
  <c r="O501" i="10"/>
  <c r="O431" i="10"/>
  <c r="O210" i="10"/>
  <c r="O211" i="10" s="1"/>
  <c r="P207" i="10" l="1"/>
  <c r="O497" i="10"/>
  <c r="P199" i="10"/>
  <c r="P190" i="10"/>
  <c r="P191" i="10" s="1"/>
  <c r="P220" i="10" l="1"/>
  <c r="P221" i="10" s="1"/>
  <c r="P214" i="10"/>
  <c r="P217" i="10" l="1"/>
  <c r="P216" i="10"/>
  <c r="P222" i="10"/>
  <c r="P229" i="10"/>
  <c r="P348" i="10" s="1"/>
  <c r="P228" i="10"/>
  <c r="P347" i="10" s="1"/>
  <c r="P153" i="10" l="1"/>
  <c r="P432" i="10"/>
  <c r="P223" i="10"/>
  <c r="P225" i="10" s="1"/>
  <c r="P433" i="10"/>
  <c r="P152" i="10"/>
  <c r="P208" i="10" l="1"/>
  <c r="P156" i="10"/>
  <c r="P168" i="10" s="1"/>
  <c r="P184" i="10" s="1"/>
  <c r="P204" i="10"/>
  <c r="P479" i="10" l="1"/>
  <c r="P185" i="10"/>
  <c r="Q183" i="10" s="1"/>
  <c r="P186" i="10"/>
  <c r="Q180" i="10" l="1"/>
  <c r="Q181" i="10" s="1"/>
  <c r="P194" i="10"/>
  <c r="P200" i="10" s="1"/>
  <c r="P209" i="10" l="1"/>
  <c r="P226" i="10" s="1"/>
  <c r="P195" i="10"/>
  <c r="P196" i="10" s="1"/>
  <c r="Q193" i="10" l="1"/>
  <c r="P501" i="10"/>
  <c r="P431" i="10"/>
  <c r="P210" i="10"/>
  <c r="P211" i="10" s="1"/>
  <c r="Q207" i="10" l="1"/>
  <c r="P497" i="10"/>
  <c r="Q199" i="10"/>
  <c r="Q190" i="10"/>
  <c r="Q191" i="10" s="1"/>
  <c r="Q214" i="10" l="1"/>
  <c r="Q228" i="10" s="1"/>
  <c r="Q347" i="10" s="1"/>
  <c r="Q220" i="10"/>
  <c r="Q221" i="10" s="1"/>
  <c r="Q222" i="10" l="1"/>
  <c r="Q223" i="10" s="1"/>
  <c r="Q229" i="10"/>
  <c r="Q348" i="10" s="1"/>
  <c r="Q217" i="10"/>
  <c r="Q216" i="10"/>
  <c r="Q208" i="10" l="1"/>
  <c r="Q204" i="10" s="1"/>
  <c r="Q433" i="10"/>
  <c r="Q152" i="10"/>
  <c r="Q153" i="10"/>
  <c r="Q225" i="10"/>
  <c r="Q432" i="10"/>
  <c r="Q156" i="10" l="1"/>
  <c r="Q168" i="10" s="1"/>
  <c r="Q184" i="10" l="1"/>
  <c r="Q186" i="10" s="1"/>
  <c r="Q194" i="10" l="1"/>
  <c r="Q479" i="10"/>
  <c r="Q185" i="10"/>
  <c r="R183" i="10" s="1"/>
  <c r="R180" i="10" l="1"/>
  <c r="R181" i="10" s="1"/>
  <c r="Q195" i="10"/>
  <c r="Q196" i="10" s="1"/>
  <c r="Q200" i="10"/>
  <c r="R193" i="10" l="1"/>
  <c r="Q501" i="10"/>
  <c r="Q209" i="10"/>
  <c r="Q226" i="10" s="1"/>
  <c r="Q431" i="10" l="1"/>
  <c r="Q210" i="10"/>
  <c r="Q211" i="10" s="1"/>
  <c r="R190" i="10"/>
  <c r="R191" i="10" s="1"/>
  <c r="R199" i="10"/>
  <c r="R207" i="10" l="1"/>
  <c r="Q497" i="10"/>
  <c r="R214" i="10" l="1"/>
  <c r="R220" i="10"/>
  <c r="R221" i="10" s="1"/>
  <c r="R222" i="10" l="1"/>
  <c r="R229" i="10"/>
  <c r="R348" i="10" s="1"/>
  <c r="R217" i="10"/>
  <c r="R216" i="10"/>
  <c r="R228" i="10"/>
  <c r="R347" i="10" s="1"/>
  <c r="R433" i="10" l="1"/>
  <c r="R152" i="10"/>
  <c r="R153" i="10"/>
  <c r="R432" i="10"/>
  <c r="R223" i="10"/>
  <c r="R225" i="10" s="1"/>
  <c r="R208" i="10" l="1"/>
  <c r="R156" i="10"/>
  <c r="R168" i="10" s="1"/>
  <c r="R184" i="10" l="1"/>
  <c r="R204" i="10"/>
  <c r="R479" i="10" l="1"/>
  <c r="R185" i="10"/>
  <c r="S183" i="10" s="1"/>
  <c r="R186" i="10"/>
  <c r="R194" i="10" l="1"/>
  <c r="S180" i="10"/>
  <c r="S181" i="10" s="1"/>
  <c r="R195" i="10" l="1"/>
  <c r="R196" i="10" s="1"/>
  <c r="R200" i="10"/>
  <c r="S193" i="10" l="1"/>
  <c r="R501" i="10"/>
  <c r="R209" i="10"/>
  <c r="R226" i="10" s="1"/>
  <c r="R431" i="10" l="1"/>
  <c r="R210" i="10"/>
  <c r="R211" i="10" s="1"/>
  <c r="S199" i="10"/>
  <c r="S190" i="10"/>
  <c r="S191" i="10" s="1"/>
  <c r="S207" i="10" l="1"/>
  <c r="R497" i="10"/>
  <c r="S220" i="10" l="1"/>
  <c r="S221" i="10" s="1"/>
  <c r="S214" i="10"/>
  <c r="S216" i="10" l="1"/>
  <c r="S217" i="10"/>
  <c r="S228" i="10"/>
  <c r="S347" i="10" s="1"/>
  <c r="S222" i="10"/>
  <c r="S223" i="10" s="1"/>
  <c r="S229" i="10"/>
  <c r="S348" i="10" s="1"/>
  <c r="S153" i="10" l="1"/>
  <c r="S225" i="10"/>
  <c r="S432" i="10"/>
  <c r="S208" i="10"/>
  <c r="S433" i="10"/>
  <c r="S152" i="10"/>
  <c r="S156" i="10" s="1"/>
  <c r="S168" i="10" s="1"/>
  <c r="S184" i="10" l="1"/>
  <c r="S204" i="10"/>
  <c r="S479" i="10" l="1"/>
  <c r="S185" i="10"/>
  <c r="T183" i="10" s="1"/>
  <c r="S186" i="10"/>
  <c r="S194" i="10" l="1"/>
  <c r="T180" i="10"/>
  <c r="T181" i="10" s="1"/>
  <c r="S195" i="10" l="1"/>
  <c r="S196" i="10" s="1"/>
  <c r="S200" i="10"/>
  <c r="T193" i="10" l="1"/>
  <c r="S501" i="10"/>
  <c r="S209" i="10"/>
  <c r="S226" i="10" s="1"/>
  <c r="S431" i="10" l="1"/>
  <c r="S210" i="10"/>
  <c r="S211" i="10" s="1"/>
  <c r="T190" i="10"/>
  <c r="T191" i="10" s="1"/>
  <c r="T199" i="10"/>
  <c r="T207" i="10" l="1"/>
  <c r="S497" i="10"/>
  <c r="T214" i="10" l="1"/>
  <c r="T220" i="10"/>
  <c r="T221" i="10" s="1"/>
  <c r="T216" i="10" l="1"/>
  <c r="T217" i="10"/>
  <c r="T228" i="10"/>
  <c r="T347" i="10" s="1"/>
  <c r="T222" i="10"/>
  <c r="T223" i="10" s="1"/>
  <c r="T229" i="10"/>
  <c r="T348" i="10" s="1"/>
  <c r="T153" i="10" l="1"/>
  <c r="T225" i="10"/>
  <c r="T432" i="10"/>
  <c r="T208" i="10"/>
  <c r="T433" i="10"/>
  <c r="T152" i="10"/>
  <c r="T156" i="10" s="1"/>
  <c r="T168" i="10" s="1"/>
  <c r="T204" i="10" l="1"/>
  <c r="T184" i="10"/>
  <c r="T479" i="10" l="1"/>
  <c r="T185" i="10"/>
  <c r="U183" i="10" s="1"/>
  <c r="T186" i="10"/>
  <c r="T194" i="10" l="1"/>
  <c r="U180" i="10"/>
  <c r="U181" i="10" s="1"/>
  <c r="T195" i="10" l="1"/>
  <c r="T196" i="10" s="1"/>
  <c r="T200" i="10"/>
  <c r="T209" i="10" l="1"/>
  <c r="T226" i="10" s="1"/>
  <c r="U193" i="10"/>
  <c r="T501" i="10"/>
  <c r="U190" i="10" l="1"/>
  <c r="U191" i="10" s="1"/>
  <c r="U199" i="10"/>
  <c r="T431" i="10"/>
  <c r="T210" i="10"/>
  <c r="T211" i="10" s="1"/>
  <c r="U207" i="10" l="1"/>
  <c r="T497" i="10"/>
  <c r="U214" i="10" l="1"/>
  <c r="U220" i="10"/>
  <c r="U221" i="10" s="1"/>
  <c r="U222" i="10" l="1"/>
  <c r="U223" i="10" s="1"/>
  <c r="U229" i="10"/>
  <c r="U348" i="10" s="1"/>
  <c r="U216" i="10"/>
  <c r="U217" i="10"/>
  <c r="U228" i="10"/>
  <c r="U347" i="10" s="1"/>
  <c r="U208" i="10" l="1"/>
  <c r="U204" i="10" s="1"/>
  <c r="U433" i="10"/>
  <c r="U152" i="10"/>
  <c r="U153" i="10"/>
  <c r="U225" i="10"/>
  <c r="U432" i="10"/>
  <c r="U156" i="10" l="1"/>
  <c r="U168" i="10" s="1"/>
  <c r="U184" i="10" l="1"/>
  <c r="U479" i="10" l="1"/>
  <c r="U185" i="10"/>
  <c r="V183" i="10" s="1"/>
  <c r="U186" i="10"/>
  <c r="U194" i="10" l="1"/>
  <c r="V180" i="10"/>
  <c r="V181" i="10" s="1"/>
  <c r="U195" i="10" l="1"/>
  <c r="U196" i="10" s="1"/>
  <c r="U200" i="10"/>
  <c r="V193" i="10" l="1"/>
  <c r="U501" i="10"/>
  <c r="U209" i="10"/>
  <c r="U226" i="10" s="1"/>
  <c r="U431" i="10" l="1"/>
  <c r="U210" i="10"/>
  <c r="U211" i="10" s="1"/>
  <c r="V199" i="10"/>
  <c r="V190" i="10"/>
  <c r="V191" i="10" s="1"/>
  <c r="V207" i="10" l="1"/>
  <c r="U497" i="10"/>
  <c r="V214" i="10" l="1"/>
  <c r="V220" i="10"/>
  <c r="V221" i="10" s="1"/>
  <c r="V222" i="10" l="1"/>
  <c r="V223" i="10" s="1"/>
  <c r="V229" i="10"/>
  <c r="V348" i="10" s="1"/>
  <c r="V216" i="10"/>
  <c r="V217" i="10"/>
  <c r="V228" i="10"/>
  <c r="V347" i="10" s="1"/>
  <c r="V208" i="10" l="1"/>
  <c r="V204" i="10" s="1"/>
  <c r="V433" i="10"/>
  <c r="V152" i="10"/>
  <c r="V153" i="10"/>
  <c r="V225" i="10"/>
  <c r="V432" i="10"/>
  <c r="V156" i="10" l="1"/>
  <c r="V168" i="10" s="1"/>
  <c r="V184" i="10" l="1"/>
  <c r="V479" i="10" l="1"/>
  <c r="V185" i="10"/>
  <c r="W183" i="10" s="1"/>
  <c r="V186" i="10"/>
  <c r="V194" i="10" l="1"/>
  <c r="V200" i="10" s="1"/>
  <c r="W180" i="10"/>
  <c r="W181" i="10" s="1"/>
  <c r="V209" i="10" l="1"/>
  <c r="V226" i="10" s="1"/>
  <c r="V195" i="10"/>
  <c r="V196" i="10" s="1"/>
  <c r="W193" i="10" l="1"/>
  <c r="V501" i="10"/>
  <c r="V431" i="10"/>
  <c r="V210" i="10"/>
  <c r="V211" i="10" s="1"/>
  <c r="W207" i="10" l="1"/>
  <c r="V497" i="10"/>
  <c r="W199" i="10"/>
  <c r="W190" i="10"/>
  <c r="W191" i="10" s="1"/>
  <c r="W214" i="10" l="1"/>
  <c r="W220" i="10"/>
  <c r="W221" i="10" s="1"/>
  <c r="W222" i="10" l="1"/>
  <c r="W229" i="10"/>
  <c r="W348" i="10" s="1"/>
  <c r="W216" i="10"/>
  <c r="W217" i="10"/>
  <c r="W228" i="10"/>
  <c r="W347" i="10" s="1"/>
  <c r="W433" i="10" l="1"/>
  <c r="W152" i="10"/>
  <c r="W153" i="10"/>
  <c r="W432" i="10"/>
  <c r="W223" i="10"/>
  <c r="W208" i="10" s="1"/>
  <c r="W204" i="10" l="1"/>
  <c r="W225" i="10"/>
  <c r="W156" i="10"/>
  <c r="W168" i="10" s="1"/>
  <c r="W184" i="10" l="1"/>
  <c r="W479" i="10" l="1"/>
  <c r="W185" i="10"/>
  <c r="X183" i="10" s="1"/>
  <c r="W186" i="10"/>
  <c r="W194" i="10" l="1"/>
  <c r="X180" i="10"/>
  <c r="X181" i="10" s="1"/>
  <c r="W195" i="10" l="1"/>
  <c r="W196" i="10" s="1"/>
  <c r="W200" i="10"/>
  <c r="X193" i="10" l="1"/>
  <c r="W501" i="10"/>
  <c r="W209" i="10"/>
  <c r="W226" i="10" s="1"/>
  <c r="W431" i="10" l="1"/>
  <c r="W210" i="10"/>
  <c r="W211" i="10" s="1"/>
  <c r="X190" i="10"/>
  <c r="X191" i="10" s="1"/>
  <c r="X199" i="10"/>
  <c r="X207" i="10" l="1"/>
  <c r="W497" i="10"/>
  <c r="X220" i="10" l="1"/>
  <c r="X221" i="10" s="1"/>
  <c r="X214" i="10"/>
  <c r="X217" i="10" l="1"/>
  <c r="X216" i="10"/>
  <c r="X228" i="10"/>
  <c r="X347" i="10" s="1"/>
  <c r="X222" i="10"/>
  <c r="X229" i="10"/>
  <c r="X348" i="10" s="1"/>
  <c r="X153" i="10" l="1"/>
  <c r="X432" i="10"/>
  <c r="X223" i="10"/>
  <c r="X225" i="10" s="1"/>
  <c r="X433" i="10"/>
  <c r="X152" i="10"/>
  <c r="X208" i="10" l="1"/>
  <c r="X156" i="10"/>
  <c r="X168" i="10" s="1"/>
  <c r="X184" i="10" s="1"/>
  <c r="X204" i="10"/>
  <c r="X479" i="10" l="1"/>
  <c r="X185" i="10"/>
  <c r="Y183" i="10" s="1"/>
  <c r="X186" i="10"/>
  <c r="X194" i="10" l="1"/>
  <c r="Y180" i="10"/>
  <c r="Y181" i="10" s="1"/>
  <c r="X195" i="10" l="1"/>
  <c r="X196" i="10" s="1"/>
  <c r="X200" i="10"/>
  <c r="Y193" i="10" l="1"/>
  <c r="X501" i="10"/>
  <c r="X209" i="10"/>
  <c r="X226" i="10" s="1"/>
  <c r="X431" i="10" l="1"/>
  <c r="X210" i="10"/>
  <c r="X211" i="10" s="1"/>
  <c r="Y190" i="10"/>
  <c r="Y191" i="10" s="1"/>
  <c r="Y199" i="10"/>
  <c r="Y207" i="10" l="1"/>
  <c r="X497" i="10"/>
  <c r="Y214" i="10" l="1"/>
  <c r="Y220" i="10"/>
  <c r="Y221" i="10" s="1"/>
  <c r="Y222" i="10" l="1"/>
  <c r="Y223" i="10" s="1"/>
  <c r="Y229" i="10"/>
  <c r="Y348" i="10" s="1"/>
  <c r="Y217" i="10"/>
  <c r="Y216" i="10"/>
  <c r="Y228" i="10"/>
  <c r="Y347" i="10" s="1"/>
  <c r="Y208" i="10" l="1"/>
  <c r="Y204" i="10" s="1"/>
  <c r="Y433" i="10"/>
  <c r="Y152" i="10"/>
  <c r="Y153" i="10"/>
  <c r="Y225" i="10"/>
  <c r="Y432" i="10"/>
  <c r="Y156" i="10" l="1"/>
  <c r="Y168" i="10" s="1"/>
  <c r="Y184" i="10" l="1"/>
  <c r="Y186" i="10" s="1"/>
  <c r="Y194" i="10" l="1"/>
  <c r="Y479" i="10"/>
  <c r="Y185" i="10"/>
  <c r="Z183" i="10" s="1"/>
  <c r="Z180" i="10" l="1"/>
  <c r="Z181" i="10" s="1"/>
  <c r="Y195" i="10"/>
  <c r="Y196" i="10" s="1"/>
  <c r="Y200" i="10"/>
  <c r="Z193" i="10" l="1"/>
  <c r="Y501" i="10"/>
  <c r="Y209" i="10"/>
  <c r="Y226" i="10" s="1"/>
  <c r="Y431" i="10" l="1"/>
  <c r="Y210" i="10"/>
  <c r="Y211" i="10" s="1"/>
  <c r="Z199" i="10"/>
  <c r="Z190" i="10"/>
  <c r="Z191" i="10" s="1"/>
  <c r="Z207" i="10" l="1"/>
  <c r="Y497" i="10"/>
  <c r="Z214" i="10" l="1"/>
  <c r="Z220" i="10"/>
  <c r="Z221" i="10" s="1"/>
  <c r="Z217" i="10" l="1"/>
  <c r="Z216" i="10"/>
  <c r="Z228" i="10"/>
  <c r="Z347" i="10" s="1"/>
  <c r="Z222" i="10"/>
  <c r="Z229" i="10"/>
  <c r="Z348" i="10" s="1"/>
  <c r="Z153" i="10" l="1"/>
  <c r="Z432" i="10"/>
  <c r="Z223" i="10"/>
  <c r="Z225" i="10" s="1"/>
  <c r="Z433" i="10"/>
  <c r="Z152" i="10"/>
  <c r="Z208" i="10"/>
  <c r="Z156" i="10" l="1"/>
  <c r="Z168" i="10" s="1"/>
  <c r="Z204" i="10"/>
  <c r="Z184" i="10"/>
  <c r="Z186" i="10" s="1"/>
  <c r="Z194" i="10" l="1"/>
  <c r="Z479" i="10"/>
  <c r="Z185" i="10"/>
  <c r="AA183" i="10" s="1"/>
  <c r="AA180" i="10" l="1"/>
  <c r="AA181" i="10" s="1"/>
  <c r="Z195" i="10"/>
  <c r="Z196" i="10" s="1"/>
  <c r="Z200" i="10"/>
  <c r="AA193" i="10" l="1"/>
  <c r="Z501" i="10"/>
  <c r="Z209" i="10"/>
  <c r="Z226" i="10" s="1"/>
  <c r="Z431" i="10" l="1"/>
  <c r="Z210" i="10"/>
  <c r="Z211" i="10" s="1"/>
  <c r="AA190" i="10"/>
  <c r="AA191" i="10" s="1"/>
  <c r="AA199" i="10"/>
  <c r="AA207" i="10" l="1"/>
  <c r="Z497" i="10"/>
  <c r="AA220" i="10" l="1"/>
  <c r="AA221" i="10" s="1"/>
  <c r="AA214" i="10"/>
  <c r="AA216" i="10" l="1"/>
  <c r="AA217" i="10"/>
  <c r="AA228" i="10"/>
  <c r="AA347" i="10" s="1"/>
  <c r="AA222" i="10"/>
  <c r="AA229" i="10"/>
  <c r="AA348" i="10" s="1"/>
  <c r="AA153" i="10" l="1"/>
  <c r="AA432" i="10"/>
  <c r="AA223" i="10"/>
  <c r="AA225" i="10" s="1"/>
  <c r="AA433" i="10"/>
  <c r="AA152" i="10"/>
  <c r="AA156" i="10" l="1"/>
  <c r="AA168" i="10" s="1"/>
  <c r="AA184" i="10" s="1"/>
  <c r="AA208" i="10"/>
  <c r="AA204" i="10" s="1"/>
  <c r="AA479" i="10" l="1"/>
  <c r="AA185" i="10"/>
  <c r="AB183" i="10" s="1"/>
  <c r="AA186" i="10"/>
  <c r="AA194" i="10" l="1"/>
  <c r="AB180" i="10"/>
  <c r="AB181" i="10" s="1"/>
  <c r="AA195" i="10" l="1"/>
  <c r="AA196" i="10" s="1"/>
  <c r="AA200" i="10"/>
  <c r="AA209" i="10" l="1"/>
  <c r="AA226" i="10" s="1"/>
  <c r="AB193" i="10"/>
  <c r="AA501" i="10"/>
  <c r="AB190" i="10" l="1"/>
  <c r="AB191" i="10" s="1"/>
  <c r="AB199" i="10"/>
  <c r="AA431" i="10"/>
  <c r="AA210" i="10"/>
  <c r="AA211" i="10" s="1"/>
  <c r="AB207" i="10" l="1"/>
  <c r="AA497" i="10"/>
  <c r="AB214" i="10" l="1"/>
  <c r="AB220" i="10"/>
  <c r="AB221" i="10" s="1"/>
  <c r="AB222" i="10" l="1"/>
  <c r="AB223" i="10" s="1"/>
  <c r="AB229" i="10"/>
  <c r="AB348" i="10" s="1"/>
  <c r="AB216" i="10"/>
  <c r="AB217" i="10"/>
  <c r="AB228" i="10"/>
  <c r="AB347" i="10" s="1"/>
  <c r="AB208" i="10" l="1"/>
  <c r="AB204" i="10" s="1"/>
  <c r="AB433" i="10"/>
  <c r="AB152" i="10"/>
  <c r="AB153" i="10"/>
  <c r="AB225" i="10"/>
  <c r="AB432" i="10"/>
  <c r="AB156" i="10" l="1"/>
  <c r="AB168" i="10" s="1"/>
  <c r="AB184" i="10" l="1"/>
  <c r="AB479" i="10" l="1"/>
  <c r="AB185" i="10"/>
  <c r="AC183" i="10" s="1"/>
  <c r="AB186" i="10"/>
  <c r="AB194" i="10" l="1"/>
  <c r="AC180" i="10"/>
  <c r="AC181" i="10" s="1"/>
  <c r="AB195" i="10" l="1"/>
  <c r="AB196" i="10" s="1"/>
  <c r="AB200" i="10"/>
  <c r="AB209" i="10" l="1"/>
  <c r="AB226" i="10" s="1"/>
  <c r="AC193" i="10"/>
  <c r="AB501" i="10"/>
  <c r="AC190" i="10" l="1"/>
  <c r="AC191" i="10" s="1"/>
  <c r="AC199" i="10"/>
  <c r="AB431" i="10"/>
  <c r="AB210" i="10"/>
  <c r="AB211" i="10" s="1"/>
  <c r="AC207" i="10" l="1"/>
  <c r="AB497" i="10"/>
  <c r="AC214" i="10" l="1"/>
  <c r="AC220" i="10"/>
  <c r="AC221" i="10" s="1"/>
  <c r="AC222" i="10" l="1"/>
  <c r="AC223" i="10" s="1"/>
  <c r="AC229" i="10"/>
  <c r="AC348" i="10" s="1"/>
  <c r="AC217" i="10"/>
  <c r="AC216" i="10"/>
  <c r="AC228" i="10"/>
  <c r="AC347" i="10" s="1"/>
  <c r="AC208" i="10" l="1"/>
  <c r="AC204" i="10" s="1"/>
  <c r="AC433" i="10"/>
  <c r="AC152" i="10"/>
  <c r="AC153" i="10"/>
  <c r="AC225" i="10"/>
  <c r="AC432" i="10"/>
  <c r="AC156" i="10" l="1"/>
  <c r="AC168" i="10" s="1"/>
  <c r="AC184" i="10" l="1"/>
  <c r="AC479" i="10" l="1"/>
  <c r="AC185" i="10"/>
  <c r="AD183" i="10" s="1"/>
  <c r="AC186" i="10"/>
  <c r="AC194" i="10" l="1"/>
  <c r="AD180" i="10"/>
  <c r="AD181" i="10" s="1"/>
  <c r="AC195" i="10" l="1"/>
  <c r="AC196" i="10" s="1"/>
  <c r="AC200" i="10"/>
  <c r="AC209" i="10" l="1"/>
  <c r="AC226" i="10" s="1"/>
  <c r="AD193" i="10"/>
  <c r="AC501" i="10"/>
  <c r="AD199" i="10" l="1"/>
  <c r="AD190" i="10"/>
  <c r="AD191" i="10" s="1"/>
  <c r="AC431" i="10"/>
  <c r="AC210" i="10"/>
  <c r="AC211" i="10" s="1"/>
  <c r="AD207" i="10" l="1"/>
  <c r="AC497" i="10"/>
  <c r="AD214" i="10" l="1"/>
  <c r="AD220" i="10"/>
  <c r="AD221" i="10" s="1"/>
  <c r="AD222" i="10" l="1"/>
  <c r="AD223" i="10" s="1"/>
  <c r="AD229" i="10"/>
  <c r="AD348" i="10" s="1"/>
  <c r="AD217" i="10"/>
  <c r="AD216" i="10"/>
  <c r="AD228" i="10"/>
  <c r="AD347" i="10" s="1"/>
  <c r="AD208" i="10" l="1"/>
  <c r="AD204" i="10" s="1"/>
  <c r="AD433" i="10"/>
  <c r="AD152" i="10"/>
  <c r="AD153" i="10"/>
  <c r="AD225" i="10"/>
  <c r="AD432" i="10"/>
  <c r="AD156" i="10" l="1"/>
  <c r="AD168" i="10" s="1"/>
  <c r="AD184" i="10" l="1"/>
  <c r="AD479" i="10" l="1"/>
  <c r="AD185" i="10"/>
  <c r="AE183" i="10" s="1"/>
  <c r="AD186" i="10"/>
  <c r="AD194" i="10" l="1"/>
  <c r="AE180" i="10"/>
  <c r="AE181" i="10" s="1"/>
  <c r="AD195" i="10" l="1"/>
  <c r="AD196" i="10" s="1"/>
  <c r="AD200" i="10"/>
  <c r="AE193" i="10" l="1"/>
  <c r="AD501" i="10"/>
  <c r="AD209" i="10"/>
  <c r="AD226" i="10" s="1"/>
  <c r="AD431" i="10" l="1"/>
  <c r="AD210" i="10"/>
  <c r="AD211" i="10" s="1"/>
  <c r="AE199" i="10"/>
  <c r="AE190" i="10"/>
  <c r="AE191" i="10" s="1"/>
  <c r="AE207" i="10" l="1"/>
  <c r="AD497" i="10"/>
  <c r="AE214" i="10" l="1"/>
  <c r="AE220" i="10"/>
  <c r="AE221" i="10" s="1"/>
  <c r="AE222" i="10" l="1"/>
  <c r="AE223" i="10" s="1"/>
  <c r="AE229" i="10"/>
  <c r="AE348" i="10" s="1"/>
  <c r="AE216" i="10"/>
  <c r="AE217" i="10"/>
  <c r="AE228" i="10"/>
  <c r="AE347" i="10" s="1"/>
  <c r="AE208" i="10" l="1"/>
  <c r="AE204" i="10" s="1"/>
  <c r="AE433" i="10"/>
  <c r="AE152" i="10"/>
  <c r="AE153" i="10"/>
  <c r="AE225" i="10"/>
  <c r="AE432" i="10"/>
  <c r="AE156" i="10" l="1"/>
  <c r="AE168" i="10" s="1"/>
  <c r="AE184" i="10" l="1"/>
  <c r="AE479" i="10" l="1"/>
  <c r="AE185" i="10"/>
  <c r="AF183" i="10" s="1"/>
  <c r="AE186" i="10"/>
  <c r="AE194" i="10" l="1"/>
  <c r="AF180" i="10"/>
  <c r="AF181" i="10" s="1"/>
  <c r="AE195" i="10" l="1"/>
  <c r="AE196" i="10" s="1"/>
  <c r="AE200" i="10"/>
  <c r="AE209" i="10" l="1"/>
  <c r="AE226" i="10" s="1"/>
  <c r="AF193" i="10"/>
  <c r="AE501" i="10"/>
  <c r="AF190" i="10" l="1"/>
  <c r="AF191" i="10" s="1"/>
  <c r="AF199" i="10"/>
  <c r="AE431" i="10"/>
  <c r="AE210" i="10"/>
  <c r="AE211" i="10" s="1"/>
  <c r="AF207" i="10" l="1"/>
  <c r="AE497" i="10"/>
  <c r="AF214" i="10" l="1"/>
  <c r="AF220" i="10"/>
  <c r="AF221" i="10" s="1"/>
  <c r="AF222" i="10" l="1"/>
  <c r="AF229" i="10"/>
  <c r="AF348" i="10" s="1"/>
  <c r="AF217" i="10"/>
  <c r="AF216" i="10"/>
  <c r="AF228" i="10"/>
  <c r="AF347" i="10" s="1"/>
  <c r="AF433" i="10" l="1"/>
  <c r="AF152" i="10"/>
  <c r="AF153" i="10"/>
  <c r="AF432" i="10"/>
  <c r="AF223" i="10"/>
  <c r="AF208" i="10" s="1"/>
  <c r="AF204" i="10" l="1"/>
  <c r="AF225" i="10"/>
  <c r="AF156" i="10"/>
  <c r="AF168" i="10" s="1"/>
  <c r="AF184" i="10" l="1"/>
  <c r="AF479" i="10" l="1"/>
  <c r="AF185" i="10"/>
  <c r="AG183" i="10" s="1"/>
  <c r="AF186" i="10"/>
  <c r="AF194" i="10" l="1"/>
  <c r="AG180" i="10"/>
  <c r="AG181" i="10" s="1"/>
  <c r="AF195" i="10" l="1"/>
  <c r="AF196" i="10" s="1"/>
  <c r="AF200" i="10"/>
  <c r="AF209" i="10" l="1"/>
  <c r="AF226" i="10" s="1"/>
  <c r="AG193" i="10"/>
  <c r="AF501" i="10"/>
  <c r="AG199" i="10" l="1"/>
  <c r="AG190" i="10"/>
  <c r="AG191" i="10" s="1"/>
  <c r="AF431" i="10"/>
  <c r="AF210" i="10"/>
  <c r="AF211" i="10" s="1"/>
  <c r="AG207" i="10" l="1"/>
  <c r="AF497" i="10"/>
  <c r="AG214" i="10" l="1"/>
  <c r="AG220" i="10"/>
  <c r="AG221" i="10" s="1"/>
  <c r="AG222" i="10" l="1"/>
  <c r="AG223" i="10" s="1"/>
  <c r="AG229" i="10"/>
  <c r="AG348" i="10" s="1"/>
  <c r="AG216" i="10"/>
  <c r="AG217" i="10"/>
  <c r="AG228" i="10"/>
  <c r="AG347" i="10" s="1"/>
  <c r="AG208" i="10" l="1"/>
  <c r="AG204" i="10" s="1"/>
  <c r="AG433" i="10"/>
  <c r="AG152" i="10"/>
  <c r="AG153" i="10"/>
  <c r="AG225" i="10"/>
  <c r="AG432" i="10"/>
  <c r="AG156" i="10" l="1"/>
  <c r="AG168" i="10" s="1"/>
  <c r="AG184" i="10" l="1"/>
  <c r="AG479" i="10" l="1"/>
  <c r="AG185" i="10"/>
  <c r="AH183" i="10" s="1"/>
  <c r="AG186" i="10"/>
  <c r="AG194" i="10" l="1"/>
  <c r="AH180" i="10"/>
  <c r="AH181" i="10" s="1"/>
  <c r="AG195" i="10" l="1"/>
  <c r="AG196" i="10" s="1"/>
  <c r="AG200" i="10"/>
  <c r="AH193" i="10" l="1"/>
  <c r="AG501" i="10"/>
  <c r="AG209" i="10"/>
  <c r="AG226" i="10" s="1"/>
  <c r="AG431" i="10" l="1"/>
  <c r="AG210" i="10"/>
  <c r="AG211" i="10" s="1"/>
  <c r="AH190" i="10"/>
  <c r="AH191" i="10" s="1"/>
  <c r="AH199" i="10"/>
  <c r="AH207" i="10" l="1"/>
  <c r="AG497" i="10"/>
  <c r="AH214" i="10" l="1"/>
  <c r="AH220" i="10"/>
  <c r="AH221" i="10" s="1"/>
  <c r="AH222" i="10" l="1"/>
  <c r="AH223" i="10" s="1"/>
  <c r="AH229" i="10"/>
  <c r="AH348" i="10" s="1"/>
  <c r="AH217" i="10"/>
  <c r="AH216" i="10"/>
  <c r="AH228" i="10"/>
  <c r="AH347" i="10" s="1"/>
  <c r="AH208" i="10" l="1"/>
  <c r="AH204" i="10" s="1"/>
  <c r="AH433" i="10"/>
  <c r="AH152" i="10"/>
  <c r="AH153" i="10"/>
  <c r="AH225" i="10"/>
  <c r="AH432" i="10"/>
  <c r="AH156" i="10" l="1"/>
  <c r="AH168" i="10" s="1"/>
  <c r="AH184" i="10" l="1"/>
  <c r="AH479" i="10" l="1"/>
  <c r="AH185" i="10"/>
  <c r="AI183" i="10" s="1"/>
  <c r="AH186" i="10"/>
  <c r="AH194" i="10" l="1"/>
  <c r="AI180" i="10"/>
  <c r="AI181" i="10" s="1"/>
  <c r="AH195" i="10" l="1"/>
  <c r="AH196" i="10" s="1"/>
  <c r="AH200" i="10"/>
  <c r="AI193" i="10" l="1"/>
  <c r="AH501" i="10"/>
  <c r="AH209" i="10"/>
  <c r="AH226" i="10" s="1"/>
  <c r="AH431" i="10" l="1"/>
  <c r="AH210" i="10"/>
  <c r="AH211" i="10" s="1"/>
  <c r="AI199" i="10"/>
  <c r="AI190" i="10"/>
  <c r="AI191" i="10" s="1"/>
  <c r="AI207" i="10" l="1"/>
  <c r="AH497" i="10"/>
  <c r="AI220" i="10" l="1"/>
  <c r="AI221" i="10" s="1"/>
  <c r="AI214" i="10"/>
  <c r="AI216" i="10" l="1"/>
  <c r="AI217" i="10"/>
  <c r="AI228" i="10"/>
  <c r="AI347" i="10" s="1"/>
  <c r="AI222" i="10"/>
  <c r="AI223" i="10" s="1"/>
  <c r="AI229" i="10"/>
  <c r="AI348" i="10" s="1"/>
  <c r="AI153" i="10" l="1"/>
  <c r="AI225" i="10"/>
  <c r="AI432" i="10"/>
  <c r="AI208" i="10"/>
  <c r="AI433" i="10"/>
  <c r="AI152" i="10"/>
  <c r="AI156" i="10" l="1"/>
  <c r="AI168" i="10" s="1"/>
  <c r="AI184" i="10" s="1"/>
  <c r="AI204" i="10"/>
  <c r="AI479" i="10" l="1"/>
  <c r="AI185" i="10"/>
  <c r="AJ183" i="10" s="1"/>
  <c r="AI186" i="10"/>
  <c r="AI194" i="10" l="1"/>
  <c r="AJ180" i="10"/>
  <c r="AJ181" i="10" s="1"/>
  <c r="AI195" i="10" l="1"/>
  <c r="AI196" i="10" s="1"/>
  <c r="AI200" i="10"/>
  <c r="AI209" i="10" l="1"/>
  <c r="AI226" i="10" s="1"/>
  <c r="AJ193" i="10"/>
  <c r="AI501" i="10"/>
  <c r="AJ190" i="10" l="1"/>
  <c r="AJ191" i="10" s="1"/>
  <c r="AJ199" i="10"/>
  <c r="AI431" i="10"/>
  <c r="AI210" i="10"/>
  <c r="AI211" i="10" s="1"/>
  <c r="AJ207" i="10" l="1"/>
  <c r="AI497" i="10"/>
  <c r="AJ220" i="10" l="1"/>
  <c r="AJ221" i="10" s="1"/>
  <c r="AJ214" i="10"/>
  <c r="AJ217" i="10" l="1"/>
  <c r="AJ216" i="10"/>
  <c r="AJ228" i="10"/>
  <c r="AJ347" i="10" s="1"/>
  <c r="AJ222" i="10"/>
  <c r="AJ223" i="10" s="1"/>
  <c r="AJ229" i="10"/>
  <c r="AJ348" i="10" s="1"/>
  <c r="AJ153" i="10" l="1"/>
  <c r="AJ225" i="10"/>
  <c r="AJ432" i="10"/>
  <c r="AJ433" i="10"/>
  <c r="AJ152" i="10"/>
  <c r="AJ208" i="10"/>
  <c r="AJ156" i="10" l="1"/>
  <c r="AJ168" i="10" s="1"/>
  <c r="AJ184" i="10" s="1"/>
  <c r="AJ204" i="10"/>
  <c r="AJ479" i="10" l="1"/>
  <c r="AJ185" i="10"/>
  <c r="AK183" i="10" s="1"/>
  <c r="AJ186" i="10"/>
  <c r="AJ194" i="10" l="1"/>
  <c r="AK180" i="10"/>
  <c r="AK181" i="10" s="1"/>
  <c r="AJ195" i="10" l="1"/>
  <c r="AJ196" i="10" s="1"/>
  <c r="AJ200" i="10"/>
  <c r="AJ209" i="10" l="1"/>
  <c r="AJ226" i="10" s="1"/>
  <c r="AK193" i="10"/>
  <c r="AJ501" i="10"/>
  <c r="AK190" i="10" l="1"/>
  <c r="AK191" i="10" s="1"/>
  <c r="AK199" i="10"/>
  <c r="AJ431" i="10"/>
  <c r="AJ210" i="10"/>
  <c r="AJ211" i="10" s="1"/>
  <c r="AK207" i="10" l="1"/>
  <c r="AJ497" i="10"/>
  <c r="AK214" i="10" l="1"/>
  <c r="AK220" i="10"/>
  <c r="AK221" i="10" s="1"/>
  <c r="AK222" i="10" l="1"/>
  <c r="AK229" i="10"/>
  <c r="AK348" i="10" s="1"/>
  <c r="AK217" i="10"/>
  <c r="AK216" i="10"/>
  <c r="AK228" i="10"/>
  <c r="AK347" i="10" s="1"/>
  <c r="AK433" i="10" l="1"/>
  <c r="AK152" i="10"/>
  <c r="AK153" i="10"/>
  <c r="AK432" i="10"/>
  <c r="AK223" i="10"/>
  <c r="AK208" i="10" s="1"/>
  <c r="AK204" i="10" l="1"/>
  <c r="AK225" i="10"/>
  <c r="AK156" i="10"/>
  <c r="AK168" i="10" s="1"/>
  <c r="AK184" i="10" l="1"/>
  <c r="AK479" i="10" l="1"/>
  <c r="AK185" i="10"/>
  <c r="AL183" i="10" s="1"/>
  <c r="AK186" i="10"/>
  <c r="AK194" i="10" l="1"/>
  <c r="AL180" i="10"/>
  <c r="AL181" i="10" s="1"/>
  <c r="AK195" i="10" l="1"/>
  <c r="AK196" i="10" s="1"/>
  <c r="AK200" i="10"/>
  <c r="AK209" i="10" l="1"/>
  <c r="AK226" i="10" s="1"/>
  <c r="AL193" i="10"/>
  <c r="AK501" i="10"/>
  <c r="AL199" i="10" l="1"/>
  <c r="AL190" i="10"/>
  <c r="AL191" i="10" s="1"/>
  <c r="AK431" i="10"/>
  <c r="AK210" i="10"/>
  <c r="AK211" i="10" s="1"/>
  <c r="AL207" i="10" l="1"/>
  <c r="AK497" i="10"/>
  <c r="AL214" i="10" l="1"/>
  <c r="AL220" i="10"/>
  <c r="AL221" i="10" s="1"/>
  <c r="AL222" i="10" l="1"/>
  <c r="AL223" i="10" s="1"/>
  <c r="AL229" i="10"/>
  <c r="AL348" i="10" s="1"/>
  <c r="AL217" i="10"/>
  <c r="AL216" i="10"/>
  <c r="AL228" i="10"/>
  <c r="AL347" i="10" s="1"/>
  <c r="AL208" i="10" l="1"/>
  <c r="AL204" i="10" s="1"/>
  <c r="AL433" i="10"/>
  <c r="AL152" i="10"/>
  <c r="AL225" i="10"/>
  <c r="AL153" i="10"/>
  <c r="AL432" i="10"/>
  <c r="AL156" i="10" l="1"/>
  <c r="AL168" i="10" s="1"/>
  <c r="AL184" i="10" l="1"/>
  <c r="AL479" i="10" l="1"/>
  <c r="AL185" i="10"/>
  <c r="AM183" i="10" s="1"/>
  <c r="AL186" i="10"/>
  <c r="AL194" i="10" l="1"/>
  <c r="AM180" i="10"/>
  <c r="AM181" i="10" s="1"/>
  <c r="AL195" i="10" l="1"/>
  <c r="AL196" i="10" s="1"/>
  <c r="AL200" i="10"/>
  <c r="AL209" i="10" l="1"/>
  <c r="AL226" i="10" s="1"/>
  <c r="AM193" i="10"/>
  <c r="AL501" i="10"/>
  <c r="AM199" i="10" l="1"/>
  <c r="AM190" i="10"/>
  <c r="AM191" i="10" s="1"/>
  <c r="AL431" i="10"/>
  <c r="AL210" i="10"/>
  <c r="AL211" i="10" s="1"/>
  <c r="AM207" i="10" l="1"/>
  <c r="AL497" i="10"/>
  <c r="AM214" i="10" l="1"/>
  <c r="AM220" i="10"/>
  <c r="AM221" i="10" s="1"/>
  <c r="AM222" i="10" l="1"/>
  <c r="AM223" i="10" s="1"/>
  <c r="AM229" i="10"/>
  <c r="AM348" i="10" s="1"/>
  <c r="AM216" i="10"/>
  <c r="AM217" i="10"/>
  <c r="AM228" i="10"/>
  <c r="AM347" i="10" s="1"/>
  <c r="AM208" i="10" l="1"/>
  <c r="AM204" i="10" s="1"/>
  <c r="AM433" i="10"/>
  <c r="AM152" i="10"/>
  <c r="AM153" i="10"/>
  <c r="AM225" i="10"/>
  <c r="AM432" i="10"/>
  <c r="AM156" i="10" l="1"/>
  <c r="AM168" i="10" s="1"/>
  <c r="AM184" i="10" l="1"/>
  <c r="AM479" i="10" l="1"/>
  <c r="AM185" i="10"/>
  <c r="AN183" i="10" s="1"/>
  <c r="AM186" i="10"/>
  <c r="AM194" i="10" l="1"/>
  <c r="AN180" i="10"/>
  <c r="AN181" i="10" s="1"/>
  <c r="AM195" i="10" l="1"/>
  <c r="AM196" i="10" s="1"/>
  <c r="AM200" i="10"/>
  <c r="AN193" i="10" l="1"/>
  <c r="AM501" i="10"/>
  <c r="AM209" i="10"/>
  <c r="AM226" i="10" s="1"/>
  <c r="AM431" i="10" l="1"/>
  <c r="AM210" i="10"/>
  <c r="AM211" i="10" s="1"/>
  <c r="AN199" i="10"/>
  <c r="AN190" i="10"/>
  <c r="AN191" i="10" s="1"/>
  <c r="AN207" i="10" l="1"/>
  <c r="AM497" i="10"/>
  <c r="AN220" i="10" l="1"/>
  <c r="AN221" i="10" s="1"/>
  <c r="AN214" i="10"/>
  <c r="AN216" i="10" l="1"/>
  <c r="AN217" i="10"/>
  <c r="AN228" i="10"/>
  <c r="AN347" i="10" s="1"/>
  <c r="AN222" i="10"/>
  <c r="AN229" i="10"/>
  <c r="AN348" i="10" s="1"/>
  <c r="AN153" i="10" l="1"/>
  <c r="AN432" i="10"/>
  <c r="AN223" i="10"/>
  <c r="AN225" i="10" s="1"/>
  <c r="AN433" i="10"/>
  <c r="AN152" i="10"/>
  <c r="AN208" i="10" l="1"/>
  <c r="AN204" i="10" s="1"/>
  <c r="AN156" i="10"/>
  <c r="AN168" i="10" s="1"/>
  <c r="AN184" i="10" s="1"/>
  <c r="AN479" i="10" l="1"/>
  <c r="AN185" i="10"/>
  <c r="AO183" i="10" s="1"/>
  <c r="AN186" i="10"/>
  <c r="AN194" i="10" l="1"/>
  <c r="AO180" i="10"/>
  <c r="AO181" i="10" s="1"/>
  <c r="AN195" i="10" l="1"/>
  <c r="AN196" i="10" s="1"/>
  <c r="AN200" i="10"/>
  <c r="AN209" i="10" l="1"/>
  <c r="AN226" i="10" s="1"/>
  <c r="AO193" i="10"/>
  <c r="AN501" i="10"/>
  <c r="AO199" i="10" l="1"/>
  <c r="AO190" i="10"/>
  <c r="AO191" i="10" s="1"/>
  <c r="AN431" i="10"/>
  <c r="AN210" i="10"/>
  <c r="AN211" i="10" s="1"/>
  <c r="AO207" i="10" l="1"/>
  <c r="AN497" i="10"/>
  <c r="AO214" i="10" l="1"/>
  <c r="AO220" i="10"/>
  <c r="AO221" i="10" s="1"/>
  <c r="AO222" i="10" l="1"/>
  <c r="AO223" i="10" s="1"/>
  <c r="AO229" i="10"/>
  <c r="AO348" i="10" s="1"/>
  <c r="AO217" i="10"/>
  <c r="AO216" i="10"/>
  <c r="AO228" i="10"/>
  <c r="AO347" i="10" s="1"/>
  <c r="AO208" i="10" l="1"/>
  <c r="AO204" i="10" s="1"/>
  <c r="AO433" i="10"/>
  <c r="AO152" i="10"/>
  <c r="AO153" i="10"/>
  <c r="AO225" i="10"/>
  <c r="AO432" i="10"/>
  <c r="AO156" i="10" l="1"/>
  <c r="AO168" i="10" s="1"/>
  <c r="AO184" i="10" l="1"/>
  <c r="AO479" i="10" l="1"/>
  <c r="AO185" i="10"/>
  <c r="AP183" i="10" s="1"/>
  <c r="AO186" i="10"/>
  <c r="AO194" i="10" l="1"/>
  <c r="AP180" i="10"/>
  <c r="AP181" i="10" s="1"/>
  <c r="AO195" i="10" l="1"/>
  <c r="AO196" i="10" s="1"/>
  <c r="AO200" i="10"/>
  <c r="AO209" i="10" l="1"/>
  <c r="AO226" i="10" s="1"/>
  <c r="AP193" i="10"/>
  <c r="AO501" i="10"/>
  <c r="AP199" i="10" l="1"/>
  <c r="AP190" i="10"/>
  <c r="AP191" i="10" s="1"/>
  <c r="AO431" i="10"/>
  <c r="AO210" i="10"/>
  <c r="AO211" i="10" s="1"/>
  <c r="AP207" i="10" l="1"/>
  <c r="AO497" i="10"/>
  <c r="AP214" i="10" l="1"/>
  <c r="AP220" i="10"/>
  <c r="AP221" i="10" s="1"/>
  <c r="AP222" i="10" l="1"/>
  <c r="AP223" i="10" s="1"/>
  <c r="AP229" i="10"/>
  <c r="AP348" i="10" s="1"/>
  <c r="AP217" i="10"/>
  <c r="AP216" i="10"/>
  <c r="AP228" i="10"/>
  <c r="AP347" i="10" s="1"/>
  <c r="AP208" i="10" l="1"/>
  <c r="AP204" i="10" s="1"/>
  <c r="AP433" i="10"/>
  <c r="AP152" i="10"/>
  <c r="AP153" i="10"/>
  <c r="AP225" i="10"/>
  <c r="AP432" i="10"/>
  <c r="AP156" i="10" l="1"/>
  <c r="AP168" i="10" s="1"/>
  <c r="AP184" i="10" l="1"/>
  <c r="AP479" i="10" l="1"/>
  <c r="AP185" i="10"/>
  <c r="AQ183" i="10" s="1"/>
  <c r="AP186" i="10"/>
  <c r="AP194" i="10" l="1"/>
  <c r="AQ180" i="10"/>
  <c r="AQ181" i="10" s="1"/>
  <c r="AP195" i="10" l="1"/>
  <c r="AP196" i="10" s="1"/>
  <c r="AP200" i="10"/>
  <c r="AP209" i="10" l="1"/>
  <c r="AP226" i="10" s="1"/>
  <c r="AQ193" i="10"/>
  <c r="AP501" i="10"/>
  <c r="AQ190" i="10" l="1"/>
  <c r="AQ191" i="10" s="1"/>
  <c r="AQ199" i="10"/>
  <c r="AP431" i="10"/>
  <c r="AP210" i="10"/>
  <c r="AP211" i="10" s="1"/>
  <c r="AQ207" i="10" l="1"/>
  <c r="AP497" i="10"/>
  <c r="AQ220" i="10" l="1"/>
  <c r="AQ221" i="10" s="1"/>
  <c r="AQ214" i="10"/>
  <c r="AQ216" i="10" l="1"/>
  <c r="AQ217" i="10"/>
  <c r="AQ228" i="10"/>
  <c r="AQ347" i="10" s="1"/>
  <c r="AQ222" i="10"/>
  <c r="AQ223" i="10" s="1"/>
  <c r="AQ229" i="10"/>
  <c r="AQ348" i="10" s="1"/>
  <c r="AQ153" i="10" l="1"/>
  <c r="AQ225" i="10"/>
  <c r="AQ432" i="10"/>
  <c r="AQ208" i="10"/>
  <c r="AQ433" i="10"/>
  <c r="AQ152" i="10"/>
  <c r="AQ156" i="10" l="1"/>
  <c r="AQ168" i="10" s="1"/>
  <c r="AQ184" i="10" s="1"/>
  <c r="AQ204" i="10"/>
  <c r="AQ479" i="10" l="1"/>
  <c r="AQ185" i="10"/>
  <c r="AR183" i="10" s="1"/>
  <c r="AQ186" i="10"/>
  <c r="AQ194" i="10" l="1"/>
  <c r="AR180" i="10"/>
  <c r="AR181" i="10" s="1"/>
  <c r="AQ195" i="10" l="1"/>
  <c r="AQ196" i="10" s="1"/>
  <c r="AQ200" i="10"/>
  <c r="AQ209" i="10" l="1"/>
  <c r="AQ226" i="10" s="1"/>
  <c r="AR193" i="10"/>
  <c r="AQ501" i="10"/>
  <c r="AR190" i="10" l="1"/>
  <c r="AR191" i="10" s="1"/>
  <c r="AR199" i="10"/>
  <c r="AQ431" i="10"/>
  <c r="AQ210" i="10"/>
  <c r="AQ211" i="10" s="1"/>
  <c r="AR207" i="10" l="1"/>
  <c r="AQ497" i="10"/>
  <c r="AR220" i="10" l="1"/>
  <c r="AR221" i="10" s="1"/>
  <c r="AR214" i="10"/>
  <c r="AR216" i="10" l="1"/>
  <c r="AR217" i="10"/>
  <c r="AR228" i="10"/>
  <c r="AR347" i="10" s="1"/>
  <c r="AR222" i="10"/>
  <c r="AR223" i="10" s="1"/>
  <c r="AR229" i="10"/>
  <c r="AR348" i="10" s="1"/>
  <c r="AR153" i="10" l="1"/>
  <c r="AR225" i="10"/>
  <c r="AR432" i="10"/>
  <c r="AR208" i="10"/>
  <c r="AR433" i="10"/>
  <c r="AR152" i="10"/>
  <c r="AR156" i="10" l="1"/>
  <c r="AR168" i="10" s="1"/>
  <c r="AR184" i="10" s="1"/>
  <c r="AR204" i="10"/>
  <c r="AR479" i="10" l="1"/>
  <c r="AR185" i="10"/>
  <c r="AS183" i="10" s="1"/>
  <c r="AR186" i="10"/>
  <c r="AR194" i="10" l="1"/>
  <c r="AS180" i="10"/>
  <c r="AS181" i="10" s="1"/>
  <c r="AR195" i="10" l="1"/>
  <c r="AR196" i="10" s="1"/>
  <c r="AR200" i="10"/>
  <c r="AR209" i="10" l="1"/>
  <c r="AR226" i="10" s="1"/>
  <c r="AS193" i="10"/>
  <c r="AR501" i="10"/>
  <c r="AS190" i="10" l="1"/>
  <c r="AS191" i="10" s="1"/>
  <c r="AS199" i="10"/>
  <c r="AR431" i="10"/>
  <c r="AR210" i="10"/>
  <c r="AR211" i="10" s="1"/>
  <c r="AS207" i="10" l="1"/>
  <c r="AR497" i="10"/>
  <c r="AS220" i="10" l="1"/>
  <c r="AS221" i="10" s="1"/>
  <c r="AS214" i="10"/>
  <c r="AS217" i="10" l="1"/>
  <c r="AS216" i="10"/>
  <c r="AS228" i="10"/>
  <c r="AS347" i="10" s="1"/>
  <c r="AS222" i="10"/>
  <c r="AS223" i="10" s="1"/>
  <c r="AS229" i="10"/>
  <c r="AS348" i="10" s="1"/>
  <c r="AS225" i="10" l="1"/>
  <c r="AS153" i="10"/>
  <c r="AS432" i="10"/>
  <c r="AS433" i="10"/>
  <c r="AS152" i="10"/>
  <c r="AS208" i="10"/>
  <c r="AS156" i="10" l="1"/>
  <c r="AS168" i="10" s="1"/>
  <c r="AS184" i="10" s="1"/>
  <c r="AS204" i="10"/>
  <c r="AS479" i="10" l="1"/>
  <c r="AS185" i="10"/>
  <c r="AT183" i="10" s="1"/>
  <c r="AS186" i="10"/>
  <c r="AS194" i="10" l="1"/>
  <c r="AT180" i="10"/>
  <c r="AT181" i="10" s="1"/>
  <c r="AS195" i="10" l="1"/>
  <c r="AS196" i="10" s="1"/>
  <c r="AS200" i="10"/>
  <c r="AT193" i="10" l="1"/>
  <c r="AS501" i="10"/>
  <c r="AS209" i="10"/>
  <c r="AS226" i="10" s="1"/>
  <c r="AS431" i="10" l="1"/>
  <c r="AS210" i="10"/>
  <c r="AS211" i="10" s="1"/>
  <c r="AT199" i="10"/>
  <c r="AT190" i="10"/>
  <c r="AT191" i="10" s="1"/>
  <c r="AT207" i="10" l="1"/>
  <c r="AS497" i="10"/>
  <c r="AT214" i="10" l="1"/>
  <c r="AT220" i="10"/>
  <c r="AT221" i="10" s="1"/>
  <c r="AT222" i="10" l="1"/>
  <c r="AT223" i="10" s="1"/>
  <c r="AT229" i="10"/>
  <c r="AT348" i="10" s="1"/>
  <c r="AT216" i="10"/>
  <c r="AT217" i="10"/>
  <c r="AT228" i="10"/>
  <c r="AT347" i="10" s="1"/>
  <c r="AT208" i="10" l="1"/>
  <c r="AT204" i="10" s="1"/>
  <c r="AT433" i="10"/>
  <c r="AT152" i="10"/>
  <c r="AT153" i="10"/>
  <c r="AT225" i="10"/>
  <c r="AT432" i="10"/>
  <c r="AT156" i="10" l="1"/>
  <c r="AT168" i="10" s="1"/>
  <c r="AT184" i="10" l="1"/>
  <c r="AT479" i="10" l="1"/>
  <c r="AT185" i="10"/>
  <c r="AU183" i="10" s="1"/>
  <c r="AT186" i="10"/>
  <c r="AT194" i="10" l="1"/>
  <c r="AU180" i="10"/>
  <c r="AU181" i="10" s="1"/>
  <c r="AT195" i="10" l="1"/>
  <c r="AT196" i="10" s="1"/>
  <c r="AT200" i="10"/>
  <c r="AU193" i="10" l="1"/>
  <c r="AT501" i="10"/>
  <c r="AT209" i="10"/>
  <c r="AT226" i="10" s="1"/>
  <c r="AT431" i="10" l="1"/>
  <c r="AT210" i="10"/>
  <c r="AT211" i="10" s="1"/>
  <c r="AU199" i="10"/>
  <c r="AU190" i="10"/>
  <c r="AU191" i="10" s="1"/>
  <c r="AU207" i="10" l="1"/>
  <c r="AT497" i="10"/>
  <c r="AU214" i="10" l="1"/>
  <c r="AU220" i="10"/>
  <c r="AU221" i="10" s="1"/>
  <c r="AU222" i="10" l="1"/>
  <c r="AU223" i="10" s="1"/>
  <c r="AU229" i="10"/>
  <c r="AU348" i="10" s="1"/>
  <c r="AU216" i="10"/>
  <c r="AU217" i="10"/>
  <c r="AU228" i="10"/>
  <c r="AU347" i="10" s="1"/>
  <c r="AU208" i="10" l="1"/>
  <c r="AU204" i="10" s="1"/>
  <c r="AU433" i="10"/>
  <c r="AU152" i="10"/>
  <c r="AU153" i="10"/>
  <c r="AU225" i="10"/>
  <c r="AU432" i="10"/>
  <c r="AU156" i="10" l="1"/>
  <c r="AU168" i="10" s="1"/>
  <c r="AU184" i="10" l="1"/>
  <c r="AU479" i="10" l="1"/>
  <c r="AU185" i="10"/>
  <c r="AV183" i="10" s="1"/>
  <c r="AU186" i="10"/>
  <c r="AU194" i="10" l="1"/>
  <c r="AV180" i="10"/>
  <c r="AV181" i="10" s="1"/>
  <c r="AU195" i="10" l="1"/>
  <c r="AU196" i="10" s="1"/>
  <c r="AU200" i="10"/>
  <c r="AV193" i="10" l="1"/>
  <c r="AU501" i="10"/>
  <c r="AU209" i="10"/>
  <c r="AU226" i="10" s="1"/>
  <c r="AU431" i="10" l="1"/>
  <c r="AU210" i="10"/>
  <c r="AU211" i="10" s="1"/>
  <c r="AV190" i="10"/>
  <c r="AV191" i="10" s="1"/>
  <c r="AV199" i="10"/>
  <c r="AV207" i="10" l="1"/>
  <c r="AU497" i="10"/>
  <c r="AV214" i="10" l="1"/>
  <c r="AV220" i="10"/>
  <c r="AV221" i="10" s="1"/>
  <c r="AV222" i="10" l="1"/>
  <c r="AV223" i="10" s="1"/>
  <c r="AV229" i="10"/>
  <c r="AV348" i="10" s="1"/>
  <c r="AV216" i="10"/>
  <c r="AV217" i="10"/>
  <c r="AV228" i="10"/>
  <c r="AV347" i="10" s="1"/>
  <c r="AV208" i="10" l="1"/>
  <c r="AV204" i="10" s="1"/>
  <c r="AV433" i="10"/>
  <c r="AV152" i="10"/>
  <c r="AV153" i="10"/>
  <c r="AV225" i="10"/>
  <c r="AV432" i="10"/>
  <c r="AV156" i="10" l="1"/>
  <c r="AV168" i="10" s="1"/>
  <c r="AV184" i="10" l="1"/>
  <c r="AV479" i="10" l="1"/>
  <c r="AV185" i="10"/>
  <c r="AW183" i="10" s="1"/>
  <c r="AV186" i="10"/>
  <c r="AV194" i="10" l="1"/>
  <c r="AW180" i="10"/>
  <c r="AW181" i="10" s="1"/>
  <c r="AV195" i="10" l="1"/>
  <c r="AV196" i="10" s="1"/>
  <c r="AV200" i="10"/>
  <c r="AV209" i="10" l="1"/>
  <c r="AV226" i="10" s="1"/>
  <c r="AW193" i="10"/>
  <c r="AV501" i="10"/>
  <c r="AW190" i="10" l="1"/>
  <c r="AW191" i="10" s="1"/>
  <c r="AW199" i="10"/>
  <c r="AV431" i="10"/>
  <c r="AV210" i="10"/>
  <c r="AV211" i="10" s="1"/>
  <c r="AW207" i="10" l="1"/>
  <c r="AV497" i="10"/>
  <c r="AW214" i="10" l="1"/>
  <c r="AW220" i="10"/>
  <c r="AW221" i="10" s="1"/>
  <c r="AW222" i="10" l="1"/>
  <c r="AW223" i="10" s="1"/>
  <c r="AW229" i="10"/>
  <c r="AW348" i="10" s="1"/>
  <c r="AW216" i="10"/>
  <c r="AW217" i="10"/>
  <c r="AW228" i="10"/>
  <c r="AW347" i="10" s="1"/>
  <c r="AW208" i="10" l="1"/>
  <c r="AW204" i="10" s="1"/>
  <c r="AW433" i="10"/>
  <c r="AW152" i="10"/>
  <c r="AW153" i="10"/>
  <c r="AW225" i="10"/>
  <c r="AW432" i="10"/>
  <c r="AW156" i="10" l="1"/>
  <c r="AW168" i="10" s="1"/>
  <c r="AW184" i="10" l="1"/>
  <c r="AW479" i="10" l="1"/>
  <c r="AW185" i="10"/>
  <c r="AX183" i="10" s="1"/>
  <c r="AW186" i="10"/>
  <c r="AW194" i="10" l="1"/>
  <c r="AX180" i="10"/>
  <c r="AX181" i="10" s="1"/>
  <c r="AW195" i="10" l="1"/>
  <c r="AW196" i="10" s="1"/>
  <c r="AW200" i="10"/>
  <c r="AW209" i="10" l="1"/>
  <c r="AW226" i="10" s="1"/>
  <c r="AX193" i="10"/>
  <c r="AW501" i="10"/>
  <c r="AX190" i="10" l="1"/>
  <c r="AX191" i="10" s="1"/>
  <c r="AX199" i="10"/>
  <c r="AW431" i="10"/>
  <c r="AW210" i="10"/>
  <c r="AW211" i="10" s="1"/>
  <c r="AX207" i="10" l="1"/>
  <c r="AW497" i="10"/>
  <c r="AX220" i="10" l="1"/>
  <c r="AX221" i="10" s="1"/>
  <c r="AX214" i="10"/>
  <c r="AX217" i="10" l="1"/>
  <c r="AX216" i="10"/>
  <c r="AX228" i="10"/>
  <c r="AX347" i="10" s="1"/>
  <c r="AX222" i="10"/>
  <c r="AX223" i="10" s="1"/>
  <c r="AX229" i="10"/>
  <c r="AX348" i="10" s="1"/>
  <c r="AX153" i="10" l="1"/>
  <c r="AX225" i="10"/>
  <c r="AX432" i="10"/>
  <c r="AX433" i="10"/>
  <c r="AX152" i="10"/>
  <c r="AX208" i="10"/>
  <c r="AX156" i="10" l="1"/>
  <c r="AX168" i="10" s="1"/>
  <c r="AX184" i="10" s="1"/>
  <c r="AX204" i="10"/>
  <c r="AX479" i="10" l="1"/>
  <c r="AX185" i="10"/>
  <c r="AY183" i="10" s="1"/>
  <c r="AX186" i="10"/>
  <c r="AY180" i="10" l="1"/>
  <c r="AY181" i="10" s="1"/>
  <c r="AX194" i="10"/>
  <c r="AX195" i="10" l="1"/>
  <c r="AX196" i="10" s="1"/>
  <c r="AX200" i="10"/>
  <c r="AX209" i="10" l="1"/>
  <c r="AX226" i="10" s="1"/>
  <c r="AY193" i="10"/>
  <c r="AX501" i="10"/>
  <c r="AY190" i="10" l="1"/>
  <c r="AY191" i="10" s="1"/>
  <c r="AY199" i="10"/>
  <c r="AX431" i="10"/>
  <c r="AX210" i="10"/>
  <c r="AX211" i="10" s="1"/>
  <c r="AY207" i="10" l="1"/>
  <c r="AY220" i="10" s="1"/>
  <c r="AY221" i="10" s="1"/>
  <c r="AX497" i="10"/>
  <c r="AY229" i="10" l="1"/>
  <c r="AY348" i="10" s="1"/>
  <c r="AY222" i="10"/>
  <c r="AY223" i="10" s="1"/>
  <c r="AY225" i="10" s="1"/>
  <c r="G133" i="10" s="1"/>
  <c r="AY214" i="10"/>
  <c r="F338" i="10" l="1"/>
  <c r="J133" i="10"/>
  <c r="J33" i="3"/>
  <c r="L33" i="3" s="1"/>
  <c r="H133" i="10"/>
  <c r="I133" i="10" s="1"/>
  <c r="AY432" i="10"/>
  <c r="AY153" i="10"/>
  <c r="AY217" i="10"/>
  <c r="AY208" i="10" s="1"/>
  <c r="AY216" i="10"/>
  <c r="AY228" i="10"/>
  <c r="AY347" i="10" s="1"/>
  <c r="J345" i="10" l="1"/>
  <c r="AY433" i="10"/>
  <c r="AY152" i="10"/>
  <c r="AY156" i="10" s="1"/>
  <c r="AY168" i="10" s="1"/>
  <c r="AY204" i="10"/>
  <c r="K338" i="10" l="1"/>
  <c r="K345" i="10" s="1"/>
  <c r="AY184" i="10"/>
  <c r="L338" i="10" l="1"/>
  <c r="L358" i="10" s="1"/>
  <c r="K351" i="10"/>
  <c r="K358" i="10"/>
  <c r="AY479" i="10"/>
  <c r="AY185" i="10"/>
  <c r="AZ183" i="10" s="1"/>
  <c r="AY186" i="10"/>
  <c r="K493" i="10" l="1"/>
  <c r="L351" i="10"/>
  <c r="L345" i="10"/>
  <c r="AY194" i="10"/>
  <c r="AZ180" i="10"/>
  <c r="AZ181" i="10" s="1"/>
  <c r="M338" i="10" l="1"/>
  <c r="M358" i="10" s="1"/>
  <c r="L493" i="10"/>
  <c r="AY195" i="10"/>
  <c r="AY196" i="10" s="1"/>
  <c r="AY200" i="10"/>
  <c r="M351" i="10" l="1"/>
  <c r="M493" i="10" s="1"/>
  <c r="M345" i="10"/>
  <c r="AZ193" i="10"/>
  <c r="AY501" i="10"/>
  <c r="AY209" i="10"/>
  <c r="AY226" i="10" s="1"/>
  <c r="N338" i="10" l="1"/>
  <c r="AY431" i="10"/>
  <c r="AY210" i="10"/>
  <c r="AY211" i="10" s="1"/>
  <c r="AZ190" i="10"/>
  <c r="AZ191" i="10" s="1"/>
  <c r="AZ199" i="10"/>
  <c r="N358" i="10" l="1"/>
  <c r="N351" i="10"/>
  <c r="N345" i="10"/>
  <c r="AZ207" i="10"/>
  <c r="AY497" i="10"/>
  <c r="O338" i="10" l="1"/>
  <c r="O358" i="10" s="1"/>
  <c r="N493" i="10"/>
  <c r="AZ214" i="10"/>
  <c r="O345" i="10" l="1"/>
  <c r="P338" i="10" s="1"/>
  <c r="P358" i="10" s="1"/>
  <c r="O351" i="10"/>
  <c r="AZ216" i="10"/>
  <c r="AZ217" i="10"/>
  <c r="AZ208" i="10" s="1"/>
  <c r="AZ228" i="10"/>
  <c r="AZ347" i="10" s="1"/>
  <c r="P345" i="10" l="1"/>
  <c r="Q338" i="10" s="1"/>
  <c r="Q358" i="10" s="1"/>
  <c r="O493" i="10"/>
  <c r="P351" i="10"/>
  <c r="AZ204" i="10"/>
  <c r="AZ433" i="10"/>
  <c r="AZ152" i="10"/>
  <c r="AZ156" i="10" s="1"/>
  <c r="AZ168" i="10" s="1"/>
  <c r="Q345" i="10" l="1"/>
  <c r="R338" i="10" s="1"/>
  <c r="R358" i="10" s="1"/>
  <c r="P493" i="10"/>
  <c r="Q351" i="10"/>
  <c r="AZ184" i="10"/>
  <c r="R345" i="10" l="1"/>
  <c r="S338" i="10" s="1"/>
  <c r="S358" i="10" s="1"/>
  <c r="Q493" i="10"/>
  <c r="R351" i="10"/>
  <c r="AZ479" i="10"/>
  <c r="AZ185" i="10"/>
  <c r="BA183" i="10" s="1"/>
  <c r="AZ186" i="10"/>
  <c r="S345" i="10" l="1"/>
  <c r="T338" i="10" s="1"/>
  <c r="T358" i="10" s="1"/>
  <c r="R493" i="10"/>
  <c r="S351" i="10"/>
  <c r="BA180" i="10"/>
  <c r="BA181" i="10" s="1"/>
  <c r="AZ194" i="10"/>
  <c r="AZ200" i="10" s="1"/>
  <c r="T345" i="10" l="1"/>
  <c r="S493" i="10"/>
  <c r="T351" i="10"/>
  <c r="AZ209" i="10"/>
  <c r="AZ226" i="10" s="1"/>
  <c r="AZ195" i="10"/>
  <c r="AZ196" i="10" s="1"/>
  <c r="T493" i="10" l="1"/>
  <c r="U338" i="10"/>
  <c r="U358" i="10" s="1"/>
  <c r="BA193" i="10"/>
  <c r="AZ501" i="10"/>
  <c r="AZ431" i="10"/>
  <c r="AZ210" i="10"/>
  <c r="AZ211" i="10" s="1"/>
  <c r="U345" i="10" l="1"/>
  <c r="U351" i="10"/>
  <c r="BA207" i="10"/>
  <c r="AZ497" i="10"/>
  <c r="BA190" i="10"/>
  <c r="BA191" i="10" s="1"/>
  <c r="BA199" i="10"/>
  <c r="U493" i="10" l="1"/>
  <c r="V338" i="10"/>
  <c r="V358" i="10" s="1"/>
  <c r="BA214" i="10"/>
  <c r="V345" i="10" l="1"/>
  <c r="V351" i="10"/>
  <c r="BA217" i="10"/>
  <c r="BA208" i="10" s="1"/>
  <c r="BA216" i="10"/>
  <c r="BA228" i="10"/>
  <c r="BA347" i="10" s="1"/>
  <c r="V493" i="10" l="1"/>
  <c r="W338" i="10"/>
  <c r="W358" i="10" s="1"/>
  <c r="BA433" i="10"/>
  <c r="BA152" i="10"/>
  <c r="BA156" i="10" s="1"/>
  <c r="BA168" i="10" s="1"/>
  <c r="BA204" i="10"/>
  <c r="W345" i="10" l="1"/>
  <c r="X338" i="10" s="1"/>
  <c r="X358" i="10" s="1"/>
  <c r="W351" i="10"/>
  <c r="BA184" i="10"/>
  <c r="X345" i="10" l="1"/>
  <c r="Y338" i="10" s="1"/>
  <c r="Y358" i="10" s="1"/>
  <c r="W493" i="10"/>
  <c r="X351" i="10"/>
  <c r="X493" i="10" s="1"/>
  <c r="BA479" i="10"/>
  <c r="BA185" i="10"/>
  <c r="BB183" i="10" s="1"/>
  <c r="BA186" i="10"/>
  <c r="Y351" i="10" l="1"/>
  <c r="Y345" i="10"/>
  <c r="BA194" i="10"/>
  <c r="BB180" i="10"/>
  <c r="BB181" i="10" s="1"/>
  <c r="Z338" i="10"/>
  <c r="Z358" i="10" s="1"/>
  <c r="Y493" i="10"/>
  <c r="Z351" i="10" l="1"/>
  <c r="Z493" i="10" s="1"/>
  <c r="Z345" i="10"/>
  <c r="BA195" i="10"/>
  <c r="BA196" i="10" s="1"/>
  <c r="BA200" i="10"/>
  <c r="BB193" i="10" l="1"/>
  <c r="BA501" i="10"/>
  <c r="BA209" i="10"/>
  <c r="BA226" i="10" s="1"/>
  <c r="AA338" i="10"/>
  <c r="AA358" i="10" l="1"/>
  <c r="AA351" i="10"/>
  <c r="AA345" i="10"/>
  <c r="BA431" i="10"/>
  <c r="BA210" i="10"/>
  <c r="BA211" i="10" s="1"/>
  <c r="BB190" i="10"/>
  <c r="BB191" i="10" s="1"/>
  <c r="BB199" i="10"/>
  <c r="BB207" i="10" l="1"/>
  <c r="BA497" i="10"/>
  <c r="AB338" i="10"/>
  <c r="AB358" i="10" s="1"/>
  <c r="AA493" i="10"/>
  <c r="AB351" i="10" l="1"/>
  <c r="AB493" i="10" s="1"/>
  <c r="AB345" i="10"/>
  <c r="BB214" i="10"/>
  <c r="BB217" i="10" l="1"/>
  <c r="BB208" i="10" s="1"/>
  <c r="BB216" i="10"/>
  <c r="BB228" i="10"/>
  <c r="BB347" i="10" s="1"/>
  <c r="AC338" i="10"/>
  <c r="AC358" i="10" l="1"/>
  <c r="AC351" i="10"/>
  <c r="AC345" i="10"/>
  <c r="BB433" i="10"/>
  <c r="BB152" i="10"/>
  <c r="BB156" i="10" s="1"/>
  <c r="BB168" i="10" s="1"/>
  <c r="BB204" i="10"/>
  <c r="BB184" i="10" l="1"/>
  <c r="AD338" i="10"/>
  <c r="AD358" i="10" s="1"/>
  <c r="AC493" i="10"/>
  <c r="AD351" i="10" l="1"/>
  <c r="AD493" i="10" s="1"/>
  <c r="AD345" i="10"/>
  <c r="BB479" i="10"/>
  <c r="BB185" i="10"/>
  <c r="BC183" i="10" s="1"/>
  <c r="BB186" i="10"/>
  <c r="BB194" i="10" l="1"/>
  <c r="BC180" i="10"/>
  <c r="BC181" i="10" s="1"/>
  <c r="AE338" i="10"/>
  <c r="AE345" i="10" s="1"/>
  <c r="AF338" i="10" l="1"/>
  <c r="AF358" i="10" s="1"/>
  <c r="AE358" i="10"/>
  <c r="AE351" i="10"/>
  <c r="BB195" i="10"/>
  <c r="BB196" i="10" s="1"/>
  <c r="BB200" i="10"/>
  <c r="BC193" i="10" l="1"/>
  <c r="BB501" i="10"/>
  <c r="BB209" i="10"/>
  <c r="BB226" i="10" s="1"/>
  <c r="AE493" i="10"/>
  <c r="AF351" i="10"/>
  <c r="AF345" i="10"/>
  <c r="AG338" i="10" l="1"/>
  <c r="AG358" i="10" s="1"/>
  <c r="AF493" i="10"/>
  <c r="BB431" i="10"/>
  <c r="BB210" i="10"/>
  <c r="BB211" i="10" s="1"/>
  <c r="BC190" i="10"/>
  <c r="BC191" i="10" s="1"/>
  <c r="BC199" i="10"/>
  <c r="AG351" i="10" l="1"/>
  <c r="AG493" i="10" s="1"/>
  <c r="BC207" i="10"/>
  <c r="BB497" i="10"/>
  <c r="AG345" i="10"/>
  <c r="AH338" i="10" l="1"/>
  <c r="BC214" i="10"/>
  <c r="BC217" i="10" l="1"/>
  <c r="BC208" i="10" s="1"/>
  <c r="BC216" i="10"/>
  <c r="BC228" i="10"/>
  <c r="BC347" i="10" s="1"/>
  <c r="AH358" i="10"/>
  <c r="AH351" i="10"/>
  <c r="AH345" i="10"/>
  <c r="AI338" i="10" l="1"/>
  <c r="AI358" i="10" s="1"/>
  <c r="AH493" i="10"/>
  <c r="BC433" i="10"/>
  <c r="BC152" i="10"/>
  <c r="BC156" i="10" s="1"/>
  <c r="BC168" i="10" s="1"/>
  <c r="BC204" i="10"/>
  <c r="AI351" i="10" l="1"/>
  <c r="AI493" i="10" s="1"/>
  <c r="BC184" i="10"/>
  <c r="AI345" i="10"/>
  <c r="AJ338" i="10" l="1"/>
  <c r="BC479" i="10"/>
  <c r="BC185" i="10"/>
  <c r="BD183" i="10" s="1"/>
  <c r="BC186" i="10"/>
  <c r="BC194" i="10" l="1"/>
  <c r="BD180" i="10"/>
  <c r="BD181" i="10" s="1"/>
  <c r="AJ358" i="10"/>
  <c r="AJ351" i="10"/>
  <c r="AJ345" i="10"/>
  <c r="AK338" i="10" l="1"/>
  <c r="AK358" i="10" s="1"/>
  <c r="AJ493" i="10"/>
  <c r="BC195" i="10"/>
  <c r="BC196" i="10" s="1"/>
  <c r="BC200" i="10"/>
  <c r="AK351" i="10" l="1"/>
  <c r="AK493" i="10" s="1"/>
  <c r="BC209" i="10"/>
  <c r="BC226" i="10" s="1"/>
  <c r="BD193" i="10"/>
  <c r="BC501" i="10"/>
  <c r="AK345" i="10"/>
  <c r="AL338" i="10" l="1"/>
  <c r="BD199" i="10"/>
  <c r="BD190" i="10"/>
  <c r="BD191" i="10" s="1"/>
  <c r="BC431" i="10"/>
  <c r="BC210" i="10"/>
  <c r="BC211" i="10" s="1"/>
  <c r="BD207" i="10" l="1"/>
  <c r="BC497" i="10"/>
  <c r="AL358" i="10"/>
  <c r="AL351" i="10"/>
  <c r="AL345" i="10"/>
  <c r="AL493" i="10" l="1"/>
  <c r="AM338" i="10"/>
  <c r="AM358" i="10" s="1"/>
  <c r="BD214" i="10"/>
  <c r="BD217" i="10" l="1"/>
  <c r="BD208" i="10" s="1"/>
  <c r="BD216" i="10"/>
  <c r="BD228" i="10"/>
  <c r="BD347" i="10" s="1"/>
  <c r="AM345" i="10"/>
  <c r="AM351" i="10"/>
  <c r="AM493" i="10" l="1"/>
  <c r="AN338" i="10"/>
  <c r="AN358" i="10" s="1"/>
  <c r="BD433" i="10"/>
  <c r="BD152" i="10"/>
  <c r="BD156" i="10" s="1"/>
  <c r="BD168" i="10" s="1"/>
  <c r="BD204" i="10"/>
  <c r="BD184" i="10" l="1"/>
  <c r="AN345" i="10"/>
  <c r="AN351" i="10"/>
  <c r="AN493" i="10" l="1"/>
  <c r="AO338" i="10"/>
  <c r="AO358" i="10" s="1"/>
  <c r="BD479" i="10"/>
  <c r="BD185" i="10"/>
  <c r="BE183" i="10" s="1"/>
  <c r="BD186" i="10"/>
  <c r="BE180" i="10" l="1"/>
  <c r="BE181" i="10" s="1"/>
  <c r="BD194" i="10"/>
  <c r="BD200" i="10" s="1"/>
  <c r="AO345" i="10"/>
  <c r="AO351" i="10"/>
  <c r="BD209" i="10" l="1"/>
  <c r="BD226" i="10" s="1"/>
  <c r="AO493" i="10"/>
  <c r="AP338" i="10"/>
  <c r="AP358" i="10" s="1"/>
  <c r="BD195" i="10"/>
  <c r="BD196" i="10" s="1"/>
  <c r="BE193" i="10" l="1"/>
  <c r="BD501" i="10"/>
  <c r="AP345" i="10"/>
  <c r="AP351" i="10"/>
  <c r="BD431" i="10"/>
  <c r="BD210" i="10"/>
  <c r="BD211" i="10" s="1"/>
  <c r="BE207" i="10" l="1"/>
  <c r="BD497" i="10"/>
  <c r="AP493" i="10"/>
  <c r="AQ338" i="10"/>
  <c r="AQ358" i="10" s="1"/>
  <c r="BE199" i="10"/>
  <c r="BE190" i="10"/>
  <c r="BE191" i="10" s="1"/>
  <c r="AQ345" i="10" l="1"/>
  <c r="AQ351" i="10"/>
  <c r="BE214" i="10"/>
  <c r="BE217" i="10" l="1"/>
  <c r="BE208" i="10" s="1"/>
  <c r="BE216" i="10"/>
  <c r="BE228" i="10"/>
  <c r="BE347" i="10" s="1"/>
  <c r="AQ493" i="10"/>
  <c r="AR338" i="10"/>
  <c r="AR358" i="10" s="1"/>
  <c r="AR345" i="10" l="1"/>
  <c r="AR351" i="10"/>
  <c r="BE433" i="10"/>
  <c r="BE152" i="10"/>
  <c r="BE156" i="10" s="1"/>
  <c r="BE168" i="10" s="1"/>
  <c r="BE204" i="10"/>
  <c r="BE184" i="10" l="1"/>
  <c r="AR493" i="10"/>
  <c r="AS338" i="10"/>
  <c r="AS358" i="10" s="1"/>
  <c r="AS351" i="10" l="1"/>
  <c r="AS345" i="10"/>
  <c r="BE479" i="10"/>
  <c r="BE185" i="10"/>
  <c r="BF183" i="10" s="1"/>
  <c r="BE186" i="10"/>
  <c r="BE194" i="10" l="1"/>
  <c r="BF180" i="10"/>
  <c r="BF181" i="10" s="1"/>
  <c r="AT338" i="10"/>
  <c r="AT358" i="10" s="1"/>
  <c r="AS493" i="10"/>
  <c r="AT351" i="10" l="1"/>
  <c r="AT493" i="10" s="1"/>
  <c r="AT345" i="10"/>
  <c r="BE195" i="10"/>
  <c r="BE196" i="10" s="1"/>
  <c r="BE200" i="10"/>
  <c r="BF193" i="10" l="1"/>
  <c r="BE501" i="10"/>
  <c r="BE209" i="10"/>
  <c r="BE226" i="10" s="1"/>
  <c r="AU338" i="10"/>
  <c r="AU358" i="10" l="1"/>
  <c r="AU351" i="10"/>
  <c r="AU345" i="10"/>
  <c r="BE431" i="10"/>
  <c r="BE210" i="10"/>
  <c r="BE211" i="10" s="1"/>
  <c r="BF190" i="10"/>
  <c r="BF191" i="10" s="1"/>
  <c r="BF199" i="10"/>
  <c r="BF207" i="10" l="1"/>
  <c r="BE497" i="10"/>
  <c r="AV338" i="10"/>
  <c r="AV358" i="10" s="1"/>
  <c r="AU493" i="10"/>
  <c r="AV351" i="10" l="1"/>
  <c r="AV493" i="10" s="1"/>
  <c r="AV345" i="10"/>
  <c r="BF214" i="10"/>
  <c r="BF216" i="10" l="1"/>
  <c r="BF217" i="10"/>
  <c r="BF208" i="10" s="1"/>
  <c r="BF228" i="10"/>
  <c r="BF347" i="10" s="1"/>
  <c r="AW338" i="10"/>
  <c r="AW358" i="10" l="1"/>
  <c r="AW351" i="10"/>
  <c r="AW345" i="10"/>
  <c r="BF204" i="10"/>
  <c r="BF433" i="10"/>
  <c r="BF152" i="10"/>
  <c r="BF156" i="10" s="1"/>
  <c r="BF168" i="10" s="1"/>
  <c r="BF184" i="10" l="1"/>
  <c r="AX338" i="10"/>
  <c r="AX358" i="10" s="1"/>
  <c r="AW493" i="10"/>
  <c r="AX351" i="10" l="1"/>
  <c r="AX493" i="10" s="1"/>
  <c r="AX345" i="10"/>
  <c r="BF479" i="10"/>
  <c r="BF185" i="10"/>
  <c r="BG183" i="10" s="1"/>
  <c r="BF186" i="10"/>
  <c r="BF194" i="10" l="1"/>
  <c r="BG180" i="10"/>
  <c r="BG181" i="10" s="1"/>
  <c r="AY338" i="10"/>
  <c r="AY345" i="10" s="1"/>
  <c r="AZ338" i="10" l="1"/>
  <c r="AZ358" i="10" s="1"/>
  <c r="AY358" i="10"/>
  <c r="AY351" i="10"/>
  <c r="BF195" i="10"/>
  <c r="BF196" i="10" s="1"/>
  <c r="BF200" i="10"/>
  <c r="BG193" i="10" l="1"/>
  <c r="BF501" i="10"/>
  <c r="BF209" i="10"/>
  <c r="BF226" i="10" s="1"/>
  <c r="AZ351" i="10"/>
  <c r="AY493" i="10"/>
  <c r="AZ345" i="10"/>
  <c r="BA338" i="10" l="1"/>
  <c r="BA358" i="10" s="1"/>
  <c r="AZ493" i="10"/>
  <c r="BF431" i="10"/>
  <c r="BF210" i="10"/>
  <c r="BF211" i="10" s="1"/>
  <c r="BG199" i="10"/>
  <c r="BG190" i="10"/>
  <c r="BG191" i="10" s="1"/>
  <c r="BA351" i="10" l="1"/>
  <c r="BA493" i="10" s="1"/>
  <c r="BG207" i="10"/>
  <c r="BF497" i="10"/>
  <c r="BA345" i="10"/>
  <c r="BB338" i="10" l="1"/>
  <c r="BG214" i="10"/>
  <c r="BG217" i="10" l="1"/>
  <c r="BG208" i="10" s="1"/>
  <c r="BG216" i="10"/>
  <c r="BG228" i="10"/>
  <c r="BG347" i="10" s="1"/>
  <c r="BB358" i="10"/>
  <c r="BB351" i="10"/>
  <c r="BB345" i="10"/>
  <c r="BC338" i="10" l="1"/>
  <c r="BC358" i="10" s="1"/>
  <c r="BB493" i="10"/>
  <c r="BG433" i="10"/>
  <c r="BG152" i="10"/>
  <c r="BG156" i="10" s="1"/>
  <c r="BG168" i="10" s="1"/>
  <c r="BG204" i="10"/>
  <c r="BC351" i="10" l="1"/>
  <c r="BC493" i="10" s="1"/>
  <c r="BG184" i="10"/>
  <c r="BC345" i="10"/>
  <c r="BD338" i="10" l="1"/>
  <c r="BG479" i="10"/>
  <c r="BG185" i="10"/>
  <c r="BH183" i="10" s="1"/>
  <c r="BG186" i="10"/>
  <c r="BG194" i="10" l="1"/>
  <c r="BH180" i="10"/>
  <c r="BH181" i="10" s="1"/>
  <c r="BD358" i="10"/>
  <c r="BD351" i="10"/>
  <c r="BD345" i="10"/>
  <c r="BE338" i="10" l="1"/>
  <c r="BE358" i="10" s="1"/>
  <c r="BD493" i="10"/>
  <c r="BG195" i="10"/>
  <c r="BG196" i="10" s="1"/>
  <c r="BG200" i="10"/>
  <c r="BE351" i="10" l="1"/>
  <c r="BE493" i="10" s="1"/>
  <c r="BG209" i="10"/>
  <c r="BG226" i="10" s="1"/>
  <c r="BH193" i="10"/>
  <c r="BG501" i="10"/>
  <c r="BE345" i="10"/>
  <c r="BF338" i="10" l="1"/>
  <c r="BH199" i="10"/>
  <c r="BH190" i="10"/>
  <c r="BH191" i="10" s="1"/>
  <c r="BG431" i="10"/>
  <c r="BG210" i="10"/>
  <c r="BG211" i="10" s="1"/>
  <c r="BH207" i="10" l="1"/>
  <c r="BG497" i="10"/>
  <c r="BF358" i="10"/>
  <c r="BF351" i="10"/>
  <c r="BF345" i="10"/>
  <c r="BG338" i="10" l="1"/>
  <c r="BG358" i="10" s="1"/>
  <c r="BF493" i="10"/>
  <c r="BH214" i="10"/>
  <c r="BG351" i="10" l="1"/>
  <c r="BG493" i="10" s="1"/>
  <c r="BH216" i="10"/>
  <c r="BH217" i="10"/>
  <c r="BH208" i="10" s="1"/>
  <c r="BH228" i="10"/>
  <c r="BH347" i="10" s="1"/>
  <c r="BG345" i="10"/>
  <c r="BH338" i="10" l="1"/>
  <c r="BH204" i="10"/>
  <c r="BH433" i="10"/>
  <c r="BH152" i="10"/>
  <c r="BH156" i="10" s="1"/>
  <c r="BH168" i="10" s="1"/>
  <c r="BH184" i="10" l="1"/>
  <c r="BH358" i="10"/>
  <c r="BH351" i="10"/>
  <c r="BH345" i="10"/>
  <c r="BI338" i="10" l="1"/>
  <c r="BI358" i="10" s="1"/>
  <c r="BH493" i="10"/>
  <c r="BH479" i="10"/>
  <c r="BH185" i="10"/>
  <c r="BI183" i="10" s="1"/>
  <c r="BH186" i="10"/>
  <c r="BI351" i="10" l="1"/>
  <c r="BI493" i="10" s="1"/>
  <c r="BI180" i="10"/>
  <c r="BI181" i="10" s="1"/>
  <c r="BH194" i="10"/>
  <c r="BI345" i="10"/>
  <c r="BH195" i="10" l="1"/>
  <c r="BH196" i="10" s="1"/>
  <c r="BJ338" i="10"/>
  <c r="BH200" i="10"/>
  <c r="BH209" i="10" l="1"/>
  <c r="BH226" i="10" s="1"/>
  <c r="BJ358" i="10"/>
  <c r="BJ351" i="10"/>
  <c r="BJ345" i="10"/>
  <c r="BI193" i="10"/>
  <c r="BH501" i="10"/>
  <c r="BI190" i="10" l="1"/>
  <c r="BI191" i="10" s="1"/>
  <c r="BI199" i="10"/>
  <c r="BK338" i="10"/>
  <c r="BK358" i="10" s="1"/>
  <c r="BJ493" i="10"/>
  <c r="BH431" i="10"/>
  <c r="BH210" i="10"/>
  <c r="BH211" i="10" s="1"/>
  <c r="BK351" i="10" l="1"/>
  <c r="BK493" i="10" s="1"/>
  <c r="BI207" i="10"/>
  <c r="BH497" i="10"/>
  <c r="BK345" i="10"/>
  <c r="BL338" i="10" l="1"/>
  <c r="BI214" i="10"/>
  <c r="BI217" i="10" l="1"/>
  <c r="BI208" i="10" s="1"/>
  <c r="BI216" i="10"/>
  <c r="BI228" i="10"/>
  <c r="BI347" i="10" s="1"/>
  <c r="BL358" i="10"/>
  <c r="BL351" i="10"/>
  <c r="BL345" i="10"/>
  <c r="BM338" i="10" l="1"/>
  <c r="BM358" i="10" s="1"/>
  <c r="BL493" i="10"/>
  <c r="BI433" i="10"/>
  <c r="BI152" i="10"/>
  <c r="BI156" i="10" s="1"/>
  <c r="BI168" i="10" s="1"/>
  <c r="BI204" i="10"/>
  <c r="BM351" i="10" l="1"/>
  <c r="BM493" i="10" s="1"/>
  <c r="BI184" i="10"/>
  <c r="BM345" i="10"/>
  <c r="BN338" i="10" l="1"/>
  <c r="BI479" i="10"/>
  <c r="BI185" i="10"/>
  <c r="BJ183" i="10" s="1"/>
  <c r="BI186" i="10"/>
  <c r="BI194" i="10" l="1"/>
  <c r="BJ180" i="10"/>
  <c r="BJ181" i="10" s="1"/>
  <c r="BN358" i="10"/>
  <c r="BN351" i="10"/>
  <c r="BN345" i="10"/>
  <c r="BO338" i="10" l="1"/>
  <c r="BO358" i="10" s="1"/>
  <c r="BN493" i="10"/>
  <c r="BI195" i="10"/>
  <c r="BI196" i="10" s="1"/>
  <c r="BI200" i="10"/>
  <c r="BO351" i="10" l="1"/>
  <c r="BJ193" i="10"/>
  <c r="BI501" i="10"/>
  <c r="BI209" i="10"/>
  <c r="BI226" i="10" s="1"/>
  <c r="BO493" i="10"/>
  <c r="BO345" i="10"/>
  <c r="BP338" i="10" l="1"/>
  <c r="BI431" i="10"/>
  <c r="BI210" i="10"/>
  <c r="BI211" i="10" s="1"/>
  <c r="BJ190" i="10"/>
  <c r="BJ191" i="10" s="1"/>
  <c r="BJ199" i="10"/>
  <c r="BJ207" i="10" l="1"/>
  <c r="BI497" i="10"/>
  <c r="BP358" i="10"/>
  <c r="BP351" i="10"/>
  <c r="BP345" i="10"/>
  <c r="BQ338" i="10" l="1"/>
  <c r="BQ358" i="10" s="1"/>
  <c r="BP493" i="10"/>
  <c r="BJ214" i="10"/>
  <c r="BQ351" i="10" l="1"/>
  <c r="BQ493" i="10" s="1"/>
  <c r="BJ216" i="10"/>
  <c r="BJ217" i="10"/>
  <c r="BJ208" i="10" s="1"/>
  <c r="BJ228" i="10"/>
  <c r="BJ347" i="10" s="1"/>
  <c r="BQ345" i="10"/>
  <c r="BR338" i="10" l="1"/>
  <c r="BJ204" i="10"/>
  <c r="BJ433" i="10"/>
  <c r="BJ152" i="10"/>
  <c r="BJ156" i="10" s="1"/>
  <c r="BJ168" i="10" s="1"/>
  <c r="BJ184" i="10" l="1"/>
  <c r="BR358" i="10"/>
  <c r="BR351" i="10"/>
  <c r="BR345" i="10"/>
  <c r="BS338" i="10" l="1"/>
  <c r="BS358" i="10" s="1"/>
  <c r="BR493" i="10"/>
  <c r="BJ479" i="10"/>
  <c r="BJ185" i="10"/>
  <c r="BK183" i="10" s="1"/>
  <c r="BJ186" i="10"/>
  <c r="BS351" i="10" l="1"/>
  <c r="BS493" i="10" s="1"/>
  <c r="BK180" i="10"/>
  <c r="BK181" i="10" s="1"/>
  <c r="BJ194" i="10"/>
  <c r="BJ200" i="10" s="1"/>
  <c r="BS345" i="10"/>
  <c r="BJ209" i="10" l="1"/>
  <c r="BJ226" i="10" s="1"/>
  <c r="BT338" i="10"/>
  <c r="BJ195" i="10"/>
  <c r="BJ196" i="10" s="1"/>
  <c r="BK193" i="10" l="1"/>
  <c r="BJ501" i="10"/>
  <c r="BT358" i="10"/>
  <c r="BT351" i="10"/>
  <c r="BT345" i="10"/>
  <c r="BJ431" i="10"/>
  <c r="BJ210" i="10"/>
  <c r="BJ211" i="10" s="1"/>
  <c r="BK207" i="10" l="1"/>
  <c r="BJ497" i="10"/>
  <c r="BU338" i="10"/>
  <c r="BU358" i="10" s="1"/>
  <c r="BT493" i="10"/>
  <c r="BK199" i="10"/>
  <c r="BK190" i="10"/>
  <c r="BK191" i="10" s="1"/>
  <c r="BU351" i="10" l="1"/>
  <c r="BU345" i="10"/>
  <c r="BK214" i="10"/>
  <c r="BK216" i="10" l="1"/>
  <c r="BK217" i="10"/>
  <c r="BK208" i="10" s="1"/>
  <c r="BV338" i="10"/>
  <c r="BV358" i="10" s="1"/>
  <c r="BU493" i="10"/>
  <c r="BK228" i="10"/>
  <c r="BK347" i="10" s="1"/>
  <c r="BV351" i="10" l="1"/>
  <c r="BV493" i="10" s="1"/>
  <c r="BV345" i="10"/>
  <c r="BK204" i="10"/>
  <c r="BK433" i="10"/>
  <c r="BK152" i="10"/>
  <c r="BK156" i="10" s="1"/>
  <c r="BK168" i="10" s="1"/>
  <c r="BK184" i="10" l="1"/>
  <c r="BW338" i="10"/>
  <c r="BW358" i="10" l="1"/>
  <c r="BW351" i="10"/>
  <c r="BW345" i="10"/>
  <c r="BK479" i="10"/>
  <c r="BK185" i="10"/>
  <c r="BL183" i="10" s="1"/>
  <c r="BK186" i="10"/>
  <c r="BK194" i="10" l="1"/>
  <c r="BL180" i="10"/>
  <c r="BL181" i="10" s="1"/>
  <c r="BX338" i="10"/>
  <c r="BX358" i="10" s="1"/>
  <c r="BW493" i="10"/>
  <c r="BX351" i="10" l="1"/>
  <c r="BX493" i="10" s="1"/>
  <c r="BX345" i="10"/>
  <c r="BK195" i="10"/>
  <c r="BK196" i="10" s="1"/>
  <c r="BK200" i="10"/>
  <c r="BL193" i="10" l="1"/>
  <c r="BK501" i="10"/>
  <c r="BK209" i="10"/>
  <c r="BK226" i="10" s="1"/>
  <c r="BY338" i="10"/>
  <c r="BY358" i="10" l="1"/>
  <c r="BY351" i="10"/>
  <c r="BY345" i="10"/>
  <c r="BK431" i="10"/>
  <c r="BK210" i="10"/>
  <c r="BK211" i="10" s="1"/>
  <c r="BL199" i="10"/>
  <c r="BL190" i="10"/>
  <c r="BL191" i="10" s="1"/>
  <c r="BL207" i="10" l="1"/>
  <c r="BK497" i="10"/>
  <c r="BZ338" i="10"/>
  <c r="BZ358" i="10" s="1"/>
  <c r="BY493" i="10"/>
  <c r="BZ345" i="10" l="1"/>
  <c r="BZ351" i="10"/>
  <c r="BL214" i="10"/>
  <c r="BL216" i="10" l="1"/>
  <c r="BL217" i="10"/>
  <c r="BL208" i="10" s="1"/>
  <c r="BL228" i="10"/>
  <c r="BL347" i="10" s="1"/>
  <c r="BZ493" i="10"/>
  <c r="CA338" i="10"/>
  <c r="CA358" i="10" s="1"/>
  <c r="CA345" i="10" l="1"/>
  <c r="CA351" i="10"/>
  <c r="BL204" i="10"/>
  <c r="BL433" i="10"/>
  <c r="BL152" i="10"/>
  <c r="BL156" i="10" s="1"/>
  <c r="BL168" i="10" s="1"/>
  <c r="BL184" i="10" l="1"/>
  <c r="CA493" i="10"/>
  <c r="CB338" i="10"/>
  <c r="CB358" i="10" s="1"/>
  <c r="CB351" i="10" l="1"/>
  <c r="CB345" i="10"/>
  <c r="BL479" i="10"/>
  <c r="BL185" i="10"/>
  <c r="BM183" i="10" s="1"/>
  <c r="BL186" i="10"/>
  <c r="BL194" i="10" l="1"/>
  <c r="BM180" i="10"/>
  <c r="BM181" i="10" s="1"/>
  <c r="CC338" i="10"/>
  <c r="CC358" i="10" s="1"/>
  <c r="CB493" i="10"/>
  <c r="CC351" i="10" l="1"/>
  <c r="CC493" i="10" s="1"/>
  <c r="CC345" i="10"/>
  <c r="BL195" i="10"/>
  <c r="BL196" i="10" s="1"/>
  <c r="BL200" i="10"/>
  <c r="BM193" i="10" l="1"/>
  <c r="BL501" i="10"/>
  <c r="BL209" i="10"/>
  <c r="BL226" i="10" s="1"/>
  <c r="CD338" i="10"/>
  <c r="CD358" i="10" l="1"/>
  <c r="CD351" i="10"/>
  <c r="CD345" i="10"/>
  <c r="BL431" i="10"/>
  <c r="BL210" i="10"/>
  <c r="BL211" i="10" s="1"/>
  <c r="BM199" i="10"/>
  <c r="BM190" i="10"/>
  <c r="BM191" i="10" s="1"/>
  <c r="BM207" i="10" l="1"/>
  <c r="BL497" i="10"/>
  <c r="CE338" i="10"/>
  <c r="CE358" i="10" s="1"/>
  <c r="CD493" i="10"/>
  <c r="CE351" i="10" l="1"/>
  <c r="CE345" i="10"/>
  <c r="BM214" i="10"/>
  <c r="BM217" i="10" l="1"/>
  <c r="BM208" i="10" s="1"/>
  <c r="BM216" i="10"/>
  <c r="BM228" i="10"/>
  <c r="BM347" i="10" s="1"/>
  <c r="CF338" i="10"/>
  <c r="CF358" i="10" s="1"/>
  <c r="CE493" i="10"/>
  <c r="CF351" i="10" l="1"/>
  <c r="CF493" i="10" s="1"/>
  <c r="CF345" i="10"/>
  <c r="BM433" i="10"/>
  <c r="BM152" i="10"/>
  <c r="BM156" i="10" s="1"/>
  <c r="BM168" i="10" s="1"/>
  <c r="BM204" i="10"/>
  <c r="BM184" i="10" l="1"/>
  <c r="CG338" i="10"/>
  <c r="CG345" i="10" s="1"/>
  <c r="CH338" i="10" l="1"/>
  <c r="CH358" i="10" s="1"/>
  <c r="CG358" i="10"/>
  <c r="CG351" i="10"/>
  <c r="BM479" i="10"/>
  <c r="BM185" i="10"/>
  <c r="BN183" i="10" s="1"/>
  <c r="BM186" i="10"/>
  <c r="BN180" i="10" l="1"/>
  <c r="BN181" i="10" s="1"/>
  <c r="BM194" i="10"/>
  <c r="BM200" i="10" s="1"/>
  <c r="CG493" i="10"/>
  <c r="CH351" i="10"/>
  <c r="CH345" i="10"/>
  <c r="BM209" i="10" l="1"/>
  <c r="BM226" i="10" s="1"/>
  <c r="CI338" i="10"/>
  <c r="CI358" i="10" s="1"/>
  <c r="CH493" i="10"/>
  <c r="BM195" i="10"/>
  <c r="BM196" i="10" s="1"/>
  <c r="CI351" i="10" l="1"/>
  <c r="CI493" i="10" s="1"/>
  <c r="BN193" i="10"/>
  <c r="BM501" i="10"/>
  <c r="CI345" i="10"/>
  <c r="BM431" i="10"/>
  <c r="BM210" i="10"/>
  <c r="BM211" i="10" s="1"/>
  <c r="BN207" i="10" l="1"/>
  <c r="BM497" i="10"/>
  <c r="CJ338" i="10"/>
  <c r="BN199" i="10"/>
  <c r="BN190" i="10"/>
  <c r="BN191" i="10" s="1"/>
  <c r="CJ358" i="10" l="1"/>
  <c r="CJ351" i="10"/>
  <c r="CJ345" i="10"/>
  <c r="BN214" i="10"/>
  <c r="BN217" i="10" l="1"/>
  <c r="BN208" i="10" s="1"/>
  <c r="BN216" i="10"/>
  <c r="BN228" i="10"/>
  <c r="BN347" i="10" s="1"/>
  <c r="CK338" i="10"/>
  <c r="CK358" i="10" s="1"/>
  <c r="CJ493" i="10"/>
  <c r="CK351" i="10" l="1"/>
  <c r="CK493" i="10" s="1"/>
  <c r="CK345" i="10"/>
  <c r="BN433" i="10"/>
  <c r="BN152" i="10"/>
  <c r="BN156" i="10" s="1"/>
  <c r="BN168" i="10" s="1"/>
  <c r="BN204" i="10"/>
  <c r="BN184" i="10" l="1"/>
  <c r="CL338" i="10"/>
  <c r="CL358" i="10" l="1"/>
  <c r="CL351" i="10"/>
  <c r="CL345" i="10"/>
  <c r="BN479" i="10"/>
  <c r="BN185" i="10"/>
  <c r="BO183" i="10" s="1"/>
  <c r="BN186" i="10"/>
  <c r="BN194" i="10" l="1"/>
  <c r="BO180" i="10"/>
  <c r="BO181" i="10" s="1"/>
  <c r="CM338" i="10"/>
  <c r="CM358" i="10" s="1"/>
  <c r="CL493" i="10"/>
  <c r="CM351" i="10" l="1"/>
  <c r="CM493" i="10" s="1"/>
  <c r="CM345" i="10"/>
  <c r="BN195" i="10"/>
  <c r="BN196" i="10" s="1"/>
  <c r="BN200" i="10"/>
  <c r="BO193" i="10" l="1"/>
  <c r="BN501" i="10"/>
  <c r="BN209" i="10"/>
  <c r="BN226" i="10" s="1"/>
  <c r="CN338" i="10"/>
  <c r="CN358" i="10" l="1"/>
  <c r="CN351" i="10"/>
  <c r="CN345" i="10"/>
  <c r="BN431" i="10"/>
  <c r="BN210" i="10"/>
  <c r="BN211" i="10" s="1"/>
  <c r="BO199" i="10"/>
  <c r="BO190" i="10"/>
  <c r="BO191" i="10" s="1"/>
  <c r="CN493" i="10" l="1"/>
  <c r="BO207" i="10"/>
  <c r="BN497" i="10"/>
  <c r="CO338" i="10"/>
  <c r="CO358" i="10" s="1"/>
  <c r="CO345" i="10" l="1"/>
  <c r="BO214" i="10"/>
  <c r="CO351" i="10"/>
  <c r="CO493" i="10" l="1"/>
  <c r="BO216" i="10"/>
  <c r="BO217" i="10"/>
  <c r="BO208" i="10" s="1"/>
  <c r="BO228" i="10"/>
  <c r="BO347" i="10" s="1"/>
  <c r="CP338" i="10"/>
  <c r="CP358" i="10" s="1"/>
  <c r="BO433" i="10" l="1"/>
  <c r="BO152" i="10"/>
  <c r="BO156" i="10" s="1"/>
  <c r="BO168" i="10" s="1"/>
  <c r="CP345" i="10"/>
  <c r="BO204" i="10"/>
  <c r="CP351" i="10"/>
  <c r="CP493" i="10" l="1"/>
  <c r="CQ338" i="10"/>
  <c r="CQ358" i="10" s="1"/>
  <c r="BO184" i="10"/>
  <c r="BO479" i="10" l="1"/>
  <c r="BO185" i="10"/>
  <c r="BP183" i="10" s="1"/>
  <c r="BO186" i="10"/>
  <c r="CQ345" i="10"/>
  <c r="CQ351" i="10"/>
  <c r="CR338" i="10" l="1"/>
  <c r="CR358" i="10" s="1"/>
  <c r="BO194" i="10"/>
  <c r="CQ493" i="10"/>
  <c r="BP180" i="10"/>
  <c r="BP181" i="10" s="1"/>
  <c r="CR351" i="10" l="1"/>
  <c r="CR493" i="10" s="1"/>
  <c r="BO195" i="10"/>
  <c r="BO196" i="10" s="1"/>
  <c r="BO200" i="10"/>
  <c r="CR345" i="10"/>
  <c r="BP193" i="10" l="1"/>
  <c r="BO501" i="10"/>
  <c r="CS338" i="10"/>
  <c r="BO209" i="10"/>
  <c r="BO431" i="10" l="1"/>
  <c r="BO210" i="10"/>
  <c r="BO211" i="10" s="1"/>
  <c r="BO226" i="10"/>
  <c r="CS358" i="10"/>
  <c r="CS351" i="10"/>
  <c r="CS345" i="10"/>
  <c r="BP190" i="10"/>
  <c r="BP191" i="10" s="1"/>
  <c r="BP199" i="10"/>
  <c r="CT338" i="10" l="1"/>
  <c r="CT358" i="10" s="1"/>
  <c r="CS493" i="10"/>
  <c r="BP207" i="10"/>
  <c r="BO497" i="10"/>
  <c r="CT351" i="10" l="1"/>
  <c r="CT493" i="10" s="1"/>
  <c r="BP214" i="10"/>
  <c r="CT345" i="10"/>
  <c r="CU338" i="10" l="1"/>
  <c r="BP217" i="10"/>
  <c r="BP208" i="10" s="1"/>
  <c r="BP216" i="10"/>
  <c r="BP228" i="10"/>
  <c r="BP347" i="10" s="1"/>
  <c r="BP433" i="10" l="1"/>
  <c r="BP152" i="10"/>
  <c r="BP156" i="10" s="1"/>
  <c r="BP168" i="10" s="1"/>
  <c r="BP204" i="10"/>
  <c r="CU358" i="10"/>
  <c r="CU351" i="10"/>
  <c r="CU345" i="10"/>
  <c r="CV338" i="10" l="1"/>
  <c r="CV358" i="10" s="1"/>
  <c r="CU493" i="10"/>
  <c r="BP184" i="10"/>
  <c r="CV351" i="10" l="1"/>
  <c r="CV493" i="10" s="1"/>
  <c r="BP479" i="10"/>
  <c r="BP185" i="10"/>
  <c r="BQ183" i="10" s="1"/>
  <c r="BP186" i="10"/>
  <c r="CV345" i="10"/>
  <c r="CW338" i="10" l="1"/>
  <c r="BP194" i="10"/>
  <c r="BQ180" i="10"/>
  <c r="BQ181" i="10" s="1"/>
  <c r="BP195" i="10" l="1"/>
  <c r="BP196" i="10" s="1"/>
  <c r="BP200" i="10"/>
  <c r="CW358" i="10"/>
  <c r="CW351" i="10"/>
  <c r="CW345" i="10"/>
  <c r="BP209" i="10" l="1"/>
  <c r="BP226" i="10" s="1"/>
  <c r="CX338" i="10"/>
  <c r="CX358" i="10" s="1"/>
  <c r="CW493" i="10"/>
  <c r="BQ193" i="10"/>
  <c r="BP501" i="10"/>
  <c r="CX351" i="10" l="1"/>
  <c r="CX493" i="10" s="1"/>
  <c r="BQ190" i="10"/>
  <c r="BQ191" i="10" s="1"/>
  <c r="BQ199" i="10"/>
  <c r="CX345" i="10"/>
  <c r="BP431" i="10"/>
  <c r="BP210" i="10"/>
  <c r="BP211" i="10" s="1"/>
  <c r="BQ207" i="10" l="1"/>
  <c r="BP497" i="10"/>
  <c r="CY338" i="10"/>
  <c r="CY358" i="10" l="1"/>
  <c r="CY351" i="10"/>
  <c r="CY345" i="10"/>
  <c r="BQ214" i="10"/>
  <c r="BQ216" i="10" l="1"/>
  <c r="BQ217" i="10"/>
  <c r="BQ208" i="10" s="1"/>
  <c r="BQ228" i="10"/>
  <c r="BQ347" i="10" s="1"/>
  <c r="CZ338" i="10"/>
  <c r="CZ358" i="10" s="1"/>
  <c r="CY493" i="10"/>
  <c r="CZ351" i="10" l="1"/>
  <c r="CZ493" i="10" s="1"/>
  <c r="CZ345" i="10"/>
  <c r="BQ204" i="10"/>
  <c r="BQ433" i="10"/>
  <c r="BQ152" i="10"/>
  <c r="BQ156" i="10" s="1"/>
  <c r="BQ168" i="10" s="1"/>
  <c r="BQ184" i="10" l="1"/>
  <c r="DA338" i="10"/>
  <c r="DA358" i="10" l="1"/>
  <c r="DA351" i="10"/>
  <c r="DA345" i="10"/>
  <c r="BQ479" i="10"/>
  <c r="BQ185" i="10"/>
  <c r="BR183" i="10" s="1"/>
  <c r="BQ186" i="10"/>
  <c r="BQ194" i="10" l="1"/>
  <c r="BR180" i="10"/>
  <c r="BR181" i="10" s="1"/>
  <c r="DB338" i="10"/>
  <c r="DB358" i="10" s="1"/>
  <c r="DA493" i="10"/>
  <c r="DB351" i="10" l="1"/>
  <c r="DB493" i="10" s="1"/>
  <c r="DB345" i="10"/>
  <c r="BQ195" i="10"/>
  <c r="BQ196" i="10" s="1"/>
  <c r="BQ200" i="10"/>
  <c r="BQ209" i="10" l="1"/>
  <c r="BQ226" i="10" s="1"/>
  <c r="BR193" i="10"/>
  <c r="BQ501" i="10"/>
  <c r="DC338" i="10"/>
  <c r="DC358" i="10" l="1"/>
  <c r="DC351" i="10"/>
  <c r="DC345" i="10"/>
  <c r="BR190" i="10"/>
  <c r="BR191" i="10" s="1"/>
  <c r="BR199" i="10"/>
  <c r="BQ431" i="10"/>
  <c r="BQ210" i="10"/>
  <c r="BQ211" i="10" s="1"/>
  <c r="BR207" i="10" l="1"/>
  <c r="BQ497" i="10"/>
  <c r="DD338" i="10"/>
  <c r="DD358" i="10" s="1"/>
  <c r="DC493" i="10"/>
  <c r="DD351" i="10" l="1"/>
  <c r="DD493" i="10" s="1"/>
  <c r="DD345" i="10"/>
  <c r="BR214" i="10"/>
  <c r="BR217" i="10" l="1"/>
  <c r="BR208" i="10" s="1"/>
  <c r="BR216" i="10"/>
  <c r="BR228" i="10"/>
  <c r="BR347" i="10" s="1"/>
  <c r="DE338" i="10"/>
  <c r="DE358" i="10" l="1"/>
  <c r="DE351" i="10"/>
  <c r="DE345" i="10"/>
  <c r="BR433" i="10"/>
  <c r="BR152" i="10"/>
  <c r="BR156" i="10" s="1"/>
  <c r="BR168" i="10" s="1"/>
  <c r="BR204" i="10"/>
  <c r="BR184" i="10" l="1"/>
  <c r="DF338" i="10"/>
  <c r="DF358" i="10" s="1"/>
  <c r="DE493" i="10"/>
  <c r="DF351" i="10" l="1"/>
  <c r="DF493" i="10" s="1"/>
  <c r="DF345" i="10"/>
  <c r="BR479" i="10"/>
  <c r="BR185" i="10"/>
  <c r="BS183" i="10" s="1"/>
  <c r="BR186" i="10"/>
  <c r="BR194" i="10" l="1"/>
  <c r="BS180" i="10"/>
  <c r="BS181" i="10" s="1"/>
  <c r="DG338" i="10"/>
  <c r="DG358" i="10" l="1"/>
  <c r="DG351" i="10"/>
  <c r="DG345" i="10"/>
  <c r="BR195" i="10"/>
  <c r="BR196" i="10" s="1"/>
  <c r="BR200" i="10"/>
  <c r="BR209" i="10" l="1"/>
  <c r="BR226" i="10" s="1"/>
  <c r="BS193" i="10"/>
  <c r="BR501" i="10"/>
  <c r="DH338" i="10"/>
  <c r="DH358" i="10" s="1"/>
  <c r="DG493" i="10"/>
  <c r="DH351" i="10" l="1"/>
  <c r="DH493" i="10" s="1"/>
  <c r="DH345" i="10"/>
  <c r="BS199" i="10"/>
  <c r="BS190" i="10"/>
  <c r="BS191" i="10" s="1"/>
  <c r="BR431" i="10"/>
  <c r="BR210" i="10"/>
  <c r="BR211" i="10" s="1"/>
  <c r="BS207" i="10" l="1"/>
  <c r="BR497" i="10"/>
  <c r="DI338" i="10"/>
  <c r="DI345" i="10" s="1"/>
  <c r="DJ338" i="10" l="1"/>
  <c r="DJ358" i="10" s="1"/>
  <c r="DI358" i="10"/>
  <c r="DI351" i="10"/>
  <c r="BS214" i="10"/>
  <c r="BS216" i="10" l="1"/>
  <c r="BS217" i="10"/>
  <c r="BS208" i="10" s="1"/>
  <c r="BS228" i="10"/>
  <c r="BS347" i="10" s="1"/>
  <c r="DI493" i="10"/>
  <c r="DJ351" i="10"/>
  <c r="DJ345" i="10"/>
  <c r="DK338" i="10" l="1"/>
  <c r="DK358" i="10" s="1"/>
  <c r="DJ493" i="10"/>
  <c r="BS204" i="10"/>
  <c r="BS433" i="10"/>
  <c r="BS152" i="10"/>
  <c r="BS156" i="10" s="1"/>
  <c r="BS168" i="10" s="1"/>
  <c r="DK351" i="10" l="1"/>
  <c r="DK493" i="10" s="1"/>
  <c r="BS184" i="10"/>
  <c r="DK345" i="10"/>
  <c r="DL338" i="10" l="1"/>
  <c r="BS479" i="10"/>
  <c r="BS185" i="10"/>
  <c r="BT183" i="10" s="1"/>
  <c r="BS186" i="10"/>
  <c r="BS194" i="10" l="1"/>
  <c r="BT180" i="10"/>
  <c r="BT181" i="10" s="1"/>
  <c r="DL358" i="10"/>
  <c r="DL351" i="10"/>
  <c r="DL345" i="10"/>
  <c r="DM338" i="10" l="1"/>
  <c r="DM358" i="10" s="1"/>
  <c r="DL493" i="10"/>
  <c r="BS195" i="10"/>
  <c r="BS196" i="10" s="1"/>
  <c r="BS200" i="10"/>
  <c r="DM351" i="10" l="1"/>
  <c r="DM493" i="10" s="1"/>
  <c r="BS209" i="10"/>
  <c r="BS226" i="10" s="1"/>
  <c r="BT193" i="10"/>
  <c r="BS501" i="10"/>
  <c r="DM345" i="10"/>
  <c r="DN338" i="10" l="1"/>
  <c r="BT190" i="10"/>
  <c r="BT191" i="10" s="1"/>
  <c r="BT199" i="10"/>
  <c r="BS431" i="10"/>
  <c r="BS210" i="10"/>
  <c r="BS211" i="10" s="1"/>
  <c r="BT207" i="10" l="1"/>
  <c r="BS497" i="10"/>
  <c r="DN358" i="10"/>
  <c r="DN351" i="10"/>
  <c r="DN345" i="10"/>
  <c r="DN493" i="10" l="1"/>
  <c r="DO338" i="10"/>
  <c r="DO358" i="10" s="1"/>
  <c r="BT214" i="10"/>
  <c r="BT217" i="10" l="1"/>
  <c r="BT208" i="10" s="1"/>
  <c r="BT216" i="10"/>
  <c r="BT228" i="10"/>
  <c r="BT347" i="10" s="1"/>
  <c r="DO345" i="10"/>
  <c r="DO351" i="10"/>
  <c r="DO493" i="10" l="1"/>
  <c r="DP338" i="10"/>
  <c r="DP358" i="10" s="1"/>
  <c r="BT433" i="10"/>
  <c r="BT152" i="10"/>
  <c r="BT156" i="10" s="1"/>
  <c r="BT168" i="10" s="1"/>
  <c r="BT204" i="10"/>
  <c r="BT184" i="10" l="1"/>
  <c r="DP345" i="10"/>
  <c r="DP351" i="10"/>
  <c r="DP493" i="10" l="1"/>
  <c r="DQ338" i="10"/>
  <c r="DQ358" i="10" s="1"/>
  <c r="BT479" i="10"/>
  <c r="BT185" i="10"/>
  <c r="BU183" i="10" s="1"/>
  <c r="BT186" i="10"/>
  <c r="BT194" i="10" l="1"/>
  <c r="BU180" i="10"/>
  <c r="BU181" i="10" s="1"/>
  <c r="DQ345" i="10"/>
  <c r="DQ351" i="10"/>
  <c r="DQ493" i="10" l="1"/>
  <c r="DR338" i="10"/>
  <c r="DR358" i="10" s="1"/>
  <c r="BT195" i="10"/>
  <c r="BT196" i="10" s="1"/>
  <c r="BT200" i="10"/>
  <c r="BU193" i="10" l="1"/>
  <c r="BT501" i="10"/>
  <c r="BT209" i="10"/>
  <c r="BT226" i="10" s="1"/>
  <c r="DR345" i="10"/>
  <c r="DR351" i="10"/>
  <c r="DR493" i="10" l="1"/>
  <c r="DS338" i="10"/>
  <c r="DS358" i="10" s="1"/>
  <c r="BT431" i="10"/>
  <c r="BT210" i="10"/>
  <c r="BT211" i="10" s="1"/>
  <c r="BU190" i="10"/>
  <c r="BU191" i="10" s="1"/>
  <c r="BU199" i="10"/>
  <c r="BU207" i="10" l="1"/>
  <c r="BT497" i="10"/>
  <c r="DS345" i="10"/>
  <c r="DS351" i="10"/>
  <c r="BU214" i="10" l="1"/>
  <c r="DS493" i="10"/>
  <c r="DT338" i="10"/>
  <c r="DT358" i="10" s="1"/>
  <c r="DT345" i="10" l="1"/>
  <c r="DT351" i="10"/>
  <c r="BU217" i="10"/>
  <c r="BU208" i="10" s="1"/>
  <c r="BU216" i="10"/>
  <c r="BU228" i="10"/>
  <c r="BU347" i="10" s="1"/>
  <c r="BU433" i="10" l="1"/>
  <c r="BU152" i="10"/>
  <c r="BU156" i="10" s="1"/>
  <c r="BU168" i="10" s="1"/>
  <c r="BU204" i="10"/>
  <c r="DT493" i="10"/>
  <c r="DU338" i="10"/>
  <c r="DU358" i="10" s="1"/>
  <c r="DU345" i="10" l="1"/>
  <c r="DU351" i="10"/>
  <c r="DU493" i="10" s="1"/>
  <c r="BU184" i="10"/>
  <c r="BU479" i="10" l="1"/>
  <c r="BU185" i="10"/>
  <c r="BV183" i="10" s="1"/>
  <c r="BU186" i="10"/>
  <c r="BU194" i="10" l="1"/>
  <c r="BV180" i="10"/>
  <c r="BV181" i="10" s="1"/>
  <c r="BU195" i="10" l="1"/>
  <c r="BU196" i="10" s="1"/>
  <c r="BU200" i="10"/>
  <c r="BU209" i="10" l="1"/>
  <c r="BU226" i="10" s="1"/>
  <c r="BV193" i="10"/>
  <c r="BU501" i="10"/>
  <c r="BV199" i="10" l="1"/>
  <c r="BV190" i="10"/>
  <c r="BV191" i="10" s="1"/>
  <c r="BU431" i="10"/>
  <c r="BU210" i="10"/>
  <c r="BU211" i="10" s="1"/>
  <c r="BV207" i="10" l="1"/>
  <c r="BU497" i="10"/>
  <c r="BV214" i="10" l="1"/>
  <c r="BV217" i="10" l="1"/>
  <c r="BV208" i="10" s="1"/>
  <c r="BV216" i="10"/>
  <c r="BV228" i="10"/>
  <c r="BV347" i="10" s="1"/>
  <c r="BV433" i="10" l="1"/>
  <c r="BV152" i="10"/>
  <c r="BV156" i="10" s="1"/>
  <c r="BV168" i="10" s="1"/>
  <c r="BV204" i="10"/>
  <c r="BV184" i="10" l="1"/>
  <c r="BV479" i="10" l="1"/>
  <c r="BV185" i="10"/>
  <c r="BW183" i="10" s="1"/>
  <c r="BV186" i="10"/>
  <c r="BV194" i="10" l="1"/>
  <c r="BW180" i="10"/>
  <c r="BW181" i="10" s="1"/>
  <c r="BV195" i="10" l="1"/>
  <c r="BV196" i="10" s="1"/>
  <c r="BV200" i="10"/>
  <c r="BV209" i="10" l="1"/>
  <c r="BV226" i="10" s="1"/>
  <c r="BW193" i="10"/>
  <c r="BV501" i="10"/>
  <c r="BW199" i="10" l="1"/>
  <c r="BW190" i="10"/>
  <c r="BW191" i="10" s="1"/>
  <c r="BV431" i="10"/>
  <c r="BV210" i="10"/>
  <c r="BV211" i="10" s="1"/>
  <c r="BW207" i="10" l="1"/>
  <c r="BV497" i="10"/>
  <c r="BW214" i="10" l="1"/>
  <c r="BW216" i="10" l="1"/>
  <c r="BW217" i="10"/>
  <c r="BW208" i="10" s="1"/>
  <c r="BW228" i="10"/>
  <c r="BW347" i="10" s="1"/>
  <c r="BW204" i="10" l="1"/>
  <c r="BW433" i="10"/>
  <c r="BW152" i="10"/>
  <c r="BW156" i="10" s="1"/>
  <c r="BW168" i="10" s="1"/>
  <c r="BW184" i="10" l="1"/>
  <c r="BW479" i="10" l="1"/>
  <c r="BW185" i="10"/>
  <c r="BX183" i="10" s="1"/>
  <c r="BW186" i="10"/>
  <c r="BW194" i="10" l="1"/>
  <c r="BX180" i="10"/>
  <c r="BX181" i="10" s="1"/>
  <c r="BW195" i="10" l="1"/>
  <c r="BW196" i="10" s="1"/>
  <c r="BW200" i="10"/>
  <c r="BX193" i="10" l="1"/>
  <c r="BW501" i="10"/>
  <c r="BW209" i="10"/>
  <c r="BW226" i="10" s="1"/>
  <c r="BW431" i="10" l="1"/>
  <c r="BW210" i="10"/>
  <c r="BW211" i="10" s="1"/>
  <c r="BX190" i="10"/>
  <c r="BX191" i="10" s="1"/>
  <c r="BX199" i="10"/>
  <c r="BX207" i="10" l="1"/>
  <c r="BW497" i="10"/>
  <c r="BX214" i="10" l="1"/>
  <c r="BX217" i="10" l="1"/>
  <c r="BX208" i="10" s="1"/>
  <c r="BX216" i="10"/>
  <c r="BX228" i="10"/>
  <c r="BX347" i="10" s="1"/>
  <c r="BX433" i="10" l="1"/>
  <c r="BX152" i="10"/>
  <c r="BX156" i="10" s="1"/>
  <c r="BX168" i="10" s="1"/>
  <c r="BX204" i="10"/>
  <c r="BX184" i="10" l="1"/>
  <c r="BX479" i="10" l="1"/>
  <c r="BX185" i="10"/>
  <c r="BY183" i="10" s="1"/>
  <c r="BX186" i="10"/>
  <c r="BX194" i="10" l="1"/>
  <c r="BY180" i="10"/>
  <c r="BY181" i="10" s="1"/>
  <c r="BX195" i="10" l="1"/>
  <c r="BX196" i="10" s="1"/>
  <c r="BX200" i="10"/>
  <c r="BY193" i="10" l="1"/>
  <c r="BX501" i="10"/>
  <c r="BX209" i="10"/>
  <c r="BX226" i="10" s="1"/>
  <c r="BX431" i="10" l="1"/>
  <c r="BX210" i="10"/>
  <c r="BX211" i="10" s="1"/>
  <c r="BY190" i="10"/>
  <c r="BY191" i="10" s="1"/>
  <c r="BY199" i="10"/>
  <c r="BY207" i="10" l="1"/>
  <c r="BX497" i="10"/>
  <c r="BY214" i="10" l="1"/>
  <c r="BY217" i="10" l="1"/>
  <c r="BY208" i="10" s="1"/>
  <c r="BY216" i="10"/>
  <c r="BY228" i="10"/>
  <c r="BY347" i="10" s="1"/>
  <c r="BY433" i="10" l="1"/>
  <c r="BY152" i="10"/>
  <c r="BY156" i="10" s="1"/>
  <c r="BY168" i="10" s="1"/>
  <c r="BY204" i="10"/>
  <c r="BY184" i="10" l="1"/>
  <c r="BY479" i="10" l="1"/>
  <c r="BY185" i="10"/>
  <c r="BZ183" i="10" s="1"/>
  <c r="BY186" i="10"/>
  <c r="BY194" i="10" l="1"/>
  <c r="BZ180" i="10"/>
  <c r="BZ181" i="10" s="1"/>
  <c r="BY195" i="10" l="1"/>
  <c r="BY196" i="10" s="1"/>
  <c r="BY200" i="10"/>
  <c r="BY209" i="10" l="1"/>
  <c r="BY226" i="10" s="1"/>
  <c r="BZ193" i="10"/>
  <c r="BY501" i="10"/>
  <c r="BZ190" i="10" l="1"/>
  <c r="BZ191" i="10" s="1"/>
  <c r="BZ199" i="10"/>
  <c r="BY431" i="10"/>
  <c r="BY210" i="10"/>
  <c r="BY211" i="10" s="1"/>
  <c r="BZ207" i="10" l="1"/>
  <c r="BY497" i="10"/>
  <c r="BZ214" i="10" l="1"/>
  <c r="BZ217" i="10" l="1"/>
  <c r="BZ208" i="10" s="1"/>
  <c r="BZ216" i="10"/>
  <c r="BZ228" i="10"/>
  <c r="BZ347" i="10" s="1"/>
  <c r="BZ433" i="10" l="1"/>
  <c r="BZ152" i="10"/>
  <c r="BZ156" i="10" s="1"/>
  <c r="BZ168" i="10" s="1"/>
  <c r="BZ204" i="10"/>
  <c r="BZ184" i="10" l="1"/>
  <c r="BZ479" i="10" l="1"/>
  <c r="BZ185" i="10"/>
  <c r="CA183" i="10" s="1"/>
  <c r="BZ186" i="10"/>
  <c r="CA180" i="10" l="1"/>
  <c r="CA181" i="10" s="1"/>
  <c r="BZ194" i="10"/>
  <c r="BZ195" i="10" l="1"/>
  <c r="BZ196" i="10" s="1"/>
  <c r="BZ200" i="10"/>
  <c r="BZ209" i="10" l="1"/>
  <c r="BZ226" i="10" s="1"/>
  <c r="CA193" i="10"/>
  <c r="BZ501" i="10"/>
  <c r="CA199" i="10" l="1"/>
  <c r="CA190" i="10"/>
  <c r="CA191" i="10" s="1"/>
  <c r="BZ431" i="10"/>
  <c r="BZ210" i="10"/>
  <c r="BZ211" i="10" s="1"/>
  <c r="CA207" i="10" l="1"/>
  <c r="BZ497" i="10"/>
  <c r="CA214" i="10" l="1"/>
  <c r="CA216" i="10" l="1"/>
  <c r="CA217" i="10"/>
  <c r="CA208" i="10" s="1"/>
  <c r="CA228" i="10"/>
  <c r="CA347" i="10" s="1"/>
  <c r="CA204" i="10" l="1"/>
  <c r="CA433" i="10"/>
  <c r="CA152" i="10"/>
  <c r="CA156" i="10" s="1"/>
  <c r="CA168" i="10" s="1"/>
  <c r="CA184" i="10" l="1"/>
  <c r="CA479" i="10" l="1"/>
  <c r="CA185" i="10"/>
  <c r="CB183" i="10" s="1"/>
  <c r="CA186" i="10"/>
  <c r="CB180" i="10" l="1"/>
  <c r="CB181" i="10" s="1"/>
  <c r="CA194" i="10"/>
  <c r="CA195" i="10" l="1"/>
  <c r="CA196" i="10" s="1"/>
  <c r="CA200" i="10"/>
  <c r="CA209" i="10" l="1"/>
  <c r="CA226" i="10" s="1"/>
  <c r="CB193" i="10"/>
  <c r="CA501" i="10"/>
  <c r="CB190" i="10" l="1"/>
  <c r="CB191" i="10" s="1"/>
  <c r="CB199" i="10"/>
  <c r="CA431" i="10"/>
  <c r="CA210" i="10"/>
  <c r="CA211" i="10" s="1"/>
  <c r="CB207" i="10" l="1"/>
  <c r="CA497" i="10"/>
  <c r="CB214" i="10" l="1"/>
  <c r="CB217" i="10" l="1"/>
  <c r="CB208" i="10" s="1"/>
  <c r="CB216" i="10"/>
  <c r="CB228" i="10"/>
  <c r="CB347" i="10" s="1"/>
  <c r="CB433" i="10" l="1"/>
  <c r="CB152" i="10"/>
  <c r="CB156" i="10" s="1"/>
  <c r="CB168" i="10" s="1"/>
  <c r="CB204" i="10"/>
  <c r="CB184" i="10" l="1"/>
  <c r="CB479" i="10" l="1"/>
  <c r="CB185" i="10"/>
  <c r="CC183" i="10" s="1"/>
  <c r="CB186" i="10"/>
  <c r="CB194" i="10" l="1"/>
  <c r="CC180" i="10"/>
  <c r="CC181" i="10" s="1"/>
  <c r="CB195" i="10" l="1"/>
  <c r="CB196" i="10" s="1"/>
  <c r="CB200" i="10"/>
  <c r="CC193" i="10" l="1"/>
  <c r="CB501" i="10"/>
  <c r="CB209" i="10"/>
  <c r="CB226" i="10" s="1"/>
  <c r="CB431" i="10" l="1"/>
  <c r="CB210" i="10"/>
  <c r="CB211" i="10" s="1"/>
  <c r="CC199" i="10"/>
  <c r="CC190" i="10"/>
  <c r="CC191" i="10" s="1"/>
  <c r="CC207" i="10" l="1"/>
  <c r="CB497" i="10"/>
  <c r="CC214" i="10" l="1"/>
  <c r="CC216" i="10" l="1"/>
  <c r="CC217" i="10"/>
  <c r="CC208" i="10" s="1"/>
  <c r="CC228" i="10"/>
  <c r="CC347" i="10" s="1"/>
  <c r="CC204" i="10" l="1"/>
  <c r="CC433" i="10"/>
  <c r="CC152" i="10"/>
  <c r="CC156" i="10" s="1"/>
  <c r="CC168" i="10" s="1"/>
  <c r="CC184" i="10" l="1"/>
  <c r="CC479" i="10" l="1"/>
  <c r="CC185" i="10"/>
  <c r="CD183" i="10" s="1"/>
  <c r="CC186" i="10"/>
  <c r="CC194" i="10" l="1"/>
  <c r="CD180" i="10"/>
  <c r="CD181" i="10" s="1"/>
  <c r="CC195" i="10" l="1"/>
  <c r="CC196" i="10" s="1"/>
  <c r="CC200" i="10"/>
  <c r="CC209" i="10" l="1"/>
  <c r="CC226" i="10" s="1"/>
  <c r="CD193" i="10"/>
  <c r="CC501" i="10"/>
  <c r="CD199" i="10" l="1"/>
  <c r="CD190" i="10"/>
  <c r="CD191" i="10" s="1"/>
  <c r="CC431" i="10"/>
  <c r="CC210" i="10"/>
  <c r="CC211" i="10" s="1"/>
  <c r="CD207" i="10" l="1"/>
  <c r="CC497" i="10"/>
  <c r="CD214" i="10" l="1"/>
  <c r="CD217" i="10" l="1"/>
  <c r="CD208" i="10" s="1"/>
  <c r="CD216" i="10"/>
  <c r="CD228" i="10"/>
  <c r="CD347" i="10" s="1"/>
  <c r="CD433" i="10" l="1"/>
  <c r="CD152" i="10"/>
  <c r="CD156" i="10" s="1"/>
  <c r="CD168" i="10" s="1"/>
  <c r="CD204" i="10"/>
  <c r="CD184" i="10" l="1"/>
  <c r="CD479" i="10" l="1"/>
  <c r="CD185" i="10"/>
  <c r="CE183" i="10" s="1"/>
  <c r="CD186" i="10"/>
  <c r="CD194" i="10" l="1"/>
  <c r="CE180" i="10"/>
  <c r="CE181" i="10" s="1"/>
  <c r="CD195" i="10" l="1"/>
  <c r="CD196" i="10" s="1"/>
  <c r="CD200" i="10"/>
  <c r="CD209" i="10" l="1"/>
  <c r="CD226" i="10" s="1"/>
  <c r="CE193" i="10"/>
  <c r="CD501" i="10"/>
  <c r="CE199" i="10" l="1"/>
  <c r="CE190" i="10"/>
  <c r="CE191" i="10" s="1"/>
  <c r="CD431" i="10"/>
  <c r="CD210" i="10"/>
  <c r="CD211" i="10" s="1"/>
  <c r="CE207" i="10" l="1"/>
  <c r="CD497" i="10"/>
  <c r="CE214" i="10" l="1"/>
  <c r="CE216" i="10" l="1"/>
  <c r="CE217" i="10"/>
  <c r="CE208" i="10" s="1"/>
  <c r="CE228" i="10"/>
  <c r="CE347" i="10" s="1"/>
  <c r="CE204" i="10" l="1"/>
  <c r="CE433" i="10"/>
  <c r="CE152" i="10"/>
  <c r="CE156" i="10" s="1"/>
  <c r="CE168" i="10" s="1"/>
  <c r="CE184" i="10" l="1"/>
  <c r="CE479" i="10" l="1"/>
  <c r="CE185" i="10"/>
  <c r="CF183" i="10" s="1"/>
  <c r="CE186" i="10"/>
  <c r="CE194" i="10" l="1"/>
  <c r="CF180" i="10"/>
  <c r="CF181" i="10" s="1"/>
  <c r="CE195" i="10" l="1"/>
  <c r="CE196" i="10" s="1"/>
  <c r="CE200" i="10"/>
  <c r="CE209" i="10" l="1"/>
  <c r="CE226" i="10" s="1"/>
  <c r="CF193" i="10"/>
  <c r="CE501" i="10"/>
  <c r="CF199" i="10" l="1"/>
  <c r="CF190" i="10"/>
  <c r="CF191" i="10" s="1"/>
  <c r="CE431" i="10"/>
  <c r="CE210" i="10"/>
  <c r="CE211" i="10" s="1"/>
  <c r="CF207" i="10" l="1"/>
  <c r="CE497" i="10"/>
  <c r="CF214" i="10" l="1"/>
  <c r="CF217" i="10" l="1"/>
  <c r="CF208" i="10" s="1"/>
  <c r="CF216" i="10"/>
  <c r="CF228" i="10"/>
  <c r="CF347" i="10" s="1"/>
  <c r="CF433" i="10" l="1"/>
  <c r="CF152" i="10"/>
  <c r="CF156" i="10" s="1"/>
  <c r="CF168" i="10" s="1"/>
  <c r="CF204" i="10"/>
  <c r="CF184" i="10" l="1"/>
  <c r="CF479" i="10" l="1"/>
  <c r="CF185" i="10"/>
  <c r="CG183" i="10" s="1"/>
  <c r="CF186" i="10"/>
  <c r="CF194" i="10" l="1"/>
  <c r="CG180" i="10"/>
  <c r="CG181" i="10" s="1"/>
  <c r="CF195" i="10" l="1"/>
  <c r="CF196" i="10" s="1"/>
  <c r="CF200" i="10"/>
  <c r="CG193" i="10" l="1"/>
  <c r="CF501" i="10"/>
  <c r="CF209" i="10"/>
  <c r="CF226" i="10" s="1"/>
  <c r="CF431" i="10" l="1"/>
  <c r="CF210" i="10"/>
  <c r="CF211" i="10" s="1"/>
  <c r="CG190" i="10"/>
  <c r="CG191" i="10" s="1"/>
  <c r="CG199" i="10"/>
  <c r="CG207" i="10" l="1"/>
  <c r="CF497" i="10"/>
  <c r="CG214" i="10" l="1"/>
  <c r="CG217" i="10" l="1"/>
  <c r="CG208" i="10" s="1"/>
  <c r="CG216" i="10"/>
  <c r="CG228" i="10"/>
  <c r="CG347" i="10" s="1"/>
  <c r="CG433" i="10" l="1"/>
  <c r="CG152" i="10"/>
  <c r="CG156" i="10" s="1"/>
  <c r="CG168" i="10" s="1"/>
  <c r="CG204" i="10"/>
  <c r="CG184" i="10" l="1"/>
  <c r="CG479" i="10" l="1"/>
  <c r="CG185" i="10"/>
  <c r="CH183" i="10" s="1"/>
  <c r="CG186" i="10"/>
  <c r="CG194" i="10" l="1"/>
  <c r="CH180" i="10"/>
  <c r="CH181" i="10" s="1"/>
  <c r="CG195" i="10" l="1"/>
  <c r="CG196" i="10" s="1"/>
  <c r="CG200" i="10"/>
  <c r="CH193" i="10" l="1"/>
  <c r="CG501" i="10"/>
  <c r="CG209" i="10"/>
  <c r="CG226" i="10" s="1"/>
  <c r="CG431" i="10" l="1"/>
  <c r="CG210" i="10"/>
  <c r="CG211" i="10" s="1"/>
  <c r="CH199" i="10"/>
  <c r="CH190" i="10"/>
  <c r="CH191" i="10" s="1"/>
  <c r="CH207" i="10" l="1"/>
  <c r="CG497" i="10"/>
  <c r="CH214" i="10" l="1"/>
  <c r="CH216" i="10" l="1"/>
  <c r="CH217" i="10"/>
  <c r="CH208" i="10" s="1"/>
  <c r="CH228" i="10"/>
  <c r="CH347" i="10" s="1"/>
  <c r="CH204" i="10" l="1"/>
  <c r="CH433" i="10"/>
  <c r="CH152" i="10"/>
  <c r="CH156" i="10" s="1"/>
  <c r="CH168" i="10" s="1"/>
  <c r="CH184" i="10" l="1"/>
  <c r="CH479" i="10" l="1"/>
  <c r="CH185" i="10"/>
  <c r="CI183" i="10" s="1"/>
  <c r="CH186" i="10"/>
  <c r="CH194" i="10" l="1"/>
  <c r="CI180" i="10"/>
  <c r="CI181" i="10" s="1"/>
  <c r="CH195" i="10" l="1"/>
  <c r="CH196" i="10" s="1"/>
  <c r="CH200" i="10"/>
  <c r="CI193" i="10" l="1"/>
  <c r="CH501" i="10"/>
  <c r="CH209" i="10"/>
  <c r="CH226" i="10" s="1"/>
  <c r="CH431" i="10" l="1"/>
  <c r="CH210" i="10"/>
  <c r="CH211" i="10" s="1"/>
  <c r="CI199" i="10"/>
  <c r="CI190" i="10"/>
  <c r="CI191" i="10" s="1"/>
  <c r="CI207" i="10" l="1"/>
  <c r="CH497" i="10"/>
  <c r="CI214" i="10" l="1"/>
  <c r="CI216" i="10" l="1"/>
  <c r="CI217" i="10"/>
  <c r="CI208" i="10" s="1"/>
  <c r="CI228" i="10"/>
  <c r="CI347" i="10" s="1"/>
  <c r="CI204" i="10" l="1"/>
  <c r="CI433" i="10"/>
  <c r="CI152" i="10"/>
  <c r="CI156" i="10" s="1"/>
  <c r="CI168" i="10" s="1"/>
  <c r="CI184" i="10" l="1"/>
  <c r="CI479" i="10" l="1"/>
  <c r="CI185" i="10"/>
  <c r="CJ183" i="10" s="1"/>
  <c r="CI186" i="10"/>
  <c r="CI194" i="10" l="1"/>
  <c r="CJ180" i="10"/>
  <c r="CJ181" i="10" s="1"/>
  <c r="CI195" i="10" l="1"/>
  <c r="CI196" i="10" s="1"/>
  <c r="CI200" i="10"/>
  <c r="CI209" i="10" l="1"/>
  <c r="CI226" i="10" s="1"/>
  <c r="CJ193" i="10"/>
  <c r="CI501" i="10"/>
  <c r="CJ199" i="10" l="1"/>
  <c r="CJ190" i="10"/>
  <c r="CJ191" i="10" s="1"/>
  <c r="CI431" i="10"/>
  <c r="CI210" i="10"/>
  <c r="CI211" i="10" s="1"/>
  <c r="CJ207" i="10" l="1"/>
  <c r="CI497" i="10"/>
  <c r="CJ214" i="10" l="1"/>
  <c r="CJ216" i="10" l="1"/>
  <c r="CJ217" i="10"/>
  <c r="CJ208" i="10" s="1"/>
  <c r="CJ228" i="10"/>
  <c r="CJ347" i="10" s="1"/>
  <c r="CJ204" i="10" l="1"/>
  <c r="CJ433" i="10"/>
  <c r="CJ152" i="10"/>
  <c r="CJ156" i="10" s="1"/>
  <c r="CJ168" i="10" s="1"/>
  <c r="CJ184" i="10" l="1"/>
  <c r="CJ479" i="10" l="1"/>
  <c r="CJ185" i="10"/>
  <c r="CK183" i="10" s="1"/>
  <c r="CJ186" i="10"/>
  <c r="CJ194" i="10" l="1"/>
  <c r="CK180" i="10"/>
  <c r="CK181" i="10" s="1"/>
  <c r="CJ195" i="10" l="1"/>
  <c r="CJ196" i="10" s="1"/>
  <c r="CJ200" i="10"/>
  <c r="CJ209" i="10" l="1"/>
  <c r="CJ226" i="10" s="1"/>
  <c r="CK193" i="10"/>
  <c r="CJ501" i="10"/>
  <c r="CK199" i="10" l="1"/>
  <c r="CK190" i="10"/>
  <c r="CK191" i="10" s="1"/>
  <c r="CJ431" i="10"/>
  <c r="CJ210" i="10"/>
  <c r="CJ211" i="10" s="1"/>
  <c r="CK207" i="10" l="1"/>
  <c r="CJ497" i="10"/>
  <c r="CK214" i="10" l="1"/>
  <c r="CK216" i="10" l="1"/>
  <c r="CK217" i="10"/>
  <c r="CK208" i="10" s="1"/>
  <c r="CK228" i="10"/>
  <c r="CK347" i="10" s="1"/>
  <c r="CK204" i="10" l="1"/>
  <c r="CK433" i="10"/>
  <c r="CK152" i="10"/>
  <c r="CK156" i="10" s="1"/>
  <c r="CK168" i="10" s="1"/>
  <c r="CK184" i="10" l="1"/>
  <c r="CK479" i="10" l="1"/>
  <c r="CK185" i="10"/>
  <c r="CL183" i="10" s="1"/>
  <c r="CK186" i="10"/>
  <c r="CK194" i="10" l="1"/>
  <c r="CL180" i="10"/>
  <c r="CL181" i="10" s="1"/>
  <c r="CK195" i="10" l="1"/>
  <c r="CK196" i="10" s="1"/>
  <c r="CK200" i="10"/>
  <c r="CK209" i="10" l="1"/>
  <c r="CK226" i="10" s="1"/>
  <c r="CL193" i="10"/>
  <c r="CK501" i="10"/>
  <c r="CL199" i="10" l="1"/>
  <c r="CL190" i="10"/>
  <c r="CL191" i="10" s="1"/>
  <c r="CK431" i="10"/>
  <c r="CK210" i="10"/>
  <c r="CK211" i="10" s="1"/>
  <c r="CL207" i="10" l="1"/>
  <c r="CK497" i="10"/>
  <c r="CL214" i="10" l="1"/>
  <c r="CL216" i="10" l="1"/>
  <c r="CL217" i="10"/>
  <c r="CL208" i="10" s="1"/>
  <c r="CL228" i="10"/>
  <c r="CL347" i="10" s="1"/>
  <c r="CL204" i="10" l="1"/>
  <c r="CL433" i="10"/>
  <c r="CL152" i="10"/>
  <c r="CL156" i="10" s="1"/>
  <c r="CL168" i="10" s="1"/>
  <c r="CL184" i="10" l="1"/>
  <c r="CL479" i="10" l="1"/>
  <c r="CL185" i="10"/>
  <c r="CM183" i="10" s="1"/>
  <c r="CL186" i="10"/>
  <c r="CL194" i="10" l="1"/>
  <c r="CM180" i="10"/>
  <c r="CM181" i="10" s="1"/>
  <c r="CL195" i="10" l="1"/>
  <c r="CL196" i="10" s="1"/>
  <c r="CL200" i="10"/>
  <c r="CL209" i="10" l="1"/>
  <c r="CL226" i="10" s="1"/>
  <c r="CM193" i="10"/>
  <c r="CL501" i="10"/>
  <c r="CM199" i="10" l="1"/>
  <c r="CM190" i="10"/>
  <c r="CM191" i="10" s="1"/>
  <c r="CL431" i="10"/>
  <c r="CL210" i="10"/>
  <c r="CL211" i="10" s="1"/>
  <c r="CM207" i="10" l="1"/>
  <c r="CL497" i="10"/>
  <c r="CM214" i="10" l="1"/>
  <c r="CM216" i="10" l="1"/>
  <c r="CM217" i="10"/>
  <c r="CM208" i="10" s="1"/>
  <c r="CM228" i="10"/>
  <c r="CM347" i="10" s="1"/>
  <c r="CM204" i="10" l="1"/>
  <c r="CM433" i="10"/>
  <c r="CM152" i="10"/>
  <c r="CM156" i="10" s="1"/>
  <c r="CM168" i="10" s="1"/>
  <c r="CM184" i="10" l="1"/>
  <c r="CM479" i="10" l="1"/>
  <c r="CM185" i="10"/>
  <c r="CN183" i="10" s="1"/>
  <c r="CM186" i="10"/>
  <c r="CM194" i="10" l="1"/>
  <c r="CN180" i="10"/>
  <c r="CN181" i="10" s="1"/>
  <c r="CM195" i="10" l="1"/>
  <c r="CM196" i="10" s="1"/>
  <c r="CM200" i="10"/>
  <c r="CN193" i="10" l="1"/>
  <c r="CM501" i="10"/>
  <c r="CM209" i="10"/>
  <c r="CM226" i="10" s="1"/>
  <c r="CM431" i="10" l="1"/>
  <c r="CM210" i="10"/>
  <c r="CM211" i="10" s="1"/>
  <c r="CN190" i="10"/>
  <c r="CN191" i="10" s="1"/>
  <c r="CN199" i="10"/>
  <c r="CN207" i="10" l="1"/>
  <c r="CM497" i="10"/>
  <c r="CN214" i="10" l="1"/>
  <c r="CN217" i="10" l="1"/>
  <c r="CN208" i="10" s="1"/>
  <c r="CN216" i="10"/>
  <c r="CN228" i="10"/>
  <c r="CN347" i="10" s="1"/>
  <c r="CN433" i="10" l="1"/>
  <c r="CN152" i="10"/>
  <c r="CN156" i="10" s="1"/>
  <c r="CN168" i="10" s="1"/>
  <c r="CN204" i="10"/>
  <c r="CN184" i="10" l="1"/>
  <c r="CN479" i="10" l="1"/>
  <c r="CN185" i="10"/>
  <c r="CO183" i="10" s="1"/>
  <c r="CN186" i="10"/>
  <c r="CN194" i="10" l="1"/>
  <c r="CO180" i="10"/>
  <c r="CO181" i="10" s="1"/>
  <c r="CN195" i="10" l="1"/>
  <c r="CN196" i="10" s="1"/>
  <c r="CN200" i="10"/>
  <c r="CN209" i="10" l="1"/>
  <c r="CN226" i="10" s="1"/>
  <c r="CO193" i="10"/>
  <c r="CN501" i="10"/>
  <c r="CO190" i="10" l="1"/>
  <c r="CO191" i="10" s="1"/>
  <c r="CO199" i="10"/>
  <c r="CN431" i="10"/>
  <c r="CN210" i="10"/>
  <c r="CN211" i="10" s="1"/>
  <c r="CO207" i="10" l="1"/>
  <c r="CN497" i="10"/>
  <c r="CO214" i="10" l="1"/>
  <c r="CO216" i="10" l="1"/>
  <c r="CO217" i="10"/>
  <c r="CO208" i="10" s="1"/>
  <c r="CO228" i="10"/>
  <c r="CO347" i="10" s="1"/>
  <c r="CO204" i="10" l="1"/>
  <c r="CO433" i="10"/>
  <c r="CO152" i="10"/>
  <c r="CO156" i="10" s="1"/>
  <c r="CO168" i="10" s="1"/>
  <c r="CO184" i="10" l="1"/>
  <c r="CO479" i="10" l="1"/>
  <c r="CO185" i="10"/>
  <c r="CP183" i="10" s="1"/>
  <c r="CO186" i="10"/>
  <c r="CO194" i="10" l="1"/>
  <c r="CP180" i="10"/>
  <c r="CP181" i="10" s="1"/>
  <c r="CO195" i="10" l="1"/>
  <c r="CO196" i="10" s="1"/>
  <c r="CO200" i="10"/>
  <c r="CO209" i="10" l="1"/>
  <c r="CO226" i="10" s="1"/>
  <c r="CP193" i="10"/>
  <c r="CO501" i="10"/>
  <c r="CP199" i="10" l="1"/>
  <c r="CP190" i="10"/>
  <c r="CP191" i="10" s="1"/>
  <c r="CO431" i="10"/>
  <c r="CO210" i="10"/>
  <c r="CO211" i="10" s="1"/>
  <c r="CP207" i="10" l="1"/>
  <c r="CO497" i="10"/>
  <c r="CP214" i="10" l="1"/>
  <c r="CP216" i="10" l="1"/>
  <c r="CP217" i="10"/>
  <c r="CP208" i="10" s="1"/>
  <c r="CP228" i="10"/>
  <c r="CP347" i="10" s="1"/>
  <c r="CP204" i="10" l="1"/>
  <c r="CP433" i="10"/>
  <c r="CP152" i="10"/>
  <c r="CP156" i="10" s="1"/>
  <c r="CP168" i="10" s="1"/>
  <c r="CP184" i="10" l="1"/>
  <c r="CP479" i="10" l="1"/>
  <c r="CP185" i="10"/>
  <c r="CQ183" i="10" s="1"/>
  <c r="CP186" i="10"/>
  <c r="CP194" i="10" l="1"/>
  <c r="CQ180" i="10"/>
  <c r="CQ181" i="10" s="1"/>
  <c r="CP195" i="10" l="1"/>
  <c r="CP196" i="10" s="1"/>
  <c r="CP200" i="10"/>
  <c r="CQ193" i="10" l="1"/>
  <c r="CP501" i="10"/>
  <c r="CP209" i="10"/>
  <c r="CP226" i="10" s="1"/>
  <c r="CP431" i="10" l="1"/>
  <c r="CP210" i="10"/>
  <c r="CP211" i="10" s="1"/>
  <c r="CQ190" i="10"/>
  <c r="CQ191" i="10" s="1"/>
  <c r="CQ199" i="10"/>
  <c r="CQ207" i="10" l="1"/>
  <c r="CP497" i="10"/>
  <c r="CQ214" i="10" l="1"/>
  <c r="CQ217" i="10" l="1"/>
  <c r="CQ208" i="10" s="1"/>
  <c r="CQ216" i="10"/>
  <c r="CQ228" i="10"/>
  <c r="CQ347" i="10" s="1"/>
  <c r="CQ433" i="10" l="1"/>
  <c r="CQ152" i="10"/>
  <c r="CQ156" i="10" s="1"/>
  <c r="CQ168" i="10" s="1"/>
  <c r="CQ204" i="10"/>
  <c r="CQ184" i="10" l="1"/>
  <c r="CQ479" i="10" l="1"/>
  <c r="CQ185" i="10"/>
  <c r="CR183" i="10" s="1"/>
  <c r="CQ186" i="10"/>
  <c r="CQ194" i="10" l="1"/>
  <c r="CR180" i="10"/>
  <c r="CR181" i="10" s="1"/>
  <c r="CQ195" i="10" l="1"/>
  <c r="CQ196" i="10" s="1"/>
  <c r="CQ200" i="10"/>
  <c r="CR193" i="10" l="1"/>
  <c r="CQ501" i="10"/>
  <c r="CQ209" i="10"/>
  <c r="CQ226" i="10" s="1"/>
  <c r="CQ431" i="10" l="1"/>
  <c r="CQ210" i="10"/>
  <c r="CQ211" i="10" s="1"/>
  <c r="CR190" i="10"/>
  <c r="CR191" i="10" s="1"/>
  <c r="CR199" i="10"/>
  <c r="CR207" i="10" l="1"/>
  <c r="CQ497" i="10"/>
  <c r="CR214" i="10" l="1"/>
  <c r="CR217" i="10" l="1"/>
  <c r="CR208" i="10" s="1"/>
  <c r="CR216" i="10"/>
  <c r="CR228" i="10"/>
  <c r="CR347" i="10" s="1"/>
  <c r="CR433" i="10" l="1"/>
  <c r="CR152" i="10"/>
  <c r="CR156" i="10" s="1"/>
  <c r="CR168" i="10" s="1"/>
  <c r="CR204" i="10"/>
  <c r="CR184" i="10" l="1"/>
  <c r="CR479" i="10" l="1"/>
  <c r="CR185" i="10"/>
  <c r="CS183" i="10" s="1"/>
  <c r="CR186" i="10"/>
  <c r="CR194" i="10" l="1"/>
  <c r="CS180" i="10"/>
  <c r="CS181" i="10" s="1"/>
  <c r="CR195" i="10" l="1"/>
  <c r="CR196" i="10" s="1"/>
  <c r="CR200" i="10"/>
  <c r="CS193" i="10" l="1"/>
  <c r="CR501" i="10"/>
  <c r="CR209" i="10"/>
  <c r="CR226" i="10" s="1"/>
  <c r="CR431" i="10" l="1"/>
  <c r="CR210" i="10"/>
  <c r="CR211" i="10" s="1"/>
  <c r="CS190" i="10"/>
  <c r="CS191" i="10" s="1"/>
  <c r="CS199" i="10"/>
  <c r="CS207" i="10" l="1"/>
  <c r="CR497" i="10"/>
  <c r="CS214" i="10" l="1"/>
  <c r="CS217" i="10" l="1"/>
  <c r="CS208" i="10" s="1"/>
  <c r="CS216" i="10"/>
  <c r="CS228" i="10"/>
  <c r="CS347" i="10" s="1"/>
  <c r="CS433" i="10" l="1"/>
  <c r="CS152" i="10"/>
  <c r="CS156" i="10" s="1"/>
  <c r="CS168" i="10" s="1"/>
  <c r="CS204" i="10"/>
  <c r="CS184" i="10" l="1"/>
  <c r="CS479" i="10" l="1"/>
  <c r="CS185" i="10"/>
  <c r="CT183" i="10" s="1"/>
  <c r="CS186" i="10"/>
  <c r="CS194" i="10" l="1"/>
  <c r="CT180" i="10"/>
  <c r="CT181" i="10" s="1"/>
  <c r="CS195" i="10" l="1"/>
  <c r="CS196" i="10" s="1"/>
  <c r="CS200" i="10"/>
  <c r="CS209" i="10" l="1"/>
  <c r="CS226" i="10" s="1"/>
  <c r="CT193" i="10"/>
  <c r="CS501" i="10"/>
  <c r="CT199" i="10" l="1"/>
  <c r="CT190" i="10"/>
  <c r="CT191" i="10" s="1"/>
  <c r="CS431" i="10"/>
  <c r="CS210" i="10"/>
  <c r="CS211" i="10" s="1"/>
  <c r="CT207" i="10" l="1"/>
  <c r="CS497" i="10"/>
  <c r="CT214" i="10" l="1"/>
  <c r="CT216" i="10" l="1"/>
  <c r="CT217" i="10"/>
  <c r="CT208" i="10" s="1"/>
  <c r="CT228" i="10"/>
  <c r="CT347" i="10" s="1"/>
  <c r="CT204" i="10" l="1"/>
  <c r="CT433" i="10"/>
  <c r="CT152" i="10"/>
  <c r="CT156" i="10" s="1"/>
  <c r="CT168" i="10" s="1"/>
  <c r="CT184" i="10" l="1"/>
  <c r="CT479" i="10" l="1"/>
  <c r="CT185" i="10"/>
  <c r="CU183" i="10" s="1"/>
  <c r="CT186" i="10"/>
  <c r="CT194" i="10" l="1"/>
  <c r="CU180" i="10"/>
  <c r="CU181" i="10" s="1"/>
  <c r="CT195" i="10" l="1"/>
  <c r="CT196" i="10" s="1"/>
  <c r="CT200" i="10"/>
  <c r="CT209" i="10" l="1"/>
  <c r="CT226" i="10" s="1"/>
  <c r="CU193" i="10"/>
  <c r="CT501" i="10"/>
  <c r="CU199" i="10" l="1"/>
  <c r="CU190" i="10"/>
  <c r="CU191" i="10" s="1"/>
  <c r="CT431" i="10"/>
  <c r="CT210" i="10"/>
  <c r="CT211" i="10" s="1"/>
  <c r="CU207" i="10" l="1"/>
  <c r="CT497" i="10"/>
  <c r="CU214" i="10" l="1"/>
  <c r="CU216" i="10" l="1"/>
  <c r="CU217" i="10"/>
  <c r="CU208" i="10" s="1"/>
  <c r="CU228" i="10"/>
  <c r="CU347" i="10" s="1"/>
  <c r="CU204" i="10" l="1"/>
  <c r="CU433" i="10"/>
  <c r="CU152" i="10"/>
  <c r="CU156" i="10" s="1"/>
  <c r="CU168" i="10" s="1"/>
  <c r="CU184" i="10" l="1"/>
  <c r="CU479" i="10" l="1"/>
  <c r="CU185" i="10"/>
  <c r="CV183" i="10" s="1"/>
  <c r="CU186" i="10"/>
  <c r="CU194" i="10" l="1"/>
  <c r="CV180" i="10"/>
  <c r="CV181" i="10" s="1"/>
  <c r="CU195" i="10" l="1"/>
  <c r="CU196" i="10" s="1"/>
  <c r="CU200" i="10"/>
  <c r="CV193" i="10" l="1"/>
  <c r="CU501" i="10"/>
  <c r="CU209" i="10"/>
  <c r="CU226" i="10" s="1"/>
  <c r="CU431" i="10" l="1"/>
  <c r="CU210" i="10"/>
  <c r="CU211" i="10" s="1"/>
  <c r="CV199" i="10"/>
  <c r="CV190" i="10"/>
  <c r="CV191" i="10" s="1"/>
  <c r="CV207" i="10" l="1"/>
  <c r="CU497" i="10"/>
  <c r="CV214" i="10" l="1"/>
  <c r="CV216" i="10" l="1"/>
  <c r="CV217" i="10"/>
  <c r="CV208" i="10" s="1"/>
  <c r="CV228" i="10"/>
  <c r="CV347" i="10" s="1"/>
  <c r="CV204" i="10" l="1"/>
  <c r="CV433" i="10"/>
  <c r="CV152" i="10"/>
  <c r="CV156" i="10" s="1"/>
  <c r="CV168" i="10" s="1"/>
  <c r="CV184" i="10" l="1"/>
  <c r="CV479" i="10" l="1"/>
  <c r="CV185" i="10"/>
  <c r="CW183" i="10" s="1"/>
  <c r="CV186" i="10"/>
  <c r="CV194" i="10" l="1"/>
  <c r="CW180" i="10"/>
  <c r="CW181" i="10" s="1"/>
  <c r="CV195" i="10" l="1"/>
  <c r="CV196" i="10" s="1"/>
  <c r="CV200" i="10"/>
  <c r="CW193" i="10" l="1"/>
  <c r="CV501" i="10"/>
  <c r="CV209" i="10"/>
  <c r="CV226" i="10" s="1"/>
  <c r="CV431" i="10" l="1"/>
  <c r="CV210" i="10"/>
  <c r="CV211" i="10" s="1"/>
  <c r="CW199" i="10"/>
  <c r="CW190" i="10"/>
  <c r="CW191" i="10" s="1"/>
  <c r="CW207" i="10" l="1"/>
  <c r="CV497" i="10"/>
  <c r="CW214" i="10" l="1"/>
  <c r="CW217" i="10" l="1"/>
  <c r="CW208" i="10" s="1"/>
  <c r="CW216" i="10"/>
  <c r="CW228" i="10"/>
  <c r="CW347" i="10" s="1"/>
  <c r="CW433" i="10" l="1"/>
  <c r="CW152" i="10"/>
  <c r="CW156" i="10" s="1"/>
  <c r="CW168" i="10" s="1"/>
  <c r="CW204" i="10"/>
  <c r="CW184" i="10" l="1"/>
  <c r="CW479" i="10" l="1"/>
  <c r="CW185" i="10"/>
  <c r="CX183" i="10" s="1"/>
  <c r="CW186" i="10"/>
  <c r="CW194" i="10" l="1"/>
  <c r="CX180" i="10"/>
  <c r="CX181" i="10" s="1"/>
  <c r="CW195" i="10" l="1"/>
  <c r="CW196" i="10" s="1"/>
  <c r="CW200" i="10"/>
  <c r="CX193" i="10" l="1"/>
  <c r="CW501" i="10"/>
  <c r="CW209" i="10"/>
  <c r="CW226" i="10" s="1"/>
  <c r="CW431" i="10" l="1"/>
  <c r="CW210" i="10"/>
  <c r="CW211" i="10" s="1"/>
  <c r="CX190" i="10"/>
  <c r="CX191" i="10" s="1"/>
  <c r="CX199" i="10"/>
  <c r="CX207" i="10" l="1"/>
  <c r="CW497" i="10"/>
  <c r="CX214" i="10" l="1"/>
  <c r="CX217" i="10" l="1"/>
  <c r="CX208" i="10" s="1"/>
  <c r="CX216" i="10"/>
  <c r="CX228" i="10"/>
  <c r="CX347" i="10" s="1"/>
  <c r="CX433" i="10" l="1"/>
  <c r="CX152" i="10"/>
  <c r="CX156" i="10" s="1"/>
  <c r="CX168" i="10" s="1"/>
  <c r="CX204" i="10"/>
  <c r="CX184" i="10" l="1"/>
  <c r="CX479" i="10" l="1"/>
  <c r="CX185" i="10"/>
  <c r="CY183" i="10" s="1"/>
  <c r="CX186" i="10"/>
  <c r="CX194" i="10" l="1"/>
  <c r="CY180" i="10"/>
  <c r="CY181" i="10" s="1"/>
  <c r="CX195" i="10" l="1"/>
  <c r="CX196" i="10" s="1"/>
  <c r="CX200" i="10"/>
  <c r="CX209" i="10" l="1"/>
  <c r="CX226" i="10" s="1"/>
  <c r="CY193" i="10"/>
  <c r="CX501" i="10"/>
  <c r="CY190" i="10" l="1"/>
  <c r="CY191" i="10" s="1"/>
  <c r="CY199" i="10"/>
  <c r="CX431" i="10"/>
  <c r="CX210" i="10"/>
  <c r="CX211" i="10" s="1"/>
  <c r="CY207" i="10" l="1"/>
  <c r="CX497" i="10"/>
  <c r="CY214" i="10" l="1"/>
  <c r="CY217" i="10" l="1"/>
  <c r="CY208" i="10" s="1"/>
  <c r="CY216" i="10"/>
  <c r="CY228" i="10"/>
  <c r="CY347" i="10" s="1"/>
  <c r="CY433" i="10" l="1"/>
  <c r="CY152" i="10"/>
  <c r="CY156" i="10" s="1"/>
  <c r="CY168" i="10" s="1"/>
  <c r="CY204" i="10"/>
  <c r="CY184" i="10" l="1"/>
  <c r="CY479" i="10" l="1"/>
  <c r="CY185" i="10"/>
  <c r="CZ183" i="10" s="1"/>
  <c r="CY186" i="10"/>
  <c r="CY194" i="10" l="1"/>
  <c r="CZ180" i="10"/>
  <c r="CZ181" i="10" s="1"/>
  <c r="CY195" i="10" l="1"/>
  <c r="CY196" i="10" s="1"/>
  <c r="CY200" i="10"/>
  <c r="CZ193" i="10" l="1"/>
  <c r="CY501" i="10"/>
  <c r="CY209" i="10"/>
  <c r="CY226" i="10" s="1"/>
  <c r="CY431" i="10" l="1"/>
  <c r="CY210" i="10"/>
  <c r="CY211" i="10" s="1"/>
  <c r="CZ190" i="10"/>
  <c r="CZ191" i="10" s="1"/>
  <c r="CZ199" i="10"/>
  <c r="CZ207" i="10" l="1"/>
  <c r="CY497" i="10"/>
  <c r="CZ214" i="10" l="1"/>
  <c r="CZ217" i="10" l="1"/>
  <c r="CZ208" i="10" s="1"/>
  <c r="CZ216" i="10"/>
  <c r="CZ228" i="10"/>
  <c r="CZ347" i="10" s="1"/>
  <c r="CZ433" i="10" l="1"/>
  <c r="CZ152" i="10"/>
  <c r="CZ156" i="10" s="1"/>
  <c r="CZ168" i="10" s="1"/>
  <c r="CZ204" i="10"/>
  <c r="CZ184" i="10" l="1"/>
  <c r="CZ479" i="10" l="1"/>
  <c r="CZ185" i="10"/>
  <c r="DA183" i="10" s="1"/>
  <c r="CZ186" i="10"/>
  <c r="CZ194" i="10" l="1"/>
  <c r="DA180" i="10"/>
  <c r="DA181" i="10" s="1"/>
  <c r="CZ195" i="10" l="1"/>
  <c r="CZ196" i="10" s="1"/>
  <c r="CZ200" i="10"/>
  <c r="CZ209" i="10" l="1"/>
  <c r="CZ226" i="10" s="1"/>
  <c r="DA193" i="10"/>
  <c r="CZ501" i="10"/>
  <c r="DA199" i="10" l="1"/>
  <c r="DA190" i="10"/>
  <c r="DA191" i="10" s="1"/>
  <c r="CZ431" i="10"/>
  <c r="CZ210" i="10"/>
  <c r="CZ211" i="10" s="1"/>
  <c r="DA207" i="10" l="1"/>
  <c r="CZ497" i="10"/>
  <c r="DA214" i="10" l="1"/>
  <c r="DA216" i="10" l="1"/>
  <c r="DA217" i="10"/>
  <c r="DA208" i="10" s="1"/>
  <c r="DA228" i="10"/>
  <c r="DA347" i="10" s="1"/>
  <c r="DA204" i="10" l="1"/>
  <c r="DA433" i="10"/>
  <c r="DA152" i="10"/>
  <c r="DA156" i="10" s="1"/>
  <c r="DA168" i="10" s="1"/>
  <c r="DA184" i="10" l="1"/>
  <c r="DA479" i="10" l="1"/>
  <c r="DA185" i="10"/>
  <c r="DB183" i="10" s="1"/>
  <c r="DA186" i="10"/>
  <c r="DA194" i="10" l="1"/>
  <c r="DB180" i="10"/>
  <c r="DB181" i="10" s="1"/>
  <c r="DA195" i="10" l="1"/>
  <c r="DA196" i="10" s="1"/>
  <c r="DA200" i="10"/>
  <c r="DB193" i="10" l="1"/>
  <c r="DA501" i="10"/>
  <c r="DA209" i="10"/>
  <c r="DA226" i="10" s="1"/>
  <c r="DA431" i="10" l="1"/>
  <c r="DA210" i="10"/>
  <c r="DA211" i="10" s="1"/>
  <c r="DB199" i="10"/>
  <c r="DB190" i="10"/>
  <c r="DB191" i="10" s="1"/>
  <c r="DB207" i="10" l="1"/>
  <c r="DA497" i="10"/>
  <c r="DB214" i="10" l="1"/>
  <c r="DB216" i="10" l="1"/>
  <c r="DB217" i="10"/>
  <c r="DB208" i="10" s="1"/>
  <c r="DB228" i="10"/>
  <c r="DB347" i="10" s="1"/>
  <c r="DB204" i="10" l="1"/>
  <c r="DB433" i="10"/>
  <c r="DB152" i="10"/>
  <c r="DB156" i="10" s="1"/>
  <c r="DB168" i="10" s="1"/>
  <c r="DB184" i="10" l="1"/>
  <c r="DB479" i="10" l="1"/>
  <c r="DB185" i="10"/>
  <c r="DC183" i="10" s="1"/>
  <c r="DB186" i="10"/>
  <c r="DB194" i="10" l="1"/>
  <c r="DC180" i="10"/>
  <c r="DC181" i="10" s="1"/>
  <c r="DB195" i="10" l="1"/>
  <c r="DB196" i="10" s="1"/>
  <c r="DB200" i="10"/>
  <c r="DB209" i="10" l="1"/>
  <c r="DB226" i="10" s="1"/>
  <c r="DC193" i="10"/>
  <c r="DB501" i="10"/>
  <c r="DC199" i="10" l="1"/>
  <c r="DC190" i="10"/>
  <c r="DC191" i="10" s="1"/>
  <c r="DB431" i="10"/>
  <c r="DB210" i="10"/>
  <c r="DB211" i="10" s="1"/>
  <c r="DC207" i="10" l="1"/>
  <c r="DB497" i="10"/>
  <c r="DC214" i="10" l="1"/>
  <c r="DC216" i="10" l="1"/>
  <c r="DC217" i="10"/>
  <c r="DC208" i="10" s="1"/>
  <c r="DC228" i="10"/>
  <c r="DC347" i="10" s="1"/>
  <c r="DC204" i="10" l="1"/>
  <c r="DC433" i="10"/>
  <c r="DC152" i="10"/>
  <c r="DC156" i="10" s="1"/>
  <c r="DC168" i="10" s="1"/>
  <c r="DC184" i="10" l="1"/>
  <c r="DC479" i="10" l="1"/>
  <c r="DC185" i="10"/>
  <c r="DD183" i="10" s="1"/>
  <c r="DC186" i="10"/>
  <c r="DC194" i="10" l="1"/>
  <c r="DD180" i="10"/>
  <c r="DD181" i="10" s="1"/>
  <c r="DC195" i="10" l="1"/>
  <c r="DC196" i="10" s="1"/>
  <c r="DC200" i="10"/>
  <c r="DC209" i="10" l="1"/>
  <c r="DC226" i="10" s="1"/>
  <c r="DD193" i="10"/>
  <c r="DC501" i="10"/>
  <c r="DD190" i="10" l="1"/>
  <c r="DD191" i="10" s="1"/>
  <c r="DD199" i="10"/>
  <c r="DC431" i="10"/>
  <c r="DC210" i="10"/>
  <c r="DC211" i="10" s="1"/>
  <c r="DD207" i="10" l="1"/>
  <c r="DC497" i="10"/>
  <c r="DD214" i="10" l="1"/>
  <c r="DD216" i="10" l="1"/>
  <c r="DD217" i="10"/>
  <c r="DD208" i="10" s="1"/>
  <c r="DD228" i="10"/>
  <c r="DD347" i="10" s="1"/>
  <c r="DD204" i="10" l="1"/>
  <c r="DD433" i="10"/>
  <c r="DD152" i="10"/>
  <c r="DD156" i="10" s="1"/>
  <c r="DD168" i="10" s="1"/>
  <c r="DD184" i="10" l="1"/>
  <c r="DD479" i="10" l="1"/>
  <c r="DD185" i="10"/>
  <c r="DE183" i="10" s="1"/>
  <c r="DD186" i="10"/>
  <c r="DD194" i="10" l="1"/>
  <c r="DE180" i="10"/>
  <c r="DE181" i="10" s="1"/>
  <c r="DD195" i="10" l="1"/>
  <c r="DD196" i="10" s="1"/>
  <c r="DD200" i="10"/>
  <c r="DD209" i="10" l="1"/>
  <c r="DD226" i="10" s="1"/>
  <c r="DE193" i="10"/>
  <c r="DD501" i="10"/>
  <c r="DE190" i="10" l="1"/>
  <c r="DE191" i="10" s="1"/>
  <c r="DE199" i="10"/>
  <c r="DD431" i="10"/>
  <c r="DD210" i="10"/>
  <c r="DD211" i="10" s="1"/>
  <c r="DE207" i="10" l="1"/>
  <c r="DD497" i="10"/>
  <c r="DE214" i="10" l="1"/>
  <c r="DE216" i="10" l="1"/>
  <c r="DE217" i="10"/>
  <c r="DE208" i="10" s="1"/>
  <c r="DE228" i="10"/>
  <c r="DE347" i="10" s="1"/>
  <c r="DE204" i="10" l="1"/>
  <c r="DE433" i="10"/>
  <c r="DE152" i="10"/>
  <c r="DE156" i="10" s="1"/>
  <c r="DE168" i="10" s="1"/>
  <c r="DE184" i="10" l="1"/>
  <c r="DE479" i="10" l="1"/>
  <c r="DE185" i="10"/>
  <c r="DF183" i="10" s="1"/>
  <c r="DE186" i="10"/>
  <c r="DE194" i="10" l="1"/>
  <c r="DF180" i="10"/>
  <c r="DF181" i="10" s="1"/>
  <c r="DE195" i="10" l="1"/>
  <c r="DE196" i="10" s="1"/>
  <c r="DE200" i="10"/>
  <c r="DE209" i="10" l="1"/>
  <c r="DE226" i="10" s="1"/>
  <c r="DF193" i="10"/>
  <c r="DE501" i="10"/>
  <c r="DF199" i="10" l="1"/>
  <c r="DF190" i="10"/>
  <c r="DF191" i="10" s="1"/>
  <c r="DE431" i="10"/>
  <c r="DE210" i="10"/>
  <c r="DE211" i="10" s="1"/>
  <c r="DF207" i="10" l="1"/>
  <c r="DE497" i="10"/>
  <c r="DF214" i="10" l="1"/>
  <c r="DF216" i="10" l="1"/>
  <c r="DF217" i="10"/>
  <c r="DF208" i="10" s="1"/>
  <c r="DF228" i="10"/>
  <c r="DF347" i="10" s="1"/>
  <c r="DF204" i="10" l="1"/>
  <c r="DF433" i="10"/>
  <c r="DF152" i="10"/>
  <c r="DF156" i="10" s="1"/>
  <c r="DF168" i="10" s="1"/>
  <c r="DF184" i="10" l="1"/>
  <c r="DF479" i="10" l="1"/>
  <c r="DF185" i="10"/>
  <c r="DG183" i="10" s="1"/>
  <c r="DF186" i="10"/>
  <c r="DF194" i="10" l="1"/>
  <c r="DG180" i="10"/>
  <c r="DG181" i="10" s="1"/>
  <c r="DF195" i="10" l="1"/>
  <c r="DF196" i="10" s="1"/>
  <c r="DF200" i="10"/>
  <c r="DF209" i="10" l="1"/>
  <c r="DF226" i="10" s="1"/>
  <c r="DG193" i="10"/>
  <c r="DF501" i="10"/>
  <c r="DG190" i="10" l="1"/>
  <c r="DG191" i="10" s="1"/>
  <c r="DG199" i="10"/>
  <c r="DF431" i="10"/>
  <c r="DF210" i="10"/>
  <c r="DF211" i="10" s="1"/>
  <c r="DG207" i="10" l="1"/>
  <c r="DF497" i="10"/>
  <c r="DG214" i="10" l="1"/>
  <c r="DG217" i="10" l="1"/>
  <c r="DG208" i="10" s="1"/>
  <c r="DG216" i="10"/>
  <c r="DG228" i="10"/>
  <c r="DG347" i="10" s="1"/>
  <c r="DG433" i="10" l="1"/>
  <c r="DG152" i="10"/>
  <c r="DG156" i="10" s="1"/>
  <c r="DG168" i="10" s="1"/>
  <c r="DG204" i="10"/>
  <c r="DG184" i="10" l="1"/>
  <c r="DG479" i="10" l="1"/>
  <c r="DG185" i="10"/>
  <c r="DH183" i="10" s="1"/>
  <c r="DG186" i="10"/>
  <c r="DG194" i="10" l="1"/>
  <c r="DH180" i="10"/>
  <c r="DH181" i="10" s="1"/>
  <c r="DG195" i="10" l="1"/>
  <c r="DG196" i="10" s="1"/>
  <c r="DG200" i="10"/>
  <c r="DH193" i="10" l="1"/>
  <c r="DG501" i="10"/>
  <c r="DG209" i="10"/>
  <c r="DG226" i="10" s="1"/>
  <c r="DG431" i="10" l="1"/>
  <c r="DG210" i="10"/>
  <c r="DG211" i="10" s="1"/>
  <c r="DH190" i="10"/>
  <c r="DH191" i="10" s="1"/>
  <c r="DH199" i="10"/>
  <c r="DH207" i="10" l="1"/>
  <c r="DG497" i="10"/>
  <c r="DH214" i="10" l="1"/>
  <c r="DH217" i="10" l="1"/>
  <c r="DH208" i="10" s="1"/>
  <c r="DH216" i="10"/>
  <c r="DH228" i="10"/>
  <c r="DH347" i="10" s="1"/>
  <c r="DH433" i="10" l="1"/>
  <c r="DH152" i="10"/>
  <c r="DH156" i="10" s="1"/>
  <c r="DH168" i="10" s="1"/>
  <c r="DH204" i="10"/>
  <c r="DH184" i="10" l="1"/>
  <c r="DH479" i="10" l="1"/>
  <c r="DH185" i="10"/>
  <c r="DI183" i="10" s="1"/>
  <c r="DH186" i="10"/>
  <c r="DH194" i="10" l="1"/>
  <c r="DI180" i="10"/>
  <c r="DI181" i="10" s="1"/>
  <c r="DH195" i="10" l="1"/>
  <c r="DH196" i="10" s="1"/>
  <c r="DH200" i="10"/>
  <c r="DI193" i="10" l="1"/>
  <c r="DH501" i="10"/>
  <c r="DH209" i="10"/>
  <c r="DH226" i="10" s="1"/>
  <c r="DH431" i="10" l="1"/>
  <c r="DH210" i="10"/>
  <c r="DH211" i="10" s="1"/>
  <c r="DI199" i="10"/>
  <c r="DI190" i="10"/>
  <c r="DI191" i="10" s="1"/>
  <c r="DI207" i="10" l="1"/>
  <c r="DH497" i="10"/>
  <c r="DI214" i="10" l="1"/>
  <c r="DI216" i="10" l="1"/>
  <c r="DI217" i="10"/>
  <c r="DI208" i="10" s="1"/>
  <c r="DI228" i="10"/>
  <c r="DI347" i="10" s="1"/>
  <c r="DI204" i="10" l="1"/>
  <c r="DI433" i="10"/>
  <c r="DI152" i="10"/>
  <c r="DI156" i="10" s="1"/>
  <c r="DI168" i="10" s="1"/>
  <c r="DI184" i="10" l="1"/>
  <c r="DI479" i="10" l="1"/>
  <c r="DI185" i="10"/>
  <c r="DJ183" i="10" s="1"/>
  <c r="DI186" i="10"/>
  <c r="DI194" i="10" l="1"/>
  <c r="DJ180" i="10"/>
  <c r="DJ181" i="10" s="1"/>
  <c r="DI195" i="10" l="1"/>
  <c r="DI196" i="10" s="1"/>
  <c r="DI200" i="10"/>
  <c r="DJ193" i="10" l="1"/>
  <c r="DI501" i="10"/>
  <c r="DI209" i="10"/>
  <c r="DI226" i="10" s="1"/>
  <c r="DI431" i="10" l="1"/>
  <c r="DI210" i="10"/>
  <c r="DI211" i="10" s="1"/>
  <c r="DJ199" i="10"/>
  <c r="DJ190" i="10"/>
  <c r="DJ191" i="10" s="1"/>
  <c r="DJ207" i="10" l="1"/>
  <c r="DI497" i="10"/>
  <c r="DJ214" i="10" l="1"/>
  <c r="DJ216" i="10" l="1"/>
  <c r="DJ217" i="10"/>
  <c r="DJ208" i="10" s="1"/>
  <c r="DJ228" i="10"/>
  <c r="DJ347" i="10" s="1"/>
  <c r="DJ204" i="10" l="1"/>
  <c r="DJ433" i="10"/>
  <c r="DJ152" i="10"/>
  <c r="DJ156" i="10" s="1"/>
  <c r="DJ168" i="10" s="1"/>
  <c r="DJ184" i="10" l="1"/>
  <c r="DJ479" i="10" l="1"/>
  <c r="DJ185" i="10"/>
  <c r="DK183" i="10" s="1"/>
  <c r="DJ186" i="10"/>
  <c r="DJ194" i="10" l="1"/>
  <c r="DK180" i="10"/>
  <c r="DK181" i="10" s="1"/>
  <c r="DJ195" i="10" l="1"/>
  <c r="DJ196" i="10" s="1"/>
  <c r="DJ200" i="10"/>
  <c r="DK193" i="10" l="1"/>
  <c r="DJ501" i="10"/>
  <c r="DJ209" i="10"/>
  <c r="DJ226" i="10" s="1"/>
  <c r="DJ431" i="10" l="1"/>
  <c r="DJ210" i="10"/>
  <c r="DJ211" i="10" s="1"/>
  <c r="DK199" i="10"/>
  <c r="DK190" i="10"/>
  <c r="DK191" i="10" s="1"/>
  <c r="DK207" i="10" l="1"/>
  <c r="DJ497" i="10"/>
  <c r="DK214" i="10" l="1"/>
  <c r="DK217" i="10" l="1"/>
  <c r="DK208" i="10" s="1"/>
  <c r="DK216" i="10"/>
  <c r="DK228" i="10"/>
  <c r="DK347" i="10" s="1"/>
  <c r="DK433" i="10" l="1"/>
  <c r="DK152" i="10"/>
  <c r="DK156" i="10" s="1"/>
  <c r="DK168" i="10" s="1"/>
  <c r="DK204" i="10"/>
  <c r="DK184" i="10" l="1"/>
  <c r="DK479" i="10" l="1"/>
  <c r="DK185" i="10"/>
  <c r="DL183" i="10" s="1"/>
  <c r="DK186" i="10"/>
  <c r="DK194" i="10" l="1"/>
  <c r="DL180" i="10"/>
  <c r="DL181" i="10" s="1"/>
  <c r="DK195" i="10" l="1"/>
  <c r="DK196" i="10" s="1"/>
  <c r="DK200" i="10"/>
  <c r="DL193" i="10" l="1"/>
  <c r="DK501" i="10"/>
  <c r="DK209" i="10"/>
  <c r="DK226" i="10" s="1"/>
  <c r="DK431" i="10" l="1"/>
  <c r="DK210" i="10"/>
  <c r="DK211" i="10" s="1"/>
  <c r="DL199" i="10"/>
  <c r="DL190" i="10"/>
  <c r="DL191" i="10" s="1"/>
  <c r="DL207" i="10" l="1"/>
  <c r="DK497" i="10"/>
  <c r="DL214" i="10" l="1"/>
  <c r="DL216" i="10" l="1"/>
  <c r="DL217" i="10"/>
  <c r="DL208" i="10" s="1"/>
  <c r="DL228" i="10"/>
  <c r="DL347" i="10" s="1"/>
  <c r="DL204" i="10" l="1"/>
  <c r="DL433" i="10"/>
  <c r="DL152" i="10"/>
  <c r="DL156" i="10" s="1"/>
  <c r="DL168" i="10" s="1"/>
  <c r="DL184" i="10" l="1"/>
  <c r="DL479" i="10" l="1"/>
  <c r="DL185" i="10"/>
  <c r="DM183" i="10" s="1"/>
  <c r="DL186" i="10"/>
  <c r="DL194" i="10" l="1"/>
  <c r="DM180" i="10"/>
  <c r="DM181" i="10" s="1"/>
  <c r="DL195" i="10" l="1"/>
  <c r="DL196" i="10" s="1"/>
  <c r="DL200" i="10"/>
  <c r="DL209" i="10" l="1"/>
  <c r="DL226" i="10" s="1"/>
  <c r="DM193" i="10"/>
  <c r="DL501" i="10"/>
  <c r="DM190" i="10" l="1"/>
  <c r="DM191" i="10" s="1"/>
  <c r="DM199" i="10"/>
  <c r="DL431" i="10"/>
  <c r="DL210" i="10"/>
  <c r="DL211" i="10" s="1"/>
  <c r="DM207" i="10" l="1"/>
  <c r="DL497" i="10"/>
  <c r="DM214" i="10" l="1"/>
  <c r="DM217" i="10" l="1"/>
  <c r="DM208" i="10" s="1"/>
  <c r="DM216" i="10"/>
  <c r="DM228" i="10"/>
  <c r="DM347" i="10" s="1"/>
  <c r="DM433" i="10" l="1"/>
  <c r="DM152" i="10"/>
  <c r="DM156" i="10" s="1"/>
  <c r="DM168" i="10" s="1"/>
  <c r="DM204" i="10"/>
  <c r="DM184" i="10" l="1"/>
  <c r="DM479" i="10" l="1"/>
  <c r="DM185" i="10"/>
  <c r="DN183" i="10" s="1"/>
  <c r="DM186" i="10"/>
  <c r="DM194" i="10" l="1"/>
  <c r="DN180" i="10"/>
  <c r="DN181" i="10" s="1"/>
  <c r="DM195" i="10" l="1"/>
  <c r="DM196" i="10" s="1"/>
  <c r="DM200" i="10"/>
  <c r="DN193" i="10" l="1"/>
  <c r="DM501" i="10"/>
  <c r="DM209" i="10"/>
  <c r="DM226" i="10" s="1"/>
  <c r="DM431" i="10" l="1"/>
  <c r="DM210" i="10"/>
  <c r="DM211" i="10" s="1"/>
  <c r="DN199" i="10"/>
  <c r="DN190" i="10"/>
  <c r="DN191" i="10" s="1"/>
  <c r="DN207" i="10" l="1"/>
  <c r="DM497" i="10"/>
  <c r="DN214" i="10" l="1"/>
  <c r="DN216" i="10" l="1"/>
  <c r="DN217" i="10"/>
  <c r="DN208" i="10" s="1"/>
  <c r="DN228" i="10"/>
  <c r="DN347" i="10" s="1"/>
  <c r="DN204" i="10" l="1"/>
  <c r="DN433" i="10"/>
  <c r="DN152" i="10"/>
  <c r="DN156" i="10" s="1"/>
  <c r="DN168" i="10" s="1"/>
  <c r="DN184" i="10" l="1"/>
  <c r="DN479" i="10" l="1"/>
  <c r="DN185" i="10"/>
  <c r="DO183" i="10" s="1"/>
  <c r="DN186" i="10"/>
  <c r="DO180" i="10" l="1"/>
  <c r="DO181" i="10" s="1"/>
  <c r="DN194" i="10"/>
  <c r="DN195" i="10" l="1"/>
  <c r="DN196" i="10" s="1"/>
  <c r="DN200" i="10"/>
  <c r="DO193" i="10" l="1"/>
  <c r="DN501" i="10"/>
  <c r="DN209" i="10"/>
  <c r="DN226" i="10" s="1"/>
  <c r="DN431" i="10" l="1"/>
  <c r="DN210" i="10"/>
  <c r="DN211" i="10" s="1"/>
  <c r="DO190" i="10"/>
  <c r="DO191" i="10" s="1"/>
  <c r="DO199" i="10"/>
  <c r="DO207" i="10" l="1"/>
  <c r="DN497" i="10"/>
  <c r="DO214" i="10" l="1"/>
  <c r="DO217" i="10" l="1"/>
  <c r="DO208" i="10" s="1"/>
  <c r="DO216" i="10"/>
  <c r="DO228" i="10"/>
  <c r="DO347" i="10" s="1"/>
  <c r="DO433" i="10" l="1"/>
  <c r="DO152" i="10"/>
  <c r="DO156" i="10" s="1"/>
  <c r="DO168" i="10" s="1"/>
  <c r="DO204" i="10"/>
  <c r="DO184" i="10" l="1"/>
  <c r="DO186" i="10" s="1"/>
  <c r="DO194" i="10" l="1"/>
  <c r="DO479" i="10"/>
  <c r="DO185" i="10"/>
  <c r="DP183" i="10" s="1"/>
  <c r="DP180" i="10" l="1"/>
  <c r="DP181" i="10" s="1"/>
  <c r="DO195" i="10"/>
  <c r="DO196" i="10" s="1"/>
  <c r="DO200" i="10"/>
  <c r="DO209" i="10" l="1"/>
  <c r="DO226" i="10" s="1"/>
  <c r="DP193" i="10"/>
  <c r="DO501" i="10"/>
  <c r="DP199" i="10" l="1"/>
  <c r="DP190" i="10"/>
  <c r="DP191" i="10" s="1"/>
  <c r="DO431" i="10"/>
  <c r="DO210" i="10"/>
  <c r="DO211" i="10" s="1"/>
  <c r="DP207" i="10" l="1"/>
  <c r="DO497" i="10"/>
  <c r="DP214" i="10" l="1"/>
  <c r="DP216" i="10" l="1"/>
  <c r="DP217" i="10"/>
  <c r="DP208" i="10" s="1"/>
  <c r="DP228" i="10"/>
  <c r="DP347" i="10" s="1"/>
  <c r="DP204" i="10" l="1"/>
  <c r="DP433" i="10"/>
  <c r="DP152" i="10"/>
  <c r="DP156" i="10" s="1"/>
  <c r="DP168" i="10" s="1"/>
  <c r="DP184" i="10" l="1"/>
  <c r="DP479" i="10" l="1"/>
  <c r="DP185" i="10"/>
  <c r="DQ183" i="10" s="1"/>
  <c r="DP186" i="10"/>
  <c r="DP194" i="10" l="1"/>
  <c r="DQ180" i="10"/>
  <c r="DQ181" i="10" s="1"/>
  <c r="DP195" i="10" l="1"/>
  <c r="DP196" i="10" s="1"/>
  <c r="DP200" i="10"/>
  <c r="DP209" i="10" l="1"/>
  <c r="DP226" i="10" s="1"/>
  <c r="DQ193" i="10"/>
  <c r="DP501" i="10"/>
  <c r="DQ199" i="10" l="1"/>
  <c r="DQ190" i="10"/>
  <c r="DQ191" i="10" s="1"/>
  <c r="DP431" i="10"/>
  <c r="DP210" i="10"/>
  <c r="DP211" i="10" s="1"/>
  <c r="DQ207" i="10" l="1"/>
  <c r="DP497" i="10"/>
  <c r="DQ214" i="10" l="1"/>
  <c r="DQ216" i="10" l="1"/>
  <c r="DQ217" i="10"/>
  <c r="DQ208" i="10" s="1"/>
  <c r="DQ228" i="10"/>
  <c r="DQ347" i="10" s="1"/>
  <c r="DQ204" i="10" l="1"/>
  <c r="DQ433" i="10"/>
  <c r="DQ152" i="10"/>
  <c r="DQ156" i="10" s="1"/>
  <c r="DQ168" i="10" s="1"/>
  <c r="DQ184" i="10" l="1"/>
  <c r="DQ479" i="10" l="1"/>
  <c r="DQ185" i="10"/>
  <c r="DR183" i="10" s="1"/>
  <c r="DQ186" i="10"/>
  <c r="DQ194" i="10" l="1"/>
  <c r="DR180" i="10"/>
  <c r="DR181" i="10" s="1"/>
  <c r="DQ195" i="10" l="1"/>
  <c r="DQ196" i="10" s="1"/>
  <c r="DQ200" i="10"/>
  <c r="DQ209" i="10" l="1"/>
  <c r="DQ226" i="10" s="1"/>
  <c r="DR193" i="10"/>
  <c r="DQ501" i="10"/>
  <c r="DR199" i="10" l="1"/>
  <c r="DR190" i="10"/>
  <c r="DR191" i="10" s="1"/>
  <c r="DQ431" i="10"/>
  <c r="DQ210" i="10"/>
  <c r="DQ211" i="10" s="1"/>
  <c r="DR207" i="10" l="1"/>
  <c r="DQ497" i="10"/>
  <c r="DR214" i="10" l="1"/>
  <c r="DR216" i="10" l="1"/>
  <c r="DR217" i="10"/>
  <c r="DR208" i="10" s="1"/>
  <c r="DR228" i="10"/>
  <c r="DR347" i="10" s="1"/>
  <c r="DR204" i="10" l="1"/>
  <c r="DR433" i="10"/>
  <c r="DR152" i="10"/>
  <c r="DR156" i="10" s="1"/>
  <c r="DR168" i="10" s="1"/>
  <c r="DR184" i="10" l="1"/>
  <c r="DR479" i="10" l="1"/>
  <c r="DR185" i="10"/>
  <c r="DS183" i="10" s="1"/>
  <c r="DR186" i="10"/>
  <c r="DR194" i="10" l="1"/>
  <c r="DS180" i="10"/>
  <c r="DS181" i="10" s="1"/>
  <c r="DR195" i="10" l="1"/>
  <c r="DR196" i="10" s="1"/>
  <c r="DR200" i="10"/>
  <c r="DR209" i="10" l="1"/>
  <c r="DR226" i="10" s="1"/>
  <c r="DS193" i="10"/>
  <c r="DR501" i="10"/>
  <c r="DS199" i="10" l="1"/>
  <c r="DS190" i="10"/>
  <c r="DS191" i="10" s="1"/>
  <c r="DR431" i="10"/>
  <c r="DR210" i="10"/>
  <c r="DR211" i="10" s="1"/>
  <c r="DS207" i="10" l="1"/>
  <c r="DR497" i="10"/>
  <c r="DS214" i="10" l="1"/>
  <c r="DS216" i="10" l="1"/>
  <c r="DS217" i="10"/>
  <c r="DS208" i="10" s="1"/>
  <c r="DS228" i="10"/>
  <c r="DS347" i="10" s="1"/>
  <c r="DS204" i="10" l="1"/>
  <c r="DS433" i="10"/>
  <c r="DS152" i="10"/>
  <c r="DS156" i="10" s="1"/>
  <c r="DS168" i="10" s="1"/>
  <c r="DS184" i="10" l="1"/>
  <c r="DS479" i="10" l="1"/>
  <c r="DS185" i="10"/>
  <c r="DT183" i="10" s="1"/>
  <c r="DS186" i="10"/>
  <c r="DS194" i="10" l="1"/>
  <c r="DT180" i="10"/>
  <c r="DT181" i="10" s="1"/>
  <c r="DS195" i="10" l="1"/>
  <c r="DS196" i="10" s="1"/>
  <c r="DS200" i="10"/>
  <c r="DS209" i="10" l="1"/>
  <c r="DS226" i="10" s="1"/>
  <c r="DT193" i="10"/>
  <c r="DS501" i="10"/>
  <c r="DT190" i="10" l="1"/>
  <c r="DT191" i="10" s="1"/>
  <c r="DT199" i="10"/>
  <c r="DS431" i="10"/>
  <c r="DS210" i="10"/>
  <c r="DS211" i="10" s="1"/>
  <c r="DT207" i="10" l="1"/>
  <c r="DS497" i="10"/>
  <c r="DT214" i="10" l="1"/>
  <c r="DT217" i="10" l="1"/>
  <c r="DT208" i="10" s="1"/>
  <c r="DT216" i="10"/>
  <c r="DT228" i="10"/>
  <c r="DT347" i="10" s="1"/>
  <c r="DT433" i="10" l="1"/>
  <c r="DT152" i="10"/>
  <c r="DT156" i="10" s="1"/>
  <c r="DT168" i="10" s="1"/>
  <c r="DT204" i="10"/>
  <c r="DT184" i="10" l="1"/>
  <c r="DT479" i="10" l="1"/>
  <c r="DT185" i="10"/>
  <c r="DU183" i="10" s="1"/>
  <c r="DT186" i="10"/>
  <c r="DT194" i="10" l="1"/>
  <c r="DU180" i="10"/>
  <c r="DU181" i="10" s="1"/>
  <c r="DT195" i="10" l="1"/>
  <c r="DT196" i="10" s="1"/>
  <c r="DT200" i="10"/>
  <c r="DU193" i="10" l="1"/>
  <c r="DT501" i="10"/>
  <c r="DT209" i="10"/>
  <c r="DT226" i="10" s="1"/>
  <c r="DT431" i="10" l="1"/>
  <c r="DT210" i="10"/>
  <c r="DT211" i="10" s="1"/>
  <c r="DU199" i="10"/>
  <c r="DU190" i="10"/>
  <c r="DU191" i="10" s="1"/>
  <c r="DU207" i="10" l="1"/>
  <c r="DT497" i="10"/>
  <c r="G134" i="10"/>
  <c r="H134" i="10" s="1"/>
  <c r="J140" i="10" l="1"/>
  <c r="K140" i="10" s="1"/>
  <c r="I134" i="10"/>
  <c r="DU214" i="10"/>
  <c r="DU217" i="10" l="1"/>
  <c r="DU208" i="10" s="1"/>
  <c r="DU216" i="10"/>
  <c r="G132" i="10"/>
  <c r="DU228" i="10"/>
  <c r="DU347" i="10" s="1"/>
  <c r="F203" i="10"/>
  <c r="F175" i="10"/>
  <c r="DO175" i="10" l="1"/>
  <c r="DO176" i="10" s="1"/>
  <c r="CV175" i="10"/>
  <c r="CV176" i="10" s="1"/>
  <c r="DJ175" i="10"/>
  <c r="DJ176" i="10" s="1"/>
  <c r="CZ175" i="10"/>
  <c r="CZ176" i="10" s="1"/>
  <c r="BV175" i="10"/>
  <c r="BV176" i="10" s="1"/>
  <c r="BF175" i="10"/>
  <c r="BF176" i="10" s="1"/>
  <c r="AJ175" i="10"/>
  <c r="AJ176" i="10" s="1"/>
  <c r="T175" i="10"/>
  <c r="T176" i="10" s="1"/>
  <c r="DT175" i="10"/>
  <c r="DT176" i="10" s="1"/>
  <c r="DC175" i="10"/>
  <c r="DC176" i="10" s="1"/>
  <c r="CS175" i="10"/>
  <c r="CS176" i="10" s="1"/>
  <c r="CL175" i="10"/>
  <c r="CL176" i="10" s="1"/>
  <c r="BY175" i="10"/>
  <c r="BY176" i="10" s="1"/>
  <c r="BI175" i="10"/>
  <c r="BI176" i="10" s="1"/>
  <c r="AM175" i="10"/>
  <c r="AM176" i="10" s="1"/>
  <c r="W175" i="10"/>
  <c r="W176" i="10" s="1"/>
  <c r="DP175" i="10"/>
  <c r="DP176" i="10" s="1"/>
  <c r="CY175" i="10"/>
  <c r="CY176" i="10" s="1"/>
  <c r="CH175" i="10"/>
  <c r="CH176" i="10" s="1"/>
  <c r="BR175" i="10"/>
  <c r="BR176" i="10" s="1"/>
  <c r="BB175" i="10"/>
  <c r="BB176" i="10" s="1"/>
  <c r="AV175" i="10"/>
  <c r="AV176" i="10" s="1"/>
  <c r="AF175" i="10"/>
  <c r="AF176" i="10" s="1"/>
  <c r="Y175" i="10"/>
  <c r="Y176" i="10" s="1"/>
  <c r="P175" i="10"/>
  <c r="P176" i="10" s="1"/>
  <c r="DI175" i="10"/>
  <c r="DI176" i="10" s="1"/>
  <c r="DB175" i="10"/>
  <c r="DB176" i="10" s="1"/>
  <c r="CR175" i="10"/>
  <c r="CR176" i="10" s="1"/>
  <c r="BE175" i="10"/>
  <c r="BE176" i="10" s="1"/>
  <c r="AI175" i="10"/>
  <c r="AI176" i="10" s="1"/>
  <c r="BU175" i="10"/>
  <c r="BU176" i="10" s="1"/>
  <c r="CK175" i="10"/>
  <c r="CK176" i="10" s="1"/>
  <c r="BX175" i="10"/>
  <c r="BX176" i="10" s="1"/>
  <c r="BT175" i="10"/>
  <c r="BT176" i="10" s="1"/>
  <c r="BP175" i="10"/>
  <c r="BP176" i="10" s="1"/>
  <c r="AH175" i="10"/>
  <c r="AH176" i="10" s="1"/>
  <c r="AD175" i="10"/>
  <c r="AD176" i="10" s="1"/>
  <c r="R175" i="10"/>
  <c r="R176" i="10" s="1"/>
  <c r="M175" i="10"/>
  <c r="M176" i="10" s="1"/>
  <c r="DQ175" i="10"/>
  <c r="DQ176" i="10" s="1"/>
  <c r="DL175" i="10"/>
  <c r="DL176" i="10" s="1"/>
  <c r="CP175" i="10"/>
  <c r="CP176" i="10" s="1"/>
  <c r="BK175" i="10"/>
  <c r="BK176" i="10" s="1"/>
  <c r="BG175" i="10"/>
  <c r="BG176" i="10" s="1"/>
  <c r="BC175" i="10"/>
  <c r="BC176" i="10" s="1"/>
  <c r="N175" i="10"/>
  <c r="N176" i="10" s="1"/>
  <c r="CT175" i="10"/>
  <c r="CT176" i="10" s="1"/>
  <c r="CB175" i="10"/>
  <c r="CB176" i="10" s="1"/>
  <c r="AX175" i="10"/>
  <c r="AX176" i="10" s="1"/>
  <c r="CO175" i="10"/>
  <c r="CO176" i="10" s="1"/>
  <c r="BO175" i="10"/>
  <c r="BO176" i="10" s="1"/>
  <c r="DF175" i="10"/>
  <c r="DF176" i="10" s="1"/>
  <c r="CE175" i="10"/>
  <c r="CE176" i="10" s="1"/>
  <c r="BA175" i="10"/>
  <c r="BA176" i="10" s="1"/>
  <c r="AS175" i="10"/>
  <c r="AS176" i="10" s="1"/>
  <c r="AB175" i="10"/>
  <c r="AB176" i="10" s="1"/>
  <c r="DS175" i="10"/>
  <c r="DS176" i="10" s="1"/>
  <c r="L175" i="10"/>
  <c r="L176" i="10" s="1"/>
  <c r="DA175" i="10"/>
  <c r="DA176" i="10" s="1"/>
  <c r="BZ175" i="10"/>
  <c r="BZ176" i="10" s="1"/>
  <c r="AP175" i="10"/>
  <c r="AP176" i="10" s="1"/>
  <c r="CX175" i="10"/>
  <c r="CX176" i="10" s="1"/>
  <c r="AC175" i="10"/>
  <c r="AC176" i="10" s="1"/>
  <c r="DG175" i="10"/>
  <c r="DG176" i="10" s="1"/>
  <c r="CF175" i="10"/>
  <c r="CF176" i="10" s="1"/>
  <c r="AT175" i="10"/>
  <c r="AT176" i="10" s="1"/>
  <c r="U175" i="10"/>
  <c r="U176" i="10" s="1"/>
  <c r="BN175" i="10"/>
  <c r="BN176" i="10" s="1"/>
  <c r="DK175" i="10"/>
  <c r="DK176" i="10" s="1"/>
  <c r="CJ175" i="10"/>
  <c r="CJ176" i="10" s="1"/>
  <c r="CA175" i="10"/>
  <c r="CA176" i="10" s="1"/>
  <c r="BW175" i="10"/>
  <c r="BW176" i="10" s="1"/>
  <c r="BS175" i="10"/>
  <c r="BS176" i="10" s="1"/>
  <c r="AO175" i="10"/>
  <c r="AO176" i="10" s="1"/>
  <c r="AK175" i="10"/>
  <c r="AK176" i="10" s="1"/>
  <c r="AG175" i="10"/>
  <c r="AG176" i="10" s="1"/>
  <c r="Q175" i="10"/>
  <c r="Q176" i="10" s="1"/>
  <c r="CN175" i="10"/>
  <c r="CN176" i="10" s="1"/>
  <c r="BJ175" i="10"/>
  <c r="BJ176" i="10" s="1"/>
  <c r="DE175" i="10"/>
  <c r="DE176" i="10" s="1"/>
  <c r="CW175" i="10"/>
  <c r="CW176" i="10" s="1"/>
  <c r="AW175" i="10"/>
  <c r="AW176" i="10" s="1"/>
  <c r="X175" i="10"/>
  <c r="X176" i="10" s="1"/>
  <c r="CI175" i="10"/>
  <c r="CI176" i="10" s="1"/>
  <c r="CU175" i="10"/>
  <c r="CU176" i="10" s="1"/>
  <c r="DH175" i="10"/>
  <c r="DH176" i="10" s="1"/>
  <c r="CG175" i="10"/>
  <c r="CG176" i="10" s="1"/>
  <c r="CC175" i="10"/>
  <c r="CC176" i="10" s="1"/>
  <c r="AY175" i="10"/>
  <c r="AY176" i="10" s="1"/>
  <c r="AU175" i="10"/>
  <c r="AU176" i="10" s="1"/>
  <c r="AQ175" i="10"/>
  <c r="AQ176" i="10" s="1"/>
  <c r="AL175" i="10"/>
  <c r="AL176" i="10" s="1"/>
  <c r="Z175" i="10"/>
  <c r="Z176" i="10" s="1"/>
  <c r="V175" i="10"/>
  <c r="V176" i="10" s="1"/>
  <c r="DD175" i="10"/>
  <c r="DD176" i="10" s="1"/>
  <c r="BL175" i="10"/>
  <c r="BL176" i="10" s="1"/>
  <c r="O175" i="10"/>
  <c r="O176" i="10" s="1"/>
  <c r="AR175" i="10"/>
  <c r="AR176" i="10" s="1"/>
  <c r="BQ175" i="10"/>
  <c r="BQ176" i="10" s="1"/>
  <c r="S175" i="10"/>
  <c r="S176" i="10" s="1"/>
  <c r="AE175" i="10"/>
  <c r="AE176" i="10" s="1"/>
  <c r="DR175" i="10"/>
  <c r="DR176" i="10" s="1"/>
  <c r="AA175" i="10"/>
  <c r="AA176" i="10" s="1"/>
  <c r="DU175" i="10"/>
  <c r="CD175" i="10"/>
  <c r="CD176" i="10" s="1"/>
  <c r="BM175" i="10"/>
  <c r="BM176" i="10" s="1"/>
  <c r="BD175" i="10"/>
  <c r="BD176" i="10" s="1"/>
  <c r="BH175" i="10"/>
  <c r="BH176" i="10" s="1"/>
  <c r="DN175" i="10"/>
  <c r="DN176" i="10" s="1"/>
  <c r="CM175" i="10"/>
  <c r="CM176" i="10" s="1"/>
  <c r="AN175" i="10"/>
  <c r="AN176" i="10" s="1"/>
  <c r="DM175" i="10"/>
  <c r="DM176" i="10" s="1"/>
  <c r="CQ175" i="10"/>
  <c r="CQ176" i="10" s="1"/>
  <c r="K175" i="10"/>
  <c r="K176" i="10" s="1"/>
  <c r="AZ175" i="10"/>
  <c r="AZ176" i="10" s="1"/>
  <c r="DI203" i="10"/>
  <c r="DI205" i="10" s="1"/>
  <c r="CP203" i="10"/>
  <c r="CP205" i="10" s="1"/>
  <c r="DG203" i="10"/>
  <c r="DG205" i="10" s="1"/>
  <c r="CW203" i="10"/>
  <c r="CW205" i="10" s="1"/>
  <c r="CF203" i="10"/>
  <c r="CF205" i="10" s="1"/>
  <c r="BP203" i="10"/>
  <c r="BP205" i="10" s="1"/>
  <c r="AZ203" i="10"/>
  <c r="AZ205" i="10" s="1"/>
  <c r="AT203" i="10"/>
  <c r="AT205" i="10" s="1"/>
  <c r="AD203" i="10"/>
  <c r="AD205" i="10" s="1"/>
  <c r="N203" i="10"/>
  <c r="N205" i="10" s="1"/>
  <c r="K203" i="10"/>
  <c r="K205" i="10" s="1"/>
  <c r="DQ203" i="10"/>
  <c r="DQ205" i="10" s="1"/>
  <c r="CI203" i="10"/>
  <c r="CI205" i="10" s="1"/>
  <c r="BS203" i="10"/>
  <c r="BS205" i="10" s="1"/>
  <c r="BC203" i="10"/>
  <c r="BC205" i="10" s="1"/>
  <c r="AW203" i="10"/>
  <c r="AW205" i="10" s="1"/>
  <c r="AG203" i="10"/>
  <c r="AG205" i="10" s="1"/>
  <c r="Q203" i="10"/>
  <c r="Q205" i="10" s="1"/>
  <c r="DM203" i="10"/>
  <c r="DM205" i="10" s="1"/>
  <c r="CV203" i="10"/>
  <c r="CV205" i="10" s="1"/>
  <c r="CB203" i="10"/>
  <c r="CB205" i="10" s="1"/>
  <c r="BL203" i="10"/>
  <c r="BL205" i="10" s="1"/>
  <c r="AP203" i="10"/>
  <c r="AP205" i="10" s="1"/>
  <c r="DF203" i="10"/>
  <c r="DF205" i="10" s="1"/>
  <c r="CO203" i="10"/>
  <c r="CO205" i="10" s="1"/>
  <c r="CE203" i="10"/>
  <c r="CE205" i="10" s="1"/>
  <c r="BO203" i="10"/>
  <c r="BO205" i="10" s="1"/>
  <c r="AY203" i="10"/>
  <c r="AY205" i="10" s="1"/>
  <c r="AS203" i="10"/>
  <c r="AS205" i="10" s="1"/>
  <c r="AM203" i="10"/>
  <c r="AM205" i="10" s="1"/>
  <c r="DD203" i="10"/>
  <c r="DD205" i="10" s="1"/>
  <c r="CY203" i="10"/>
  <c r="CY205" i="10" s="1"/>
  <c r="DL203" i="10"/>
  <c r="DL205" i="10" s="1"/>
  <c r="BT203" i="10"/>
  <c r="BT205" i="10" s="1"/>
  <c r="AH203" i="10"/>
  <c r="AH205" i="10" s="1"/>
  <c r="DC203" i="10"/>
  <c r="DC205" i="10" s="1"/>
  <c r="BG203" i="10"/>
  <c r="BG205" i="10" s="1"/>
  <c r="DJ203" i="10"/>
  <c r="DJ205" i="10" s="1"/>
  <c r="DH203" i="10"/>
  <c r="DH205" i="10" s="1"/>
  <c r="CG203" i="10"/>
  <c r="CG205" i="10" s="1"/>
  <c r="CC203" i="10"/>
  <c r="CC205" i="10" s="1"/>
  <c r="AU203" i="10"/>
  <c r="AU205" i="10" s="1"/>
  <c r="AQ203" i="10"/>
  <c r="AQ205" i="10" s="1"/>
  <c r="V203" i="10"/>
  <c r="V205" i="10" s="1"/>
  <c r="CK203" i="10"/>
  <c r="CK205" i="10" s="1"/>
  <c r="BX203" i="10"/>
  <c r="BX205" i="10" s="1"/>
  <c r="AL203" i="10"/>
  <c r="AL205" i="10" s="1"/>
  <c r="Z203" i="10"/>
  <c r="Z205" i="10" s="1"/>
  <c r="R203" i="10"/>
  <c r="R205" i="10" s="1"/>
  <c r="DT203" i="10"/>
  <c r="DT205" i="10" s="1"/>
  <c r="DK203" i="10"/>
  <c r="DK205" i="10" s="1"/>
  <c r="CA203" i="10"/>
  <c r="CA205" i="10" s="1"/>
  <c r="BW203" i="10"/>
  <c r="BW205" i="10" s="1"/>
  <c r="AO203" i="10"/>
  <c r="AO205" i="10" s="1"/>
  <c r="AK203" i="10"/>
  <c r="AK205" i="10" s="1"/>
  <c r="BK203" i="10"/>
  <c r="BK205" i="10" s="1"/>
  <c r="DU203" i="10"/>
  <c r="DP203" i="10"/>
  <c r="DP205" i="10" s="1"/>
  <c r="CT203" i="10"/>
  <c r="CT205" i="10" s="1"/>
  <c r="BB203" i="10"/>
  <c r="BB205" i="10" s="1"/>
  <c r="AC203" i="10"/>
  <c r="AC205" i="10" s="1"/>
  <c r="BA203" i="10"/>
  <c r="BA205" i="10" s="1"/>
  <c r="CR203" i="10"/>
  <c r="CR205" i="10" s="1"/>
  <c r="AB203" i="10"/>
  <c r="AB205" i="10" s="1"/>
  <c r="CJ203" i="10"/>
  <c r="CJ205" i="10" s="1"/>
  <c r="DO203" i="10"/>
  <c r="DO205" i="10" s="1"/>
  <c r="CN203" i="10"/>
  <c r="CN205" i="10" s="1"/>
  <c r="BN203" i="10"/>
  <c r="BN205" i="10" s="1"/>
  <c r="AF203" i="10"/>
  <c r="AF205" i="10" s="1"/>
  <c r="CX203" i="10"/>
  <c r="CX205" i="10" s="1"/>
  <c r="Y203" i="10"/>
  <c r="Y205" i="10" s="1"/>
  <c r="M203" i="10"/>
  <c r="M205" i="10" s="1"/>
  <c r="DB203" i="10"/>
  <c r="DB205" i="10" s="1"/>
  <c r="CS203" i="10"/>
  <c r="CS205" i="10" s="1"/>
  <c r="BF203" i="10"/>
  <c r="BF205" i="10" s="1"/>
  <c r="AX203" i="10"/>
  <c r="AX205" i="10" s="1"/>
  <c r="U203" i="10"/>
  <c r="U205" i="10" s="1"/>
  <c r="T203" i="10"/>
  <c r="T205" i="10" s="1"/>
  <c r="BJ203" i="10"/>
  <c r="BJ205" i="10" s="1"/>
  <c r="BR203" i="10"/>
  <c r="BR205" i="10" s="1"/>
  <c r="BE203" i="10"/>
  <c r="BE205" i="10" s="1"/>
  <c r="P203" i="10"/>
  <c r="P205" i="10" s="1"/>
  <c r="DS203" i="10"/>
  <c r="DS205" i="10" s="1"/>
  <c r="DN203" i="10"/>
  <c r="DN205" i="10" s="1"/>
  <c r="CM203" i="10"/>
  <c r="CM205" i="10" s="1"/>
  <c r="BU203" i="10"/>
  <c r="BU205" i="10" s="1"/>
  <c r="BQ203" i="10"/>
  <c r="BQ205" i="10" s="1"/>
  <c r="BM203" i="10"/>
  <c r="BM205" i="10" s="1"/>
  <c r="AI203" i="10"/>
  <c r="AI205" i="10" s="1"/>
  <c r="AE203" i="10"/>
  <c r="AE205" i="10" s="1"/>
  <c r="W203" i="10"/>
  <c r="W205" i="10" s="1"/>
  <c r="S203" i="10"/>
  <c r="S205" i="10" s="1"/>
  <c r="CU203" i="10"/>
  <c r="CU205" i="10" s="1"/>
  <c r="CL203" i="10"/>
  <c r="CL205" i="10" s="1"/>
  <c r="BY203" i="10"/>
  <c r="BY205" i="10" s="1"/>
  <c r="CH203" i="10"/>
  <c r="CH205" i="10" s="1"/>
  <c r="CZ203" i="10"/>
  <c r="CZ205" i="10" s="1"/>
  <c r="CD203" i="10"/>
  <c r="CD205" i="10" s="1"/>
  <c r="O203" i="10"/>
  <c r="O205" i="10" s="1"/>
  <c r="BI203" i="10"/>
  <c r="BI205" i="10" s="1"/>
  <c r="BZ203" i="10"/>
  <c r="BZ205" i="10" s="1"/>
  <c r="AR203" i="10"/>
  <c r="AR205" i="10" s="1"/>
  <c r="BH203" i="10"/>
  <c r="BH205" i="10" s="1"/>
  <c r="L203" i="10"/>
  <c r="L205" i="10" s="1"/>
  <c r="DA203" i="10"/>
  <c r="DA205" i="10" s="1"/>
  <c r="AV203" i="10"/>
  <c r="AV205" i="10" s="1"/>
  <c r="BD203" i="10"/>
  <c r="BD205" i="10" s="1"/>
  <c r="DR203" i="10"/>
  <c r="DR205" i="10" s="1"/>
  <c r="AA203" i="10"/>
  <c r="AA205" i="10" s="1"/>
  <c r="CQ203" i="10"/>
  <c r="CQ205" i="10" s="1"/>
  <c r="DE203" i="10"/>
  <c r="DE205" i="10" s="1"/>
  <c r="AJ203" i="10"/>
  <c r="AJ205" i="10" s="1"/>
  <c r="BV203" i="10"/>
  <c r="BV205" i="10" s="1"/>
  <c r="X203" i="10"/>
  <c r="X205" i="10" s="1"/>
  <c r="AN203" i="10"/>
  <c r="AN205" i="10" s="1"/>
  <c r="DU433" i="10"/>
  <c r="DU152" i="10"/>
  <c r="DU156" i="10" s="1"/>
  <c r="DU168" i="10" s="1"/>
  <c r="F337" i="10"/>
  <c r="J32" i="3"/>
  <c r="H132" i="10"/>
  <c r="I132" i="10" s="1"/>
  <c r="F131" i="10"/>
  <c r="J132" i="10"/>
  <c r="J136" i="10" s="1"/>
  <c r="DU204" i="10"/>
  <c r="DU205" i="10" l="1"/>
  <c r="L32" i="3"/>
  <c r="J344" i="10"/>
  <c r="K337" i="10" s="1"/>
  <c r="DU176" i="10"/>
  <c r="DU184" i="10"/>
  <c r="K357" i="10" l="1"/>
  <c r="K359" i="10" s="1"/>
  <c r="K363" i="10" s="1"/>
  <c r="K350" i="10"/>
  <c r="K340" i="10"/>
  <c r="K344" i="10"/>
  <c r="DU479" i="10"/>
  <c r="DU185" i="10"/>
  <c r="DU186" i="10"/>
  <c r="DU194" i="10" l="1"/>
  <c r="L337" i="10"/>
  <c r="L344" i="10" s="1"/>
  <c r="K492" i="10"/>
  <c r="K366" i="10"/>
  <c r="K367" i="10"/>
  <c r="L350" i="10" l="1"/>
  <c r="L492" i="10" s="1"/>
  <c r="K368" i="10"/>
  <c r="L365" i="10" s="1"/>
  <c r="M337" i="10"/>
  <c r="K370" i="10"/>
  <c r="K371" i="10" s="1"/>
  <c r="L357" i="10"/>
  <c r="L359" i="10" s="1"/>
  <c r="L340" i="10"/>
  <c r="DU195" i="10"/>
  <c r="DU196" i="10" s="1"/>
  <c r="DU501" i="10" s="1"/>
  <c r="DU200" i="10"/>
  <c r="M350" i="10" l="1"/>
  <c r="M492" i="10" s="1"/>
  <c r="DU209" i="10"/>
  <c r="K380" i="10"/>
  <c r="M357" i="10"/>
  <c r="M359" i="10" s="1"/>
  <c r="M340" i="10"/>
  <c r="M344" i="10"/>
  <c r="N337" i="10" l="1"/>
  <c r="K381" i="10"/>
  <c r="DU431" i="10"/>
  <c r="DU210" i="10"/>
  <c r="G210" i="10" s="1"/>
  <c r="DU226" i="10"/>
  <c r="I226" i="10" s="1"/>
  <c r="C4" i="16" s="1"/>
  <c r="D4" i="16" s="1"/>
  <c r="I210" i="10" l="1"/>
  <c r="C8" i="16" s="1"/>
  <c r="D8" i="16" s="1"/>
  <c r="H211" i="10"/>
  <c r="DU211" i="10"/>
  <c r="DU497" i="10" s="1"/>
  <c r="K279" i="10"/>
  <c r="K280" i="10" s="1"/>
  <c r="K264" i="10"/>
  <c r="K414" i="10"/>
  <c r="N357" i="10"/>
  <c r="N359" i="10" s="1"/>
  <c r="N340" i="10"/>
  <c r="N350" i="10"/>
  <c r="N344" i="10"/>
  <c r="K265" i="10" l="1"/>
  <c r="K284" i="10"/>
  <c r="O337" i="10"/>
  <c r="O344" i="10" s="1"/>
  <c r="N492" i="10"/>
  <c r="O350" i="10" l="1"/>
  <c r="O492" i="10" s="1"/>
  <c r="K285" i="10"/>
  <c r="P337" i="10"/>
  <c r="O357" i="10"/>
  <c r="O359" i="10" s="1"/>
  <c r="O340" i="10"/>
  <c r="K271" i="10"/>
  <c r="K272" i="10" s="1"/>
  <c r="K274" i="10" s="1"/>
  <c r="K276" i="10" s="1"/>
  <c r="P350" i="10" l="1"/>
  <c r="K255" i="10"/>
  <c r="K309" i="10"/>
  <c r="P492" i="10"/>
  <c r="P357" i="10"/>
  <c r="P359" i="10" s="1"/>
  <c r="P340" i="10"/>
  <c r="P344" i="10"/>
  <c r="L282" i="10"/>
  <c r="K500" i="10"/>
  <c r="K245" i="10" l="1"/>
  <c r="K382" i="10"/>
  <c r="L288" i="10"/>
  <c r="Q337" i="10"/>
  <c r="Q344" i="10" s="1"/>
  <c r="K434" i="10" l="1"/>
  <c r="K437" i="10" s="1"/>
  <c r="K438" i="10" s="1"/>
  <c r="K415" i="10"/>
  <c r="K384" i="10"/>
  <c r="K247" i="10"/>
  <c r="K372" i="10" s="1"/>
  <c r="K373" i="10" s="1"/>
  <c r="K481" i="10" s="1"/>
  <c r="K257" i="10"/>
  <c r="K258" i="10" s="1"/>
  <c r="K248" i="10"/>
  <c r="K396" i="10"/>
  <c r="R337" i="10"/>
  <c r="R344" i="10" s="1"/>
  <c r="Q357" i="10"/>
  <c r="Q359" i="10" s="1"/>
  <c r="Q340" i="10"/>
  <c r="Q350" i="10"/>
  <c r="K442" i="10"/>
  <c r="K386" i="10" l="1"/>
  <c r="K387" i="10"/>
  <c r="K498" i="10"/>
  <c r="L253" i="10"/>
  <c r="K416" i="10"/>
  <c r="K419" i="10" s="1"/>
  <c r="K327" i="10" s="1"/>
  <c r="K391" i="10" s="1"/>
  <c r="S337" i="10"/>
  <c r="K443" i="10"/>
  <c r="R350" i="10"/>
  <c r="Q492" i="10"/>
  <c r="R357" i="10"/>
  <c r="R359" i="10" s="1"/>
  <c r="R340" i="10"/>
  <c r="K318" i="10" l="1"/>
  <c r="K319" i="10" s="1"/>
  <c r="K389" i="10"/>
  <c r="L261" i="10"/>
  <c r="L303" i="10" s="1"/>
  <c r="R492" i="10"/>
  <c r="S350" i="10"/>
  <c r="S357" i="10"/>
  <c r="S359" i="10" s="1"/>
  <c r="S340" i="10"/>
  <c r="S344" i="10"/>
  <c r="L360" i="10" l="1"/>
  <c r="L304" i="10"/>
  <c r="K390" i="10"/>
  <c r="K326" i="10" s="1"/>
  <c r="K328" i="10" s="1"/>
  <c r="K488" i="10" s="1"/>
  <c r="K487" i="10"/>
  <c r="L316" i="10"/>
  <c r="S492" i="10"/>
  <c r="T337" i="10"/>
  <c r="T350" i="10" s="1"/>
  <c r="K392" i="10" l="1"/>
  <c r="K397" i="10" s="1"/>
  <c r="K494" i="10"/>
  <c r="L313" i="10"/>
  <c r="L314" i="10" s="1"/>
  <c r="L317" i="10" s="1"/>
  <c r="L325" i="10"/>
  <c r="L383" i="10"/>
  <c r="L435" i="10" s="1"/>
  <c r="L363" i="10"/>
  <c r="T492" i="10"/>
  <c r="T357" i="10"/>
  <c r="T359" i="10" s="1"/>
  <c r="T340" i="10"/>
  <c r="T344" i="10"/>
  <c r="K402" i="10" l="1"/>
  <c r="K482" i="10"/>
  <c r="K483" i="10" s="1"/>
  <c r="L366" i="10"/>
  <c r="L367" i="10"/>
  <c r="U337" i="10"/>
  <c r="L370" i="10" l="1"/>
  <c r="L371" i="10" s="1"/>
  <c r="L380" i="10" s="1"/>
  <c r="L381" i="10" s="1"/>
  <c r="L264" i="10" s="1"/>
  <c r="L265" i="10" s="1"/>
  <c r="L271" i="10" s="1"/>
  <c r="L272" i="10" s="1"/>
  <c r="L274" i="10" s="1"/>
  <c r="L276" i="10" s="1"/>
  <c r="L478" i="10"/>
  <c r="K502" i="10"/>
  <c r="K503" i="10" s="1"/>
  <c r="K448" i="10"/>
  <c r="K403" i="10"/>
  <c r="L368" i="10"/>
  <c r="M365" i="10" s="1"/>
  <c r="U357" i="10"/>
  <c r="U359" i="10" s="1"/>
  <c r="U340" i="10"/>
  <c r="U350" i="10"/>
  <c r="U344" i="10"/>
  <c r="L414" i="10" l="1"/>
  <c r="L279" i="10"/>
  <c r="L280" i="10" s="1"/>
  <c r="L284" i="10" s="1"/>
  <c r="L285" i="10" s="1"/>
  <c r="K510" i="10"/>
  <c r="K511" i="10"/>
  <c r="H67" i="8" s="1"/>
  <c r="K505" i="10"/>
  <c r="K507" i="10" s="1"/>
  <c r="L255" i="10"/>
  <c r="L245" i="10" s="1"/>
  <c r="L309" i="10"/>
  <c r="V337" i="10"/>
  <c r="V344" i="10" s="1"/>
  <c r="U492" i="10"/>
  <c r="AX456" i="10" l="1"/>
  <c r="AX458" i="10" s="1"/>
  <c r="AE456" i="10"/>
  <c r="AE458" i="10" s="1"/>
  <c r="O456" i="10"/>
  <c r="O458" i="10" s="1"/>
  <c r="V456" i="10"/>
  <c r="V458" i="10" s="1"/>
  <c r="AT456" i="10"/>
  <c r="AT458" i="10" s="1"/>
  <c r="AO456" i="10"/>
  <c r="AO458" i="10" s="1"/>
  <c r="AS456" i="10"/>
  <c r="AS458" i="10" s="1"/>
  <c r="X456" i="10"/>
  <c r="X458" i="10" s="1"/>
  <c r="AU456" i="10"/>
  <c r="AU458" i="10" s="1"/>
  <c r="Z456" i="10"/>
  <c r="Z458" i="10" s="1"/>
  <c r="AA456" i="10"/>
  <c r="AA458" i="10" s="1"/>
  <c r="AJ456" i="10"/>
  <c r="AJ458" i="10" s="1"/>
  <c r="K456" i="10"/>
  <c r="K458" i="10" s="1"/>
  <c r="AF456" i="10"/>
  <c r="AF458" i="10" s="1"/>
  <c r="AD456" i="10"/>
  <c r="AD458" i="10" s="1"/>
  <c r="AP456" i="10"/>
  <c r="AP458" i="10" s="1"/>
  <c r="AI456" i="10"/>
  <c r="AI458" i="10" s="1"/>
  <c r="R456" i="10"/>
  <c r="R458" i="10" s="1"/>
  <c r="E17" i="4"/>
  <c r="AB456" i="10"/>
  <c r="AB458" i="10" s="1"/>
  <c r="AC456" i="10"/>
  <c r="AC458" i="10" s="1"/>
  <c r="AL456" i="10"/>
  <c r="AL458" i="10" s="1"/>
  <c r="Q456" i="10"/>
  <c r="Q458" i="10" s="1"/>
  <c r="AG456" i="10"/>
  <c r="AG458" i="10" s="1"/>
  <c r="AV456" i="10"/>
  <c r="AV458" i="10" s="1"/>
  <c r="L456" i="10"/>
  <c r="L458" i="10" s="1"/>
  <c r="AQ456" i="10"/>
  <c r="AQ458" i="10" s="1"/>
  <c r="M456" i="10"/>
  <c r="M458" i="10" s="1"/>
  <c r="U456" i="10"/>
  <c r="U458" i="10" s="1"/>
  <c r="P456" i="10"/>
  <c r="P458" i="10" s="1"/>
  <c r="AW456" i="10"/>
  <c r="AW458" i="10" s="1"/>
  <c r="T456" i="10"/>
  <c r="T458" i="10" s="1"/>
  <c r="AR456" i="10"/>
  <c r="AR458" i="10" s="1"/>
  <c r="AH456" i="10"/>
  <c r="AH458" i="10" s="1"/>
  <c r="Y456" i="10"/>
  <c r="Y458" i="10" s="1"/>
  <c r="AN456" i="10"/>
  <c r="AN458" i="10" s="1"/>
  <c r="AK456" i="10"/>
  <c r="AK458" i="10" s="1"/>
  <c r="K21" i="3"/>
  <c r="N456" i="10"/>
  <c r="N458" i="10" s="1"/>
  <c r="AM456" i="10"/>
  <c r="AM458" i="10" s="1"/>
  <c r="S456" i="10"/>
  <c r="S458" i="10" s="1"/>
  <c r="W456" i="10"/>
  <c r="W458" i="10" s="1"/>
  <c r="V350" i="10"/>
  <c r="V492" i="10" s="1"/>
  <c r="M282" i="10"/>
  <c r="L500" i="10"/>
  <c r="L247" i="10"/>
  <c r="L372" i="10" s="1"/>
  <c r="L373" i="10" s="1"/>
  <c r="L481" i="10" s="1"/>
  <c r="L257" i="10"/>
  <c r="L258" i="10" s="1"/>
  <c r="L382" i="10"/>
  <c r="W337" i="10"/>
  <c r="V357" i="10"/>
  <c r="V359" i="10" s="1"/>
  <c r="V340" i="10"/>
  <c r="L248" i="10" l="1"/>
  <c r="AD459" i="10"/>
  <c r="AD473" i="10"/>
  <c r="T459" i="10"/>
  <c r="T473" i="10"/>
  <c r="P473" i="10"/>
  <c r="P459" i="10"/>
  <c r="AQ473" i="10"/>
  <c r="AQ459" i="10"/>
  <c r="X459" i="10"/>
  <c r="X473" i="10"/>
  <c r="N473" i="10"/>
  <c r="N459" i="10"/>
  <c r="U459" i="10"/>
  <c r="U473" i="10"/>
  <c r="M473" i="10"/>
  <c r="M459" i="10"/>
  <c r="Z459" i="10"/>
  <c r="Z473" i="10"/>
  <c r="AU473" i="10"/>
  <c r="AU459" i="10"/>
  <c r="AG459" i="10"/>
  <c r="AG473" i="10"/>
  <c r="Q473" i="10"/>
  <c r="Q459" i="10"/>
  <c r="AL473" i="10"/>
  <c r="AL459" i="10"/>
  <c r="O473" i="10"/>
  <c r="O459" i="10"/>
  <c r="AF459" i="10"/>
  <c r="AF473" i="10"/>
  <c r="AJ473" i="10"/>
  <c r="AJ459" i="10"/>
  <c r="W473" i="10"/>
  <c r="W459" i="10"/>
  <c r="AV459" i="10"/>
  <c r="AV473" i="10"/>
  <c r="AO473" i="10"/>
  <c r="AO459" i="10"/>
  <c r="AK473" i="10"/>
  <c r="AK459" i="10"/>
  <c r="AT459" i="10"/>
  <c r="AT473" i="10"/>
  <c r="AB473" i="10"/>
  <c r="AB459" i="10"/>
  <c r="W350" i="10"/>
  <c r="W492" i="10" s="1"/>
  <c r="AH459" i="10"/>
  <c r="AH473" i="10"/>
  <c r="R459" i="10"/>
  <c r="R473" i="10"/>
  <c r="AE459" i="10"/>
  <c r="AE473" i="10"/>
  <c r="AP459" i="10"/>
  <c r="AP473" i="10"/>
  <c r="AW473" i="10"/>
  <c r="AW459" i="10"/>
  <c r="K473" i="10"/>
  <c r="K459" i="10"/>
  <c r="AA459" i="10"/>
  <c r="AA473" i="10"/>
  <c r="L459" i="10"/>
  <c r="L473" i="10"/>
  <c r="S473" i="10"/>
  <c r="G49" i="14" s="1"/>
  <c r="S459" i="10"/>
  <c r="AM473" i="10"/>
  <c r="AM459" i="10"/>
  <c r="AS473" i="10"/>
  <c r="AS459" i="10"/>
  <c r="AC459" i="10"/>
  <c r="AC473" i="10"/>
  <c r="AN459" i="10"/>
  <c r="AN473" i="10"/>
  <c r="V473" i="10"/>
  <c r="V459" i="10"/>
  <c r="Y473" i="10"/>
  <c r="Y459" i="10"/>
  <c r="L396" i="10"/>
  <c r="AR473" i="10"/>
  <c r="AR459" i="10"/>
  <c r="AI473" i="10"/>
  <c r="AI459" i="10"/>
  <c r="AX473" i="10"/>
  <c r="AX459" i="10"/>
  <c r="L415" i="10"/>
  <c r="L434" i="10"/>
  <c r="L384" i="10"/>
  <c r="M253" i="10"/>
  <c r="L498" i="10"/>
  <c r="M288" i="10"/>
  <c r="W357" i="10"/>
  <c r="W359" i="10" s="1"/>
  <c r="W340" i="10"/>
  <c r="W344" i="10"/>
  <c r="F49" i="14" l="1"/>
  <c r="H49" i="14"/>
  <c r="M261" i="10"/>
  <c r="M303" i="10" s="1"/>
  <c r="L437" i="10"/>
  <c r="L438" i="10" s="1"/>
  <c r="L386" i="10"/>
  <c r="L387" i="10"/>
  <c r="L318" i="10" s="1"/>
  <c r="L319" i="10" s="1"/>
  <c r="L416" i="10"/>
  <c r="L419" i="10" s="1"/>
  <c r="L327" i="10" s="1"/>
  <c r="L391" i="10" s="1"/>
  <c r="X337" i="10"/>
  <c r="L442" i="10" l="1"/>
  <c r="L443" i="10" s="1"/>
  <c r="L487" i="10"/>
  <c r="M316" i="10"/>
  <c r="L389" i="10"/>
  <c r="L390" i="10" s="1"/>
  <c r="L326" i="10" s="1"/>
  <c r="L328" i="10" s="1"/>
  <c r="M360" i="10"/>
  <c r="M304" i="10"/>
  <c r="X357" i="10"/>
  <c r="X359" i="10" s="1"/>
  <c r="X340" i="10"/>
  <c r="X350" i="10"/>
  <c r="X344" i="10"/>
  <c r="M383" i="10" l="1"/>
  <c r="M435" i="10" s="1"/>
  <c r="M363" i="10"/>
  <c r="M325" i="10"/>
  <c r="L488" i="10"/>
  <c r="L494" i="10" s="1"/>
  <c r="M313" i="10"/>
  <c r="M314" i="10" s="1"/>
  <c r="M317" i="10" s="1"/>
  <c r="L392" i="10"/>
  <c r="L397" i="10" s="1"/>
  <c r="Y337" i="10"/>
  <c r="Y344" i="10" s="1"/>
  <c r="X492" i="10"/>
  <c r="Y350" i="10" l="1"/>
  <c r="Y492" i="10" s="1"/>
  <c r="M367" i="10"/>
  <c r="M366" i="10"/>
  <c r="L402" i="10"/>
  <c r="L482" i="10"/>
  <c r="L483" i="10" s="1"/>
  <c r="Z337" i="10"/>
  <c r="Y357" i="10"/>
  <c r="Y359" i="10" s="1"/>
  <c r="Y340" i="10"/>
  <c r="Z350" i="10" l="1"/>
  <c r="Z492" i="10" s="1"/>
  <c r="M370" i="10"/>
  <c r="M371" i="10" s="1"/>
  <c r="M380" i="10" s="1"/>
  <c r="M478" i="10"/>
  <c r="L502" i="10"/>
  <c r="L503" i="10" s="1"/>
  <c r="L448" i="10"/>
  <c r="L403" i="10"/>
  <c r="M368" i="10"/>
  <c r="N365" i="10" s="1"/>
  <c r="Z357" i="10"/>
  <c r="Z359" i="10" s="1"/>
  <c r="Z340" i="10"/>
  <c r="Z344" i="10"/>
  <c r="L505" i="10" l="1"/>
  <c r="L511" i="10"/>
  <c r="L510" i="10"/>
  <c r="M381" i="10"/>
  <c r="AA337" i="10"/>
  <c r="M414" i="10" l="1"/>
  <c r="M264" i="10"/>
  <c r="M265" i="10" s="1"/>
  <c r="M271" i="10" s="1"/>
  <c r="M272" i="10" s="1"/>
  <c r="M274" i="10" s="1"/>
  <c r="M276" i="10" s="1"/>
  <c r="M279" i="10"/>
  <c r="M280" i="10" s="1"/>
  <c r="M284" i="10" s="1"/>
  <c r="L507" i="10"/>
  <c r="L506" i="10"/>
  <c r="AA357" i="10"/>
  <c r="AA359" i="10" s="1"/>
  <c r="AA340" i="10"/>
  <c r="AA350" i="10"/>
  <c r="AA344" i="10"/>
  <c r="M309" i="10" l="1"/>
  <c r="M255" i="10"/>
  <c r="M245" i="10" s="1"/>
  <c r="M285" i="10"/>
  <c r="AA492" i="10"/>
  <c r="AB337" i="10"/>
  <c r="AB344" i="10" s="1"/>
  <c r="M382" i="10" l="1"/>
  <c r="M415" i="10" s="1"/>
  <c r="M247" i="10"/>
  <c r="M248" i="10" s="1"/>
  <c r="M257" i="10"/>
  <c r="M258" i="10" s="1"/>
  <c r="M500" i="10"/>
  <c r="N282" i="10"/>
  <c r="AC337" i="10"/>
  <c r="AB357" i="10"/>
  <c r="AB359" i="10" s="1"/>
  <c r="AB340" i="10"/>
  <c r="AB350" i="10"/>
  <c r="M384" i="10" l="1"/>
  <c r="M386" i="10" s="1"/>
  <c r="M434" i="10"/>
  <c r="M437" i="10" s="1"/>
  <c r="M438" i="10" s="1"/>
  <c r="M416" i="10"/>
  <c r="M419" i="10" s="1"/>
  <c r="M327" i="10" s="1"/>
  <c r="M391" i="10" s="1"/>
  <c r="N288" i="10"/>
  <c r="M498" i="10"/>
  <c r="N253" i="10"/>
  <c r="M396" i="10"/>
  <c r="M372" i="10"/>
  <c r="M373" i="10" s="1"/>
  <c r="M481" i="10" s="1"/>
  <c r="AB492" i="10"/>
  <c r="AC350" i="10"/>
  <c r="AC357" i="10"/>
  <c r="AC359" i="10" s="1"/>
  <c r="AC340" i="10"/>
  <c r="AC344" i="10"/>
  <c r="M387" i="10" l="1"/>
  <c r="M318" i="10" s="1"/>
  <c r="M319" i="10" s="1"/>
  <c r="N316" i="10" s="1"/>
  <c r="M442" i="10"/>
  <c r="M443" i="10" s="1"/>
  <c r="N261" i="10"/>
  <c r="N303" i="10" s="1"/>
  <c r="AD337" i="10"/>
  <c r="AD344" i="10" s="1"/>
  <c r="AC492" i="10"/>
  <c r="M487" i="10" l="1"/>
  <c r="M389" i="10"/>
  <c r="M390" i="10" s="1"/>
  <c r="M326" i="10" s="1"/>
  <c r="M328" i="10" s="1"/>
  <c r="N313" i="10"/>
  <c r="N314" i="10" s="1"/>
  <c r="N317" i="10" s="1"/>
  <c r="N360" i="10"/>
  <c r="N304" i="10"/>
  <c r="AE337" i="10"/>
  <c r="AE344" i="10" s="1"/>
  <c r="AD350" i="10"/>
  <c r="AD357" i="10"/>
  <c r="AD359" i="10" s="1"/>
  <c r="AD340" i="10"/>
  <c r="N383" i="10" l="1"/>
  <c r="N435" i="10" s="1"/>
  <c r="N363" i="10"/>
  <c r="N325" i="10"/>
  <c r="M488" i="10"/>
  <c r="M494" i="10" s="1"/>
  <c r="M392" i="10"/>
  <c r="M397" i="10" s="1"/>
  <c r="AF337" i="10"/>
  <c r="AE350" i="10"/>
  <c r="AD492" i="10"/>
  <c r="AE357" i="10"/>
  <c r="AE359" i="10" s="1"/>
  <c r="AE340" i="10"/>
  <c r="M402" i="10" l="1"/>
  <c r="M482" i="10"/>
  <c r="M483" i="10" s="1"/>
  <c r="N366" i="10"/>
  <c r="N367" i="10"/>
  <c r="AE492" i="10"/>
  <c r="AF350" i="10"/>
  <c r="AF357" i="10"/>
  <c r="AF359" i="10" s="1"/>
  <c r="AF340" i="10"/>
  <c r="AF344" i="10"/>
  <c r="N370" i="10" l="1"/>
  <c r="N371" i="10" s="1"/>
  <c r="N380" i="10" s="1"/>
  <c r="N381" i="10" s="1"/>
  <c r="N368" i="10"/>
  <c r="O365" i="10" s="1"/>
  <c r="M502" i="10"/>
  <c r="M503" i="10" s="1"/>
  <c r="M510" i="10" s="1"/>
  <c r="N478" i="10"/>
  <c r="M448" i="10"/>
  <c r="M403" i="10"/>
  <c r="AF492" i="10"/>
  <c r="AG337" i="10"/>
  <c r="AG344" i="10" s="1"/>
  <c r="M505" i="10" l="1"/>
  <c r="M511" i="10"/>
  <c r="N264" i="10"/>
  <c r="N265" i="10" s="1"/>
  <c r="N271" i="10" s="1"/>
  <c r="N272" i="10" s="1"/>
  <c r="N274" i="10" s="1"/>
  <c r="N276" i="10" s="1"/>
  <c r="N279" i="10"/>
  <c r="N280" i="10" s="1"/>
  <c r="N284" i="10" s="1"/>
  <c r="N414" i="10"/>
  <c r="AH337" i="10"/>
  <c r="AG350" i="10"/>
  <c r="AG357" i="10"/>
  <c r="AG359" i="10" s="1"/>
  <c r="AG340" i="10"/>
  <c r="N285" i="10" l="1"/>
  <c r="N309" i="10"/>
  <c r="N255" i="10"/>
  <c r="N245" i="10" s="1"/>
  <c r="M507" i="10"/>
  <c r="M506" i="10"/>
  <c r="AG492" i="10"/>
  <c r="AH350" i="10"/>
  <c r="AH357" i="10"/>
  <c r="AH359" i="10" s="1"/>
  <c r="AH340" i="10"/>
  <c r="AH344" i="10"/>
  <c r="N500" i="10" l="1"/>
  <c r="O282" i="10"/>
  <c r="N247" i="10"/>
  <c r="N372" i="10" s="1"/>
  <c r="N373" i="10" s="1"/>
  <c r="N481" i="10" s="1"/>
  <c r="N257" i="10"/>
  <c r="N258" i="10" s="1"/>
  <c r="N248" i="10"/>
  <c r="N382" i="10"/>
  <c r="AH492" i="10"/>
  <c r="AI337" i="10"/>
  <c r="N396" i="10" l="1"/>
  <c r="N434" i="10"/>
  <c r="N437" i="10" s="1"/>
  <c r="N415" i="10"/>
  <c r="N384" i="10"/>
  <c r="O288" i="10"/>
  <c r="O253" i="10"/>
  <c r="N498" i="10"/>
  <c r="AI357" i="10"/>
  <c r="AI359" i="10" s="1"/>
  <c r="AI340" i="10"/>
  <c r="AI350" i="10"/>
  <c r="AI344" i="10"/>
  <c r="N416" i="10" l="1"/>
  <c r="N419" i="10" s="1"/>
  <c r="N327" i="10" s="1"/>
  <c r="N391" i="10" s="1"/>
  <c r="O261" i="10"/>
  <c r="O303" i="10" s="1"/>
  <c r="N386" i="10"/>
  <c r="N387" i="10"/>
  <c r="N318" i="10" s="1"/>
  <c r="N319" i="10" s="1"/>
  <c r="N442" i="10"/>
  <c r="N443" i="10" s="1"/>
  <c r="N438" i="10"/>
  <c r="AI492" i="10"/>
  <c r="AJ337" i="10"/>
  <c r="AJ350" i="10" s="1"/>
  <c r="N389" i="10" l="1"/>
  <c r="N390" i="10" s="1"/>
  <c r="N392" i="10" s="1"/>
  <c r="N397" i="10" s="1"/>
  <c r="O360" i="10"/>
  <c r="O304" i="10"/>
  <c r="O316" i="10"/>
  <c r="O313" i="10" s="1"/>
  <c r="O314" i="10" s="1"/>
  <c r="O317" i="10" s="1"/>
  <c r="N487" i="10"/>
  <c r="AJ492" i="10"/>
  <c r="AJ357" i="10"/>
  <c r="AJ359" i="10" s="1"/>
  <c r="AJ340" i="10"/>
  <c r="AJ344" i="10"/>
  <c r="N326" i="10" l="1"/>
  <c r="N328" i="10" s="1"/>
  <c r="N488" i="10" s="1"/>
  <c r="N494" i="10" s="1"/>
  <c r="O383" i="10"/>
  <c r="O435" i="10" s="1"/>
  <c r="O363" i="10"/>
  <c r="N482" i="10"/>
  <c r="N483" i="10" s="1"/>
  <c r="N402" i="10"/>
  <c r="AK337" i="10"/>
  <c r="AK344" i="10" s="1"/>
  <c r="O325" i="10" l="1"/>
  <c r="N403" i="10"/>
  <c r="N448" i="10"/>
  <c r="O366" i="10"/>
  <c r="O367" i="10"/>
  <c r="O370" i="10" s="1"/>
  <c r="O371" i="10" s="1"/>
  <c r="O478" i="10"/>
  <c r="N502" i="10"/>
  <c r="N503" i="10" s="1"/>
  <c r="AL337" i="10"/>
  <c r="AK357" i="10"/>
  <c r="AK359" i="10" s="1"/>
  <c r="AK340" i="10"/>
  <c r="AK350" i="10"/>
  <c r="O380" i="10" l="1"/>
  <c r="N505" i="10"/>
  <c r="N511" i="10"/>
  <c r="O368" i="10"/>
  <c r="P365" i="10" s="1"/>
  <c r="N510" i="10"/>
  <c r="AL357" i="10"/>
  <c r="AL359" i="10" s="1"/>
  <c r="AL340" i="10"/>
  <c r="AL344" i="10"/>
  <c r="AL350" i="10"/>
  <c r="AK492" i="10"/>
  <c r="N507" i="10" l="1"/>
  <c r="N506" i="10"/>
  <c r="O381" i="10"/>
  <c r="AM337" i="10"/>
  <c r="AM350" i="10" s="1"/>
  <c r="AL492" i="10"/>
  <c r="O264" i="10" l="1"/>
  <c r="O265" i="10" s="1"/>
  <c r="O271" i="10" s="1"/>
  <c r="O272" i="10" s="1"/>
  <c r="O274" i="10" s="1"/>
  <c r="O276" i="10" s="1"/>
  <c r="O279" i="10"/>
  <c r="O280" i="10" s="1"/>
  <c r="O284" i="10" s="1"/>
  <c r="O414" i="10"/>
  <c r="AM492" i="10"/>
  <c r="AM357" i="10"/>
  <c r="AM359" i="10" s="1"/>
  <c r="AM340" i="10"/>
  <c r="AM344" i="10"/>
  <c r="O285" i="10" l="1"/>
  <c r="O255" i="10"/>
  <c r="O245" i="10" s="1"/>
  <c r="O309" i="10"/>
  <c r="AN337" i="10"/>
  <c r="O500" i="10" l="1"/>
  <c r="P282" i="10"/>
  <c r="O247" i="10"/>
  <c r="O372" i="10" s="1"/>
  <c r="O373" i="10" s="1"/>
  <c r="O481" i="10" s="1"/>
  <c r="O257" i="10"/>
  <c r="O258" i="10" s="1"/>
  <c r="O382" i="10"/>
  <c r="AN357" i="10"/>
  <c r="AN359" i="10" s="1"/>
  <c r="AN340" i="10"/>
  <c r="AN350" i="10"/>
  <c r="AN344" i="10"/>
  <c r="O396" i="10" l="1"/>
  <c r="O248" i="10"/>
  <c r="O415" i="10"/>
  <c r="O434" i="10"/>
  <c r="O384" i="10"/>
  <c r="P288" i="10"/>
  <c r="O498" i="10"/>
  <c r="P253" i="10"/>
  <c r="AO337" i="10"/>
  <c r="AO344" i="10" s="1"/>
  <c r="AN492" i="10"/>
  <c r="AO350" i="10" l="1"/>
  <c r="AO492" i="10" s="1"/>
  <c r="O416" i="10"/>
  <c r="O419" i="10" s="1"/>
  <c r="O327" i="10" s="1"/>
  <c r="O391" i="10" s="1"/>
  <c r="P261" i="10"/>
  <c r="P303" i="10" s="1"/>
  <c r="O386" i="10"/>
  <c r="O387" i="10"/>
  <c r="O318" i="10" s="1"/>
  <c r="O319" i="10" s="1"/>
  <c r="O437" i="10"/>
  <c r="O438" i="10" s="1"/>
  <c r="AP337" i="10"/>
  <c r="AO357" i="10"/>
  <c r="AO359" i="10" s="1"/>
  <c r="AO340" i="10"/>
  <c r="P316" i="10" l="1"/>
  <c r="P313" i="10" s="1"/>
  <c r="P314" i="10" s="1"/>
  <c r="P317" i="10" s="1"/>
  <c r="O487" i="10"/>
  <c r="P360" i="10"/>
  <c r="P304" i="10"/>
  <c r="O442" i="10"/>
  <c r="O443" i="10" s="1"/>
  <c r="O389" i="10"/>
  <c r="AP357" i="10"/>
  <c r="AP359" i="10" s="1"/>
  <c r="AP340" i="10"/>
  <c r="AP344" i="10"/>
  <c r="AP350" i="10"/>
  <c r="O390" i="10" l="1"/>
  <c r="O326" i="10" s="1"/>
  <c r="O328" i="10" s="1"/>
  <c r="P383" i="10"/>
  <c r="P435" i="10" s="1"/>
  <c r="P363" i="10"/>
  <c r="AP492" i="10"/>
  <c r="AQ337" i="10"/>
  <c r="AQ350" i="10" s="1"/>
  <c r="O392" i="10" l="1"/>
  <c r="O397" i="10" s="1"/>
  <c r="O482" i="10" s="1"/>
  <c r="O483" i="10" s="1"/>
  <c r="P325" i="10"/>
  <c r="O488" i="10"/>
  <c r="O494" i="10" s="1"/>
  <c r="P366" i="10"/>
  <c r="P367" i="10"/>
  <c r="AQ344" i="10"/>
  <c r="AR337" i="10" s="1"/>
  <c r="AR350" i="10" s="1"/>
  <c r="AQ492" i="10"/>
  <c r="AQ357" i="10"/>
  <c r="AQ359" i="10" s="1"/>
  <c r="AQ340" i="10"/>
  <c r="O402" i="10" l="1"/>
  <c r="O448" i="10" s="1"/>
  <c r="P370" i="10"/>
  <c r="P371" i="10" s="1"/>
  <c r="P380" i="10" s="1"/>
  <c r="P381" i="10" s="1"/>
  <c r="P368" i="10"/>
  <c r="Q365" i="10" s="1"/>
  <c r="P478" i="10"/>
  <c r="O502" i="10"/>
  <c r="O503" i="10" s="1"/>
  <c r="O510" i="10" s="1"/>
  <c r="AR492" i="10"/>
  <c r="AR357" i="10"/>
  <c r="AR359" i="10" s="1"/>
  <c r="AR340" i="10"/>
  <c r="AR344" i="10"/>
  <c r="O403" i="10" l="1"/>
  <c r="P414" i="10"/>
  <c r="P279" i="10"/>
  <c r="P280" i="10" s="1"/>
  <c r="P284" i="10" s="1"/>
  <c r="P264" i="10"/>
  <c r="P265" i="10" s="1"/>
  <c r="P271" i="10" s="1"/>
  <c r="P272" i="10" s="1"/>
  <c r="P274" i="10" s="1"/>
  <c r="P276" i="10" s="1"/>
  <c r="O511" i="10"/>
  <c r="O505" i="10"/>
  <c r="AS337" i="10"/>
  <c r="P285" i="10" l="1"/>
  <c r="O506" i="10"/>
  <c r="O507" i="10"/>
  <c r="P309" i="10"/>
  <c r="P255" i="10"/>
  <c r="P245" i="10" s="1"/>
  <c r="AS357" i="10"/>
  <c r="AS359" i="10" s="1"/>
  <c r="AS340" i="10"/>
  <c r="AS350" i="10"/>
  <c r="AS344" i="10"/>
  <c r="P257" i="10" l="1"/>
  <c r="P258" i="10" s="1"/>
  <c r="P247" i="10"/>
  <c r="P372" i="10" s="1"/>
  <c r="P373" i="10" s="1"/>
  <c r="P481" i="10" s="1"/>
  <c r="Q282" i="10"/>
  <c r="P500" i="10"/>
  <c r="P382" i="10"/>
  <c r="AS492" i="10"/>
  <c r="AT337" i="10"/>
  <c r="AT350" i="10" s="1"/>
  <c r="P396" i="10" l="1"/>
  <c r="P248" i="10"/>
  <c r="P415" i="10"/>
  <c r="P434" i="10"/>
  <c r="P384" i="10"/>
  <c r="Q288" i="10"/>
  <c r="P498" i="10"/>
  <c r="Q253" i="10"/>
  <c r="AT492" i="10"/>
  <c r="AT357" i="10"/>
  <c r="AT359" i="10" s="1"/>
  <c r="AT340" i="10"/>
  <c r="AT344" i="10"/>
  <c r="Q261" i="10" l="1"/>
  <c r="Q303" i="10" s="1"/>
  <c r="P437" i="10"/>
  <c r="P438" i="10" s="1"/>
  <c r="P386" i="10"/>
  <c r="P387" i="10"/>
  <c r="P318" i="10" s="1"/>
  <c r="P319" i="10" s="1"/>
  <c r="P416" i="10"/>
  <c r="P419" i="10" s="1"/>
  <c r="P327" i="10" s="1"/>
  <c r="P391" i="10" s="1"/>
  <c r="AU337" i="10"/>
  <c r="AU344" i="10" s="1"/>
  <c r="P442" i="10" l="1"/>
  <c r="P443" i="10" s="1"/>
  <c r="Q316" i="10"/>
  <c r="Q313" i="10" s="1"/>
  <c r="Q314" i="10" s="1"/>
  <c r="Q317" i="10" s="1"/>
  <c r="P487" i="10"/>
  <c r="P389" i="10"/>
  <c r="Q360" i="10"/>
  <c r="Q304" i="10"/>
  <c r="AV337" i="10"/>
  <c r="AU357" i="10"/>
  <c r="AU359" i="10" s="1"/>
  <c r="AU340" i="10"/>
  <c r="AU350" i="10"/>
  <c r="P390" i="10" l="1"/>
  <c r="P326" i="10" s="1"/>
  <c r="P328" i="10" s="1"/>
  <c r="Q383" i="10"/>
  <c r="Q435" i="10" s="1"/>
  <c r="Q363" i="10"/>
  <c r="AV357" i="10"/>
  <c r="AV359" i="10" s="1"/>
  <c r="AV340" i="10"/>
  <c r="AV350" i="10"/>
  <c r="AU492" i="10"/>
  <c r="AV344" i="10"/>
  <c r="P392" i="10" l="1"/>
  <c r="P397" i="10" s="1"/>
  <c r="P482" i="10" s="1"/>
  <c r="P483" i="10" s="1"/>
  <c r="Q367" i="10"/>
  <c r="Q366" i="10"/>
  <c r="Q325" i="10"/>
  <c r="P488" i="10"/>
  <c r="P494" i="10" s="1"/>
  <c r="AV492" i="10"/>
  <c r="AW337" i="10"/>
  <c r="AW350" i="10" s="1"/>
  <c r="P402" i="10" l="1"/>
  <c r="P403" i="10" s="1"/>
  <c r="Q368" i="10"/>
  <c r="R365" i="10" s="1"/>
  <c r="Q370" i="10"/>
  <c r="Q371" i="10" s="1"/>
  <c r="Q380" i="10" s="1"/>
  <c r="Q381" i="10" s="1"/>
  <c r="P502" i="10"/>
  <c r="P503" i="10" s="1"/>
  <c r="P510" i="10" s="1"/>
  <c r="Q478" i="10"/>
  <c r="AW492" i="10"/>
  <c r="AW357" i="10"/>
  <c r="AW359" i="10" s="1"/>
  <c r="AW340" i="10"/>
  <c r="AW344" i="10"/>
  <c r="P448" i="10" l="1"/>
  <c r="P505" i="10"/>
  <c r="P511" i="10"/>
  <c r="Q279" i="10"/>
  <c r="Q280" i="10" s="1"/>
  <c r="Q284" i="10" s="1"/>
  <c r="Q264" i="10"/>
  <c r="Q265" i="10" s="1"/>
  <c r="Q271" i="10" s="1"/>
  <c r="Q272" i="10" s="1"/>
  <c r="Q274" i="10" s="1"/>
  <c r="Q276" i="10" s="1"/>
  <c r="Q414" i="10"/>
  <c r="AX337" i="10"/>
  <c r="Q255" i="10" l="1"/>
  <c r="Q245" i="10" s="1"/>
  <c r="Q309" i="10"/>
  <c r="Q285" i="10"/>
  <c r="P507" i="10"/>
  <c r="P506" i="10"/>
  <c r="AX357" i="10"/>
  <c r="AX359" i="10" s="1"/>
  <c r="AX340" i="10"/>
  <c r="AX350" i="10"/>
  <c r="AX344" i="10"/>
  <c r="Q382" i="10" l="1"/>
  <c r="Q415" i="10" s="1"/>
  <c r="Q500" i="10"/>
  <c r="R282" i="10"/>
  <c r="Q257" i="10"/>
  <c r="Q258" i="10" s="1"/>
  <c r="Q247" i="10"/>
  <c r="Q372" i="10" s="1"/>
  <c r="Q373" i="10" s="1"/>
  <c r="Q481" i="10" s="1"/>
  <c r="AY337" i="10"/>
  <c r="AY350" i="10" s="1"/>
  <c r="AX492" i="10"/>
  <c r="Q396" i="10" l="1"/>
  <c r="Q248" i="10"/>
  <c r="Q384" i="10"/>
  <c r="Q434" i="10"/>
  <c r="Q437" i="10" s="1"/>
  <c r="Q438" i="10" s="1"/>
  <c r="R288" i="10"/>
  <c r="R253" i="10"/>
  <c r="Q498" i="10"/>
  <c r="Q386" i="10"/>
  <c r="Q387" i="10"/>
  <c r="Q318" i="10" s="1"/>
  <c r="Q319" i="10" s="1"/>
  <c r="Q416" i="10"/>
  <c r="Q419" i="10" s="1"/>
  <c r="Q327" i="10" s="1"/>
  <c r="Q391" i="10" s="1"/>
  <c r="AY492" i="10"/>
  <c r="AY357" i="10"/>
  <c r="AY359" i="10" s="1"/>
  <c r="AY340" i="10"/>
  <c r="AY344" i="10"/>
  <c r="Q442" i="10" l="1"/>
  <c r="Q443" i="10" s="1"/>
  <c r="R261" i="10"/>
  <c r="R303" i="10" s="1"/>
  <c r="R316" i="10"/>
  <c r="R313" i="10" s="1"/>
  <c r="R314" i="10" s="1"/>
  <c r="R317" i="10" s="1"/>
  <c r="Q487" i="10"/>
  <c r="Q389" i="10"/>
  <c r="AZ337" i="10"/>
  <c r="Q390" i="10" l="1"/>
  <c r="Q326" i="10" s="1"/>
  <c r="Q328" i="10" s="1"/>
  <c r="R360" i="10"/>
  <c r="R304" i="10"/>
  <c r="AZ357" i="10"/>
  <c r="AZ359" i="10" s="1"/>
  <c r="AZ340" i="10"/>
  <c r="AZ350" i="10"/>
  <c r="AZ344" i="10"/>
  <c r="Q392" i="10" l="1"/>
  <c r="Q397" i="10" s="1"/>
  <c r="Q482" i="10" s="1"/>
  <c r="Q483" i="10" s="1"/>
  <c r="R383" i="10"/>
  <c r="R435" i="10" s="1"/>
  <c r="R363" i="10"/>
  <c r="R325" i="10"/>
  <c r="Q488" i="10"/>
  <c r="Q494" i="10" s="1"/>
  <c r="BA337" i="10"/>
  <c r="BA350" i="10" s="1"/>
  <c r="AZ492" i="10"/>
  <c r="Q402" i="10" l="1"/>
  <c r="Q448" i="10" s="1"/>
  <c r="R366" i="10"/>
  <c r="R367" i="10"/>
  <c r="R478" i="10"/>
  <c r="Q502" i="10"/>
  <c r="Q503" i="10" s="1"/>
  <c r="Q510" i="10" s="1"/>
  <c r="BA492" i="10"/>
  <c r="BA357" i="10"/>
  <c r="BA359" i="10" s="1"/>
  <c r="BA340" i="10"/>
  <c r="BA344" i="10"/>
  <c r="Q403" i="10" l="1"/>
  <c r="R370" i="10"/>
  <c r="R371" i="10" s="1"/>
  <c r="R380" i="10" s="1"/>
  <c r="R381" i="10" s="1"/>
  <c r="R264" i="10" s="1"/>
  <c r="R265" i="10" s="1"/>
  <c r="R271" i="10" s="1"/>
  <c r="R272" i="10" s="1"/>
  <c r="R274" i="10" s="1"/>
  <c r="R276" i="10" s="1"/>
  <c r="Q511" i="10"/>
  <c r="Q505" i="10"/>
  <c r="R368" i="10"/>
  <c r="S365" i="10" s="1"/>
  <c r="BB337" i="10"/>
  <c r="BB344" i="10" s="1"/>
  <c r="R279" i="10" l="1"/>
  <c r="R280" i="10" s="1"/>
  <c r="R284" i="10" s="1"/>
  <c r="R285" i="10" s="1"/>
  <c r="R414" i="10"/>
  <c r="Q507" i="10"/>
  <c r="Q506" i="10"/>
  <c r="R309" i="10"/>
  <c r="R255" i="10"/>
  <c r="R245" i="10" s="1"/>
  <c r="BC337" i="10"/>
  <c r="BB357" i="10"/>
  <c r="BB359" i="10" s="1"/>
  <c r="BB340" i="10"/>
  <c r="BB350" i="10"/>
  <c r="R500" i="10" l="1"/>
  <c r="S282" i="10"/>
  <c r="R247" i="10"/>
  <c r="R372" i="10" s="1"/>
  <c r="R373" i="10" s="1"/>
  <c r="R481" i="10" s="1"/>
  <c r="R257" i="10"/>
  <c r="R258" i="10" s="1"/>
  <c r="R382" i="10"/>
  <c r="BB492" i="10"/>
  <c r="BC350" i="10"/>
  <c r="BC357" i="10"/>
  <c r="BC359" i="10" s="1"/>
  <c r="BC340" i="10"/>
  <c r="BC344" i="10"/>
  <c r="R396" i="10" l="1"/>
  <c r="R434" i="10"/>
  <c r="R415" i="10"/>
  <c r="R384" i="10"/>
  <c r="R248" i="10"/>
  <c r="S253" i="10"/>
  <c r="R498" i="10"/>
  <c r="S288" i="10"/>
  <c r="BC492" i="10"/>
  <c r="BD337" i="10"/>
  <c r="R386" i="10" l="1"/>
  <c r="R387" i="10"/>
  <c r="R318" i="10" s="1"/>
  <c r="R319" i="10" s="1"/>
  <c r="R416" i="10"/>
  <c r="R419" i="10" s="1"/>
  <c r="R327" i="10" s="1"/>
  <c r="R391" i="10" s="1"/>
  <c r="S261" i="10"/>
  <c r="S303" i="10" s="1"/>
  <c r="R437" i="10"/>
  <c r="R438" i="10" s="1"/>
  <c r="BD357" i="10"/>
  <c r="BD359" i="10" s="1"/>
  <c r="BD340" i="10"/>
  <c r="BD344" i="10"/>
  <c r="BD350" i="10"/>
  <c r="R389" i="10" l="1"/>
  <c r="R442" i="10"/>
  <c r="R443" i="10" s="1"/>
  <c r="R390" i="10"/>
  <c r="R326" i="10" s="1"/>
  <c r="R328" i="10" s="1"/>
  <c r="S304" i="10"/>
  <c r="S360" i="10"/>
  <c r="R487" i="10"/>
  <c r="S316" i="10"/>
  <c r="S313" i="10" s="1"/>
  <c r="S314" i="10" s="1"/>
  <c r="S317" i="10" s="1"/>
  <c r="BD492" i="10"/>
  <c r="BE337" i="10"/>
  <c r="BE350" i="10" s="1"/>
  <c r="R392" i="10" l="1"/>
  <c r="R397" i="10" s="1"/>
  <c r="R482" i="10" s="1"/>
  <c r="R483" i="10" s="1"/>
  <c r="S383" i="10"/>
  <c r="S435" i="10" s="1"/>
  <c r="S363" i="10"/>
  <c r="R488" i="10"/>
  <c r="R494" i="10" s="1"/>
  <c r="S325" i="10"/>
  <c r="BE492" i="10"/>
  <c r="BE344" i="10"/>
  <c r="BE357" i="10"/>
  <c r="BE359" i="10" s="1"/>
  <c r="BE340" i="10"/>
  <c r="R402" i="10" l="1"/>
  <c r="R403" i="10" s="1"/>
  <c r="S478" i="10"/>
  <c r="R502" i="10"/>
  <c r="R503" i="10" s="1"/>
  <c r="R510" i="10" s="1"/>
  <c r="S366" i="10"/>
  <c r="S367" i="10"/>
  <c r="BF337" i="10"/>
  <c r="S370" i="10" l="1"/>
  <c r="S371" i="10" s="1"/>
  <c r="S380" i="10" s="1"/>
  <c r="S381" i="10" s="1"/>
  <c r="S279" i="10" s="1"/>
  <c r="S280" i="10" s="1"/>
  <c r="S284" i="10" s="1"/>
  <c r="R448" i="10"/>
  <c r="S368" i="10"/>
  <c r="T365" i="10" s="1"/>
  <c r="R505" i="10"/>
  <c r="R511" i="10"/>
  <c r="BF357" i="10"/>
  <c r="BF359" i="10" s="1"/>
  <c r="BF340" i="10"/>
  <c r="BF350" i="10"/>
  <c r="BF344" i="10"/>
  <c r="S414" i="10" l="1"/>
  <c r="S264" i="10"/>
  <c r="S265" i="10" s="1"/>
  <c r="S271" i="10" s="1"/>
  <c r="S272" i="10" s="1"/>
  <c r="S274" i="10" s="1"/>
  <c r="S276" i="10" s="1"/>
  <c r="S309" i="10" s="1"/>
  <c r="R506" i="10"/>
  <c r="R507" i="10"/>
  <c r="S285" i="10"/>
  <c r="BG337" i="10"/>
  <c r="BG350" i="10" s="1"/>
  <c r="BF492" i="10"/>
  <c r="S255" i="10" l="1"/>
  <c r="S245" i="10" s="1"/>
  <c r="S247" i="10" s="1"/>
  <c r="S372" i="10" s="1"/>
  <c r="S373" i="10" s="1"/>
  <c r="S481" i="10" s="1"/>
  <c r="S500" i="10"/>
  <c r="T282" i="10"/>
  <c r="BG492" i="10"/>
  <c r="BG357" i="10"/>
  <c r="BG359" i="10" s="1"/>
  <c r="BG340" i="10"/>
  <c r="BG344" i="10"/>
  <c r="S257" i="10" l="1"/>
  <c r="S258" i="10" s="1"/>
  <c r="T253" i="10" s="1"/>
  <c r="S382" i="10"/>
  <c r="S415" i="10" s="1"/>
  <c r="S416" i="10" s="1"/>
  <c r="S419" i="10" s="1"/>
  <c r="S327" i="10" s="1"/>
  <c r="S391" i="10" s="1"/>
  <c r="S248" i="10"/>
  <c r="S396" i="10"/>
  <c r="T288" i="10"/>
  <c r="BH337" i="10"/>
  <c r="BH344" i="10" s="1"/>
  <c r="S498" i="10" l="1"/>
  <c r="S384" i="10"/>
  <c r="S386" i="10" s="1"/>
  <c r="S434" i="10"/>
  <c r="S437" i="10" s="1"/>
  <c r="S438" i="10" s="1"/>
  <c r="S387" i="10"/>
  <c r="S318" i="10" s="1"/>
  <c r="S319" i="10" s="1"/>
  <c r="S487" i="10" s="1"/>
  <c r="S442" i="10"/>
  <c r="S443" i="10" s="1"/>
  <c r="T261" i="10"/>
  <c r="T303" i="10" s="1"/>
  <c r="BI337" i="10"/>
  <c r="BH357" i="10"/>
  <c r="BH359" i="10" s="1"/>
  <c r="BH340" i="10"/>
  <c r="BH350" i="10"/>
  <c r="T316" i="10" l="1"/>
  <c r="T313" i="10" s="1"/>
  <c r="T314" i="10" s="1"/>
  <c r="T317" i="10" s="1"/>
  <c r="S389" i="10"/>
  <c r="S390" i="10" s="1"/>
  <c r="S326" i="10" s="1"/>
  <c r="S328" i="10" s="1"/>
  <c r="T360" i="10"/>
  <c r="T304" i="10"/>
  <c r="BH492" i="10"/>
  <c r="BI350" i="10"/>
  <c r="BI357" i="10"/>
  <c r="BI359" i="10" s="1"/>
  <c r="BI340" i="10"/>
  <c r="BI344" i="10"/>
  <c r="S392" i="10" l="1"/>
  <c r="S397" i="10" s="1"/>
  <c r="T383" i="10"/>
  <c r="T435" i="10" s="1"/>
  <c r="T363" i="10"/>
  <c r="S488" i="10"/>
  <c r="S494" i="10" s="1"/>
  <c r="T325" i="10"/>
  <c r="BJ337" i="10"/>
  <c r="BJ350" i="10" s="1"/>
  <c r="BI492" i="10"/>
  <c r="S482" i="10" l="1"/>
  <c r="S483" i="10" s="1"/>
  <c r="S402" i="10"/>
  <c r="S403" i="10" s="1"/>
  <c r="T367" i="10"/>
  <c r="T366" i="10"/>
  <c r="S502" i="10"/>
  <c r="S503" i="10" s="1"/>
  <c r="T478" i="10"/>
  <c r="BJ492" i="10"/>
  <c r="BJ357" i="10"/>
  <c r="BJ359" i="10" s="1"/>
  <c r="BJ340" i="10"/>
  <c r="BJ344" i="10"/>
  <c r="S448" i="10" l="1"/>
  <c r="T368" i="10"/>
  <c r="U365" i="10" s="1"/>
  <c r="S505" i="10"/>
  <c r="S511" i="10"/>
  <c r="S510" i="10"/>
  <c r="T370" i="10"/>
  <c r="T371" i="10" s="1"/>
  <c r="BK337" i="10"/>
  <c r="T380" i="10" l="1"/>
  <c r="T381" i="10" s="1"/>
  <c r="S507" i="10"/>
  <c r="S506" i="10"/>
  <c r="BK357" i="10"/>
  <c r="BK359" i="10" s="1"/>
  <c r="BK340" i="10"/>
  <c r="BK350" i="10"/>
  <c r="BK344" i="10"/>
  <c r="T414" i="10" l="1"/>
  <c r="T279" i="10"/>
  <c r="T280" i="10" s="1"/>
  <c r="T284" i="10" s="1"/>
  <c r="T264" i="10"/>
  <c r="T265" i="10" s="1"/>
  <c r="T271" i="10" s="1"/>
  <c r="T272" i="10" s="1"/>
  <c r="T274" i="10" s="1"/>
  <c r="T276" i="10" s="1"/>
  <c r="BL337" i="10"/>
  <c r="BL350" i="10" s="1"/>
  <c r="BK492" i="10"/>
  <c r="T285" i="10" l="1"/>
  <c r="T255" i="10"/>
  <c r="T245" i="10" s="1"/>
  <c r="T309" i="10"/>
  <c r="BL492" i="10"/>
  <c r="BL357" i="10"/>
  <c r="BL359" i="10" s="1"/>
  <c r="BL340" i="10"/>
  <c r="BL344" i="10"/>
  <c r="U282" i="10" l="1"/>
  <c r="T500" i="10"/>
  <c r="T257" i="10"/>
  <c r="T258" i="10" s="1"/>
  <c r="T247" i="10"/>
  <c r="T372" i="10" s="1"/>
  <c r="T373" i="10" s="1"/>
  <c r="T481" i="10" s="1"/>
  <c r="T382" i="10"/>
  <c r="BM337" i="10"/>
  <c r="T396" i="10" l="1"/>
  <c r="T248" i="10"/>
  <c r="T415" i="10"/>
  <c r="T434" i="10"/>
  <c r="T384" i="10"/>
  <c r="T498" i="10"/>
  <c r="U253" i="10"/>
  <c r="U288" i="10"/>
  <c r="BM357" i="10"/>
  <c r="BM359" i="10" s="1"/>
  <c r="BM340" i="10"/>
  <c r="BM350" i="10"/>
  <c r="BM344" i="10"/>
  <c r="U261" i="10" l="1"/>
  <c r="U303" i="10" s="1"/>
  <c r="T386" i="10"/>
  <c r="T387" i="10"/>
  <c r="T318" i="10" s="1"/>
  <c r="T319" i="10" s="1"/>
  <c r="T437" i="10"/>
  <c r="T438" i="10" s="1"/>
  <c r="T416" i="10"/>
  <c r="T419" i="10" s="1"/>
  <c r="T327" i="10" s="1"/>
  <c r="T391" i="10" s="1"/>
  <c r="BN337" i="10"/>
  <c r="BM492" i="10"/>
  <c r="T389" i="10" l="1"/>
  <c r="T390" i="10" s="1"/>
  <c r="T326" i="10" s="1"/>
  <c r="T328" i="10" s="1"/>
  <c r="T442" i="10"/>
  <c r="T443" i="10" s="1"/>
  <c r="U316" i="10"/>
  <c r="U313" i="10" s="1"/>
  <c r="U314" i="10" s="1"/>
  <c r="U317" i="10" s="1"/>
  <c r="T487" i="10"/>
  <c r="U360" i="10"/>
  <c r="U304" i="10"/>
  <c r="BN357" i="10"/>
  <c r="BN359" i="10" s="1"/>
  <c r="BN340" i="10"/>
  <c r="BN344" i="10"/>
  <c r="BN350" i="10"/>
  <c r="U383" i="10" l="1"/>
  <c r="U435" i="10" s="1"/>
  <c r="U363" i="10"/>
  <c r="T488" i="10"/>
  <c r="T494" i="10" s="1"/>
  <c r="U325" i="10"/>
  <c r="T392" i="10"/>
  <c r="T397" i="10" s="1"/>
  <c r="BO337" i="10"/>
  <c r="BO350" i="10" s="1"/>
  <c r="BN492" i="10"/>
  <c r="U367" i="10" l="1"/>
  <c r="U366" i="10"/>
  <c r="T482" i="10"/>
  <c r="T483" i="10" s="1"/>
  <c r="T402" i="10"/>
  <c r="BO492" i="10"/>
  <c r="BO357" i="10"/>
  <c r="BO359" i="10" s="1"/>
  <c r="BO340" i="10"/>
  <c r="BO344" i="10"/>
  <c r="U368" i="10" l="1"/>
  <c r="V365" i="10" s="1"/>
  <c r="T448" i="10"/>
  <c r="T403" i="10"/>
  <c r="U370" i="10"/>
  <c r="U371" i="10" s="1"/>
  <c r="T502" i="10"/>
  <c r="T503" i="10" s="1"/>
  <c r="T510" i="10" s="1"/>
  <c r="U478" i="10"/>
  <c r="BP337" i="10"/>
  <c r="U380" i="10" l="1"/>
  <c r="U381" i="10" s="1"/>
  <c r="T505" i="10"/>
  <c r="T511" i="10"/>
  <c r="BP357" i="10"/>
  <c r="BP359" i="10" s="1"/>
  <c r="BP340" i="10"/>
  <c r="BP350" i="10"/>
  <c r="BP344" i="10"/>
  <c r="T507" i="10" l="1"/>
  <c r="T506" i="10"/>
  <c r="U279" i="10"/>
  <c r="U280" i="10" s="1"/>
  <c r="U284" i="10" s="1"/>
  <c r="U264" i="10"/>
  <c r="U265" i="10" s="1"/>
  <c r="U271" i="10" s="1"/>
  <c r="U272" i="10" s="1"/>
  <c r="U274" i="10" s="1"/>
  <c r="U276" i="10" s="1"/>
  <c r="U414" i="10"/>
  <c r="BP492" i="10"/>
  <c r="BQ337" i="10"/>
  <c r="BQ344" i="10" s="1"/>
  <c r="U255" i="10" l="1"/>
  <c r="U245" i="10" s="1"/>
  <c r="U309" i="10"/>
  <c r="U285" i="10"/>
  <c r="BR337" i="10"/>
  <c r="BQ357" i="10"/>
  <c r="BQ359" i="10" s="1"/>
  <c r="BQ340" i="10"/>
  <c r="BQ350" i="10"/>
  <c r="U382" i="10" l="1"/>
  <c r="U434" i="10" s="1"/>
  <c r="U500" i="10"/>
  <c r="V282" i="10"/>
  <c r="U247" i="10"/>
  <c r="U372" i="10" s="1"/>
  <c r="U373" i="10" s="1"/>
  <c r="U481" i="10" s="1"/>
  <c r="U257" i="10"/>
  <c r="U258" i="10" s="1"/>
  <c r="BR350" i="10"/>
  <c r="BQ492" i="10"/>
  <c r="BR357" i="10"/>
  <c r="BR359" i="10" s="1"/>
  <c r="BR340" i="10"/>
  <c r="BR344" i="10"/>
  <c r="U415" i="10" l="1"/>
  <c r="U416" i="10" s="1"/>
  <c r="U419" i="10" s="1"/>
  <c r="U327" i="10" s="1"/>
  <c r="U391" i="10" s="1"/>
  <c r="U384" i="10"/>
  <c r="U386" i="10" s="1"/>
  <c r="U248" i="10"/>
  <c r="V253" i="10"/>
  <c r="U498" i="10"/>
  <c r="U437" i="10"/>
  <c r="U438" i="10" s="1"/>
  <c r="U396" i="10"/>
  <c r="V288" i="10"/>
  <c r="BS337" i="10"/>
  <c r="BS350" i="10" s="1"/>
  <c r="BR492" i="10"/>
  <c r="U387" i="10" l="1"/>
  <c r="U318" i="10" s="1"/>
  <c r="U319" i="10" s="1"/>
  <c r="V316" i="10" s="1"/>
  <c r="V313" i="10" s="1"/>
  <c r="V314" i="10" s="1"/>
  <c r="V317" i="10" s="1"/>
  <c r="U442" i="10"/>
  <c r="U443" i="10" s="1"/>
  <c r="V261" i="10"/>
  <c r="V303" i="10" s="1"/>
  <c r="BS492" i="10"/>
  <c r="BS357" i="10"/>
  <c r="BS359" i="10" s="1"/>
  <c r="BS340" i="10"/>
  <c r="BS344" i="10"/>
  <c r="U389" i="10" l="1"/>
  <c r="U390" i="10" s="1"/>
  <c r="U326" i="10" s="1"/>
  <c r="U328" i="10" s="1"/>
  <c r="U487" i="10"/>
  <c r="V360" i="10"/>
  <c r="V304" i="10"/>
  <c r="BT337" i="10"/>
  <c r="BT344" i="10" s="1"/>
  <c r="U392" i="10" l="1"/>
  <c r="U397" i="10" s="1"/>
  <c r="U488" i="10"/>
  <c r="U494" i="10" s="1"/>
  <c r="V325" i="10"/>
  <c r="V383" i="10"/>
  <c r="V435" i="10" s="1"/>
  <c r="V363" i="10"/>
  <c r="BU337" i="10"/>
  <c r="BU344" i="10" s="1"/>
  <c r="BT357" i="10"/>
  <c r="BT359" i="10" s="1"/>
  <c r="BT340" i="10"/>
  <c r="BT350" i="10"/>
  <c r="U402" i="10" l="1"/>
  <c r="U482" i="10"/>
  <c r="U483" i="10" s="1"/>
  <c r="U502" i="10" s="1"/>
  <c r="U503" i="10" s="1"/>
  <c r="U448" i="10"/>
  <c r="U403" i="10"/>
  <c r="V366" i="10"/>
  <c r="V367" i="10"/>
  <c r="BV337" i="10"/>
  <c r="BT492" i="10"/>
  <c r="BU350" i="10"/>
  <c r="BU357" i="10"/>
  <c r="BU359" i="10" s="1"/>
  <c r="BU340" i="10"/>
  <c r="V478" i="10" l="1"/>
  <c r="V370" i="10"/>
  <c r="V371" i="10" s="1"/>
  <c r="V380" i="10" s="1"/>
  <c r="V381" i="10" s="1"/>
  <c r="U505" i="10"/>
  <c r="U511" i="10"/>
  <c r="U510" i="10"/>
  <c r="V368" i="10"/>
  <c r="W365" i="10" s="1"/>
  <c r="BV357" i="10"/>
  <c r="BV359" i="10" s="1"/>
  <c r="BV340" i="10"/>
  <c r="BV344" i="10"/>
  <c r="BV350" i="10"/>
  <c r="BU492" i="10"/>
  <c r="U507" i="10" l="1"/>
  <c r="U506" i="10"/>
  <c r="V264" i="10"/>
  <c r="V265" i="10" s="1"/>
  <c r="V271" i="10" s="1"/>
  <c r="V272" i="10" s="1"/>
  <c r="V274" i="10" s="1"/>
  <c r="V276" i="10" s="1"/>
  <c r="V279" i="10"/>
  <c r="V280" i="10" s="1"/>
  <c r="V284" i="10" s="1"/>
  <c r="V414" i="10"/>
  <c r="BV492" i="10"/>
  <c r="BW337" i="10"/>
  <c r="V285" i="10" l="1"/>
  <c r="V309" i="10"/>
  <c r="V255" i="10"/>
  <c r="V245" i="10" s="1"/>
  <c r="BW357" i="10"/>
  <c r="BW359" i="10" s="1"/>
  <c r="BW340" i="10"/>
  <c r="BW344" i="10"/>
  <c r="BW350" i="10"/>
  <c r="W282" i="10" l="1"/>
  <c r="V500" i="10"/>
  <c r="V257" i="10"/>
  <c r="V258" i="10" s="1"/>
  <c r="V247" i="10"/>
  <c r="V372" i="10" s="1"/>
  <c r="V373" i="10" s="1"/>
  <c r="V481" i="10" s="1"/>
  <c r="V382" i="10"/>
  <c r="BW492" i="10"/>
  <c r="BX337" i="10"/>
  <c r="V396" i="10" l="1"/>
  <c r="V434" i="10"/>
  <c r="V415" i="10"/>
  <c r="V384" i="10"/>
  <c r="V248" i="10"/>
  <c r="V498" i="10"/>
  <c r="W253" i="10"/>
  <c r="W288" i="10"/>
  <c r="BX357" i="10"/>
  <c r="BX359" i="10" s="1"/>
  <c r="BX340" i="10"/>
  <c r="BX344" i="10"/>
  <c r="BX350" i="10"/>
  <c r="W261" i="10" l="1"/>
  <c r="W303" i="10" s="1"/>
  <c r="V416" i="10"/>
  <c r="V419" i="10" s="1"/>
  <c r="V327" i="10" s="1"/>
  <c r="V391" i="10" s="1"/>
  <c r="V386" i="10"/>
  <c r="V387" i="10"/>
  <c r="V318" i="10" s="1"/>
  <c r="V319" i="10" s="1"/>
  <c r="V437" i="10"/>
  <c r="V438" i="10" s="1"/>
  <c r="BY337" i="10"/>
  <c r="BY344" i="10" s="1"/>
  <c r="BX492" i="10"/>
  <c r="V389" i="10" l="1"/>
  <c r="V390" i="10" s="1"/>
  <c r="V326" i="10" s="1"/>
  <c r="V328" i="10" s="1"/>
  <c r="V442" i="10"/>
  <c r="V443" i="10" s="1"/>
  <c r="V487" i="10"/>
  <c r="W316" i="10"/>
  <c r="W313" i="10" s="1"/>
  <c r="W314" i="10" s="1"/>
  <c r="W317" i="10" s="1"/>
  <c r="BY350" i="10"/>
  <c r="W360" i="10"/>
  <c r="W304" i="10"/>
  <c r="BZ337" i="10"/>
  <c r="BZ344" i="10" s="1"/>
  <c r="BY492" i="10"/>
  <c r="BY357" i="10"/>
  <c r="BY359" i="10" s="1"/>
  <c r="BY340" i="10"/>
  <c r="V392" i="10" l="1"/>
  <c r="V397" i="10" s="1"/>
  <c r="W325" i="10"/>
  <c r="V488" i="10"/>
  <c r="V494" i="10" s="1"/>
  <c r="BZ350" i="10"/>
  <c r="BZ492" i="10" s="1"/>
  <c r="W383" i="10"/>
  <c r="W435" i="10" s="1"/>
  <c r="W363" i="10"/>
  <c r="CA337" i="10"/>
  <c r="CA350" i="10" s="1"/>
  <c r="BZ357" i="10"/>
  <c r="BZ359" i="10" s="1"/>
  <c r="BZ340" i="10"/>
  <c r="V482" i="10" l="1"/>
  <c r="V483" i="10" s="1"/>
  <c r="V502" i="10" s="1"/>
  <c r="V503" i="10" s="1"/>
  <c r="V402" i="10"/>
  <c r="V403" i="10" s="1"/>
  <c r="W366" i="10"/>
  <c r="W367" i="10"/>
  <c r="CA357" i="10"/>
  <c r="CA359" i="10" s="1"/>
  <c r="CA340" i="10"/>
  <c r="CA492" i="10"/>
  <c r="CA344" i="10"/>
  <c r="W478" i="10" l="1"/>
  <c r="W370" i="10"/>
  <c r="W371" i="10" s="1"/>
  <c r="W380" i="10" s="1"/>
  <c r="W381" i="10" s="1"/>
  <c r="W264" i="10" s="1"/>
  <c r="W265" i="10" s="1"/>
  <c r="W271" i="10" s="1"/>
  <c r="W272" i="10" s="1"/>
  <c r="W274" i="10" s="1"/>
  <c r="W276" i="10" s="1"/>
  <c r="V448" i="10"/>
  <c r="V505" i="10"/>
  <c r="V511" i="10"/>
  <c r="V510" i="10"/>
  <c r="W368" i="10"/>
  <c r="X365" i="10" s="1"/>
  <c r="CB337" i="10"/>
  <c r="CB344" i="10" s="1"/>
  <c r="W414" i="10" l="1"/>
  <c r="W279" i="10"/>
  <c r="W280" i="10" s="1"/>
  <c r="W284" i="10" s="1"/>
  <c r="W285" i="10" s="1"/>
  <c r="W309" i="10"/>
  <c r="W255" i="10"/>
  <c r="W245" i="10" s="1"/>
  <c r="V506" i="10"/>
  <c r="V507" i="10"/>
  <c r="CC337" i="10"/>
  <c r="CB357" i="10"/>
  <c r="CB359" i="10" s="1"/>
  <c r="CB340" i="10"/>
  <c r="CB350" i="10"/>
  <c r="W257" i="10" l="1"/>
  <c r="W258" i="10" s="1"/>
  <c r="W247" i="10"/>
  <c r="W372" i="10" s="1"/>
  <c r="W373" i="10" s="1"/>
  <c r="W481" i="10" s="1"/>
  <c r="W500" i="10"/>
  <c r="X282" i="10"/>
  <c r="W382" i="10"/>
  <c r="CC357" i="10"/>
  <c r="CC359" i="10" s="1"/>
  <c r="CC340" i="10"/>
  <c r="CB492" i="10"/>
  <c r="CC350" i="10"/>
  <c r="CC344" i="10"/>
  <c r="W248" i="10" l="1"/>
  <c r="W396" i="10"/>
  <c r="W415" i="10"/>
  <c r="W434" i="10"/>
  <c r="W384" i="10"/>
  <c r="X288" i="10"/>
  <c r="W498" i="10"/>
  <c r="X253" i="10"/>
  <c r="CC492" i="10"/>
  <c r="CD337" i="10"/>
  <c r="CD350" i="10" s="1"/>
  <c r="X261" i="10" l="1"/>
  <c r="X303" i="10" s="1"/>
  <c r="W437" i="10"/>
  <c r="W438" i="10" s="1"/>
  <c r="W386" i="10"/>
  <c r="W387" i="10"/>
  <c r="W318" i="10" s="1"/>
  <c r="W319" i="10" s="1"/>
  <c r="W416" i="10"/>
  <c r="W419" i="10" s="1"/>
  <c r="W327" i="10" s="1"/>
  <c r="W391" i="10" s="1"/>
  <c r="CD492" i="10"/>
  <c r="CD357" i="10"/>
  <c r="CD359" i="10" s="1"/>
  <c r="CD340" i="10"/>
  <c r="CD344" i="10"/>
  <c r="X316" i="10" l="1"/>
  <c r="X313" i="10" s="1"/>
  <c r="X314" i="10" s="1"/>
  <c r="X317" i="10" s="1"/>
  <c r="W487" i="10"/>
  <c r="W389" i="10"/>
  <c r="W390" i="10" s="1"/>
  <c r="W326" i="10" s="1"/>
  <c r="W328" i="10" s="1"/>
  <c r="W442" i="10"/>
  <c r="W443" i="10" s="1"/>
  <c r="X360" i="10"/>
  <c r="X304" i="10"/>
  <c r="CE337" i="10"/>
  <c r="W392" i="10" l="1"/>
  <c r="W397" i="10" s="1"/>
  <c r="W482" i="10" s="1"/>
  <c r="W483" i="10" s="1"/>
  <c r="X383" i="10"/>
  <c r="X435" i="10" s="1"/>
  <c r="X363" i="10"/>
  <c r="W488" i="10"/>
  <c r="W494" i="10" s="1"/>
  <c r="X325" i="10"/>
  <c r="CE357" i="10"/>
  <c r="CE359" i="10" s="1"/>
  <c r="CE340" i="10"/>
  <c r="CE350" i="10"/>
  <c r="CE344" i="10"/>
  <c r="W402" i="10" l="1"/>
  <c r="W403" i="10" s="1"/>
  <c r="X367" i="10"/>
  <c r="X366" i="10"/>
  <c r="X478" i="10"/>
  <c r="W502" i="10"/>
  <c r="W503" i="10" s="1"/>
  <c r="CF337" i="10"/>
  <c r="CE492" i="10"/>
  <c r="W448" i="10" l="1"/>
  <c r="X368" i="10"/>
  <c r="Y365" i="10" s="1"/>
  <c r="X370" i="10"/>
  <c r="X371" i="10" s="1"/>
  <c r="X380" i="10" s="1"/>
  <c r="X381" i="10" s="1"/>
  <c r="X279" i="10" s="1"/>
  <c r="X280" i="10" s="1"/>
  <c r="X284" i="10" s="1"/>
  <c r="W505" i="10"/>
  <c r="W511" i="10"/>
  <c r="W510" i="10"/>
  <c r="CF357" i="10"/>
  <c r="CF359" i="10" s="1"/>
  <c r="CF340" i="10"/>
  <c r="CF350" i="10"/>
  <c r="CF344" i="10"/>
  <c r="X414" i="10" l="1"/>
  <c r="X264" i="10"/>
  <c r="X265" i="10" s="1"/>
  <c r="X271" i="10" s="1"/>
  <c r="X272" i="10" s="1"/>
  <c r="X274" i="10" s="1"/>
  <c r="X276" i="10" s="1"/>
  <c r="X255" i="10" s="1"/>
  <c r="X245" i="10" s="1"/>
  <c r="W507" i="10"/>
  <c r="W506" i="10"/>
  <c r="X285" i="10"/>
  <c r="CG337" i="10"/>
  <c r="CG350" i="10" s="1"/>
  <c r="CF492" i="10"/>
  <c r="X309" i="10" l="1"/>
  <c r="X382" i="10"/>
  <c r="X415" i="10" s="1"/>
  <c r="Y282" i="10"/>
  <c r="X500" i="10"/>
  <c r="X247" i="10"/>
  <c r="X372" i="10" s="1"/>
  <c r="X373" i="10" s="1"/>
  <c r="X481" i="10" s="1"/>
  <c r="X257" i="10"/>
  <c r="X258" i="10" s="1"/>
  <c r="X248" i="10"/>
  <c r="X396" i="10"/>
  <c r="CG357" i="10"/>
  <c r="CG359" i="10" s="1"/>
  <c r="CG340" i="10"/>
  <c r="CG492" i="10"/>
  <c r="CG344" i="10"/>
  <c r="X384" i="10" l="1"/>
  <c r="X386" i="10" s="1"/>
  <c r="X434" i="10"/>
  <c r="X437" i="10" s="1"/>
  <c r="X438" i="10" s="1"/>
  <c r="Y253" i="10"/>
  <c r="X498" i="10"/>
  <c r="Y288" i="10"/>
  <c r="X416" i="10"/>
  <c r="X419" i="10" s="1"/>
  <c r="X327" i="10" s="1"/>
  <c r="X391" i="10" s="1"/>
  <c r="CH337" i="10"/>
  <c r="CH344" i="10" s="1"/>
  <c r="X387" i="10" l="1"/>
  <c r="X318" i="10" s="1"/>
  <c r="X319" i="10" s="1"/>
  <c r="X487" i="10" s="1"/>
  <c r="X442" i="10"/>
  <c r="X443" i="10" s="1"/>
  <c r="Y261" i="10"/>
  <c r="Y303" i="10" s="1"/>
  <c r="CI337" i="10"/>
  <c r="CH357" i="10"/>
  <c r="CH359" i="10" s="1"/>
  <c r="CH340" i="10"/>
  <c r="CH350" i="10"/>
  <c r="Y316" i="10" l="1"/>
  <c r="Y313" i="10" s="1"/>
  <c r="Y314" i="10" s="1"/>
  <c r="Y317" i="10" s="1"/>
  <c r="X389" i="10"/>
  <c r="X390" i="10" s="1"/>
  <c r="X326" i="10" s="1"/>
  <c r="X328" i="10" s="1"/>
  <c r="Y325" i="10" s="1"/>
  <c r="Y360" i="10"/>
  <c r="Y304" i="10"/>
  <c r="CH492" i="10"/>
  <c r="CI350" i="10"/>
  <c r="CI357" i="10"/>
  <c r="CI359" i="10" s="1"/>
  <c r="CI340" i="10"/>
  <c r="CI344" i="10"/>
  <c r="X392" i="10" l="1"/>
  <c r="X397" i="10" s="1"/>
  <c r="X488" i="10"/>
  <c r="X494" i="10" s="1"/>
  <c r="X402" i="10"/>
  <c r="X482" i="10"/>
  <c r="X483" i="10" s="1"/>
  <c r="Y383" i="10"/>
  <c r="Y435" i="10" s="1"/>
  <c r="Y363" i="10"/>
  <c r="CJ337" i="10"/>
  <c r="CJ350" i="10" s="1"/>
  <c r="CI492" i="10"/>
  <c r="Y367" i="10" l="1"/>
  <c r="Y366" i="10"/>
  <c r="Y478" i="10"/>
  <c r="X502" i="10"/>
  <c r="X503" i="10" s="1"/>
  <c r="X510" i="10" s="1"/>
  <c r="X448" i="10"/>
  <c r="X403" i="10"/>
  <c r="CJ357" i="10"/>
  <c r="CJ359" i="10" s="1"/>
  <c r="CJ340" i="10"/>
  <c r="CJ492" i="10"/>
  <c r="CJ344" i="10"/>
  <c r="Y368" i="10" l="1"/>
  <c r="Z365" i="10" s="1"/>
  <c r="X511" i="10"/>
  <c r="X505" i="10"/>
  <c r="Y370" i="10"/>
  <c r="Y371" i="10" s="1"/>
  <c r="CK337" i="10"/>
  <c r="Y380" i="10" l="1"/>
  <c r="Y381" i="10" s="1"/>
  <c r="X506" i="10"/>
  <c r="X507" i="10"/>
  <c r="CK357" i="10"/>
  <c r="CK359" i="10" s="1"/>
  <c r="CK340" i="10"/>
  <c r="CK350" i="10"/>
  <c r="CK344" i="10"/>
  <c r="Y264" i="10" l="1"/>
  <c r="Y265" i="10" s="1"/>
  <c r="Y271" i="10" s="1"/>
  <c r="Y272" i="10" s="1"/>
  <c r="Y274" i="10" s="1"/>
  <c r="Y276" i="10" s="1"/>
  <c r="Y414" i="10"/>
  <c r="Y279" i="10"/>
  <c r="Y280" i="10" s="1"/>
  <c r="Y284" i="10" s="1"/>
  <c r="CL337" i="10"/>
  <c r="CK492" i="10"/>
  <c r="Y285" i="10" l="1"/>
  <c r="Y309" i="10"/>
  <c r="Y255" i="10"/>
  <c r="Y245" i="10" s="1"/>
  <c r="CL357" i="10"/>
  <c r="CL359" i="10" s="1"/>
  <c r="CL340" i="10"/>
  <c r="CL350" i="10"/>
  <c r="CL344" i="10"/>
  <c r="Z282" i="10" l="1"/>
  <c r="Y500" i="10"/>
  <c r="Y257" i="10"/>
  <c r="Y258" i="10" s="1"/>
  <c r="Y247" i="10"/>
  <c r="Y372" i="10" s="1"/>
  <c r="Y373" i="10" s="1"/>
  <c r="Y481" i="10" s="1"/>
  <c r="Y382" i="10"/>
  <c r="CL492" i="10"/>
  <c r="CM337" i="10"/>
  <c r="Y396" i="10" l="1"/>
  <c r="Y248" i="10"/>
  <c r="Y415" i="10"/>
  <c r="Y434" i="10"/>
  <c r="Y384" i="10"/>
  <c r="Y498" i="10"/>
  <c r="Z253" i="10"/>
  <c r="Z288" i="10"/>
  <c r="CM357" i="10"/>
  <c r="CM359" i="10" s="1"/>
  <c r="CM340" i="10"/>
  <c r="CM350" i="10"/>
  <c r="CM344" i="10"/>
  <c r="Y386" i="10" l="1"/>
  <c r="Y387" i="10"/>
  <c r="Y318" i="10" s="1"/>
  <c r="Y319" i="10" s="1"/>
  <c r="Z261" i="10"/>
  <c r="Z303" i="10" s="1"/>
  <c r="Y437" i="10"/>
  <c r="Y438" i="10" s="1"/>
  <c r="Y416" i="10"/>
  <c r="Y419" i="10" s="1"/>
  <c r="Y327" i="10" s="1"/>
  <c r="Y391" i="10" s="1"/>
  <c r="CN337" i="10"/>
  <c r="CN350" i="10" s="1"/>
  <c r="CM492" i="10"/>
  <c r="Y389" i="10" l="1"/>
  <c r="Y390" i="10" s="1"/>
  <c r="Y326" i="10" s="1"/>
  <c r="Y328" i="10" s="1"/>
  <c r="Y442" i="10"/>
  <c r="Y443" i="10" s="1"/>
  <c r="Z360" i="10"/>
  <c r="Z304" i="10"/>
  <c r="Z316" i="10"/>
  <c r="Z313" i="10" s="1"/>
  <c r="Z314" i="10" s="1"/>
  <c r="Z317" i="10" s="1"/>
  <c r="Y487" i="10"/>
  <c r="CN357" i="10"/>
  <c r="CN359" i="10" s="1"/>
  <c r="CN340" i="10"/>
  <c r="CN344" i="10"/>
  <c r="CN492" i="10"/>
  <c r="Y392" i="10" l="1"/>
  <c r="Y397" i="10" s="1"/>
  <c r="Y482" i="10" s="1"/>
  <c r="Y483" i="10" s="1"/>
  <c r="Z383" i="10"/>
  <c r="Z435" i="10" s="1"/>
  <c r="Z363" i="10"/>
  <c r="Y488" i="10"/>
  <c r="Y494" i="10" s="1"/>
  <c r="Z325" i="10"/>
  <c r="CO337" i="10"/>
  <c r="Y402" i="10" l="1"/>
  <c r="Y448" i="10" s="1"/>
  <c r="Z478" i="10"/>
  <c r="Y502" i="10"/>
  <c r="Y503" i="10" s="1"/>
  <c r="Z366" i="10"/>
  <c r="Z367" i="10"/>
  <c r="CO357" i="10"/>
  <c r="CO359" i="10" s="1"/>
  <c r="CO340" i="10"/>
  <c r="CO350" i="10"/>
  <c r="CO344" i="10"/>
  <c r="Y403" i="10" l="1"/>
  <c r="Z370" i="10"/>
  <c r="Z371" i="10" s="1"/>
  <c r="Z380" i="10" s="1"/>
  <c r="Z381" i="10" s="1"/>
  <c r="Y505" i="10"/>
  <c r="Y511" i="10"/>
  <c r="Z368" i="10"/>
  <c r="AA365" i="10" s="1"/>
  <c r="Y510" i="10"/>
  <c r="CP337" i="10"/>
  <c r="CP344" i="10" s="1"/>
  <c r="CO492" i="10"/>
  <c r="Y506" i="10" l="1"/>
  <c r="Y507" i="10"/>
  <c r="Z279" i="10"/>
  <c r="Z280" i="10" s="1"/>
  <c r="Z284" i="10" s="1"/>
  <c r="Z264" i="10"/>
  <c r="Z265" i="10" s="1"/>
  <c r="Z271" i="10" s="1"/>
  <c r="Z272" i="10" s="1"/>
  <c r="Z274" i="10" s="1"/>
  <c r="Z276" i="10" s="1"/>
  <c r="Z414" i="10"/>
  <c r="CQ337" i="10"/>
  <c r="CP350" i="10"/>
  <c r="CP357" i="10"/>
  <c r="CP359" i="10" s="1"/>
  <c r="CP340" i="10"/>
  <c r="Z285" i="10" l="1"/>
  <c r="Z309" i="10"/>
  <c r="Z255" i="10"/>
  <c r="Z245" i="10" s="1"/>
  <c r="CP492" i="10"/>
  <c r="CQ350" i="10"/>
  <c r="CQ357" i="10"/>
  <c r="CQ359" i="10" s="1"/>
  <c r="CQ340" i="10"/>
  <c r="CQ344" i="10"/>
  <c r="Z247" i="10" l="1"/>
  <c r="Z372" i="10" s="1"/>
  <c r="Z373" i="10" s="1"/>
  <c r="Z481" i="10" s="1"/>
  <c r="Z257" i="10"/>
  <c r="Z258" i="10" s="1"/>
  <c r="Z500" i="10"/>
  <c r="AA282" i="10"/>
  <c r="Z382" i="10"/>
  <c r="CR337" i="10"/>
  <c r="CR344" i="10" s="1"/>
  <c r="CQ492" i="10"/>
  <c r="Z248" i="10" l="1"/>
  <c r="Z396" i="10"/>
  <c r="CR350" i="10"/>
  <c r="CR492" i="10" s="1"/>
  <c r="Z498" i="10"/>
  <c r="AA253" i="10"/>
  <c r="AA288" i="10"/>
  <c r="Z415" i="10"/>
  <c r="Z434" i="10"/>
  <c r="Z384" i="10"/>
  <c r="CS337" i="10"/>
  <c r="CR357" i="10"/>
  <c r="CR359" i="10" s="1"/>
  <c r="CR340" i="10"/>
  <c r="CS350" i="10" l="1"/>
  <c r="CS492" i="10" s="1"/>
  <c r="Z386" i="10"/>
  <c r="Z387" i="10"/>
  <c r="Z318" i="10" s="1"/>
  <c r="Z319" i="10" s="1"/>
  <c r="Z437" i="10"/>
  <c r="Z438" i="10" s="1"/>
  <c r="Z416" i="10"/>
  <c r="Z419" i="10" s="1"/>
  <c r="Z327" i="10" s="1"/>
  <c r="Z391" i="10" s="1"/>
  <c r="AA261" i="10"/>
  <c r="AA303" i="10" s="1"/>
  <c r="CS357" i="10"/>
  <c r="CS359" i="10" s="1"/>
  <c r="CS340" i="10"/>
  <c r="CS344" i="10"/>
  <c r="Z442" i="10" l="1"/>
  <c r="Z443" i="10" s="1"/>
  <c r="Z389" i="10"/>
  <c r="AA304" i="10"/>
  <c r="AA360" i="10"/>
  <c r="Z487" i="10"/>
  <c r="AA316" i="10"/>
  <c r="AA313" i="10" s="1"/>
  <c r="AA314" i="10" s="1"/>
  <c r="AA317" i="10" s="1"/>
  <c r="CT337" i="10"/>
  <c r="AA383" i="10" l="1"/>
  <c r="AA435" i="10" s="1"/>
  <c r="AA363" i="10"/>
  <c r="Z390" i="10"/>
  <c r="Z326" i="10" s="1"/>
  <c r="Z328" i="10" s="1"/>
  <c r="CT357" i="10"/>
  <c r="CT359" i="10" s="1"/>
  <c r="CT340" i="10"/>
  <c r="CT350" i="10"/>
  <c r="CT344" i="10"/>
  <c r="Z392" i="10" l="1"/>
  <c r="Z397" i="10" s="1"/>
  <c r="Z482" i="10" s="1"/>
  <c r="Z483" i="10" s="1"/>
  <c r="Z488" i="10"/>
  <c r="Z494" i="10" s="1"/>
  <c r="AA325" i="10"/>
  <c r="AA366" i="10"/>
  <c r="AA367" i="10"/>
  <c r="CU337" i="10"/>
  <c r="CT492" i="10"/>
  <c r="Z402" i="10" l="1"/>
  <c r="Z448" i="10" s="1"/>
  <c r="AA370" i="10"/>
  <c r="AA371" i="10" s="1"/>
  <c r="AA380" i="10" s="1"/>
  <c r="AA381" i="10" s="1"/>
  <c r="AA264" i="10" s="1"/>
  <c r="AA265" i="10" s="1"/>
  <c r="AA271" i="10" s="1"/>
  <c r="AA272" i="10" s="1"/>
  <c r="AA274" i="10" s="1"/>
  <c r="AA276" i="10" s="1"/>
  <c r="AA368" i="10"/>
  <c r="AB365" i="10" s="1"/>
  <c r="AA478" i="10"/>
  <c r="Z502" i="10"/>
  <c r="Z503" i="10" s="1"/>
  <c r="CU357" i="10"/>
  <c r="CU359" i="10" s="1"/>
  <c r="CU340" i="10"/>
  <c r="CU350" i="10"/>
  <c r="CU344" i="10"/>
  <c r="Z403" i="10" l="1"/>
  <c r="AA414" i="10"/>
  <c r="AA279" i="10"/>
  <c r="AA280" i="10" s="1"/>
  <c r="AA284" i="10" s="1"/>
  <c r="AA285" i="10" s="1"/>
  <c r="Z505" i="10"/>
  <c r="Z511" i="10"/>
  <c r="Z510" i="10"/>
  <c r="AA255" i="10"/>
  <c r="AA245" i="10" s="1"/>
  <c r="AA309" i="10"/>
  <c r="CV337" i="10"/>
  <c r="CU492" i="10"/>
  <c r="AA257" i="10" l="1"/>
  <c r="AA258" i="10" s="1"/>
  <c r="AA247" i="10"/>
  <c r="AA372" i="10" s="1"/>
  <c r="AA373" i="10" s="1"/>
  <c r="AA481" i="10" s="1"/>
  <c r="AB282" i="10"/>
  <c r="AA500" i="10"/>
  <c r="AA382" i="10"/>
  <c r="Z507" i="10"/>
  <c r="Z506" i="10"/>
  <c r="CV357" i="10"/>
  <c r="CV359" i="10" s="1"/>
  <c r="CV340" i="10"/>
  <c r="CV344" i="10"/>
  <c r="CV350" i="10"/>
  <c r="AA248" i="10" l="1"/>
  <c r="AA415" i="10"/>
  <c r="AA434" i="10"/>
  <c r="AA384" i="10"/>
  <c r="AB288" i="10"/>
  <c r="AA396" i="10"/>
  <c r="AA498" i="10"/>
  <c r="AB253" i="10"/>
  <c r="CW337" i="10"/>
  <c r="CW350" i="10" s="1"/>
  <c r="CV492" i="10"/>
  <c r="AB261" i="10" l="1"/>
  <c r="AB303" i="10" s="1"/>
  <c r="AA386" i="10"/>
  <c r="AA387" i="10"/>
  <c r="AA318" i="10" s="1"/>
  <c r="AA319" i="10" s="1"/>
  <c r="AA416" i="10"/>
  <c r="AA419" i="10" s="1"/>
  <c r="AA327" i="10" s="1"/>
  <c r="AA391" i="10" s="1"/>
  <c r="AA437" i="10"/>
  <c r="AA438" i="10" s="1"/>
  <c r="CW492" i="10"/>
  <c r="CW357" i="10"/>
  <c r="CW359" i="10" s="1"/>
  <c r="CW340" i="10"/>
  <c r="CW344" i="10"/>
  <c r="AA442" i="10" l="1"/>
  <c r="AA443" i="10" s="1"/>
  <c r="AA487" i="10"/>
  <c r="AB316" i="10"/>
  <c r="AB313" i="10" s="1"/>
  <c r="AB314" i="10" s="1"/>
  <c r="AB317" i="10" s="1"/>
  <c r="AA389" i="10"/>
  <c r="AB360" i="10"/>
  <c r="AB304" i="10"/>
  <c r="CX337" i="10"/>
  <c r="AB383" i="10" l="1"/>
  <c r="AB435" i="10" s="1"/>
  <c r="AB363" i="10"/>
  <c r="AA390" i="10"/>
  <c r="AA326" i="10" s="1"/>
  <c r="AA328" i="10" s="1"/>
  <c r="CX357" i="10"/>
  <c r="CX359" i="10" s="1"/>
  <c r="CX340" i="10"/>
  <c r="CX350" i="10"/>
  <c r="CX344" i="10"/>
  <c r="AA392" i="10" l="1"/>
  <c r="AA397" i="10" s="1"/>
  <c r="AA482" i="10" s="1"/>
  <c r="AA483" i="10" s="1"/>
  <c r="AA488" i="10"/>
  <c r="AA494" i="10" s="1"/>
  <c r="AB325" i="10"/>
  <c r="AB367" i="10"/>
  <c r="AB366" i="10"/>
  <c r="CY337" i="10"/>
  <c r="CY350" i="10" s="1"/>
  <c r="CX492" i="10"/>
  <c r="AA402" i="10" l="1"/>
  <c r="AA448" i="10" s="1"/>
  <c r="AB368" i="10"/>
  <c r="AC365" i="10" s="1"/>
  <c r="AB370" i="10"/>
  <c r="AB371" i="10" s="1"/>
  <c r="AB380" i="10" s="1"/>
  <c r="AB381" i="10" s="1"/>
  <c r="AB264" i="10" s="1"/>
  <c r="AB265" i="10" s="1"/>
  <c r="AB271" i="10" s="1"/>
  <c r="AB272" i="10" s="1"/>
  <c r="AB274" i="10" s="1"/>
  <c r="AB276" i="10" s="1"/>
  <c r="AB478" i="10"/>
  <c r="AA502" i="10"/>
  <c r="AA503" i="10" s="1"/>
  <c r="AA510" i="10" s="1"/>
  <c r="CY492" i="10"/>
  <c r="CY357" i="10"/>
  <c r="CY359" i="10" s="1"/>
  <c r="CY340" i="10"/>
  <c r="CY344" i="10"/>
  <c r="AA403" i="10" l="1"/>
  <c r="AB414" i="10"/>
  <c r="AB279" i="10"/>
  <c r="AB280" i="10" s="1"/>
  <c r="AB284" i="10" s="1"/>
  <c r="AB285" i="10" s="1"/>
  <c r="AA505" i="10"/>
  <c r="AA511" i="10"/>
  <c r="AB309" i="10"/>
  <c r="AB255" i="10"/>
  <c r="AB245" i="10" s="1"/>
  <c r="CZ337" i="10"/>
  <c r="AB257" i="10" l="1"/>
  <c r="AB258" i="10" s="1"/>
  <c r="AB247" i="10"/>
  <c r="AB372" i="10" s="1"/>
  <c r="AB373" i="10" s="1"/>
  <c r="AB481" i="10" s="1"/>
  <c r="AB500" i="10"/>
  <c r="AC282" i="10"/>
  <c r="AB382" i="10"/>
  <c r="AA507" i="10"/>
  <c r="AA506" i="10"/>
  <c r="CZ357" i="10"/>
  <c r="CZ359" i="10" s="1"/>
  <c r="CZ340" i="10"/>
  <c r="CZ350" i="10"/>
  <c r="CZ344" i="10"/>
  <c r="AB248" i="10" l="1"/>
  <c r="AB396" i="10"/>
  <c r="AB415" i="10"/>
  <c r="AB434" i="10"/>
  <c r="AB384" i="10"/>
  <c r="AC288" i="10"/>
  <c r="AB498" i="10"/>
  <c r="AC253" i="10"/>
  <c r="CZ492" i="10"/>
  <c r="DA337" i="10"/>
  <c r="AC261" i="10" l="1"/>
  <c r="AC303" i="10" s="1"/>
  <c r="AB386" i="10"/>
  <c r="AB387" i="10"/>
  <c r="AB318" i="10" s="1"/>
  <c r="AB319" i="10" s="1"/>
  <c r="AB437" i="10"/>
  <c r="AB438" i="10" s="1"/>
  <c r="AB416" i="10"/>
  <c r="AB419" i="10" s="1"/>
  <c r="AB327" i="10" s="1"/>
  <c r="AB391" i="10" s="1"/>
  <c r="DA357" i="10"/>
  <c r="DA359" i="10" s="1"/>
  <c r="DA340" i="10"/>
  <c r="DA344" i="10"/>
  <c r="DA350" i="10"/>
  <c r="AB389" i="10" l="1"/>
  <c r="AB390" i="10" s="1"/>
  <c r="AB326" i="10" s="1"/>
  <c r="AB328" i="10" s="1"/>
  <c r="AB442" i="10"/>
  <c r="AB443" i="10" s="1"/>
  <c r="AC316" i="10"/>
  <c r="AC313" i="10" s="1"/>
  <c r="AC314" i="10" s="1"/>
  <c r="AC317" i="10" s="1"/>
  <c r="AB487" i="10"/>
  <c r="AC360" i="10"/>
  <c r="AC304" i="10"/>
  <c r="DA492" i="10"/>
  <c r="DB337" i="10"/>
  <c r="AB392" i="10" l="1"/>
  <c r="AB397" i="10" s="1"/>
  <c r="AB482" i="10" s="1"/>
  <c r="AB483" i="10" s="1"/>
  <c r="AC383" i="10"/>
  <c r="AC435" i="10" s="1"/>
  <c r="AC363" i="10"/>
  <c r="AC325" i="10"/>
  <c r="AB488" i="10"/>
  <c r="AB494" i="10" s="1"/>
  <c r="DB357" i="10"/>
  <c r="DB359" i="10" s="1"/>
  <c r="DB340" i="10"/>
  <c r="DB344" i="10"/>
  <c r="DB350" i="10"/>
  <c r="AB402" i="10" l="1"/>
  <c r="AB403" i="10" s="1"/>
  <c r="AC478" i="10"/>
  <c r="AB502" i="10"/>
  <c r="AB503" i="10" s="1"/>
  <c r="AC366" i="10"/>
  <c r="AC367" i="10"/>
  <c r="DB492" i="10"/>
  <c r="DC337" i="10"/>
  <c r="AB448" i="10" l="1"/>
  <c r="AC370" i="10"/>
  <c r="AC371" i="10" s="1"/>
  <c r="AC380" i="10" s="1"/>
  <c r="AC381" i="10" s="1"/>
  <c r="AB511" i="10"/>
  <c r="AB505" i="10"/>
  <c r="AC368" i="10"/>
  <c r="AD365" i="10" s="1"/>
  <c r="AB510" i="10"/>
  <c r="DC357" i="10"/>
  <c r="DC359" i="10" s="1"/>
  <c r="DC340" i="10"/>
  <c r="DC344" i="10"/>
  <c r="DC350" i="10"/>
  <c r="AB507" i="10" l="1"/>
  <c r="AB506" i="10"/>
  <c r="AC279" i="10"/>
  <c r="AC280" i="10" s="1"/>
  <c r="AC284" i="10" s="1"/>
  <c r="AC264" i="10"/>
  <c r="AC265" i="10" s="1"/>
  <c r="AC271" i="10" s="1"/>
  <c r="AC272" i="10" s="1"/>
  <c r="AC274" i="10" s="1"/>
  <c r="AC276" i="10" s="1"/>
  <c r="AC414" i="10"/>
  <c r="DC492" i="10"/>
  <c r="DD337" i="10"/>
  <c r="AC255" i="10" l="1"/>
  <c r="AC245" i="10" s="1"/>
  <c r="AC309" i="10"/>
  <c r="AC285" i="10"/>
  <c r="DD357" i="10"/>
  <c r="DD359" i="10" s="1"/>
  <c r="DD340" i="10"/>
  <c r="DD344" i="10"/>
  <c r="DD350" i="10"/>
  <c r="AC382" i="10" l="1"/>
  <c r="AC415" i="10" s="1"/>
  <c r="AD282" i="10"/>
  <c r="AC500" i="10"/>
  <c r="AC247" i="10"/>
  <c r="AC372" i="10" s="1"/>
  <c r="AC373" i="10" s="1"/>
  <c r="AC481" i="10" s="1"/>
  <c r="AC257" i="10"/>
  <c r="AC258" i="10" s="1"/>
  <c r="DD492" i="10"/>
  <c r="DE337" i="10"/>
  <c r="AC248" i="10" l="1"/>
  <c r="AC396" i="10"/>
  <c r="AC384" i="10"/>
  <c r="AC386" i="10" s="1"/>
  <c r="AC434" i="10"/>
  <c r="AC437" i="10" s="1"/>
  <c r="AC438" i="10" s="1"/>
  <c r="AC498" i="10"/>
  <c r="AD253" i="10"/>
  <c r="AC416" i="10"/>
  <c r="AC419" i="10" s="1"/>
  <c r="AC327" i="10" s="1"/>
  <c r="AC391" i="10" s="1"/>
  <c r="AD288" i="10"/>
  <c r="DE357" i="10"/>
  <c r="DE359" i="10" s="1"/>
  <c r="DE340" i="10"/>
  <c r="DE344" i="10"/>
  <c r="DE350" i="10"/>
  <c r="AC387" i="10" l="1"/>
  <c r="AC318" i="10" s="1"/>
  <c r="AC319" i="10" s="1"/>
  <c r="AD316" i="10" s="1"/>
  <c r="AD313" i="10" s="1"/>
  <c r="AD314" i="10" s="1"/>
  <c r="AD317" i="10" s="1"/>
  <c r="AC442" i="10"/>
  <c r="AC443" i="10" s="1"/>
  <c r="AD261" i="10"/>
  <c r="AD303" i="10" s="1"/>
  <c r="DE492" i="10"/>
  <c r="DF337" i="10"/>
  <c r="AC487" i="10" l="1"/>
  <c r="AC389" i="10"/>
  <c r="AC390" i="10" s="1"/>
  <c r="AC326" i="10" s="1"/>
  <c r="AC328" i="10" s="1"/>
  <c r="AC488" i="10" s="1"/>
  <c r="AC494" i="10" s="1"/>
  <c r="AD360" i="10"/>
  <c r="AD304" i="10"/>
  <c r="DF357" i="10"/>
  <c r="DF359" i="10" s="1"/>
  <c r="DF340" i="10"/>
  <c r="DF344" i="10"/>
  <c r="DF350" i="10"/>
  <c r="AC392" i="10" l="1"/>
  <c r="AC397" i="10" s="1"/>
  <c r="AC482" i="10" s="1"/>
  <c r="AC483" i="10" s="1"/>
  <c r="AD325" i="10"/>
  <c r="AD383" i="10"/>
  <c r="AD435" i="10" s="1"/>
  <c r="AD363" i="10"/>
  <c r="DF492" i="10"/>
  <c r="DG337" i="10"/>
  <c r="DG344" i="10" s="1"/>
  <c r="AC402" i="10" l="1"/>
  <c r="AC403" i="10" s="1"/>
  <c r="AD366" i="10"/>
  <c r="AD367" i="10"/>
  <c r="AD478" i="10"/>
  <c r="AC502" i="10"/>
  <c r="AC503" i="10" s="1"/>
  <c r="DH337" i="10"/>
  <c r="DG357" i="10"/>
  <c r="DG359" i="10" s="1"/>
  <c r="DG340" i="10"/>
  <c r="DG350" i="10"/>
  <c r="AC448" i="10" l="1"/>
  <c r="AD370" i="10"/>
  <c r="AD371" i="10" s="1"/>
  <c r="AD380" i="10" s="1"/>
  <c r="AD381" i="10" s="1"/>
  <c r="AC505" i="10"/>
  <c r="AC511" i="10"/>
  <c r="AC510" i="10"/>
  <c r="AD368" i="10"/>
  <c r="AE365" i="10" s="1"/>
  <c r="DH350" i="10"/>
  <c r="DG492" i="10"/>
  <c r="DH357" i="10"/>
  <c r="DH359" i="10" s="1"/>
  <c r="DH340" i="10"/>
  <c r="DH344" i="10"/>
  <c r="AC506" i="10" l="1"/>
  <c r="AC507" i="10"/>
  <c r="AD279" i="10"/>
  <c r="AD280" i="10" s="1"/>
  <c r="AD284" i="10" s="1"/>
  <c r="AD264" i="10"/>
  <c r="AD265" i="10" s="1"/>
  <c r="AD271" i="10" s="1"/>
  <c r="AD272" i="10" s="1"/>
  <c r="AD274" i="10" s="1"/>
  <c r="AD276" i="10" s="1"/>
  <c r="AD414" i="10"/>
  <c r="DH492" i="10"/>
  <c r="DI337" i="10"/>
  <c r="DI350" i="10" s="1"/>
  <c r="AD285" i="10" l="1"/>
  <c r="AD255" i="10"/>
  <c r="AD245" i="10" s="1"/>
  <c r="AD309" i="10"/>
  <c r="DI492" i="10"/>
  <c r="DI357" i="10"/>
  <c r="DI359" i="10" s="1"/>
  <c r="DI340" i="10"/>
  <c r="DI344" i="10"/>
  <c r="AE282" i="10" l="1"/>
  <c r="AD500" i="10"/>
  <c r="AD257" i="10"/>
  <c r="AD258" i="10" s="1"/>
  <c r="AD247" i="10"/>
  <c r="AD372" i="10" s="1"/>
  <c r="AD373" i="10" s="1"/>
  <c r="AD481" i="10" s="1"/>
  <c r="AD382" i="10"/>
  <c r="DJ337" i="10"/>
  <c r="AD248" i="10" l="1"/>
  <c r="AD396" i="10"/>
  <c r="AD434" i="10"/>
  <c r="AD415" i="10"/>
  <c r="AD384" i="10"/>
  <c r="AE253" i="10"/>
  <c r="AD498" i="10"/>
  <c r="AE288" i="10"/>
  <c r="DJ357" i="10"/>
  <c r="DJ359" i="10" s="1"/>
  <c r="DJ340" i="10"/>
  <c r="DJ350" i="10"/>
  <c r="DJ344" i="10"/>
  <c r="AD416" i="10" l="1"/>
  <c r="AD419" i="10" s="1"/>
  <c r="AD327" i="10" s="1"/>
  <c r="AD391" i="10" s="1"/>
  <c r="AE261" i="10"/>
  <c r="AE303" i="10" s="1"/>
  <c r="AD386" i="10"/>
  <c r="AD387" i="10"/>
  <c r="AD318" i="10" s="1"/>
  <c r="AD319" i="10" s="1"/>
  <c r="AD437" i="10"/>
  <c r="AD438" i="10" s="1"/>
  <c r="DK337" i="10"/>
  <c r="DK344" i="10" s="1"/>
  <c r="DJ492" i="10"/>
  <c r="AD442" i="10" l="1"/>
  <c r="AD443" i="10" s="1"/>
  <c r="DK350" i="10"/>
  <c r="DK492" i="10" s="1"/>
  <c r="AD487" i="10"/>
  <c r="AE316" i="10"/>
  <c r="AE313" i="10" s="1"/>
  <c r="AE314" i="10" s="1"/>
  <c r="AE317" i="10" s="1"/>
  <c r="AD389" i="10"/>
  <c r="AE360" i="10"/>
  <c r="AE304" i="10"/>
  <c r="DL337" i="10"/>
  <c r="DK357" i="10"/>
  <c r="DK359" i="10" s="1"/>
  <c r="DK340" i="10"/>
  <c r="AE383" i="10" l="1"/>
  <c r="AE435" i="10" s="1"/>
  <c r="AE363" i="10"/>
  <c r="AD390" i="10"/>
  <c r="AD326" i="10" s="1"/>
  <c r="AD328" i="10" s="1"/>
  <c r="DL357" i="10"/>
  <c r="DL359" i="10" s="1"/>
  <c r="DL340" i="10"/>
  <c r="DL344" i="10"/>
  <c r="DL350" i="10"/>
  <c r="AE325" i="10" l="1"/>
  <c r="AD488" i="10"/>
  <c r="AD494" i="10" s="1"/>
  <c r="AD392" i="10"/>
  <c r="AD397" i="10" s="1"/>
  <c r="AE366" i="10"/>
  <c r="AE367" i="10"/>
  <c r="DL492" i="10"/>
  <c r="DM337" i="10"/>
  <c r="AE370" i="10" l="1"/>
  <c r="AE371" i="10" s="1"/>
  <c r="AE380" i="10" s="1"/>
  <c r="AE381" i="10" s="1"/>
  <c r="AE264" i="10" s="1"/>
  <c r="AE265" i="10" s="1"/>
  <c r="AE271" i="10" s="1"/>
  <c r="AE272" i="10" s="1"/>
  <c r="AE274" i="10" s="1"/>
  <c r="AE276" i="10" s="1"/>
  <c r="AE368" i="10"/>
  <c r="AF365" i="10" s="1"/>
  <c r="AD402" i="10"/>
  <c r="AD482" i="10"/>
  <c r="AD483" i="10" s="1"/>
  <c r="DM357" i="10"/>
  <c r="DM359" i="10" s="1"/>
  <c r="DM340" i="10"/>
  <c r="DM344" i="10"/>
  <c r="DM350" i="10"/>
  <c r="AE414" i="10" l="1"/>
  <c r="AE279" i="10"/>
  <c r="AE280" i="10" s="1"/>
  <c r="AE284" i="10" s="1"/>
  <c r="AD448" i="10"/>
  <c r="AD403" i="10"/>
  <c r="AE478" i="10"/>
  <c r="AD502" i="10"/>
  <c r="AD503" i="10" s="1"/>
  <c r="AE255" i="10"/>
  <c r="AE245" i="10" s="1"/>
  <c r="AE309" i="10"/>
  <c r="AE285" i="10"/>
  <c r="DM492" i="10"/>
  <c r="DN337" i="10"/>
  <c r="DN344" i="10" s="1"/>
  <c r="AE382" i="10" l="1"/>
  <c r="AE415" i="10" s="1"/>
  <c r="AE500" i="10"/>
  <c r="AF282" i="10"/>
  <c r="AD505" i="10"/>
  <c r="AD511" i="10"/>
  <c r="AE257" i="10"/>
  <c r="AE258" i="10" s="1"/>
  <c r="AE247" i="10"/>
  <c r="AE372" i="10" s="1"/>
  <c r="AE373" i="10" s="1"/>
  <c r="AE481" i="10" s="1"/>
  <c r="AD510" i="10"/>
  <c r="DO337" i="10"/>
  <c r="DN357" i="10"/>
  <c r="DN359" i="10" s="1"/>
  <c r="DN340" i="10"/>
  <c r="DN350" i="10"/>
  <c r="AE384" i="10" l="1"/>
  <c r="AE386" i="10" s="1"/>
  <c r="AE434" i="10"/>
  <c r="AE396" i="10"/>
  <c r="AE498" i="10"/>
  <c r="AF253" i="10"/>
  <c r="AE437" i="10"/>
  <c r="AE438" i="10" s="1"/>
  <c r="AE248" i="10"/>
  <c r="AD506" i="10"/>
  <c r="AD507" i="10"/>
  <c r="AF288" i="10"/>
  <c r="AE416" i="10"/>
  <c r="AE419" i="10" s="1"/>
  <c r="AE327" i="10" s="1"/>
  <c r="AE391" i="10" s="1"/>
  <c r="DO350" i="10"/>
  <c r="DN492" i="10"/>
  <c r="DO357" i="10"/>
  <c r="DO359" i="10" s="1"/>
  <c r="DO340" i="10"/>
  <c r="DO344" i="10"/>
  <c r="AE387" i="10" l="1"/>
  <c r="AE318" i="10" s="1"/>
  <c r="AE319" i="10" s="1"/>
  <c r="AE487" i="10" s="1"/>
  <c r="AF261" i="10"/>
  <c r="AF303" i="10" s="1"/>
  <c r="AE442" i="10"/>
  <c r="AE443" i="10" s="1"/>
  <c r="DP337" i="10"/>
  <c r="DP350" i="10" s="1"/>
  <c r="DO492" i="10"/>
  <c r="AF316" i="10" l="1"/>
  <c r="AF313" i="10" s="1"/>
  <c r="AF314" i="10" s="1"/>
  <c r="AF317" i="10" s="1"/>
  <c r="AE389" i="10"/>
  <c r="AE390" i="10" s="1"/>
  <c r="AE326" i="10" s="1"/>
  <c r="AE328" i="10" s="1"/>
  <c r="AF360" i="10"/>
  <c r="AF304" i="10"/>
  <c r="DP357" i="10"/>
  <c r="DP359" i="10" s="1"/>
  <c r="DP340" i="10"/>
  <c r="DP492" i="10"/>
  <c r="DP344" i="10"/>
  <c r="AF325" i="10" l="1"/>
  <c r="AE488" i="10"/>
  <c r="AE494" i="10" s="1"/>
  <c r="AE392" i="10"/>
  <c r="AE397" i="10" s="1"/>
  <c r="AF383" i="10"/>
  <c r="AF435" i="10" s="1"/>
  <c r="AF363" i="10"/>
  <c r="DQ337" i="10"/>
  <c r="AF366" i="10" l="1"/>
  <c r="AF367" i="10"/>
  <c r="AE402" i="10"/>
  <c r="AE482" i="10"/>
  <c r="AE483" i="10" s="1"/>
  <c r="DQ357" i="10"/>
  <c r="DQ359" i="10" s="1"/>
  <c r="DQ340" i="10"/>
  <c r="DQ350" i="10"/>
  <c r="DQ344" i="10"/>
  <c r="AF370" i="10" l="1"/>
  <c r="AF371" i="10" s="1"/>
  <c r="AF380" i="10" s="1"/>
  <c r="AF381" i="10" s="1"/>
  <c r="AF279" i="10" s="1"/>
  <c r="AF280" i="10" s="1"/>
  <c r="AF284" i="10" s="1"/>
  <c r="AF478" i="10"/>
  <c r="AE502" i="10"/>
  <c r="AE503" i="10" s="1"/>
  <c r="AE403" i="10"/>
  <c r="AE448" i="10"/>
  <c r="AF368" i="10"/>
  <c r="AG365" i="10" s="1"/>
  <c r="DQ492" i="10"/>
  <c r="DR337" i="10"/>
  <c r="AF264" i="10" l="1"/>
  <c r="AF265" i="10" s="1"/>
  <c r="AF271" i="10" s="1"/>
  <c r="AF272" i="10" s="1"/>
  <c r="AF274" i="10" s="1"/>
  <c r="AF276" i="10" s="1"/>
  <c r="AF309" i="10" s="1"/>
  <c r="AF414" i="10"/>
  <c r="AE510" i="10"/>
  <c r="AE505" i="10"/>
  <c r="AE511" i="10"/>
  <c r="AF285" i="10"/>
  <c r="DR357" i="10"/>
  <c r="DR359" i="10" s="1"/>
  <c r="DR340" i="10"/>
  <c r="DR344" i="10"/>
  <c r="DR350" i="10"/>
  <c r="AF255" i="10" l="1"/>
  <c r="AF245" i="10" s="1"/>
  <c r="AF247" i="10" s="1"/>
  <c r="AF372" i="10" s="1"/>
  <c r="AF373" i="10" s="1"/>
  <c r="AF481" i="10" s="1"/>
  <c r="AG282" i="10"/>
  <c r="AF500" i="10"/>
  <c r="AE506" i="10"/>
  <c r="AE507" i="10"/>
  <c r="DR492" i="10"/>
  <c r="DS337" i="10"/>
  <c r="AF396" i="10" l="1"/>
  <c r="AF257" i="10"/>
  <c r="AF258" i="10" s="1"/>
  <c r="AG253" i="10" s="1"/>
  <c r="AF382" i="10"/>
  <c r="AF248" i="10"/>
  <c r="AG288" i="10"/>
  <c r="DS357" i="10"/>
  <c r="DS359" i="10" s="1"/>
  <c r="DS340" i="10"/>
  <c r="DS344" i="10"/>
  <c r="DS350" i="10"/>
  <c r="AF498" i="10" l="1"/>
  <c r="AF415" i="10"/>
  <c r="AF416" i="10" s="1"/>
  <c r="AF419" i="10" s="1"/>
  <c r="AF327" i="10" s="1"/>
  <c r="AF391" i="10" s="1"/>
  <c r="AF434" i="10"/>
  <c r="AF437" i="10" s="1"/>
  <c r="AF438" i="10" s="1"/>
  <c r="AF384" i="10"/>
  <c r="AG261" i="10"/>
  <c r="AG303" i="10" s="1"/>
  <c r="DS492" i="10"/>
  <c r="DT337" i="10"/>
  <c r="AF442" i="10" l="1"/>
  <c r="AF443" i="10" s="1"/>
  <c r="AF386" i="10"/>
  <c r="AF387" i="10"/>
  <c r="AG360" i="10"/>
  <c r="AG304" i="10"/>
  <c r="DT357" i="10"/>
  <c r="DT359" i="10" s="1"/>
  <c r="DT340" i="10"/>
  <c r="DT344" i="10"/>
  <c r="DT350" i="10"/>
  <c r="AF318" i="10" l="1"/>
  <c r="AF319" i="10" s="1"/>
  <c r="AF389" i="10"/>
  <c r="AG383" i="10"/>
  <c r="AG435" i="10" s="1"/>
  <c r="AG363" i="10"/>
  <c r="DT492" i="10"/>
  <c r="DU337" i="10"/>
  <c r="DU350" i="10" s="1"/>
  <c r="DU492" i="10" s="1"/>
  <c r="AF390" i="10" l="1"/>
  <c r="AF326" i="10" s="1"/>
  <c r="AF328" i="10" s="1"/>
  <c r="AG316" i="10"/>
  <c r="AG313" i="10" s="1"/>
  <c r="AG314" i="10" s="1"/>
  <c r="AG317" i="10" s="1"/>
  <c r="AF487" i="10"/>
  <c r="AG366" i="10"/>
  <c r="AG367" i="10"/>
  <c r="DU344" i="10"/>
  <c r="DU357" i="10"/>
  <c r="DU359" i="10" s="1"/>
  <c r="DU340" i="10"/>
  <c r="AF392" i="10" l="1"/>
  <c r="AF397" i="10" s="1"/>
  <c r="AF488" i="10"/>
  <c r="AF494" i="10" s="1"/>
  <c r="AG325" i="10"/>
  <c r="AG370" i="10"/>
  <c r="AG371" i="10" s="1"/>
  <c r="AG380" i="10" s="1"/>
  <c r="AG381" i="10" s="1"/>
  <c r="AG279" i="10" s="1"/>
  <c r="AG280" i="10" s="1"/>
  <c r="AG284" i="10" s="1"/>
  <c r="AG368" i="10"/>
  <c r="AH365" i="10" s="1"/>
  <c r="AF402" i="10" l="1"/>
  <c r="AF448" i="10" s="1"/>
  <c r="AF482" i="10"/>
  <c r="AF483" i="10" s="1"/>
  <c r="AF502" i="10" s="1"/>
  <c r="AF503" i="10" s="1"/>
  <c r="AG414" i="10"/>
  <c r="AG264" i="10"/>
  <c r="AG265" i="10" s="1"/>
  <c r="AG271" i="10" s="1"/>
  <c r="AG272" i="10" s="1"/>
  <c r="AG274" i="10" s="1"/>
  <c r="AG276" i="10" s="1"/>
  <c r="AG309" i="10" s="1"/>
  <c r="AG285" i="10"/>
  <c r="AF403" i="10" l="1"/>
  <c r="AG478" i="10"/>
  <c r="AF505" i="10"/>
  <c r="AF511" i="10"/>
  <c r="AF510" i="10"/>
  <c r="AG255" i="10"/>
  <c r="AG245" i="10" s="1"/>
  <c r="AG257" i="10" s="1"/>
  <c r="AG258" i="10" s="1"/>
  <c r="AH282" i="10"/>
  <c r="AG500" i="10"/>
  <c r="AF507" i="10" l="1"/>
  <c r="AF506" i="10"/>
  <c r="AG382" i="10"/>
  <c r="AG415" i="10" s="1"/>
  <c r="AG247" i="10"/>
  <c r="AH288" i="10"/>
  <c r="AG498" i="10"/>
  <c r="AH253" i="10"/>
  <c r="AG434" i="10" l="1"/>
  <c r="AG384" i="10"/>
  <c r="AG386" i="10" s="1"/>
  <c r="AG372" i="10"/>
  <c r="AG373" i="10" s="1"/>
  <c r="AG481" i="10" s="1"/>
  <c r="AG396" i="10"/>
  <c r="AG248" i="10"/>
  <c r="AH261" i="10"/>
  <c r="AH303" i="10" s="1"/>
  <c r="AG437" i="10"/>
  <c r="AG438" i="10" s="1"/>
  <c r="AG416" i="10"/>
  <c r="AG419" i="10" s="1"/>
  <c r="AG327" i="10" s="1"/>
  <c r="AG391" i="10" s="1"/>
  <c r="AG387" i="10" l="1"/>
  <c r="AG318" i="10" s="1"/>
  <c r="AG319" i="10" s="1"/>
  <c r="AG442" i="10"/>
  <c r="AG443" i="10" s="1"/>
  <c r="AH304" i="10"/>
  <c r="AH360" i="10"/>
  <c r="AH316" i="10"/>
  <c r="AH313" i="10" s="1"/>
  <c r="AH314" i="10" s="1"/>
  <c r="AH317" i="10" s="1"/>
  <c r="AG487" i="10"/>
  <c r="AG389" i="10" l="1"/>
  <c r="AG390" i="10" s="1"/>
  <c r="AG326" i="10" s="1"/>
  <c r="AG328" i="10" s="1"/>
  <c r="AG488" i="10" s="1"/>
  <c r="AG494" i="10" s="1"/>
  <c r="AH383" i="10"/>
  <c r="AH435" i="10" s="1"/>
  <c r="AH363" i="10"/>
  <c r="AH325" i="10" l="1"/>
  <c r="AG392" i="10"/>
  <c r="AG397" i="10" s="1"/>
  <c r="AG482" i="10" s="1"/>
  <c r="AG483" i="10" s="1"/>
  <c r="AH366" i="10"/>
  <c r="AH367" i="10"/>
  <c r="AG402" i="10" l="1"/>
  <c r="AG403" i="10" s="1"/>
  <c r="AG502" i="10"/>
  <c r="AG503" i="10" s="1"/>
  <c r="AG505" i="10" s="1"/>
  <c r="AH478" i="10"/>
  <c r="AG448" i="10"/>
  <c r="AH370" i="10"/>
  <c r="AH371" i="10" s="1"/>
  <c r="AH380" i="10" s="1"/>
  <c r="AH381" i="10" s="1"/>
  <c r="AH279" i="10" s="1"/>
  <c r="AH280" i="10" s="1"/>
  <c r="AH284" i="10" s="1"/>
  <c r="AH368" i="10"/>
  <c r="AI365" i="10" s="1"/>
  <c r="AG510" i="10" l="1"/>
  <c r="AG511" i="10"/>
  <c r="AH414" i="10"/>
  <c r="AH264" i="10"/>
  <c r="AH265" i="10" s="1"/>
  <c r="AH271" i="10" s="1"/>
  <c r="AH272" i="10" s="1"/>
  <c r="AH274" i="10" s="1"/>
  <c r="AH276" i="10" s="1"/>
  <c r="AH309" i="10" s="1"/>
  <c r="AG506" i="10"/>
  <c r="AG507" i="10"/>
  <c r="AH285" i="10"/>
  <c r="AH255" i="10" l="1"/>
  <c r="AI282" i="10"/>
  <c r="AH500" i="10"/>
  <c r="AH245" i="10" l="1"/>
  <c r="AH382" i="10"/>
  <c r="AI288" i="10"/>
  <c r="AH415" i="10" l="1"/>
  <c r="AH416" i="10" s="1"/>
  <c r="AH419" i="10" s="1"/>
  <c r="AH327" i="10" s="1"/>
  <c r="AH391" i="10" s="1"/>
  <c r="AH434" i="10"/>
  <c r="AH437" i="10" s="1"/>
  <c r="AH438" i="10" s="1"/>
  <c r="AH384" i="10"/>
  <c r="AH247" i="10"/>
  <c r="AH248" i="10" s="1"/>
  <c r="AH257" i="10"/>
  <c r="AH258" i="10" s="1"/>
  <c r="AH442" i="10" l="1"/>
  <c r="AH443" i="10" s="1"/>
  <c r="AH498" i="10"/>
  <c r="AI253" i="10"/>
  <c r="AI261" i="10" s="1"/>
  <c r="AI303" i="10" s="1"/>
  <c r="AI360" i="10" s="1"/>
  <c r="AH372" i="10"/>
  <c r="AH373" i="10" s="1"/>
  <c r="AH481" i="10" s="1"/>
  <c r="AH396" i="10"/>
  <c r="AH386" i="10"/>
  <c r="AH387" i="10"/>
  <c r="AI304" i="10" l="1"/>
  <c r="AH318" i="10"/>
  <c r="AH319" i="10" s="1"/>
  <c r="AH389" i="10"/>
  <c r="AI383" i="10"/>
  <c r="AI435" i="10" s="1"/>
  <c r="AI363" i="10"/>
  <c r="AH390" i="10" l="1"/>
  <c r="AH326" i="10" s="1"/>
  <c r="AH328" i="10" s="1"/>
  <c r="AH487" i="10"/>
  <c r="AI316" i="10"/>
  <c r="AI313" i="10" s="1"/>
  <c r="AI314" i="10" s="1"/>
  <c r="AI317" i="10" s="1"/>
  <c r="AI366" i="10"/>
  <c r="AI367" i="10"/>
  <c r="AH392" i="10" l="1"/>
  <c r="AH397" i="10" s="1"/>
  <c r="AI325" i="10"/>
  <c r="AH488" i="10"/>
  <c r="AH494" i="10" s="1"/>
  <c r="AI370" i="10"/>
  <c r="AI371" i="10" s="1"/>
  <c r="AI380" i="10" s="1"/>
  <c r="AI381" i="10" s="1"/>
  <c r="AI264" i="10" s="1"/>
  <c r="AI265" i="10" s="1"/>
  <c r="AI271" i="10" s="1"/>
  <c r="AI272" i="10" s="1"/>
  <c r="AI274" i="10" s="1"/>
  <c r="AI276" i="10" s="1"/>
  <c r="AI368" i="10"/>
  <c r="AJ365" i="10" s="1"/>
  <c r="AH482" i="10" l="1"/>
  <c r="AH483" i="10" s="1"/>
  <c r="AH502" i="10" s="1"/>
  <c r="AH503" i="10" s="1"/>
  <c r="AH402" i="10"/>
  <c r="AH403" i="10" s="1"/>
  <c r="AI414" i="10"/>
  <c r="AI279" i="10"/>
  <c r="AI280" i="10" s="1"/>
  <c r="AI284" i="10" s="1"/>
  <c r="AI285" i="10" s="1"/>
  <c r="AI255" i="10"/>
  <c r="AI245" i="10" s="1"/>
  <c r="AI309" i="10"/>
  <c r="AI478" i="10" l="1"/>
  <c r="AH448" i="10"/>
  <c r="AH511" i="10"/>
  <c r="AH510" i="10"/>
  <c r="AH505" i="10"/>
  <c r="AI257" i="10"/>
  <c r="AI258" i="10" s="1"/>
  <c r="AI247" i="10"/>
  <c r="AI372" i="10" s="1"/>
  <c r="AI373" i="10" s="1"/>
  <c r="AI481" i="10" s="1"/>
  <c r="AI382" i="10"/>
  <c r="AI500" i="10"/>
  <c r="AJ282" i="10"/>
  <c r="AH507" i="10" l="1"/>
  <c r="AH506" i="10"/>
  <c r="AI396" i="10"/>
  <c r="AJ288" i="10"/>
  <c r="AI415" i="10"/>
  <c r="AI434" i="10"/>
  <c r="AI384" i="10"/>
  <c r="AI248" i="10"/>
  <c r="AJ253" i="10"/>
  <c r="AI498" i="10"/>
  <c r="AJ261" i="10" l="1"/>
  <c r="AJ303" i="10" s="1"/>
  <c r="AI437" i="10"/>
  <c r="AI438" i="10" s="1"/>
  <c r="AI386" i="10"/>
  <c r="AI387" i="10"/>
  <c r="AI318" i="10" s="1"/>
  <c r="AI319" i="10" s="1"/>
  <c r="AI416" i="10"/>
  <c r="AI419" i="10" s="1"/>
  <c r="AI327" i="10" s="1"/>
  <c r="AI391" i="10" s="1"/>
  <c r="AI442" i="10" l="1"/>
  <c r="AI443" i="10" s="1"/>
  <c r="AJ316" i="10"/>
  <c r="AJ313" i="10" s="1"/>
  <c r="AJ314" i="10" s="1"/>
  <c r="AJ317" i="10" s="1"/>
  <c r="AI487" i="10"/>
  <c r="AI389" i="10"/>
  <c r="AI390" i="10" s="1"/>
  <c r="AI326" i="10" s="1"/>
  <c r="AI328" i="10" s="1"/>
  <c r="AJ360" i="10"/>
  <c r="AJ304" i="10"/>
  <c r="AJ383" i="10" l="1"/>
  <c r="AJ435" i="10" s="1"/>
  <c r="AJ363" i="10"/>
  <c r="AI488" i="10"/>
  <c r="AI494" i="10" s="1"/>
  <c r="AJ325" i="10"/>
  <c r="AI392" i="10"/>
  <c r="AI397" i="10" s="1"/>
  <c r="AI482" i="10" l="1"/>
  <c r="AI483" i="10" s="1"/>
  <c r="AI402" i="10"/>
  <c r="AJ366" i="10"/>
  <c r="AJ367" i="10"/>
  <c r="AJ370" i="10" l="1"/>
  <c r="AJ371" i="10" s="1"/>
  <c r="AJ380" i="10" s="1"/>
  <c r="AJ381" i="10" s="1"/>
  <c r="AJ264" i="10" s="1"/>
  <c r="AJ265" i="10" s="1"/>
  <c r="AJ271" i="10" s="1"/>
  <c r="AJ272" i="10" s="1"/>
  <c r="AJ274" i="10" s="1"/>
  <c r="AJ276" i="10" s="1"/>
  <c r="AJ368" i="10"/>
  <c r="AK365" i="10" s="1"/>
  <c r="AI403" i="10"/>
  <c r="AI448" i="10"/>
  <c r="AI502" i="10"/>
  <c r="AI503" i="10" s="1"/>
  <c r="AI510" i="10" s="1"/>
  <c r="AJ478" i="10"/>
  <c r="AJ414" i="10" l="1"/>
  <c r="AJ279" i="10"/>
  <c r="AJ280" i="10" s="1"/>
  <c r="AJ284" i="10" s="1"/>
  <c r="AJ285" i="10" s="1"/>
  <c r="AI505" i="10"/>
  <c r="AI511" i="10"/>
  <c r="AJ255" i="10"/>
  <c r="AJ309" i="10"/>
  <c r="AI507" i="10" l="1"/>
  <c r="AI506" i="10"/>
  <c r="AJ245" i="10"/>
  <c r="AK282" i="10"/>
  <c r="AJ500" i="10"/>
  <c r="AJ382" i="10"/>
  <c r="AJ434" i="10" l="1"/>
  <c r="AJ415" i="10"/>
  <c r="AJ384" i="10"/>
  <c r="AK288" i="10"/>
  <c r="AJ247" i="10"/>
  <c r="AJ372" i="10" s="1"/>
  <c r="AJ373" i="10" s="1"/>
  <c r="AJ481" i="10" s="1"/>
  <c r="AJ257" i="10"/>
  <c r="AJ258" i="10" s="1"/>
  <c r="AJ248" i="10" l="1"/>
  <c r="AJ498" i="10"/>
  <c r="AK253" i="10"/>
  <c r="AJ396" i="10"/>
  <c r="AJ386" i="10"/>
  <c r="AJ387" i="10"/>
  <c r="AJ318" i="10" s="1"/>
  <c r="AJ319" i="10" s="1"/>
  <c r="AJ416" i="10"/>
  <c r="AJ419" i="10" s="1"/>
  <c r="AJ327" i="10" s="1"/>
  <c r="AJ391" i="10" s="1"/>
  <c r="AJ437" i="10"/>
  <c r="AJ438" i="10" s="1"/>
  <c r="AJ442" i="10" l="1"/>
  <c r="AJ443" i="10" s="1"/>
  <c r="AK316" i="10"/>
  <c r="AK313" i="10" s="1"/>
  <c r="AK314" i="10" s="1"/>
  <c r="AK317" i="10" s="1"/>
  <c r="AJ487" i="10"/>
  <c r="AK261" i="10"/>
  <c r="AK303" i="10" s="1"/>
  <c r="AJ389" i="10"/>
  <c r="AJ390" i="10" s="1"/>
  <c r="AJ326" i="10" s="1"/>
  <c r="AJ328" i="10" s="1"/>
  <c r="AK325" i="10" l="1"/>
  <c r="AJ488" i="10"/>
  <c r="AJ494" i="10" s="1"/>
  <c r="AK360" i="10"/>
  <c r="AK304" i="10"/>
  <c r="AJ392" i="10"/>
  <c r="AJ397" i="10" s="1"/>
  <c r="AJ482" i="10" l="1"/>
  <c r="AJ483" i="10" s="1"/>
  <c r="AJ402" i="10"/>
  <c r="AK383" i="10"/>
  <c r="AK435" i="10" s="1"/>
  <c r="AK363" i="10"/>
  <c r="AK366" i="10" l="1"/>
  <c r="AK367" i="10"/>
  <c r="AJ403" i="10"/>
  <c r="AJ448" i="10"/>
  <c r="AJ502" i="10"/>
  <c r="AJ503" i="10" s="1"/>
  <c r="AJ510" i="10" s="1"/>
  <c r="AK478" i="10"/>
  <c r="AK370" i="10" l="1"/>
  <c r="AK371" i="10" s="1"/>
  <c r="AK380" i="10" s="1"/>
  <c r="AK381" i="10" s="1"/>
  <c r="AK279" i="10" s="1"/>
  <c r="AK280" i="10" s="1"/>
  <c r="AK284" i="10" s="1"/>
  <c r="AJ511" i="10"/>
  <c r="AJ505" i="10"/>
  <c r="AK368" i="10"/>
  <c r="AL365" i="10" s="1"/>
  <c r="AK414" i="10" l="1"/>
  <c r="AK264" i="10"/>
  <c r="AK265" i="10" s="1"/>
  <c r="AK271" i="10" s="1"/>
  <c r="AK272" i="10" s="1"/>
  <c r="AK274" i="10" s="1"/>
  <c r="AK276" i="10" s="1"/>
  <c r="AK255" i="10" s="1"/>
  <c r="AK245" i="10" s="1"/>
  <c r="AJ507" i="10"/>
  <c r="AJ506" i="10"/>
  <c r="AK285" i="10"/>
  <c r="AK309" i="10" l="1"/>
  <c r="AK382" i="10"/>
  <c r="AK434" i="10" s="1"/>
  <c r="AK247" i="10"/>
  <c r="AK372" i="10" s="1"/>
  <c r="AK373" i="10" s="1"/>
  <c r="AK481" i="10" s="1"/>
  <c r="AK257" i="10"/>
  <c r="AK258" i="10" s="1"/>
  <c r="AL282" i="10"/>
  <c r="AK500" i="10"/>
  <c r="AK384" i="10" l="1"/>
  <c r="AK386" i="10" s="1"/>
  <c r="AK415" i="10"/>
  <c r="AK396" i="10"/>
  <c r="AK248" i="10"/>
  <c r="AL253" i="10"/>
  <c r="AK498" i="10"/>
  <c r="AL288" i="10"/>
  <c r="AK416" i="10"/>
  <c r="AK419" i="10" s="1"/>
  <c r="AK327" i="10" s="1"/>
  <c r="AK391" i="10" s="1"/>
  <c r="AK437" i="10"/>
  <c r="AK438" i="10" s="1"/>
  <c r="AK387" i="10" l="1"/>
  <c r="AK318" i="10" s="1"/>
  <c r="AK319" i="10" s="1"/>
  <c r="AL316" i="10" s="1"/>
  <c r="AL313" i="10" s="1"/>
  <c r="AL314" i="10" s="1"/>
  <c r="AL317" i="10" s="1"/>
  <c r="AK442" i="10"/>
  <c r="AK443" i="10" s="1"/>
  <c r="AL261" i="10"/>
  <c r="AL303" i="10" s="1"/>
  <c r="AK487" i="10" l="1"/>
  <c r="AK389" i="10"/>
  <c r="AK390" i="10" s="1"/>
  <c r="AK326" i="10" s="1"/>
  <c r="AK328" i="10" s="1"/>
  <c r="AL325" i="10" s="1"/>
  <c r="AL360" i="10"/>
  <c r="AL304" i="10"/>
  <c r="AK392" i="10" l="1"/>
  <c r="AK397" i="10" s="1"/>
  <c r="AK482" i="10" s="1"/>
  <c r="AK483" i="10" s="1"/>
  <c r="AL478" i="10" s="1"/>
  <c r="AK488" i="10"/>
  <c r="AK494" i="10" s="1"/>
  <c r="AL383" i="10"/>
  <c r="AL435" i="10" s="1"/>
  <c r="AL363" i="10"/>
  <c r="AK502" i="10" l="1"/>
  <c r="AK503" i="10" s="1"/>
  <c r="AK510" i="10" s="1"/>
  <c r="AK402" i="10"/>
  <c r="AK403" i="10" s="1"/>
  <c r="AL366" i="10"/>
  <c r="AL367" i="10"/>
  <c r="AK448" i="10" l="1"/>
  <c r="AK511" i="10"/>
  <c r="AK505" i="10"/>
  <c r="AL370" i="10"/>
  <c r="AL371" i="10" s="1"/>
  <c r="AL380" i="10" s="1"/>
  <c r="AL381" i="10" s="1"/>
  <c r="AL414" i="10" s="1"/>
  <c r="AK507" i="10"/>
  <c r="AK506" i="10"/>
  <c r="AL368" i="10"/>
  <c r="AM365" i="10" s="1"/>
  <c r="AL264" i="10" l="1"/>
  <c r="AL265" i="10" s="1"/>
  <c r="AL271" i="10" s="1"/>
  <c r="AL272" i="10" s="1"/>
  <c r="AL274" i="10" s="1"/>
  <c r="AL276" i="10" s="1"/>
  <c r="AL255" i="10" s="1"/>
  <c r="AL245" i="10" s="1"/>
  <c r="AL279" i="10"/>
  <c r="AL280" i="10" s="1"/>
  <c r="AL284" i="10" s="1"/>
  <c r="AL285" i="10" s="1"/>
  <c r="AL309" i="10" l="1"/>
  <c r="AL382" i="10"/>
  <c r="AL415" i="10" s="1"/>
  <c r="AM282" i="10"/>
  <c r="AL500" i="10"/>
  <c r="AL257" i="10"/>
  <c r="AL258" i="10" s="1"/>
  <c r="AL247" i="10"/>
  <c r="AL372" i="10" s="1"/>
  <c r="AL373" i="10" s="1"/>
  <c r="AL481" i="10" s="1"/>
  <c r="AL384" i="10" l="1"/>
  <c r="AL386" i="10" s="1"/>
  <c r="AL434" i="10"/>
  <c r="AL437" i="10" s="1"/>
  <c r="AL438" i="10" s="1"/>
  <c r="AL396" i="10"/>
  <c r="AL248" i="10"/>
  <c r="AL498" i="10"/>
  <c r="AM253" i="10"/>
  <c r="AM288" i="10"/>
  <c r="AL416" i="10"/>
  <c r="AL419" i="10" s="1"/>
  <c r="AL327" i="10" s="1"/>
  <c r="AL391" i="10" s="1"/>
  <c r="AL387" i="10" l="1"/>
  <c r="AL318" i="10" s="1"/>
  <c r="AL319" i="10" s="1"/>
  <c r="AL487" i="10" s="1"/>
  <c r="AL442" i="10"/>
  <c r="AL443" i="10" s="1"/>
  <c r="AM261" i="10"/>
  <c r="AM303" i="10" s="1"/>
  <c r="AM316" i="10" l="1"/>
  <c r="AM313" i="10" s="1"/>
  <c r="AM314" i="10" s="1"/>
  <c r="AM317" i="10" s="1"/>
  <c r="AL389" i="10"/>
  <c r="AL390" i="10" s="1"/>
  <c r="AL326" i="10" s="1"/>
  <c r="AL328" i="10" s="1"/>
  <c r="AM325" i="10" s="1"/>
  <c r="AM360" i="10"/>
  <c r="AM304" i="10"/>
  <c r="AL392" i="10"/>
  <c r="AL397" i="10" s="1"/>
  <c r="AL488" i="10" l="1"/>
  <c r="AL494" i="10" s="1"/>
  <c r="AL402" i="10"/>
  <c r="AL482" i="10"/>
  <c r="AL483" i="10" s="1"/>
  <c r="AM383" i="10"/>
  <c r="AM435" i="10" s="1"/>
  <c r="AM363" i="10"/>
  <c r="AM366" i="10" l="1"/>
  <c r="AM367" i="10"/>
  <c r="AL502" i="10"/>
  <c r="AL503" i="10" s="1"/>
  <c r="AL510" i="10" s="1"/>
  <c r="AM478" i="10"/>
  <c r="AL448" i="10"/>
  <c r="AL403" i="10"/>
  <c r="AM370" i="10" l="1"/>
  <c r="AM371" i="10" s="1"/>
  <c r="AM380" i="10" s="1"/>
  <c r="AM381" i="10" s="1"/>
  <c r="AM414" i="10" s="1"/>
  <c r="AL505" i="10"/>
  <c r="AL511" i="10"/>
  <c r="AM368" i="10"/>
  <c r="AN365" i="10" s="1"/>
  <c r="AM279" i="10" l="1"/>
  <c r="AM280" i="10" s="1"/>
  <c r="AM284" i="10" s="1"/>
  <c r="AM285" i="10" s="1"/>
  <c r="AM264" i="10"/>
  <c r="AM265" i="10" s="1"/>
  <c r="AM271" i="10" s="1"/>
  <c r="AM272" i="10" s="1"/>
  <c r="AM274" i="10" s="1"/>
  <c r="AM276" i="10" s="1"/>
  <c r="AM309" i="10" s="1"/>
  <c r="AL507" i="10"/>
  <c r="AL506" i="10"/>
  <c r="AM255" i="10" l="1"/>
  <c r="AM245" i="10" s="1"/>
  <c r="AM247" i="10" s="1"/>
  <c r="AM372" i="10" s="1"/>
  <c r="AM373" i="10" s="1"/>
  <c r="AM481" i="10" s="1"/>
  <c r="AN282" i="10"/>
  <c r="AM500" i="10"/>
  <c r="AM382" i="10" l="1"/>
  <c r="AM257" i="10"/>
  <c r="AM258" i="10" s="1"/>
  <c r="AM396" i="10"/>
  <c r="AM248" i="10"/>
  <c r="AM415" i="10"/>
  <c r="AM434" i="10"/>
  <c r="AM384" i="10"/>
  <c r="AN288" i="10"/>
  <c r="AN253" i="10"/>
  <c r="AM498" i="10"/>
  <c r="AN261" i="10" l="1"/>
  <c r="AN303" i="10" s="1"/>
  <c r="AM386" i="10"/>
  <c r="AM387" i="10"/>
  <c r="AM318" i="10" s="1"/>
  <c r="AM319" i="10" s="1"/>
  <c r="AM437" i="10"/>
  <c r="AM438" i="10" s="1"/>
  <c r="AM416" i="10"/>
  <c r="AM419" i="10" s="1"/>
  <c r="AM327" i="10" s="1"/>
  <c r="AM391" i="10" s="1"/>
  <c r="AM389" i="10" l="1"/>
  <c r="AM390" i="10" s="1"/>
  <c r="AM326" i="10" s="1"/>
  <c r="AM328" i="10" s="1"/>
  <c r="AM442" i="10"/>
  <c r="AM443" i="10" s="1"/>
  <c r="AM487" i="10"/>
  <c r="AN316" i="10"/>
  <c r="AN313" i="10" s="1"/>
  <c r="AN314" i="10" s="1"/>
  <c r="AN317" i="10" s="1"/>
  <c r="AN360" i="10"/>
  <c r="AN304" i="10"/>
  <c r="AN383" i="10" l="1"/>
  <c r="AN435" i="10" s="1"/>
  <c r="AN363" i="10"/>
  <c r="AN325" i="10"/>
  <c r="AM488" i="10"/>
  <c r="AM494" i="10" s="1"/>
  <c r="AM392" i="10"/>
  <c r="AM397" i="10" s="1"/>
  <c r="AM402" i="10" l="1"/>
  <c r="AM482" i="10"/>
  <c r="AM483" i="10" s="1"/>
  <c r="AN366" i="10"/>
  <c r="AN367" i="10"/>
  <c r="AN370" i="10" l="1"/>
  <c r="AN371" i="10" s="1"/>
  <c r="AN380" i="10" s="1"/>
  <c r="AN381" i="10" s="1"/>
  <c r="AN264" i="10" s="1"/>
  <c r="AN265" i="10" s="1"/>
  <c r="AN271" i="10" s="1"/>
  <c r="AN272" i="10" s="1"/>
  <c r="AN274" i="10" s="1"/>
  <c r="AN276" i="10" s="1"/>
  <c r="AN368" i="10"/>
  <c r="AO365" i="10" s="1"/>
  <c r="AM502" i="10"/>
  <c r="AM503" i="10" s="1"/>
  <c r="AN478" i="10"/>
  <c r="AM448" i="10"/>
  <c r="AM403" i="10"/>
  <c r="AN414" i="10" l="1"/>
  <c r="AN279" i="10"/>
  <c r="AN280" i="10" s="1"/>
  <c r="AN284" i="10" s="1"/>
  <c r="AN285" i="10" s="1"/>
  <c r="AM511" i="10"/>
  <c r="AM505" i="10"/>
  <c r="AM510" i="10"/>
  <c r="AN255" i="10"/>
  <c r="AN309" i="10"/>
  <c r="AN382" i="10" l="1"/>
  <c r="AN415" i="10"/>
  <c r="AN434" i="10"/>
  <c r="AN384" i="10"/>
  <c r="AN500" i="10"/>
  <c r="AO282" i="10"/>
  <c r="AM507" i="10"/>
  <c r="AM506" i="10"/>
  <c r="AN245" i="10"/>
  <c r="AN257" i="10" l="1"/>
  <c r="AN258" i="10" s="1"/>
  <c r="AN247" i="10"/>
  <c r="AN372" i="10" s="1"/>
  <c r="AN373" i="10" s="1"/>
  <c r="AN481" i="10" s="1"/>
  <c r="AO288" i="10"/>
  <c r="AN386" i="10"/>
  <c r="AN387" i="10"/>
  <c r="AN318" i="10" s="1"/>
  <c r="AN319" i="10" s="1"/>
  <c r="AN437" i="10"/>
  <c r="AN438" i="10" s="1"/>
  <c r="AN416" i="10"/>
  <c r="AN419" i="10" s="1"/>
  <c r="AN327" i="10" s="1"/>
  <c r="AN391" i="10" s="1"/>
  <c r="AN442" i="10" l="1"/>
  <c r="AN443" i="10" s="1"/>
  <c r="AN396" i="10"/>
  <c r="AN248" i="10"/>
  <c r="AN389" i="10"/>
  <c r="AN487" i="10"/>
  <c r="AO316" i="10"/>
  <c r="AO313" i="10" s="1"/>
  <c r="AO314" i="10" s="1"/>
  <c r="AO317" i="10" s="1"/>
  <c r="AN498" i="10"/>
  <c r="AO253" i="10"/>
  <c r="AO261" i="10" l="1"/>
  <c r="AO303" i="10" s="1"/>
  <c r="AN390" i="10"/>
  <c r="AN326" i="10" s="1"/>
  <c r="AN328" i="10" s="1"/>
  <c r="AN392" i="10" l="1"/>
  <c r="AN397" i="10" s="1"/>
  <c r="AN402" i="10" s="1"/>
  <c r="AN488" i="10"/>
  <c r="AN494" i="10" s="1"/>
  <c r="AO325" i="10"/>
  <c r="AO360" i="10"/>
  <c r="AO304" i="10"/>
  <c r="AN482" i="10" l="1"/>
  <c r="AN483" i="10" s="1"/>
  <c r="AO478" i="10" s="1"/>
  <c r="AO383" i="10"/>
  <c r="AO435" i="10" s="1"/>
  <c r="AO363" i="10"/>
  <c r="AN403" i="10"/>
  <c r="AN448" i="10"/>
  <c r="AN502" i="10" l="1"/>
  <c r="AN503" i="10" s="1"/>
  <c r="AN510" i="10" s="1"/>
  <c r="AO366" i="10"/>
  <c r="AO367" i="10"/>
  <c r="AN511" i="10" l="1"/>
  <c r="AN505" i="10"/>
  <c r="AN507" i="10" s="1"/>
  <c r="AO370" i="10"/>
  <c r="AO371" i="10" s="1"/>
  <c r="AO380" i="10" s="1"/>
  <c r="AO381" i="10" s="1"/>
  <c r="AO279" i="10" s="1"/>
  <c r="AO280" i="10" s="1"/>
  <c r="AO284" i="10" s="1"/>
  <c r="AO368" i="10"/>
  <c r="AP365" i="10" s="1"/>
  <c r="AN506" i="10" l="1"/>
  <c r="AO414" i="10"/>
  <c r="AO264" i="10"/>
  <c r="AO265" i="10" s="1"/>
  <c r="AO271" i="10" s="1"/>
  <c r="AO272" i="10" s="1"/>
  <c r="AO274" i="10" s="1"/>
  <c r="AO276" i="10" s="1"/>
  <c r="AO309" i="10" s="1"/>
  <c r="AO285" i="10"/>
  <c r="AO255" i="10" l="1"/>
  <c r="AO500" i="10"/>
  <c r="AP282" i="10"/>
  <c r="AO245" i="10" l="1"/>
  <c r="AO382" i="10"/>
  <c r="AP288" i="10"/>
  <c r="AO434" i="10" l="1"/>
  <c r="AO437" i="10" s="1"/>
  <c r="AO438" i="10" s="1"/>
  <c r="AO384" i="10"/>
  <c r="AO415" i="10"/>
  <c r="AO257" i="10"/>
  <c r="AO258" i="10" s="1"/>
  <c r="AO247" i="10"/>
  <c r="AO372" i="10" s="1"/>
  <c r="AO373" i="10" s="1"/>
  <c r="AO481" i="10" s="1"/>
  <c r="AO442" i="10" l="1"/>
  <c r="AO443" i="10" s="1"/>
  <c r="AO248" i="10"/>
  <c r="AO386" i="10"/>
  <c r="AO387" i="10"/>
  <c r="AO498" i="10"/>
  <c r="AP253" i="10"/>
  <c r="AP261" i="10" s="1"/>
  <c r="AP303" i="10" s="1"/>
  <c r="AP360" i="10" s="1"/>
  <c r="AO396" i="10"/>
  <c r="AO416" i="10"/>
  <c r="AO419" i="10" s="1"/>
  <c r="AO327" i="10" s="1"/>
  <c r="AO391" i="10" s="1"/>
  <c r="AP304" i="10" l="1"/>
  <c r="AO318" i="10"/>
  <c r="AO319" i="10" s="1"/>
  <c r="AO389" i="10"/>
  <c r="AP383" i="10"/>
  <c r="AP435" i="10" s="1"/>
  <c r="AP363" i="10"/>
  <c r="AO390" i="10" l="1"/>
  <c r="AO326" i="10" s="1"/>
  <c r="AO328" i="10" s="1"/>
  <c r="AP316" i="10"/>
  <c r="AP313" i="10" s="1"/>
  <c r="AP314" i="10" s="1"/>
  <c r="AP317" i="10" s="1"/>
  <c r="AO487" i="10"/>
  <c r="AP366" i="10"/>
  <c r="AP367" i="10"/>
  <c r="AO392" i="10" l="1"/>
  <c r="AO397" i="10" s="1"/>
  <c r="AO402" i="10" s="1"/>
  <c r="AP370" i="10"/>
  <c r="AP371" i="10" s="1"/>
  <c r="AP380" i="10" s="1"/>
  <c r="AP381" i="10" s="1"/>
  <c r="AP264" i="10" s="1"/>
  <c r="AP265" i="10" s="1"/>
  <c r="AP271" i="10" s="1"/>
  <c r="AP272" i="10" s="1"/>
  <c r="AP274" i="10" s="1"/>
  <c r="AP276" i="10" s="1"/>
  <c r="AO488" i="10"/>
  <c r="AO494" i="10" s="1"/>
  <c r="AP325" i="10"/>
  <c r="AP368" i="10"/>
  <c r="AQ365" i="10" s="1"/>
  <c r="AP414" i="10" l="1"/>
  <c r="AP279" i="10"/>
  <c r="AP280" i="10" s="1"/>
  <c r="AP284" i="10" s="1"/>
  <c r="AP285" i="10" s="1"/>
  <c r="AO482" i="10"/>
  <c r="AO483" i="10" s="1"/>
  <c r="AO502" i="10" s="1"/>
  <c r="AO503" i="10" s="1"/>
  <c r="AO510" i="10" s="1"/>
  <c r="AO403" i="10"/>
  <c r="AO448" i="10"/>
  <c r="AP255" i="10"/>
  <c r="AP245" i="10" s="1"/>
  <c r="AP309" i="10"/>
  <c r="AP478" i="10" l="1"/>
  <c r="AO505" i="10"/>
  <c r="AO511" i="10"/>
  <c r="AP257" i="10"/>
  <c r="AP258" i="10" s="1"/>
  <c r="AP247" i="10"/>
  <c r="AP372" i="10" s="1"/>
  <c r="AP373" i="10" s="1"/>
  <c r="AP481" i="10" s="1"/>
  <c r="AQ282" i="10"/>
  <c r="AP500" i="10"/>
  <c r="AP382" i="10"/>
  <c r="AO507" i="10" l="1"/>
  <c r="AO506" i="10"/>
  <c r="AP396" i="10"/>
  <c r="AP434" i="10"/>
  <c r="AP415" i="10"/>
  <c r="AP384" i="10"/>
  <c r="AQ288" i="10"/>
  <c r="AP248" i="10"/>
  <c r="AP498" i="10"/>
  <c r="AQ253" i="10"/>
  <c r="AQ261" i="10" l="1"/>
  <c r="AQ303" i="10" s="1"/>
  <c r="AP386" i="10"/>
  <c r="AP387" i="10"/>
  <c r="AP318" i="10" s="1"/>
  <c r="AP319" i="10" s="1"/>
  <c r="AP416" i="10"/>
  <c r="AP419" i="10" s="1"/>
  <c r="AP327" i="10" s="1"/>
  <c r="AP391" i="10" s="1"/>
  <c r="AP437" i="10"/>
  <c r="AP438" i="10" s="1"/>
  <c r="AP442" i="10" l="1"/>
  <c r="AP443" i="10" s="1"/>
  <c r="AP389" i="10"/>
  <c r="AP390" i="10" s="1"/>
  <c r="AP326" i="10" s="1"/>
  <c r="AP328" i="10" s="1"/>
  <c r="AQ316" i="10"/>
  <c r="AQ313" i="10" s="1"/>
  <c r="AQ314" i="10" s="1"/>
  <c r="AQ317" i="10" s="1"/>
  <c r="AP487" i="10"/>
  <c r="AQ360" i="10"/>
  <c r="AQ304" i="10"/>
  <c r="AP392" i="10" l="1"/>
  <c r="AP397" i="10" s="1"/>
  <c r="AP482" i="10" s="1"/>
  <c r="AP483" i="10" s="1"/>
  <c r="AQ383" i="10"/>
  <c r="AQ435" i="10" s="1"/>
  <c r="AQ363" i="10"/>
  <c r="AQ325" i="10"/>
  <c r="AP488" i="10"/>
  <c r="AP494" i="10" s="1"/>
  <c r="AP402" i="10" l="1"/>
  <c r="AP448" i="10" s="1"/>
  <c r="AP502" i="10"/>
  <c r="AP503" i="10" s="1"/>
  <c r="AP510" i="10" s="1"/>
  <c r="AQ478" i="10"/>
  <c r="AQ366" i="10"/>
  <c r="AQ367" i="10"/>
  <c r="AP403" i="10" l="1"/>
  <c r="AQ370" i="10"/>
  <c r="AQ371" i="10" s="1"/>
  <c r="AQ380" i="10" s="1"/>
  <c r="AQ381" i="10" s="1"/>
  <c r="AQ264" i="10" s="1"/>
  <c r="AQ265" i="10" s="1"/>
  <c r="AQ271" i="10" s="1"/>
  <c r="AQ272" i="10" s="1"/>
  <c r="AQ274" i="10" s="1"/>
  <c r="AQ276" i="10" s="1"/>
  <c r="AQ368" i="10"/>
  <c r="AR365" i="10" s="1"/>
  <c r="AP505" i="10"/>
  <c r="AP511" i="10"/>
  <c r="AQ279" i="10" l="1"/>
  <c r="AQ280" i="10" s="1"/>
  <c r="AQ284" i="10" s="1"/>
  <c r="AQ285" i="10" s="1"/>
  <c r="AQ414" i="10"/>
  <c r="AP507" i="10"/>
  <c r="AP506" i="10"/>
  <c r="AQ255" i="10"/>
  <c r="AQ245" i="10" s="1"/>
  <c r="AQ309" i="10"/>
  <c r="AQ257" i="10" l="1"/>
  <c r="AQ258" i="10" s="1"/>
  <c r="AQ247" i="10"/>
  <c r="AQ372" i="10" s="1"/>
  <c r="AQ373" i="10" s="1"/>
  <c r="AQ481" i="10" s="1"/>
  <c r="AR282" i="10"/>
  <c r="AQ500" i="10"/>
  <c r="AQ382" i="10"/>
  <c r="AQ248" i="10" l="1"/>
  <c r="AQ434" i="10"/>
  <c r="AQ415" i="10"/>
  <c r="AQ384" i="10"/>
  <c r="AR288" i="10"/>
  <c r="AQ396" i="10"/>
  <c r="AQ498" i="10"/>
  <c r="AR253" i="10"/>
  <c r="AR261" i="10" l="1"/>
  <c r="AR303" i="10" s="1"/>
  <c r="AQ386" i="10"/>
  <c r="AQ387" i="10"/>
  <c r="AQ318" i="10" s="1"/>
  <c r="AQ319" i="10" s="1"/>
  <c r="AQ416" i="10"/>
  <c r="AQ419" i="10" s="1"/>
  <c r="AQ327" i="10" s="1"/>
  <c r="AQ391" i="10" s="1"/>
  <c r="AQ437" i="10"/>
  <c r="AQ438" i="10" s="1"/>
  <c r="AQ442" i="10" l="1"/>
  <c r="AQ443" i="10" s="1"/>
  <c r="AQ487" i="10"/>
  <c r="AR316" i="10"/>
  <c r="AR313" i="10" s="1"/>
  <c r="AR314" i="10" s="1"/>
  <c r="AR317" i="10" s="1"/>
  <c r="AQ389" i="10"/>
  <c r="AR360" i="10"/>
  <c r="AR304" i="10"/>
  <c r="AR383" i="10" l="1"/>
  <c r="AR435" i="10" s="1"/>
  <c r="AR363" i="10"/>
  <c r="AQ390" i="10"/>
  <c r="AQ326" i="10" s="1"/>
  <c r="AQ328" i="10" s="1"/>
  <c r="AQ392" i="10" l="1"/>
  <c r="AQ397" i="10" s="1"/>
  <c r="AQ488" i="10"/>
  <c r="AQ494" i="10" s="1"/>
  <c r="AR325" i="10"/>
  <c r="AR366" i="10"/>
  <c r="AR367" i="10"/>
  <c r="AQ482" i="10" l="1"/>
  <c r="AQ483" i="10" s="1"/>
  <c r="AQ402" i="10"/>
  <c r="AQ448" i="10" s="1"/>
  <c r="AR370" i="10"/>
  <c r="AR371" i="10" s="1"/>
  <c r="AR380" i="10" s="1"/>
  <c r="AR381" i="10" s="1"/>
  <c r="AR264" i="10" s="1"/>
  <c r="AR265" i="10" s="1"/>
  <c r="AR271" i="10" s="1"/>
  <c r="AR272" i="10" s="1"/>
  <c r="AR274" i="10" s="1"/>
  <c r="AR276" i="10" s="1"/>
  <c r="AR368" i="10"/>
  <c r="AS365" i="10" s="1"/>
  <c r="AR478" i="10"/>
  <c r="AQ502" i="10"/>
  <c r="AQ503" i="10" s="1"/>
  <c r="AQ403" i="10" l="1"/>
  <c r="AR279" i="10"/>
  <c r="AR280" i="10" s="1"/>
  <c r="AR284" i="10" s="1"/>
  <c r="AR285" i="10" s="1"/>
  <c r="AR414" i="10"/>
  <c r="AR309" i="10"/>
  <c r="AR255" i="10"/>
  <c r="AR245" i="10" s="1"/>
  <c r="AQ505" i="10"/>
  <c r="AQ511" i="10"/>
  <c r="AQ510" i="10"/>
  <c r="AR382" i="10" l="1"/>
  <c r="AR434" i="10" s="1"/>
  <c r="AR500" i="10"/>
  <c r="AS282" i="10"/>
  <c r="AQ506" i="10"/>
  <c r="AQ507" i="10"/>
  <c r="AR247" i="10"/>
  <c r="AR372" i="10" s="1"/>
  <c r="AR373" i="10" s="1"/>
  <c r="AR481" i="10" s="1"/>
  <c r="AR257" i="10"/>
  <c r="AR258" i="10" s="1"/>
  <c r="AR415" i="10" l="1"/>
  <c r="AR416" i="10" s="1"/>
  <c r="AR419" i="10" s="1"/>
  <c r="AR327" i="10" s="1"/>
  <c r="AR391" i="10" s="1"/>
  <c r="AR248" i="10"/>
  <c r="AR384" i="10"/>
  <c r="AR386" i="10" s="1"/>
  <c r="AR396" i="10"/>
  <c r="AS253" i="10"/>
  <c r="AR498" i="10"/>
  <c r="AR437" i="10"/>
  <c r="AR438" i="10" s="1"/>
  <c r="AS288" i="10"/>
  <c r="AR442" i="10" l="1"/>
  <c r="AR443" i="10" s="1"/>
  <c r="AR387" i="10"/>
  <c r="AR318" i="10" s="1"/>
  <c r="AR319" i="10" s="1"/>
  <c r="AR487" i="10" s="1"/>
  <c r="AS261" i="10"/>
  <c r="AS303" i="10" s="1"/>
  <c r="AS316" i="10" l="1"/>
  <c r="AS313" i="10" s="1"/>
  <c r="AS314" i="10" s="1"/>
  <c r="AS317" i="10" s="1"/>
  <c r="AR389" i="10"/>
  <c r="AR390" i="10" s="1"/>
  <c r="AR326" i="10" s="1"/>
  <c r="AR328" i="10" s="1"/>
  <c r="AS304" i="10"/>
  <c r="AS360" i="10"/>
  <c r="AR392" i="10" l="1"/>
  <c r="AR397" i="10" s="1"/>
  <c r="AR488" i="10"/>
  <c r="AR494" i="10" s="1"/>
  <c r="AS325" i="10"/>
  <c r="AS383" i="10"/>
  <c r="AS435" i="10" s="1"/>
  <c r="AS363" i="10"/>
  <c r="AR482" i="10" l="1"/>
  <c r="AR483" i="10" s="1"/>
  <c r="AR502" i="10" s="1"/>
  <c r="AR503" i="10" s="1"/>
  <c r="AR510" i="10" s="1"/>
  <c r="AR402" i="10"/>
  <c r="AR448" i="10" s="1"/>
  <c r="AS366" i="10"/>
  <c r="AS367" i="10"/>
  <c r="AR403" i="10"/>
  <c r="AS478" i="10" l="1"/>
  <c r="AS370" i="10"/>
  <c r="AS371" i="10" s="1"/>
  <c r="AS380" i="10" s="1"/>
  <c r="AS381" i="10" s="1"/>
  <c r="AS264" i="10" s="1"/>
  <c r="AS265" i="10" s="1"/>
  <c r="AS271" i="10" s="1"/>
  <c r="AS272" i="10" s="1"/>
  <c r="AS274" i="10" s="1"/>
  <c r="AS276" i="10" s="1"/>
  <c r="AR505" i="10"/>
  <c r="AR511" i="10"/>
  <c r="AS368" i="10"/>
  <c r="AT365" i="10" s="1"/>
  <c r="AS279" i="10" l="1"/>
  <c r="AS280" i="10" s="1"/>
  <c r="AS284" i="10" s="1"/>
  <c r="AS285" i="10" s="1"/>
  <c r="AS414" i="10"/>
  <c r="AR506" i="10"/>
  <c r="AR507" i="10"/>
  <c r="AS255" i="10"/>
  <c r="AS309" i="10"/>
  <c r="AS245" i="10" l="1"/>
  <c r="AT282" i="10"/>
  <c r="AS500" i="10"/>
  <c r="AS382" i="10"/>
  <c r="AS415" i="10" l="1"/>
  <c r="AS434" i="10"/>
  <c r="AS384" i="10"/>
  <c r="AT288" i="10"/>
  <c r="AS247" i="10"/>
  <c r="AS372" i="10" s="1"/>
  <c r="AS373" i="10" s="1"/>
  <c r="AS481" i="10" s="1"/>
  <c r="AS257" i="10"/>
  <c r="AS258" i="10" s="1"/>
  <c r="AS248" i="10"/>
  <c r="AS396" i="10" l="1"/>
  <c r="AS498" i="10"/>
  <c r="AT253" i="10"/>
  <c r="AS386" i="10"/>
  <c r="AS387" i="10"/>
  <c r="AS318" i="10" s="1"/>
  <c r="AS319" i="10" s="1"/>
  <c r="AS437" i="10"/>
  <c r="AS438" i="10" s="1"/>
  <c r="AS416" i="10"/>
  <c r="AS419" i="10" s="1"/>
  <c r="AS327" i="10" s="1"/>
  <c r="AS391" i="10" s="1"/>
  <c r="AS389" i="10" l="1"/>
  <c r="AS390" i="10" s="1"/>
  <c r="AS326" i="10" s="1"/>
  <c r="AS328" i="10" s="1"/>
  <c r="AS442" i="10"/>
  <c r="AS443" i="10" s="1"/>
  <c r="AS487" i="10"/>
  <c r="AT316" i="10"/>
  <c r="AT313" i="10" s="1"/>
  <c r="AT314" i="10" s="1"/>
  <c r="AT317" i="10" s="1"/>
  <c r="AT261" i="10"/>
  <c r="AT303" i="10" s="1"/>
  <c r="AS392" i="10" l="1"/>
  <c r="AS397" i="10" s="1"/>
  <c r="AS482" i="10" s="1"/>
  <c r="AS483" i="10" s="1"/>
  <c r="AT304" i="10"/>
  <c r="AT360" i="10"/>
  <c r="AT325" i="10"/>
  <c r="AS488" i="10"/>
  <c r="AS494" i="10" s="1"/>
  <c r="AS402" i="10" l="1"/>
  <c r="AS403" i="10" s="1"/>
  <c r="AT478" i="10"/>
  <c r="AS502" i="10"/>
  <c r="AS503" i="10" s="1"/>
  <c r="AS510" i="10" s="1"/>
  <c r="AT383" i="10"/>
  <c r="AT435" i="10" s="1"/>
  <c r="AT363" i="10"/>
  <c r="AS448" i="10" l="1"/>
  <c r="AT366" i="10"/>
  <c r="AT367" i="10"/>
  <c r="AS505" i="10"/>
  <c r="AS511" i="10"/>
  <c r="AT370" i="10" l="1"/>
  <c r="AT371" i="10" s="1"/>
  <c r="AT380" i="10" s="1"/>
  <c r="AT381" i="10" s="1"/>
  <c r="AT264" i="10" s="1"/>
  <c r="AT265" i="10" s="1"/>
  <c r="AT271" i="10" s="1"/>
  <c r="AT272" i="10" s="1"/>
  <c r="AT274" i="10" s="1"/>
  <c r="AT276" i="10" s="1"/>
  <c r="AS506" i="10"/>
  <c r="AS507" i="10"/>
  <c r="AT368" i="10"/>
  <c r="AU365" i="10" s="1"/>
  <c r="AT279" i="10" l="1"/>
  <c r="AT280" i="10" s="1"/>
  <c r="AT284" i="10" s="1"/>
  <c r="AT285" i="10" s="1"/>
  <c r="AT414" i="10"/>
  <c r="AT309" i="10"/>
  <c r="AT255" i="10"/>
  <c r="AT245" i="10" s="1"/>
  <c r="AT257" i="10" l="1"/>
  <c r="AT258" i="10" s="1"/>
  <c r="AT247" i="10"/>
  <c r="AT372" i="10" s="1"/>
  <c r="AT373" i="10" s="1"/>
  <c r="AT481" i="10" s="1"/>
  <c r="AU282" i="10"/>
  <c r="AT500" i="10"/>
  <c r="AT382" i="10"/>
  <c r="AT396" i="10" l="1"/>
  <c r="AT248" i="10"/>
  <c r="AU288" i="10"/>
  <c r="AT415" i="10"/>
  <c r="AT434" i="10"/>
  <c r="AT384" i="10"/>
  <c r="AU253" i="10"/>
  <c r="AT498" i="10"/>
  <c r="AU261" i="10" l="1"/>
  <c r="AU303" i="10" s="1"/>
  <c r="AT386" i="10"/>
  <c r="AT387" i="10"/>
  <c r="AT318" i="10" s="1"/>
  <c r="AT319" i="10" s="1"/>
  <c r="AT437" i="10"/>
  <c r="AT438" i="10" s="1"/>
  <c r="AT416" i="10"/>
  <c r="AT419" i="10" s="1"/>
  <c r="AT327" i="10" s="1"/>
  <c r="AT391" i="10" s="1"/>
  <c r="AT389" i="10" l="1"/>
  <c r="AT390" i="10" s="1"/>
  <c r="AT326" i="10" s="1"/>
  <c r="AT328" i="10" s="1"/>
  <c r="AT442" i="10"/>
  <c r="AT443" i="10" s="1"/>
  <c r="AT487" i="10"/>
  <c r="AU316" i="10"/>
  <c r="AU313" i="10" s="1"/>
  <c r="AU314" i="10" s="1"/>
  <c r="AU317" i="10" s="1"/>
  <c r="AU360" i="10"/>
  <c r="AU304" i="10"/>
  <c r="AU383" i="10" l="1"/>
  <c r="AU435" i="10" s="1"/>
  <c r="AU363" i="10"/>
  <c r="AT488" i="10"/>
  <c r="AT494" i="10" s="1"/>
  <c r="AU325" i="10"/>
  <c r="AT392" i="10"/>
  <c r="AT397" i="10" s="1"/>
  <c r="AT482" i="10" l="1"/>
  <c r="AT483" i="10" s="1"/>
  <c r="AT402" i="10"/>
  <c r="AU366" i="10"/>
  <c r="AU367" i="10"/>
  <c r="AU370" i="10" l="1"/>
  <c r="AU371" i="10" s="1"/>
  <c r="AU380" i="10" s="1"/>
  <c r="AU381" i="10" s="1"/>
  <c r="AU279" i="10" s="1"/>
  <c r="AU280" i="10" s="1"/>
  <c r="AU284" i="10" s="1"/>
  <c r="AT403" i="10"/>
  <c r="AT448" i="10"/>
  <c r="AU368" i="10"/>
  <c r="AV365" i="10" s="1"/>
  <c r="AT502" i="10"/>
  <c r="AT503" i="10" s="1"/>
  <c r="AT510" i="10" s="1"/>
  <c r="AU478" i="10"/>
  <c r="AU264" i="10" l="1"/>
  <c r="AU265" i="10" s="1"/>
  <c r="AU271" i="10" s="1"/>
  <c r="AU272" i="10" s="1"/>
  <c r="AU274" i="10" s="1"/>
  <c r="AU276" i="10" s="1"/>
  <c r="AU309" i="10" s="1"/>
  <c r="AU414" i="10"/>
  <c r="AT511" i="10"/>
  <c r="AT505" i="10"/>
  <c r="AU285" i="10"/>
  <c r="AU255" i="10" l="1"/>
  <c r="AU245" i="10" s="1"/>
  <c r="AU247" i="10" s="1"/>
  <c r="AU372" i="10" s="1"/>
  <c r="AU373" i="10" s="1"/>
  <c r="AU481" i="10" s="1"/>
  <c r="AU500" i="10"/>
  <c r="AV282" i="10"/>
  <c r="AT507" i="10"/>
  <c r="AT506" i="10"/>
  <c r="AU382" i="10" l="1"/>
  <c r="AU384" i="10" s="1"/>
  <c r="AU257" i="10"/>
  <c r="AU258" i="10" s="1"/>
  <c r="AU498" i="10" s="1"/>
  <c r="AU248" i="10"/>
  <c r="AU396" i="10"/>
  <c r="AV253" i="10"/>
  <c r="AV288" i="10"/>
  <c r="AU434" i="10" l="1"/>
  <c r="AU415" i="10"/>
  <c r="AU386" i="10"/>
  <c r="AU387" i="10"/>
  <c r="AU318" i="10" s="1"/>
  <c r="AU319" i="10" s="1"/>
  <c r="AU437" i="10"/>
  <c r="AU438" i="10" s="1"/>
  <c r="AU416" i="10"/>
  <c r="AU419" i="10" s="1"/>
  <c r="AU327" i="10" s="1"/>
  <c r="AU391" i="10" s="1"/>
  <c r="AV261" i="10"/>
  <c r="AV303" i="10" s="1"/>
  <c r="AU442" i="10" l="1"/>
  <c r="AU443" i="10" s="1"/>
  <c r="AU389" i="10"/>
  <c r="AV360" i="10"/>
  <c r="AV304" i="10"/>
  <c r="AU487" i="10"/>
  <c r="AV316" i="10"/>
  <c r="AV313" i="10" s="1"/>
  <c r="AV314" i="10" s="1"/>
  <c r="AV317" i="10" s="1"/>
  <c r="AV383" i="10" l="1"/>
  <c r="AV435" i="10" s="1"/>
  <c r="AV363" i="10"/>
  <c r="AU390" i="10"/>
  <c r="AU326" i="10" s="1"/>
  <c r="AU328" i="10" s="1"/>
  <c r="AU392" i="10" l="1"/>
  <c r="AU397" i="10" s="1"/>
  <c r="AU482" i="10" s="1"/>
  <c r="AU483" i="10" s="1"/>
  <c r="AU488" i="10"/>
  <c r="AU494" i="10" s="1"/>
  <c r="AV325" i="10"/>
  <c r="AV366" i="10"/>
  <c r="AV367" i="10"/>
  <c r="AU402" i="10" l="1"/>
  <c r="AU448" i="10" s="1"/>
  <c r="AV370" i="10"/>
  <c r="AV371" i="10" s="1"/>
  <c r="AV380" i="10" s="1"/>
  <c r="AV381" i="10" s="1"/>
  <c r="AV264" i="10" s="1"/>
  <c r="AV265" i="10" s="1"/>
  <c r="AV271" i="10" s="1"/>
  <c r="AV272" i="10" s="1"/>
  <c r="AV274" i="10" s="1"/>
  <c r="AV276" i="10" s="1"/>
  <c r="AV368" i="10"/>
  <c r="AW365" i="10" s="1"/>
  <c r="AU502" i="10"/>
  <c r="AU503" i="10" s="1"/>
  <c r="AU510" i="10" s="1"/>
  <c r="AV478" i="10"/>
  <c r="AU403" i="10" l="1"/>
  <c r="AV279" i="10"/>
  <c r="AV280" i="10" s="1"/>
  <c r="AV284" i="10" s="1"/>
  <c r="AV414" i="10"/>
  <c r="AU505" i="10"/>
  <c r="AU511" i="10"/>
  <c r="AV285" i="10"/>
  <c r="AV309" i="10"/>
  <c r="AV255" i="10"/>
  <c r="AV245" i="10" s="1"/>
  <c r="AV247" i="10" l="1"/>
  <c r="AV372" i="10" s="1"/>
  <c r="AV373" i="10" s="1"/>
  <c r="AV481" i="10" s="1"/>
  <c r="AV257" i="10"/>
  <c r="AV258" i="10" s="1"/>
  <c r="AW282" i="10"/>
  <c r="AV500" i="10"/>
  <c r="AV382" i="10"/>
  <c r="AU507" i="10"/>
  <c r="AU506" i="10"/>
  <c r="AV396" i="10" l="1"/>
  <c r="AV248" i="10"/>
  <c r="AV415" i="10"/>
  <c r="AV434" i="10"/>
  <c r="AV384" i="10"/>
  <c r="AW288" i="10"/>
  <c r="AV498" i="10"/>
  <c r="AW253" i="10"/>
  <c r="AV437" i="10" l="1"/>
  <c r="AV438" i="10" s="1"/>
  <c r="AW261" i="10"/>
  <c r="AW303" i="10" s="1"/>
  <c r="AV386" i="10"/>
  <c r="AV387" i="10"/>
  <c r="AV318" i="10" s="1"/>
  <c r="AV319" i="10" s="1"/>
  <c r="AV416" i="10"/>
  <c r="AV419" i="10" s="1"/>
  <c r="AV327" i="10" s="1"/>
  <c r="AV391" i="10" s="1"/>
  <c r="AV442" i="10" l="1"/>
  <c r="AV443" i="10" s="1"/>
  <c r="AV389" i="10"/>
  <c r="AW360" i="10"/>
  <c r="AW304" i="10"/>
  <c r="AW316" i="10"/>
  <c r="AW313" i="10" s="1"/>
  <c r="AW314" i="10" s="1"/>
  <c r="AW317" i="10" s="1"/>
  <c r="AV487" i="10"/>
  <c r="AW383" i="10" l="1"/>
  <c r="AW435" i="10" s="1"/>
  <c r="AW363" i="10"/>
  <c r="AV390" i="10"/>
  <c r="AV326" i="10" s="1"/>
  <c r="AV328" i="10" s="1"/>
  <c r="AV392" i="10" l="1"/>
  <c r="AV397" i="10" s="1"/>
  <c r="AV482" i="10" s="1"/>
  <c r="AV483" i="10" s="1"/>
  <c r="AV488" i="10"/>
  <c r="AV494" i="10" s="1"/>
  <c r="AW325" i="10"/>
  <c r="AW366" i="10"/>
  <c r="AW367" i="10"/>
  <c r="AV402" i="10" l="1"/>
  <c r="AV403" i="10" s="1"/>
  <c r="AW370" i="10"/>
  <c r="AW371" i="10" s="1"/>
  <c r="AW380" i="10" s="1"/>
  <c r="AW381" i="10" s="1"/>
  <c r="AW414" i="10" s="1"/>
  <c r="AW368" i="10"/>
  <c r="AX365" i="10" s="1"/>
  <c r="AV502" i="10"/>
  <c r="AV503" i="10" s="1"/>
  <c r="AV510" i="10" s="1"/>
  <c r="AW478" i="10"/>
  <c r="AV448" i="10" l="1"/>
  <c r="AW264" i="10"/>
  <c r="AW265" i="10" s="1"/>
  <c r="AW271" i="10" s="1"/>
  <c r="AW272" i="10" s="1"/>
  <c r="AW274" i="10" s="1"/>
  <c r="AW276" i="10" s="1"/>
  <c r="AW309" i="10" s="1"/>
  <c r="AW279" i="10"/>
  <c r="AW280" i="10" s="1"/>
  <c r="AW284" i="10" s="1"/>
  <c r="AW285" i="10" s="1"/>
  <c r="AV505" i="10"/>
  <c r="AV511" i="10"/>
  <c r="AW255" i="10" l="1"/>
  <c r="AW382" i="10" s="1"/>
  <c r="AW434" i="10" s="1"/>
  <c r="AX282" i="10"/>
  <c r="AW500" i="10"/>
  <c r="AV506" i="10"/>
  <c r="AV507" i="10"/>
  <c r="AW245" i="10" l="1"/>
  <c r="AW247" i="10" s="1"/>
  <c r="AW372" i="10" s="1"/>
  <c r="AW373" i="10" s="1"/>
  <c r="AW481" i="10" s="1"/>
  <c r="AW384" i="10"/>
  <c r="AW386" i="10" s="1"/>
  <c r="AW415" i="10"/>
  <c r="AW416" i="10" s="1"/>
  <c r="AW419" i="10" s="1"/>
  <c r="AW327" i="10" s="1"/>
  <c r="AW391" i="10" s="1"/>
  <c r="AX288" i="10"/>
  <c r="AW437" i="10"/>
  <c r="AW438" i="10" s="1"/>
  <c r="AW387" i="10" l="1"/>
  <c r="AW318" i="10" s="1"/>
  <c r="AW319" i="10" s="1"/>
  <c r="AW487" i="10" s="1"/>
  <c r="AW248" i="10"/>
  <c r="AW396" i="10"/>
  <c r="AW257" i="10"/>
  <c r="AW258" i="10" s="1"/>
  <c r="AW442" i="10"/>
  <c r="AW443" i="10" s="1"/>
  <c r="AW498" i="10"/>
  <c r="AX253" i="10"/>
  <c r="AX316" i="10" l="1"/>
  <c r="AX313" i="10" s="1"/>
  <c r="AX314" i="10" s="1"/>
  <c r="AX317" i="10" s="1"/>
  <c r="AW389" i="10"/>
  <c r="AW390" i="10" s="1"/>
  <c r="AW326" i="10" s="1"/>
  <c r="AW328" i="10" s="1"/>
  <c r="AW488" i="10" s="1"/>
  <c r="AW494" i="10" s="1"/>
  <c r="AX261" i="10"/>
  <c r="AX303" i="10" s="1"/>
  <c r="AX325" i="10" l="1"/>
  <c r="AW392" i="10"/>
  <c r="AW397" i="10" s="1"/>
  <c r="AW402" i="10" s="1"/>
  <c r="AW448" i="10" s="1"/>
  <c r="AX360" i="10"/>
  <c r="AX304" i="10"/>
  <c r="AW403" i="10"/>
  <c r="AW482" i="10" l="1"/>
  <c r="AW483" i="10" s="1"/>
  <c r="AW502" i="10" s="1"/>
  <c r="AW503" i="10" s="1"/>
  <c r="AW505" i="10" s="1"/>
  <c r="AW510" i="10"/>
  <c r="AX383" i="10"/>
  <c r="AX435" i="10" s="1"/>
  <c r="AX363" i="10"/>
  <c r="AW511" i="10" l="1"/>
  <c r="AX478" i="10"/>
  <c r="AX366" i="10"/>
  <c r="AX367" i="10"/>
  <c r="AW506" i="10"/>
  <c r="AW507" i="10"/>
  <c r="AX370" i="10" l="1"/>
  <c r="AX371" i="10" s="1"/>
  <c r="AX380" i="10" s="1"/>
  <c r="AX381" i="10" s="1"/>
  <c r="AX279" i="10" s="1"/>
  <c r="AX280" i="10" s="1"/>
  <c r="AX284" i="10" s="1"/>
  <c r="AX368" i="10"/>
  <c r="AY365" i="10" s="1"/>
  <c r="AX414" i="10" l="1"/>
  <c r="AX264" i="10"/>
  <c r="AX265" i="10" s="1"/>
  <c r="AX271" i="10" s="1"/>
  <c r="AX272" i="10" s="1"/>
  <c r="AX274" i="10" s="1"/>
  <c r="AX276" i="10" s="1"/>
  <c r="AX309" i="10" s="1"/>
  <c r="AX285" i="10"/>
  <c r="AX255" i="10" l="1"/>
  <c r="AX245" i="10" s="1"/>
  <c r="AX247" i="10" s="1"/>
  <c r="AX500" i="10"/>
  <c r="AY282" i="10"/>
  <c r="AX257" i="10" l="1"/>
  <c r="AX258" i="10" s="1"/>
  <c r="AX372" i="10"/>
  <c r="AX373" i="10" s="1"/>
  <c r="AX481" i="10" s="1"/>
  <c r="AX248" i="10"/>
  <c r="AX382" i="10"/>
  <c r="AX396" i="10"/>
  <c r="AY253" i="10"/>
  <c r="AX498" i="10"/>
  <c r="AY288" i="10"/>
  <c r="AX415" i="10" l="1"/>
  <c r="AX416" i="10" s="1"/>
  <c r="AX419" i="10" s="1"/>
  <c r="AX327" i="10" s="1"/>
  <c r="AX391" i="10" s="1"/>
  <c r="AX434" i="10"/>
  <c r="AX437" i="10" s="1"/>
  <c r="AX438" i="10" s="1"/>
  <c r="AX384" i="10"/>
  <c r="AX442" i="10"/>
  <c r="AX443" i="10" s="1"/>
  <c r="AY261" i="10"/>
  <c r="AY303" i="10" s="1"/>
  <c r="AX386" i="10" l="1"/>
  <c r="AX387" i="10"/>
  <c r="AY304" i="10"/>
  <c r="AY360" i="10"/>
  <c r="AX318" i="10" l="1"/>
  <c r="AX319" i="10" s="1"/>
  <c r="AX389" i="10"/>
  <c r="AX390" i="10" s="1"/>
  <c r="AX326" i="10" s="1"/>
  <c r="AX328" i="10" s="1"/>
  <c r="AY325" i="10" s="1"/>
  <c r="AY383" i="10"/>
  <c r="AY363" i="10"/>
  <c r="AX488" i="10" l="1"/>
  <c r="AX392" i="10"/>
  <c r="AX397" i="10" s="1"/>
  <c r="AX402" i="10" s="1"/>
  <c r="AY316" i="10"/>
  <c r="AY313" i="10" s="1"/>
  <c r="AY314" i="10" s="1"/>
  <c r="AY317" i="10" s="1"/>
  <c r="AY388" i="10" s="1"/>
  <c r="I37" i="14" s="1"/>
  <c r="I69" i="14" s="1"/>
  <c r="I88" i="14" s="1"/>
  <c r="AX487" i="10"/>
  <c r="AX482" i="10"/>
  <c r="AX483" i="10" s="1"/>
  <c r="AY478" i="10" s="1"/>
  <c r="AY366" i="10"/>
  <c r="AY367" i="10"/>
  <c r="AY435" i="10"/>
  <c r="AX403" i="10"/>
  <c r="AX448" i="10"/>
  <c r="AX494" i="10" l="1"/>
  <c r="AX502" i="10"/>
  <c r="AX503" i="10" s="1"/>
  <c r="AX505" i="10" s="1"/>
  <c r="AY370" i="10"/>
  <c r="AY371" i="10" s="1"/>
  <c r="AY380" i="10" s="1"/>
  <c r="AY381" i="10" s="1"/>
  <c r="AY368" i="10"/>
  <c r="AZ365" i="10" s="1"/>
  <c r="AX510" i="10" l="1"/>
  <c r="AX511" i="10"/>
  <c r="AY414" i="10"/>
  <c r="AY264" i="10"/>
  <c r="AY265" i="10" s="1"/>
  <c r="AY271" i="10" s="1"/>
  <c r="AY272" i="10" s="1"/>
  <c r="AY274" i="10" s="1"/>
  <c r="AY276" i="10" s="1"/>
  <c r="AY465" i="10"/>
  <c r="AY279" i="10"/>
  <c r="AY280" i="10" s="1"/>
  <c r="AY284" i="10" s="1"/>
  <c r="AX506" i="10"/>
  <c r="AX507" i="10"/>
  <c r="AY309" i="10" l="1"/>
  <c r="AY255" i="10"/>
  <c r="AY285" i="10"/>
  <c r="AY500" i="10" l="1"/>
  <c r="AZ282" i="10"/>
  <c r="AY382" i="10"/>
  <c r="AZ288" i="10" l="1"/>
  <c r="AY415" i="10"/>
  <c r="AY434" i="10"/>
  <c r="AY466" i="10"/>
  <c r="AY384" i="10"/>
  <c r="AY385" i="10" l="1"/>
  <c r="AY387" i="10"/>
  <c r="AY416" i="10"/>
  <c r="AY419" i="10" s="1"/>
  <c r="AY327" i="10" s="1"/>
  <c r="AY391" i="10" s="1"/>
  <c r="AY386" i="10" l="1"/>
  <c r="I39" i="14"/>
  <c r="AY318" i="10"/>
  <c r="AY319" i="10" s="1"/>
  <c r="AY389" i="10"/>
  <c r="AY436" i="10"/>
  <c r="AY256" i="10"/>
  <c r="AY245" i="10" s="1"/>
  <c r="AY257" i="10" l="1"/>
  <c r="AY258" i="10" s="1"/>
  <c r="AY247" i="10"/>
  <c r="AY372" i="10" s="1"/>
  <c r="AY373" i="10" s="1"/>
  <c r="AY481" i="10" s="1"/>
  <c r="AY437" i="10"/>
  <c r="AY438" i="10" s="1"/>
  <c r="AY390" i="10"/>
  <c r="AY487" i="10"/>
  <c r="AZ316" i="10"/>
  <c r="AZ313" i="10" s="1"/>
  <c r="AZ314" i="10" s="1"/>
  <c r="AZ317" i="10" s="1"/>
  <c r="AZ388" i="10" s="1"/>
  <c r="AY442" i="10" l="1"/>
  <c r="AY443" i="10" s="1"/>
  <c r="AY498" i="10"/>
  <c r="AZ253" i="10"/>
  <c r="AY326" i="10"/>
  <c r="AY328" i="10" s="1"/>
  <c r="AY392" i="10"/>
  <c r="AY396" i="10"/>
  <c r="AY248" i="10"/>
  <c r="AY488" i="10" l="1"/>
  <c r="AY494" i="10" s="1"/>
  <c r="AZ325" i="10"/>
  <c r="AZ261" i="10"/>
  <c r="AZ303" i="10" s="1"/>
  <c r="AY397" i="10"/>
  <c r="AY482" i="10" l="1"/>
  <c r="AY483" i="10" s="1"/>
  <c r="AY402" i="10"/>
  <c r="AZ360" i="10"/>
  <c r="AZ304" i="10"/>
  <c r="AZ383" i="10" l="1"/>
  <c r="AZ363" i="10"/>
  <c r="AY448" i="10"/>
  <c r="AY403" i="10"/>
  <c r="AZ478" i="10"/>
  <c r="AY502" i="10"/>
  <c r="AY503" i="10" s="1"/>
  <c r="AY510" i="10" s="1"/>
  <c r="AY505" i="10" l="1"/>
  <c r="AY511" i="10"/>
  <c r="AZ366" i="10"/>
  <c r="AZ367" i="10"/>
  <c r="AZ435" i="10"/>
  <c r="AZ370" i="10" l="1"/>
  <c r="AZ371" i="10" s="1"/>
  <c r="AZ380" i="10" s="1"/>
  <c r="AZ381" i="10" s="1"/>
  <c r="AZ368" i="10"/>
  <c r="BA365" i="10" s="1"/>
  <c r="AY507" i="10"/>
  <c r="AY506" i="10"/>
  <c r="AZ279" i="10" l="1"/>
  <c r="AZ280" i="10" s="1"/>
  <c r="AZ284" i="10" s="1"/>
  <c r="AZ285" i="10" s="1"/>
  <c r="AZ264" i="10"/>
  <c r="AZ265" i="10" s="1"/>
  <c r="AZ271" i="10" s="1"/>
  <c r="AZ272" i="10" s="1"/>
  <c r="AZ274" i="10" s="1"/>
  <c r="AZ276" i="10" s="1"/>
  <c r="AZ414" i="10"/>
  <c r="AZ465" i="10"/>
  <c r="AZ500" i="10" l="1"/>
  <c r="BA282" i="10"/>
  <c r="AZ255" i="10"/>
  <c r="AZ309" i="10"/>
  <c r="AZ382" i="10" l="1"/>
  <c r="BA288" i="10"/>
  <c r="AZ415" i="10" l="1"/>
  <c r="AZ434" i="10"/>
  <c r="AZ466" i="10"/>
  <c r="AZ384" i="10"/>
  <c r="AZ385" i="10" l="1"/>
  <c r="AZ386" i="10" s="1"/>
  <c r="AZ387" i="10"/>
  <c r="AZ416" i="10"/>
  <c r="AZ419" i="10" s="1"/>
  <c r="AZ327" i="10" s="1"/>
  <c r="AZ391" i="10" s="1"/>
  <c r="AZ318" i="10" l="1"/>
  <c r="AZ319" i="10" s="1"/>
  <c r="AZ389" i="10"/>
  <c r="AZ436" i="10"/>
  <c r="AZ256" i="10"/>
  <c r="AZ245" i="10" s="1"/>
  <c r="AZ257" i="10" l="1"/>
  <c r="AZ258" i="10" s="1"/>
  <c r="AZ247" i="10"/>
  <c r="AZ372" i="10" s="1"/>
  <c r="AZ373" i="10" s="1"/>
  <c r="AZ481" i="10" s="1"/>
  <c r="AZ437" i="10"/>
  <c r="AZ438" i="10" s="1"/>
  <c r="AZ390" i="10"/>
  <c r="AZ392" i="10" s="1"/>
  <c r="BA316" i="10"/>
  <c r="AZ487" i="10"/>
  <c r="AZ248" i="10" l="1"/>
  <c r="AZ326" i="10"/>
  <c r="AZ328" i="10" s="1"/>
  <c r="BA313" i="10"/>
  <c r="BA314" i="10" s="1"/>
  <c r="BA317" i="10" s="1"/>
  <c r="BA388" i="10" s="1"/>
  <c r="J37" i="14" s="1"/>
  <c r="J69" i="14" s="1"/>
  <c r="J88" i="14" s="1"/>
  <c r="AZ442" i="10"/>
  <c r="AZ443" i="10" s="1"/>
  <c r="AZ396" i="10"/>
  <c r="AZ397" i="10" s="1"/>
  <c r="AZ498" i="10"/>
  <c r="BA253" i="10"/>
  <c r="AZ402" i="10" l="1"/>
  <c r="AZ482" i="10"/>
  <c r="AZ483" i="10" s="1"/>
  <c r="BA261" i="10"/>
  <c r="BA303" i="10" s="1"/>
  <c r="AZ488" i="10"/>
  <c r="AZ494" i="10" s="1"/>
  <c r="BA325" i="10"/>
  <c r="BA360" i="10" l="1"/>
  <c r="BA304" i="10"/>
  <c r="BA478" i="10"/>
  <c r="AZ502" i="10"/>
  <c r="AZ503" i="10" s="1"/>
  <c r="AZ510" i="10" s="1"/>
  <c r="AZ403" i="10"/>
  <c r="AZ448" i="10"/>
  <c r="BA363" i="10" l="1"/>
  <c r="BA383" i="10"/>
  <c r="J34" i="14" s="1"/>
  <c r="J67" i="14" s="1"/>
  <c r="J86" i="14" s="1"/>
  <c r="AZ511" i="10"/>
  <c r="H68" i="8" s="1"/>
  <c r="AY456" i="10" s="1"/>
  <c r="AY458" i="10" s="1"/>
  <c r="AZ505" i="10"/>
  <c r="AY473" i="10" l="1"/>
  <c r="I49" i="14" s="1"/>
  <c r="AY459" i="10"/>
  <c r="BA456" i="10"/>
  <c r="BA458" i="10" s="1"/>
  <c r="K22" i="3"/>
  <c r="AZ456" i="10"/>
  <c r="AZ458" i="10" s="1"/>
  <c r="E18" i="4"/>
  <c r="BD456" i="10"/>
  <c r="BD458" i="10" s="1"/>
  <c r="BB456" i="10"/>
  <c r="BB458" i="10" s="1"/>
  <c r="BC456" i="10"/>
  <c r="BC458" i="10" s="1"/>
  <c r="BA435" i="10"/>
  <c r="AZ507" i="10"/>
  <c r="AZ506" i="10"/>
  <c r="BA366" i="10"/>
  <c r="BA367" i="10"/>
  <c r="BC473" i="10" l="1"/>
  <c r="BC459" i="10"/>
  <c r="BB473" i="10"/>
  <c r="BB459" i="10"/>
  <c r="AZ473" i="10"/>
  <c r="AZ459" i="10"/>
  <c r="BD473" i="10"/>
  <c r="BD459" i="10"/>
  <c r="BA473" i="10"/>
  <c r="K49" i="14" s="1"/>
  <c r="BA459" i="10"/>
  <c r="BA370" i="10"/>
  <c r="BA371" i="10" s="1"/>
  <c r="BA380" i="10" s="1"/>
  <c r="J31" i="14" s="1"/>
  <c r="J64" i="14" s="1"/>
  <c r="J83" i="14" s="1"/>
  <c r="BA368" i="10"/>
  <c r="BB365" i="10" s="1"/>
  <c r="J49" i="14" l="1"/>
  <c r="BA381" i="10"/>
  <c r="J32" i="14" s="1"/>
  <c r="J65" i="14" s="1"/>
  <c r="J84" i="14" s="1"/>
  <c r="BA414" i="10" l="1"/>
  <c r="BA264" i="10"/>
  <c r="BA265" i="10" s="1"/>
  <c r="BA271" i="10" s="1"/>
  <c r="BA272" i="10" s="1"/>
  <c r="BA274" i="10" s="1"/>
  <c r="BA276" i="10" s="1"/>
  <c r="BA465" i="10"/>
  <c r="BA279" i="10"/>
  <c r="BA280" i="10" s="1"/>
  <c r="BA284" i="10" s="1"/>
  <c r="BA285" i="10" s="1"/>
  <c r="BA309" i="10" l="1"/>
  <c r="BA255" i="10"/>
  <c r="BA500" i="10"/>
  <c r="BB282" i="10"/>
  <c r="BA382" i="10" l="1"/>
  <c r="J33" i="14" s="1"/>
  <c r="J66" i="14" s="1"/>
  <c r="J85" i="14" s="1"/>
  <c r="BB288" i="10"/>
  <c r="BA415" i="10" l="1"/>
  <c r="BA466" i="10"/>
  <c r="BA434" i="10"/>
  <c r="BA384" i="10"/>
  <c r="J35" i="14" s="1"/>
  <c r="BA385" i="10" l="1"/>
  <c r="BA387" i="10"/>
  <c r="BA416" i="10"/>
  <c r="BA419" i="10" s="1"/>
  <c r="BA327" i="10" s="1"/>
  <c r="BA391" i="10" s="1"/>
  <c r="BA389" i="10" l="1"/>
  <c r="J38" i="14" s="1"/>
  <c r="J36" i="14"/>
  <c r="J68" i="14" s="1"/>
  <c r="J87" i="14" s="1"/>
  <c r="BA386" i="10"/>
  <c r="J39" i="14"/>
  <c r="BA390" i="10"/>
  <c r="J41" i="14" s="1"/>
  <c r="BA318" i="10"/>
  <c r="BA319" i="10" s="1"/>
  <c r="BA256" i="10"/>
  <c r="BA245" i="10" s="1"/>
  <c r="BA436" i="10"/>
  <c r="BA487" i="10" l="1"/>
  <c r="BB316" i="10"/>
  <c r="BB313" i="10" s="1"/>
  <c r="BB314" i="10" s="1"/>
  <c r="BB317" i="10" s="1"/>
  <c r="BB388" i="10" s="1"/>
  <c r="BA326" i="10"/>
  <c r="BA328" i="10" s="1"/>
  <c r="BA437" i="10"/>
  <c r="BA438" i="10" s="1"/>
  <c r="BA257" i="10"/>
  <c r="BA258" i="10" s="1"/>
  <c r="BA247" i="10"/>
  <c r="BA372" i="10" s="1"/>
  <c r="BA373" i="10" s="1"/>
  <c r="BA481" i="10" s="1"/>
  <c r="BA392" i="10"/>
  <c r="J42" i="14" s="1"/>
  <c r="BA442" i="10" l="1"/>
  <c r="BA443" i="10" s="1"/>
  <c r="BA248" i="10"/>
  <c r="BA498" i="10"/>
  <c r="BB253" i="10"/>
  <c r="BA396" i="10"/>
  <c r="BA397" i="10" s="1"/>
  <c r="J45" i="14" s="1"/>
  <c r="J73" i="14" s="1"/>
  <c r="J92" i="14" s="1"/>
  <c r="BB325" i="10"/>
  <c r="BA488" i="10"/>
  <c r="BA494" i="10" s="1"/>
  <c r="BA482" i="10" l="1"/>
  <c r="BA483" i="10" s="1"/>
  <c r="BA402" i="10"/>
  <c r="BB261" i="10"/>
  <c r="BB303" i="10" s="1"/>
  <c r="BB304" i="10" l="1"/>
  <c r="BB360" i="10"/>
  <c r="BA403" i="10"/>
  <c r="BA448" i="10"/>
  <c r="BB478" i="10"/>
  <c r="BA502" i="10"/>
  <c r="BA503" i="10" s="1"/>
  <c r="BA505" i="10" l="1"/>
  <c r="BA511" i="10"/>
  <c r="BA510" i="10"/>
  <c r="BB363" i="10"/>
  <c r="BB383" i="10"/>
  <c r="BB435" i="10" l="1"/>
  <c r="BB367" i="10"/>
  <c r="BB366" i="10"/>
  <c r="BA507" i="10"/>
  <c r="BA506" i="10"/>
  <c r="BB368" i="10" l="1"/>
  <c r="BC365" i="10" s="1"/>
  <c r="BB370" i="10"/>
  <c r="BB371" i="10" s="1"/>
  <c r="BB380" i="10" s="1"/>
  <c r="BB381" i="10" l="1"/>
  <c r="BB264" i="10" l="1"/>
  <c r="BB265" i="10" s="1"/>
  <c r="BB271" i="10" s="1"/>
  <c r="BB272" i="10" s="1"/>
  <c r="BB274" i="10" s="1"/>
  <c r="BB276" i="10" s="1"/>
  <c r="BB414" i="10"/>
  <c r="BB279" i="10"/>
  <c r="BB280" i="10" s="1"/>
  <c r="BB284" i="10" s="1"/>
  <c r="BB285" i="10" s="1"/>
  <c r="BB465" i="10"/>
  <c r="BB500" i="10" l="1"/>
  <c r="BC282" i="10"/>
  <c r="BB255" i="10"/>
  <c r="BB309" i="10"/>
  <c r="BB382" i="10" l="1"/>
  <c r="BC288" i="10"/>
  <c r="BB434" i="10" l="1"/>
  <c r="BB466" i="10"/>
  <c r="BB415" i="10"/>
  <c r="BB384" i="10"/>
  <c r="BB385" i="10" l="1"/>
  <c r="BB386" i="10" s="1"/>
  <c r="BB387" i="10"/>
  <c r="BB416" i="10"/>
  <c r="BB419" i="10" s="1"/>
  <c r="BB327" i="10" s="1"/>
  <c r="BB391" i="10" s="1"/>
  <c r="BB318" i="10" l="1"/>
  <c r="BB319" i="10" s="1"/>
  <c r="BB389" i="10"/>
  <c r="BB256" i="10"/>
  <c r="BB245" i="10" s="1"/>
  <c r="BB436" i="10"/>
  <c r="BB257" i="10" l="1"/>
  <c r="BB258" i="10" s="1"/>
  <c r="BB247" i="10"/>
  <c r="BB372" i="10" s="1"/>
  <c r="BB373" i="10" s="1"/>
  <c r="BB481" i="10" s="1"/>
  <c r="BB437" i="10"/>
  <c r="BB438" i="10" s="1"/>
  <c r="BB390" i="10"/>
  <c r="BB392" i="10" s="1"/>
  <c r="BB487" i="10"/>
  <c r="BC316" i="10"/>
  <c r="BC313" i="10" s="1"/>
  <c r="BC314" i="10" s="1"/>
  <c r="BC317" i="10" s="1"/>
  <c r="BC388" i="10" s="1"/>
  <c r="K37" i="14" s="1"/>
  <c r="K69" i="14" s="1"/>
  <c r="K88" i="14" s="1"/>
  <c r="BB442" i="10" l="1"/>
  <c r="BB443" i="10" s="1"/>
  <c r="BB396" i="10"/>
  <c r="BB397" i="10" s="1"/>
  <c r="BB248" i="10"/>
  <c r="BB326" i="10"/>
  <c r="BB328" i="10" s="1"/>
  <c r="BB498" i="10"/>
  <c r="BC253" i="10"/>
  <c r="BC261" i="10" l="1"/>
  <c r="BC303" i="10" s="1"/>
  <c r="BB482" i="10"/>
  <c r="BB483" i="10" s="1"/>
  <c r="BB402" i="10"/>
  <c r="BC325" i="10"/>
  <c r="BB488" i="10"/>
  <c r="BB494" i="10" s="1"/>
  <c r="BB403" i="10" l="1"/>
  <c r="BB448" i="10"/>
  <c r="BC478" i="10"/>
  <c r="BB502" i="10"/>
  <c r="BB503" i="10" s="1"/>
  <c r="BC360" i="10"/>
  <c r="BC304" i="10"/>
  <c r="BB505" i="10" l="1"/>
  <c r="BB511" i="10"/>
  <c r="BC363" i="10"/>
  <c r="BC383" i="10"/>
  <c r="K34" i="14" s="1"/>
  <c r="K67" i="14" s="1"/>
  <c r="K86" i="14" s="1"/>
  <c r="BB510" i="10"/>
  <c r="BC435" i="10" l="1"/>
  <c r="BC366" i="10"/>
  <c r="BC367" i="10"/>
  <c r="BB507" i="10"/>
  <c r="BB506" i="10"/>
  <c r="BC370" i="10" l="1"/>
  <c r="BC371" i="10" s="1"/>
  <c r="BC380" i="10" s="1"/>
  <c r="BC368" i="10"/>
  <c r="BD365" i="10" s="1"/>
  <c r="BC381" i="10" l="1"/>
  <c r="K32" i="14" s="1"/>
  <c r="K65" i="14" s="1"/>
  <c r="K84" i="14" s="1"/>
  <c r="K31" i="14"/>
  <c r="K64" i="14" s="1"/>
  <c r="K83" i="14" s="1"/>
  <c r="BC279" i="10"/>
  <c r="BC280" i="10" s="1"/>
  <c r="BC284" i="10" s="1"/>
  <c r="BC285" i="10" s="1"/>
  <c r="BC465" i="10"/>
  <c r="BC414" i="10"/>
  <c r="BC264" i="10" l="1"/>
  <c r="BC265" i="10" s="1"/>
  <c r="BC271" i="10" s="1"/>
  <c r="BC272" i="10" s="1"/>
  <c r="BC274" i="10" s="1"/>
  <c r="BC276" i="10" s="1"/>
  <c r="BC309" i="10" s="1"/>
  <c r="BC500" i="10"/>
  <c r="BD282" i="10"/>
  <c r="BC255" i="10" l="1"/>
  <c r="BC382" i="10" s="1"/>
  <c r="K33" i="14" s="1"/>
  <c r="K66" i="14" s="1"/>
  <c r="K85" i="14" s="1"/>
  <c r="BD288" i="10"/>
  <c r="BC415" i="10" l="1"/>
  <c r="BC434" i="10"/>
  <c r="BC466" i="10"/>
  <c r="BC384" i="10"/>
  <c r="K35" i="14" s="1"/>
  <c r="BC385" i="10" l="1"/>
  <c r="BC387" i="10"/>
  <c r="BC416" i="10"/>
  <c r="BC419" i="10" s="1"/>
  <c r="BC327" i="10" s="1"/>
  <c r="BC391" i="10" s="1"/>
  <c r="BC389" i="10" l="1"/>
  <c r="K38" i="14" s="1"/>
  <c r="K36" i="14"/>
  <c r="K68" i="14" s="1"/>
  <c r="K87" i="14" s="1"/>
  <c r="BC386" i="10"/>
  <c r="K39" i="14"/>
  <c r="BC390" i="10"/>
  <c r="BC318" i="10"/>
  <c r="BC319" i="10" s="1"/>
  <c r="BC256" i="10"/>
  <c r="BC245" i="10" s="1"/>
  <c r="BC436" i="10"/>
  <c r="BC392" i="10" l="1"/>
  <c r="K42" i="14" s="1"/>
  <c r="K41" i="14"/>
  <c r="BC487" i="10"/>
  <c r="BD316" i="10"/>
  <c r="BD313" i="10" s="1"/>
  <c r="BD314" i="10" s="1"/>
  <c r="BD317" i="10" s="1"/>
  <c r="BD388" i="10" s="1"/>
  <c r="BC437" i="10"/>
  <c r="BC438" i="10" s="1"/>
  <c r="BC257" i="10"/>
  <c r="BC258" i="10" s="1"/>
  <c r="BC247" i="10"/>
  <c r="BC372" i="10" s="1"/>
  <c r="BC373" i="10" s="1"/>
  <c r="BC481" i="10" s="1"/>
  <c r="BC326" i="10"/>
  <c r="BC328" i="10" s="1"/>
  <c r="BC442" i="10" l="1"/>
  <c r="BC443" i="10" s="1"/>
  <c r="BC488" i="10"/>
  <c r="BC494" i="10" s="1"/>
  <c r="BD325" i="10"/>
  <c r="BC248" i="10"/>
  <c r="BC396" i="10"/>
  <c r="BC397" i="10" s="1"/>
  <c r="K45" i="14" s="1"/>
  <c r="K73" i="14" s="1"/>
  <c r="K92" i="14" s="1"/>
  <c r="BD253" i="10"/>
  <c r="BC498" i="10"/>
  <c r="BC482" i="10" l="1"/>
  <c r="BC483" i="10" s="1"/>
  <c r="BC402" i="10"/>
  <c r="BD261" i="10"/>
  <c r="BD303" i="10" s="1"/>
  <c r="BD360" i="10" l="1"/>
  <c r="BD304" i="10"/>
  <c r="BC403" i="10"/>
  <c r="BC448" i="10"/>
  <c r="BD478" i="10"/>
  <c r="BC502" i="10"/>
  <c r="BC503" i="10" s="1"/>
  <c r="BC510" i="10" s="1"/>
  <c r="BC505" i="10" l="1"/>
  <c r="BC511" i="10"/>
  <c r="BD383" i="10"/>
  <c r="BD363" i="10"/>
  <c r="BD366" i="10" l="1"/>
  <c r="BD367" i="10"/>
  <c r="BD435" i="10"/>
  <c r="BC507" i="10"/>
  <c r="BC506" i="10"/>
  <c r="BD370" i="10" l="1"/>
  <c r="BD371" i="10" s="1"/>
  <c r="BD380" i="10" s="1"/>
  <c r="BD381" i="10" s="1"/>
  <c r="BD368" i="10"/>
  <c r="BE365" i="10" s="1"/>
  <c r="BD264" i="10" l="1"/>
  <c r="BD265" i="10" s="1"/>
  <c r="BD271" i="10" s="1"/>
  <c r="BD272" i="10" s="1"/>
  <c r="BD274" i="10" s="1"/>
  <c r="BD276" i="10" s="1"/>
  <c r="BD414" i="10"/>
  <c r="BD465" i="10"/>
  <c r="BD279" i="10"/>
  <c r="BD280" i="10" s="1"/>
  <c r="BD284" i="10" s="1"/>
  <c r="BD285" i="10" s="1"/>
  <c r="BE282" i="10" l="1"/>
  <c r="BD500" i="10"/>
  <c r="BD309" i="10"/>
  <c r="BD255" i="10"/>
  <c r="BD382" i="10" l="1"/>
  <c r="BE288" i="10"/>
  <c r="BD466" i="10" l="1"/>
  <c r="BD415" i="10"/>
  <c r="BD434" i="10"/>
  <c r="BD384" i="10"/>
  <c r="BD385" i="10" l="1"/>
  <c r="BD386" i="10" s="1"/>
  <c r="BD387" i="10"/>
  <c r="BD416" i="10"/>
  <c r="BD419" i="10" s="1"/>
  <c r="BD327" i="10" s="1"/>
  <c r="BD391" i="10" s="1"/>
  <c r="BD389" i="10" l="1"/>
  <c r="BD318" i="10"/>
  <c r="BD319" i="10" s="1"/>
  <c r="BD436" i="10"/>
  <c r="BD256" i="10"/>
  <c r="BD245" i="10" s="1"/>
  <c r="BD257" i="10" l="1"/>
  <c r="BD258" i="10" s="1"/>
  <c r="BD247" i="10"/>
  <c r="BD372" i="10" s="1"/>
  <c r="BD373" i="10" s="1"/>
  <c r="BD481" i="10" s="1"/>
  <c r="BD437" i="10"/>
  <c r="BD438" i="10" s="1"/>
  <c r="BD487" i="10"/>
  <c r="BE316" i="10"/>
  <c r="BE313" i="10" s="1"/>
  <c r="BE314" i="10" s="1"/>
  <c r="BE317" i="10" s="1"/>
  <c r="BE388" i="10" s="1"/>
  <c r="L37" i="14" s="1"/>
  <c r="L69" i="14" s="1"/>
  <c r="L88" i="14" s="1"/>
  <c r="BD390" i="10"/>
  <c r="BD392" i="10" s="1"/>
  <c r="BD442" i="10" l="1"/>
  <c r="BD443" i="10" s="1"/>
  <c r="BD326" i="10"/>
  <c r="BD328" i="10" s="1"/>
  <c r="BD248" i="10"/>
  <c r="BD396" i="10"/>
  <c r="BD397" i="10" s="1"/>
  <c r="BD498" i="10"/>
  <c r="BE253" i="10"/>
  <c r="BE261" i="10" l="1"/>
  <c r="BE303" i="10" s="1"/>
  <c r="BD482" i="10"/>
  <c r="BD483" i="10" s="1"/>
  <c r="BD402" i="10"/>
  <c r="BD488" i="10"/>
  <c r="BD494" i="10" s="1"/>
  <c r="BE325" i="10"/>
  <c r="BD448" i="10" l="1"/>
  <c r="BD403" i="10"/>
  <c r="BE478" i="10"/>
  <c r="BD502" i="10"/>
  <c r="BD503" i="10" s="1"/>
  <c r="BE304" i="10"/>
  <c r="BE360" i="10"/>
  <c r="BD505" i="10" l="1"/>
  <c r="BD511" i="10"/>
  <c r="BE363" i="10"/>
  <c r="BE383" i="10"/>
  <c r="L34" i="14" s="1"/>
  <c r="L67" i="14" s="1"/>
  <c r="L86" i="14" s="1"/>
  <c r="BD510" i="10"/>
  <c r="BE435" i="10" l="1"/>
  <c r="BE366" i="10"/>
  <c r="BE367" i="10"/>
  <c r="BD507" i="10"/>
  <c r="BD506" i="10"/>
  <c r="BE370" i="10" l="1"/>
  <c r="BE371" i="10" s="1"/>
  <c r="BE380" i="10" s="1"/>
  <c r="BE368" i="10"/>
  <c r="BF365" i="10" s="1"/>
  <c r="BE381" i="10" l="1"/>
  <c r="L32" i="14" s="1"/>
  <c r="L65" i="14" s="1"/>
  <c r="L84" i="14" s="1"/>
  <c r="L31" i="14"/>
  <c r="L64" i="14" s="1"/>
  <c r="L83" i="14" s="1"/>
  <c r="BE264" i="10" l="1"/>
  <c r="BE265" i="10" s="1"/>
  <c r="BE271" i="10" s="1"/>
  <c r="BE272" i="10" s="1"/>
  <c r="BE274" i="10" s="1"/>
  <c r="BE276" i="10" s="1"/>
  <c r="BE255" i="10" s="1"/>
  <c r="BE465" i="10"/>
  <c r="BE279" i="10"/>
  <c r="BE280" i="10" s="1"/>
  <c r="BE284" i="10" s="1"/>
  <c r="BE285" i="10" s="1"/>
  <c r="BE500" i="10" s="1"/>
  <c r="BE414" i="10"/>
  <c r="BE309" i="10" l="1"/>
  <c r="BF282" i="10"/>
  <c r="BF288" i="10" s="1"/>
  <c r="BE382" i="10"/>
  <c r="L33" i="14" s="1"/>
  <c r="L66" i="14" s="1"/>
  <c r="L85" i="14" s="1"/>
  <c r="BE434" i="10" l="1"/>
  <c r="BE415" i="10"/>
  <c r="BE466" i="10"/>
  <c r="BE384" i="10"/>
  <c r="L35" i="14" s="1"/>
  <c r="BE387" i="10" l="1"/>
  <c r="BE385" i="10"/>
  <c r="L39" i="14" s="1"/>
  <c r="BE416" i="10"/>
  <c r="BE419" i="10" s="1"/>
  <c r="BE327" i="10" s="1"/>
  <c r="BE391" i="10" s="1"/>
  <c r="BE389" i="10" l="1"/>
  <c r="L38" i="14" s="1"/>
  <c r="L36" i="14"/>
  <c r="L68" i="14" s="1"/>
  <c r="L87" i="14" s="1"/>
  <c r="BE436" i="10"/>
  <c r="BE256" i="10"/>
  <c r="BE245" i="10" s="1"/>
  <c r="BE386" i="10"/>
  <c r="BE318" i="10"/>
  <c r="BE319" i="10" s="1"/>
  <c r="BE390" i="10" l="1"/>
  <c r="BE392" i="10" s="1"/>
  <c r="L42" i="14" s="1"/>
  <c r="L41" i="14"/>
  <c r="BE257" i="10"/>
  <c r="BE258" i="10" s="1"/>
  <c r="BE247" i="10"/>
  <c r="BE372" i="10" s="1"/>
  <c r="BE373" i="10" s="1"/>
  <c r="BE481" i="10" s="1"/>
  <c r="BE437" i="10"/>
  <c r="BE438" i="10" s="1"/>
  <c r="BE487" i="10"/>
  <c r="BF316" i="10"/>
  <c r="BF313" i="10" s="1"/>
  <c r="BF314" i="10" s="1"/>
  <c r="BF317" i="10" s="1"/>
  <c r="BF388" i="10" s="1"/>
  <c r="BE326" i="10" l="1"/>
  <c r="BE328" i="10" s="1"/>
  <c r="BE488" i="10" s="1"/>
  <c r="BE494" i="10" s="1"/>
  <c r="BE442" i="10"/>
  <c r="BE443" i="10" s="1"/>
  <c r="BE248" i="10"/>
  <c r="BE396" i="10"/>
  <c r="BE397" i="10" s="1"/>
  <c r="L45" i="14" s="1"/>
  <c r="L73" i="14" s="1"/>
  <c r="L92" i="14" s="1"/>
  <c r="BF325" i="10"/>
  <c r="BE498" i="10"/>
  <c r="BF253" i="10"/>
  <c r="BF261" i="10" l="1"/>
  <c r="BF303" i="10" s="1"/>
  <c r="BE482" i="10"/>
  <c r="BE483" i="10" s="1"/>
  <c r="BE402" i="10"/>
  <c r="BE448" i="10" l="1"/>
  <c r="BE403" i="10"/>
  <c r="BF478" i="10"/>
  <c r="BE502" i="10"/>
  <c r="BE503" i="10" s="1"/>
  <c r="BE510" i="10" s="1"/>
  <c r="BF360" i="10"/>
  <c r="BF304" i="10"/>
  <c r="BF383" i="10" l="1"/>
  <c r="BF363" i="10"/>
  <c r="BE505" i="10"/>
  <c r="BE511" i="10"/>
  <c r="BE507" i="10" l="1"/>
  <c r="BE506" i="10"/>
  <c r="BF367" i="10"/>
  <c r="BF366" i="10"/>
  <c r="BF435" i="10"/>
  <c r="BF368" i="10" l="1"/>
  <c r="BG365" i="10" s="1"/>
  <c r="BF370" i="10"/>
  <c r="BF371" i="10" s="1"/>
  <c r="BF380" i="10" s="1"/>
  <c r="L49" i="14" l="1"/>
  <c r="BF381" i="10"/>
  <c r="BF264" i="10" l="1"/>
  <c r="BF265" i="10" s="1"/>
  <c r="BF271" i="10" s="1"/>
  <c r="BF272" i="10" s="1"/>
  <c r="BF274" i="10" s="1"/>
  <c r="BF276" i="10" s="1"/>
  <c r="BF279" i="10"/>
  <c r="BF280" i="10" s="1"/>
  <c r="BF284" i="10" s="1"/>
  <c r="BF285" i="10" s="1"/>
  <c r="BF465" i="10"/>
  <c r="BF414" i="10"/>
  <c r="BG282" i="10" l="1"/>
  <c r="BF500" i="10"/>
  <c r="BF309" i="10"/>
  <c r="BF255" i="10"/>
  <c r="BF382" i="10" l="1"/>
  <c r="BG288" i="10"/>
  <c r="BF434" i="10" l="1"/>
  <c r="BF466" i="10"/>
  <c r="BF415" i="10"/>
  <c r="BF384" i="10"/>
  <c r="BF387" i="10" l="1"/>
  <c r="BF389" i="10" s="1"/>
  <c r="BF385" i="10"/>
  <c r="BF386" i="10" s="1"/>
  <c r="BF416" i="10"/>
  <c r="BF419" i="10" s="1"/>
  <c r="BF327" i="10" s="1"/>
  <c r="BF391" i="10" s="1"/>
  <c r="BF436" i="10" l="1"/>
  <c r="BF256" i="10"/>
  <c r="BF245" i="10" s="1"/>
  <c r="BF390" i="10"/>
  <c r="BF318" i="10"/>
  <c r="BF319" i="10" s="1"/>
  <c r="BF487" i="10" l="1"/>
  <c r="BG316" i="10"/>
  <c r="BG313" i="10" s="1"/>
  <c r="BG314" i="10" s="1"/>
  <c r="BG317" i="10" s="1"/>
  <c r="BG388" i="10" s="1"/>
  <c r="M37" i="14" s="1"/>
  <c r="M69" i="14" s="1"/>
  <c r="M88" i="14" s="1"/>
  <c r="BF326" i="10"/>
  <c r="BF328" i="10" s="1"/>
  <c r="BF392" i="10"/>
  <c r="BF247" i="10"/>
  <c r="BF372" i="10" s="1"/>
  <c r="BF373" i="10" s="1"/>
  <c r="BF481" i="10" s="1"/>
  <c r="BF257" i="10"/>
  <c r="BF258" i="10" s="1"/>
  <c r="BF437" i="10"/>
  <c r="BF438" i="10" s="1"/>
  <c r="BF442" i="10" l="1"/>
  <c r="BF443" i="10" s="1"/>
  <c r="BF396" i="10"/>
  <c r="BF397" i="10" s="1"/>
  <c r="BF248" i="10"/>
  <c r="BF498" i="10"/>
  <c r="BG253" i="10"/>
  <c r="BF488" i="10"/>
  <c r="BF494" i="10" s="1"/>
  <c r="BG325" i="10"/>
  <c r="BF482" i="10" l="1"/>
  <c r="BF483" i="10" s="1"/>
  <c r="BF402" i="10"/>
  <c r="BG261" i="10"/>
  <c r="BG303" i="10" s="1"/>
  <c r="BG360" i="10" l="1"/>
  <c r="BG304" i="10"/>
  <c r="BF448" i="10"/>
  <c r="BF403" i="10"/>
  <c r="BF502" i="10"/>
  <c r="BF503" i="10" s="1"/>
  <c r="BF510" i="10" s="1"/>
  <c r="BG478" i="10"/>
  <c r="H69" i="8" l="1"/>
  <c r="BE456" i="10" s="1"/>
  <c r="BE458" i="10" s="1"/>
  <c r="BF505" i="10"/>
  <c r="BF511" i="10"/>
  <c r="BG383" i="10"/>
  <c r="M34" i="14" s="1"/>
  <c r="M67" i="14" s="1"/>
  <c r="M86" i="14" s="1"/>
  <c r="BG363" i="10"/>
  <c r="BE473" i="10" l="1"/>
  <c r="BE459" i="10"/>
  <c r="BF456" i="10"/>
  <c r="BF458" i="10" s="1"/>
  <c r="K23" i="3"/>
  <c r="E19" i="4"/>
  <c r="BH456" i="10"/>
  <c r="BH458" i="10" s="1"/>
  <c r="BG456" i="10"/>
  <c r="BG458" i="10" s="1"/>
  <c r="BG367" i="10"/>
  <c r="BG366" i="10"/>
  <c r="BG435" i="10"/>
  <c r="BF506" i="10"/>
  <c r="BF507" i="10"/>
  <c r="BG473" i="10" l="1"/>
  <c r="BG459" i="10"/>
  <c r="BH473" i="10"/>
  <c r="BH459" i="10"/>
  <c r="BF459" i="10"/>
  <c r="BF473" i="10"/>
  <c r="M49" i="14" s="1"/>
  <c r="BG368" i="10"/>
  <c r="BH365" i="10" s="1"/>
  <c r="BG370" i="10"/>
  <c r="BG371" i="10" s="1"/>
  <c r="BG380" i="10" s="1"/>
  <c r="M31" i="14" s="1"/>
  <c r="M64" i="14" s="1"/>
  <c r="M83" i="14" s="1"/>
  <c r="BG381" i="10" l="1"/>
  <c r="M32" i="14" s="1"/>
  <c r="M65" i="14" s="1"/>
  <c r="M84" i="14" s="1"/>
  <c r="BG414" i="10" l="1"/>
  <c r="BG465" i="10"/>
  <c r="BG264" i="10"/>
  <c r="BG265" i="10" s="1"/>
  <c r="BG271" i="10" s="1"/>
  <c r="BG272" i="10" s="1"/>
  <c r="BG274" i="10" s="1"/>
  <c r="BG276" i="10" s="1"/>
  <c r="BG279" i="10"/>
  <c r="BG280" i="10" s="1"/>
  <c r="BG284" i="10" s="1"/>
  <c r="BG285" i="10" s="1"/>
  <c r="BG500" i="10" l="1"/>
  <c r="BH282" i="10"/>
  <c r="BG255" i="10"/>
  <c r="BG309" i="10"/>
  <c r="BG382" i="10" l="1"/>
  <c r="M33" i="14" s="1"/>
  <c r="M66" i="14" s="1"/>
  <c r="M85" i="14" s="1"/>
  <c r="BH288" i="10"/>
  <c r="BG415" i="10" l="1"/>
  <c r="BG434" i="10"/>
  <c r="BG466" i="10"/>
  <c r="BG384" i="10"/>
  <c r="M35" i="14" s="1"/>
  <c r="BG385" i="10" l="1"/>
  <c r="BG387" i="10"/>
  <c r="M36" i="14" s="1"/>
  <c r="M68" i="14" s="1"/>
  <c r="M87" i="14" s="1"/>
  <c r="BG416" i="10"/>
  <c r="BG419" i="10" s="1"/>
  <c r="BG327" i="10" s="1"/>
  <c r="BG391" i="10" s="1"/>
  <c r="BG386" i="10" l="1"/>
  <c r="M39" i="14"/>
  <c r="BG318" i="10"/>
  <c r="BG319" i="10" s="1"/>
  <c r="BG389" i="10"/>
  <c r="M38" i="14" s="1"/>
  <c r="BG436" i="10"/>
  <c r="BG256" i="10"/>
  <c r="BG245" i="10" s="1"/>
  <c r="BG437" i="10" l="1"/>
  <c r="BG438" i="10" s="1"/>
  <c r="BG247" i="10"/>
  <c r="BG372" i="10" s="1"/>
  <c r="BG373" i="10" s="1"/>
  <c r="BG481" i="10" s="1"/>
  <c r="BG257" i="10"/>
  <c r="BG258" i="10" s="1"/>
  <c r="BG390" i="10"/>
  <c r="M41" i="14" s="1"/>
  <c r="BG487" i="10"/>
  <c r="BH316" i="10"/>
  <c r="BH313" i="10" s="1"/>
  <c r="BH314" i="10" s="1"/>
  <c r="BH317" i="10" s="1"/>
  <c r="BH388" i="10" s="1"/>
  <c r="BG442" i="10" l="1"/>
  <c r="BG443" i="10" s="1"/>
  <c r="BG396" i="10"/>
  <c r="BG248" i="10"/>
  <c r="BG326" i="10"/>
  <c r="BG328" i="10" s="1"/>
  <c r="BG392" i="10"/>
  <c r="BH253" i="10"/>
  <c r="BG498" i="10"/>
  <c r="BG397" i="10" l="1"/>
  <c r="M45" i="14" s="1"/>
  <c r="M73" i="14" s="1"/>
  <c r="M92" i="14" s="1"/>
  <c r="M42" i="14"/>
  <c r="BH261" i="10"/>
  <c r="BH303" i="10" s="1"/>
  <c r="BG488" i="10"/>
  <c r="BG494" i="10" s="1"/>
  <c r="BH325" i="10"/>
  <c r="BG402" i="10" l="1"/>
  <c r="BG403" i="10" s="1"/>
  <c r="BG482" i="10"/>
  <c r="BG483" i="10" s="1"/>
  <c r="BG502" i="10" s="1"/>
  <c r="BG503" i="10" s="1"/>
  <c r="BH304" i="10"/>
  <c r="BH360" i="10"/>
  <c r="BG448" i="10" l="1"/>
  <c r="BH478" i="10"/>
  <c r="BH383" i="10"/>
  <c r="BH363" i="10"/>
  <c r="BG505" i="10"/>
  <c r="BG511" i="10"/>
  <c r="BG510" i="10"/>
  <c r="BG506" i="10" l="1"/>
  <c r="BG507" i="10"/>
  <c r="BH366" i="10"/>
  <c r="BH367" i="10"/>
  <c r="BH435" i="10"/>
  <c r="BH370" i="10" l="1"/>
  <c r="BH371" i="10" s="1"/>
  <c r="BH380" i="10" s="1"/>
  <c r="BH381" i="10" s="1"/>
  <c r="BH368" i="10"/>
  <c r="BI365" i="10" s="1"/>
  <c r="BH264" i="10" l="1"/>
  <c r="BH265" i="10" s="1"/>
  <c r="BH271" i="10" s="1"/>
  <c r="BH272" i="10" s="1"/>
  <c r="BH274" i="10" s="1"/>
  <c r="BH276" i="10" s="1"/>
  <c r="BH414" i="10"/>
  <c r="BH465" i="10"/>
  <c r="BH279" i="10"/>
  <c r="BH280" i="10" s="1"/>
  <c r="BH284" i="10" s="1"/>
  <c r="BH285" i="10" s="1"/>
  <c r="BH500" i="10" l="1"/>
  <c r="BI282" i="10"/>
  <c r="BH255" i="10"/>
  <c r="BH309" i="10"/>
  <c r="BH382" i="10" l="1"/>
  <c r="BI288" i="10"/>
  <c r="BH434" i="10" l="1"/>
  <c r="BH466" i="10"/>
  <c r="BH415" i="10"/>
  <c r="BH384" i="10"/>
  <c r="BH385" i="10" l="1"/>
  <c r="BH386" i="10" s="1"/>
  <c r="BH387" i="10"/>
  <c r="BH389" i="10" s="1"/>
  <c r="BH416" i="10"/>
  <c r="BH419" i="10" s="1"/>
  <c r="BH327" i="10" s="1"/>
  <c r="BH391" i="10" s="1"/>
  <c r="BH390" i="10" l="1"/>
  <c r="BH392" i="10" s="1"/>
  <c r="BH318" i="10"/>
  <c r="BH319" i="10" s="1"/>
  <c r="BH436" i="10"/>
  <c r="BH256" i="10"/>
  <c r="BH245" i="10" s="1"/>
  <c r="BH257" i="10" l="1"/>
  <c r="BH258" i="10" s="1"/>
  <c r="BH247" i="10"/>
  <c r="BH372" i="10" s="1"/>
  <c r="BH373" i="10" s="1"/>
  <c r="BH481" i="10" s="1"/>
  <c r="BH437" i="10"/>
  <c r="BH438" i="10" s="1"/>
  <c r="BI316" i="10"/>
  <c r="BI313" i="10" s="1"/>
  <c r="BI314" i="10" s="1"/>
  <c r="BI317" i="10" s="1"/>
  <c r="BI388" i="10" s="1"/>
  <c r="N37" i="14" s="1"/>
  <c r="N69" i="14" s="1"/>
  <c r="N88" i="14" s="1"/>
  <c r="BH487" i="10"/>
  <c r="BH326" i="10"/>
  <c r="BH328" i="10" s="1"/>
  <c r="BH396" i="10" l="1"/>
  <c r="BH397" i="10" s="1"/>
  <c r="BH402" i="10" s="1"/>
  <c r="BH442" i="10"/>
  <c r="BH443" i="10" s="1"/>
  <c r="BH488" i="10"/>
  <c r="BH494" i="10" s="1"/>
  <c r="BI325" i="10"/>
  <c r="BI253" i="10"/>
  <c r="BH498" i="10"/>
  <c r="BH248" i="10"/>
  <c r="BH482" i="10" l="1"/>
  <c r="BH483" i="10" s="1"/>
  <c r="BH502" i="10" s="1"/>
  <c r="BH503" i="10" s="1"/>
  <c r="BH510" i="10" s="1"/>
  <c r="BH403" i="10"/>
  <c r="BH448" i="10"/>
  <c r="BI261" i="10"/>
  <c r="BI303" i="10" s="1"/>
  <c r="BI478" i="10" l="1"/>
  <c r="BI304" i="10"/>
  <c r="BI360" i="10"/>
  <c r="BH511" i="10"/>
  <c r="BH505" i="10"/>
  <c r="BH507" i="10" l="1"/>
  <c r="BH506" i="10"/>
  <c r="BI363" i="10"/>
  <c r="BI383" i="10"/>
  <c r="N34" i="14" s="1"/>
  <c r="N67" i="14" s="1"/>
  <c r="N86" i="14" s="1"/>
  <c r="BI435" i="10" l="1"/>
  <c r="BI367" i="10"/>
  <c r="BI366" i="10"/>
  <c r="BI368" i="10" l="1"/>
  <c r="BJ365" i="10" s="1"/>
  <c r="BI370" i="10"/>
  <c r="BI371" i="10" s="1"/>
  <c r="BI380" i="10" s="1"/>
  <c r="N31" i="14" s="1"/>
  <c r="N64" i="14" s="1"/>
  <c r="N83" i="14" s="1"/>
  <c r="BI381" i="10" l="1"/>
  <c r="N32" i="14" s="1"/>
  <c r="N65" i="14" s="1"/>
  <c r="N84" i="14" s="1"/>
  <c r="BI414" i="10" l="1"/>
  <c r="BI279" i="10"/>
  <c r="BI280" i="10" s="1"/>
  <c r="BI284" i="10" s="1"/>
  <c r="BI285" i="10" s="1"/>
  <c r="BI264" i="10"/>
  <c r="BI265" i="10" s="1"/>
  <c r="BI271" i="10" s="1"/>
  <c r="BI272" i="10" s="1"/>
  <c r="BI274" i="10" s="1"/>
  <c r="BI276" i="10" s="1"/>
  <c r="BI465" i="10"/>
  <c r="BJ282" i="10" l="1"/>
  <c r="BI500" i="10"/>
  <c r="BI309" i="10"/>
  <c r="BI255" i="10"/>
  <c r="BI382" i="10" l="1"/>
  <c r="N33" i="14" s="1"/>
  <c r="N66" i="14" s="1"/>
  <c r="N85" i="14" s="1"/>
  <c r="BJ288" i="10"/>
  <c r="BI466" i="10" l="1"/>
  <c r="BI434" i="10"/>
  <c r="BI415" i="10"/>
  <c r="BI384" i="10"/>
  <c r="N35" i="14" s="1"/>
  <c r="BI387" i="10" l="1"/>
  <c r="BI385" i="10"/>
  <c r="N39" i="14" s="1"/>
  <c r="BI416" i="10"/>
  <c r="BI419" i="10" s="1"/>
  <c r="BI327" i="10" s="1"/>
  <c r="BI391" i="10" s="1"/>
  <c r="BI389" i="10" l="1"/>
  <c r="N38" i="14" s="1"/>
  <c r="N36" i="14"/>
  <c r="N68" i="14" s="1"/>
  <c r="N87" i="14" s="1"/>
  <c r="BI256" i="10"/>
  <c r="BI245" i="10" s="1"/>
  <c r="BI436" i="10"/>
  <c r="BI386" i="10"/>
  <c r="BI318" i="10"/>
  <c r="BI319" i="10" s="1"/>
  <c r="BI390" i="10" l="1"/>
  <c r="N41" i="14" s="1"/>
  <c r="BJ316" i="10"/>
  <c r="BJ313" i="10" s="1"/>
  <c r="BJ314" i="10" s="1"/>
  <c r="BJ317" i="10" s="1"/>
  <c r="BJ388" i="10" s="1"/>
  <c r="BI487" i="10"/>
  <c r="BI437" i="10"/>
  <c r="BI438" i="10" s="1"/>
  <c r="BI257" i="10"/>
  <c r="BI258" i="10" s="1"/>
  <c r="BI247" i="10"/>
  <c r="BI372" i="10" s="1"/>
  <c r="BI373" i="10" s="1"/>
  <c r="BI481" i="10" s="1"/>
  <c r="BI392" i="10" l="1"/>
  <c r="N42" i="14" s="1"/>
  <c r="BI326" i="10"/>
  <c r="BI328" i="10" s="1"/>
  <c r="BJ325" i="10" s="1"/>
  <c r="BI248" i="10"/>
  <c r="BI396" i="10"/>
  <c r="BI397" i="10" s="1"/>
  <c r="N45" i="14" s="1"/>
  <c r="N73" i="14" s="1"/>
  <c r="N92" i="14" s="1"/>
  <c r="BI442" i="10"/>
  <c r="BI443" i="10" s="1"/>
  <c r="BJ253" i="10"/>
  <c r="BI498" i="10"/>
  <c r="BI488" i="10" l="1"/>
  <c r="BI494" i="10" s="1"/>
  <c r="BI482" i="10"/>
  <c r="BI483" i="10" s="1"/>
  <c r="BI402" i="10"/>
  <c r="BJ261" i="10"/>
  <c r="BJ303" i="10" s="1"/>
  <c r="BJ360" i="10" l="1"/>
  <c r="BJ304" i="10"/>
  <c r="BI403" i="10"/>
  <c r="BI448" i="10"/>
  <c r="BJ478" i="10"/>
  <c r="BI502" i="10"/>
  <c r="BI503" i="10" s="1"/>
  <c r="BI511" i="10" l="1"/>
  <c r="BI505" i="10"/>
  <c r="BI510" i="10"/>
  <c r="BJ363" i="10"/>
  <c r="BJ383" i="10"/>
  <c r="BJ435" i="10" l="1"/>
  <c r="BJ367" i="10"/>
  <c r="BJ366" i="10"/>
  <c r="BI507" i="10"/>
  <c r="BI506" i="10"/>
  <c r="BJ368" i="10" l="1"/>
  <c r="BK365" i="10" s="1"/>
  <c r="BJ370" i="10"/>
  <c r="BJ371" i="10" s="1"/>
  <c r="BJ380" i="10" s="1"/>
  <c r="BJ381" i="10" l="1"/>
  <c r="BJ279" i="10" l="1"/>
  <c r="BJ280" i="10" s="1"/>
  <c r="BJ284" i="10" s="1"/>
  <c r="BJ285" i="10" s="1"/>
  <c r="BJ264" i="10"/>
  <c r="BJ265" i="10" s="1"/>
  <c r="BJ271" i="10" s="1"/>
  <c r="BJ272" i="10" s="1"/>
  <c r="BJ274" i="10" s="1"/>
  <c r="BJ276" i="10" s="1"/>
  <c r="BJ414" i="10"/>
  <c r="BJ465" i="10"/>
  <c r="BJ309" i="10" l="1"/>
  <c r="BJ255" i="10"/>
  <c r="BJ500" i="10"/>
  <c r="BK282" i="10"/>
  <c r="BJ382" i="10" l="1"/>
  <c r="BK288" i="10"/>
  <c r="BJ434" i="10" l="1"/>
  <c r="BJ466" i="10"/>
  <c r="BJ415" i="10"/>
  <c r="BJ384" i="10"/>
  <c r="BJ387" i="10" l="1"/>
  <c r="BJ389" i="10" s="1"/>
  <c r="BJ385" i="10"/>
  <c r="BJ416" i="10"/>
  <c r="BJ419" i="10" s="1"/>
  <c r="BJ327" i="10" s="1"/>
  <c r="BJ391" i="10" s="1"/>
  <c r="BJ318" i="10" l="1"/>
  <c r="BJ319" i="10" s="1"/>
  <c r="BJ390" i="10"/>
  <c r="BJ256" i="10"/>
  <c r="BJ245" i="10" s="1"/>
  <c r="BJ436" i="10"/>
  <c r="BJ386" i="10"/>
  <c r="BJ437" i="10" l="1"/>
  <c r="BJ438" i="10" s="1"/>
  <c r="BJ247" i="10"/>
  <c r="BJ372" i="10" s="1"/>
  <c r="BJ373" i="10" s="1"/>
  <c r="BJ481" i="10" s="1"/>
  <c r="BJ257" i="10"/>
  <c r="BJ258" i="10" s="1"/>
  <c r="BJ326" i="10"/>
  <c r="BJ328" i="10" s="1"/>
  <c r="BJ392" i="10"/>
  <c r="BJ487" i="10"/>
  <c r="BK316" i="10"/>
  <c r="BK313" i="10" s="1"/>
  <c r="BK314" i="10" s="1"/>
  <c r="BK317" i="10" s="1"/>
  <c r="BK388" i="10" s="1"/>
  <c r="O37" i="14" s="1"/>
  <c r="O69" i="14" s="1"/>
  <c r="O88" i="14" s="1"/>
  <c r="BJ442" i="10" l="1"/>
  <c r="BJ443" i="10" s="1"/>
  <c r="BJ248" i="10"/>
  <c r="BJ498" i="10"/>
  <c r="BK253" i="10"/>
  <c r="BK325" i="10"/>
  <c r="BJ488" i="10"/>
  <c r="BJ494" i="10" s="1"/>
  <c r="BJ396" i="10"/>
  <c r="BJ397" i="10" s="1"/>
  <c r="BJ482" i="10" l="1"/>
  <c r="BJ483" i="10" s="1"/>
  <c r="BJ402" i="10"/>
  <c r="BK261" i="10"/>
  <c r="BK303" i="10" s="1"/>
  <c r="BK304" i="10" l="1"/>
  <c r="BK360" i="10"/>
  <c r="BJ403" i="10"/>
  <c r="BJ448" i="10"/>
  <c r="BK478" i="10"/>
  <c r="BJ502" i="10"/>
  <c r="BJ503" i="10" s="1"/>
  <c r="BJ511" i="10" l="1"/>
  <c r="BJ505" i="10"/>
  <c r="BK383" i="10"/>
  <c r="O34" i="14" s="1"/>
  <c r="O67" i="14" s="1"/>
  <c r="O86" i="14" s="1"/>
  <c r="BK363" i="10"/>
  <c r="BJ510" i="10"/>
  <c r="H70" i="8" s="1"/>
  <c r="BI456" i="10" s="1"/>
  <c r="BI458" i="10" s="1"/>
  <c r="BI459" i="10" l="1"/>
  <c r="BI473" i="10"/>
  <c r="N49" i="14" s="1"/>
  <c r="E20" i="4"/>
  <c r="DI456" i="10"/>
  <c r="DI458" i="10" s="1"/>
  <c r="DI459" i="10" s="1"/>
  <c r="BU456" i="10"/>
  <c r="BU458" i="10" s="1"/>
  <c r="DF456" i="10"/>
  <c r="DF458" i="10" s="1"/>
  <c r="DF459" i="10" s="1"/>
  <c r="DS456" i="10"/>
  <c r="DS458" i="10" s="1"/>
  <c r="DS459" i="10" s="1"/>
  <c r="K24" i="3"/>
  <c r="K25" i="3" s="1"/>
  <c r="DQ456" i="10"/>
  <c r="DQ458" i="10" s="1"/>
  <c r="DQ459" i="10" s="1"/>
  <c r="DA456" i="10"/>
  <c r="DA458" i="10" s="1"/>
  <c r="DA459" i="10" s="1"/>
  <c r="DP456" i="10"/>
  <c r="DP458" i="10" s="1"/>
  <c r="DP459" i="10" s="1"/>
  <c r="BK456" i="10"/>
  <c r="BK458" i="10" s="1"/>
  <c r="BZ456" i="10"/>
  <c r="BZ458" i="10" s="1"/>
  <c r="DG456" i="10"/>
  <c r="DG458" i="10" s="1"/>
  <c r="DG459" i="10" s="1"/>
  <c r="CH456" i="10"/>
  <c r="CH458" i="10" s="1"/>
  <c r="CW456" i="10"/>
  <c r="CW458" i="10" s="1"/>
  <c r="CQ456" i="10"/>
  <c r="CQ458" i="10" s="1"/>
  <c r="BN456" i="10"/>
  <c r="BN458" i="10" s="1"/>
  <c r="CL456" i="10"/>
  <c r="CL458" i="10" s="1"/>
  <c r="DE456" i="10"/>
  <c r="DE458" i="10" s="1"/>
  <c r="DE459" i="10" s="1"/>
  <c r="BT456" i="10"/>
  <c r="BT458" i="10" s="1"/>
  <c r="DC456" i="10"/>
  <c r="DC458" i="10" s="1"/>
  <c r="DC459" i="10" s="1"/>
  <c r="CN456" i="10"/>
  <c r="CN458" i="10" s="1"/>
  <c r="BW456" i="10"/>
  <c r="BW458" i="10" s="1"/>
  <c r="CJ456" i="10"/>
  <c r="CJ458" i="10" s="1"/>
  <c r="CS456" i="10"/>
  <c r="CS458" i="10" s="1"/>
  <c r="DR456" i="10"/>
  <c r="DR458" i="10" s="1"/>
  <c r="DR459" i="10" s="1"/>
  <c r="DL456" i="10"/>
  <c r="DL458" i="10" s="1"/>
  <c r="DL459" i="10" s="1"/>
  <c r="CO456" i="10"/>
  <c r="CO458" i="10" s="1"/>
  <c r="CX456" i="10"/>
  <c r="CX458" i="10" s="1"/>
  <c r="CX459" i="10" s="1"/>
  <c r="BY456" i="10"/>
  <c r="BY458" i="10" s="1"/>
  <c r="BX456" i="10"/>
  <c r="BX458" i="10" s="1"/>
  <c r="DU456" i="10"/>
  <c r="DU458" i="10" s="1"/>
  <c r="DU459" i="10" s="1"/>
  <c r="CA456" i="10"/>
  <c r="CA458" i="10" s="1"/>
  <c r="DT456" i="10"/>
  <c r="DT458" i="10" s="1"/>
  <c r="DT459" i="10" s="1"/>
  <c r="CT456" i="10"/>
  <c r="CT458" i="10" s="1"/>
  <c r="CR456" i="10"/>
  <c r="CR458" i="10" s="1"/>
  <c r="BL456" i="10"/>
  <c r="BL458" i="10" s="1"/>
  <c r="CB456" i="10"/>
  <c r="CB458" i="10" s="1"/>
  <c r="CP456" i="10"/>
  <c r="CP458" i="10" s="1"/>
  <c r="BS456" i="10"/>
  <c r="BS458" i="10" s="1"/>
  <c r="DM456" i="10"/>
  <c r="DM458" i="10" s="1"/>
  <c r="DM459" i="10" s="1"/>
  <c r="CD456" i="10"/>
  <c r="CD458" i="10" s="1"/>
  <c r="BO456" i="10"/>
  <c r="BO458" i="10" s="1"/>
  <c r="CK456" i="10"/>
  <c r="CK458" i="10" s="1"/>
  <c r="DN456" i="10"/>
  <c r="DN458" i="10" s="1"/>
  <c r="DN459" i="10" s="1"/>
  <c r="CG456" i="10"/>
  <c r="CG458" i="10" s="1"/>
  <c r="CV456" i="10"/>
  <c r="CV458" i="10" s="1"/>
  <c r="CI456" i="10"/>
  <c r="CI458" i="10" s="1"/>
  <c r="DH456" i="10"/>
  <c r="DH458" i="10" s="1"/>
  <c r="DH459" i="10" s="1"/>
  <c r="DK456" i="10"/>
  <c r="DK458" i="10" s="1"/>
  <c r="DK459" i="10" s="1"/>
  <c r="DO456" i="10"/>
  <c r="DO458" i="10" s="1"/>
  <c r="DO459" i="10" s="1"/>
  <c r="CE456" i="10"/>
  <c r="CE458" i="10" s="1"/>
  <c r="CZ456" i="10"/>
  <c r="CZ458" i="10" s="1"/>
  <c r="CZ459" i="10" s="1"/>
  <c r="BP456" i="10"/>
  <c r="BP458" i="10" s="1"/>
  <c r="DB456" i="10"/>
  <c r="DB458" i="10" s="1"/>
  <c r="DB459" i="10" s="1"/>
  <c r="DJ456" i="10"/>
  <c r="DJ458" i="10" s="1"/>
  <c r="DJ459" i="10" s="1"/>
  <c r="CU456" i="10"/>
  <c r="CU458" i="10" s="1"/>
  <c r="BV456" i="10"/>
  <c r="BV458" i="10" s="1"/>
  <c r="BR456" i="10"/>
  <c r="BR458" i="10" s="1"/>
  <c r="CM456" i="10"/>
  <c r="CM458" i="10" s="1"/>
  <c r="BM456" i="10"/>
  <c r="BM458" i="10" s="1"/>
  <c r="CF456" i="10"/>
  <c r="CF458" i="10" s="1"/>
  <c r="CC456" i="10"/>
  <c r="CC458" i="10" s="1"/>
  <c r="CY456" i="10"/>
  <c r="CY458" i="10" s="1"/>
  <c r="CY459" i="10" s="1"/>
  <c r="BQ456" i="10"/>
  <c r="BQ458" i="10" s="1"/>
  <c r="DD456" i="10"/>
  <c r="DD458" i="10" s="1"/>
  <c r="DD459" i="10" s="1"/>
  <c r="BJ456" i="10"/>
  <c r="BJ458" i="10" s="1"/>
  <c r="BK366" i="10"/>
  <c r="BK367" i="10"/>
  <c r="BK435" i="10"/>
  <c r="BJ507" i="10"/>
  <c r="BJ506" i="10"/>
  <c r="BK370" i="10" l="1"/>
  <c r="BK371" i="10" s="1"/>
  <c r="BK380" i="10" s="1"/>
  <c r="O31" i="14" s="1"/>
  <c r="O64" i="14" s="1"/>
  <c r="O83" i="14" s="1"/>
  <c r="BX459" i="10"/>
  <c r="BX473" i="10"/>
  <c r="CW459" i="10"/>
  <c r="CW473" i="10"/>
  <c r="AI49" i="14" s="1"/>
  <c r="CI459" i="10"/>
  <c r="CI473" i="10"/>
  <c r="BM459" i="10"/>
  <c r="BM473" i="10"/>
  <c r="BR459" i="10"/>
  <c r="BR473" i="10"/>
  <c r="BO473" i="10"/>
  <c r="BO459" i="10"/>
  <c r="BK459" i="10"/>
  <c r="BK473" i="10"/>
  <c r="P49" i="14" s="1"/>
  <c r="CV473" i="10"/>
  <c r="AH49" i="14" s="1"/>
  <c r="CV459" i="10"/>
  <c r="CD459" i="10"/>
  <c r="CD473" i="10"/>
  <c r="BQ473" i="10"/>
  <c r="BQ459" i="10"/>
  <c r="BZ473" i="10"/>
  <c r="BZ459" i="10"/>
  <c r="CS459" i="10"/>
  <c r="CS473" i="10"/>
  <c r="AG49" i="14" s="1"/>
  <c r="CA459" i="10"/>
  <c r="CA473" i="10"/>
  <c r="CO473" i="10"/>
  <c r="CO459" i="10"/>
  <c r="CJ473" i="10"/>
  <c r="AB49" i="14" s="1"/>
  <c r="CJ459" i="10"/>
  <c r="CQ473" i="10"/>
  <c r="AF49" i="14" s="1"/>
  <c r="CQ459" i="10"/>
  <c r="CH459" i="10"/>
  <c r="CH473" i="10"/>
  <c r="CM459" i="10"/>
  <c r="CM473" i="10"/>
  <c r="CU459" i="10"/>
  <c r="CU473" i="10"/>
  <c r="BS459" i="10"/>
  <c r="BS473" i="10"/>
  <c r="CP459" i="10"/>
  <c r="CP473" i="10"/>
  <c r="BW473" i="10"/>
  <c r="V49" i="14" s="1"/>
  <c r="BW459" i="10"/>
  <c r="BP459" i="10"/>
  <c r="BP473" i="10"/>
  <c r="R49" i="14" s="1"/>
  <c r="CN459" i="10"/>
  <c r="CN473" i="10"/>
  <c r="CG459" i="10"/>
  <c r="CG473" i="10"/>
  <c r="CC459" i="10"/>
  <c r="CC473" i="10"/>
  <c r="BU473" i="10"/>
  <c r="BU459" i="10"/>
  <c r="BY459" i="10"/>
  <c r="BY473" i="10"/>
  <c r="CK473" i="10"/>
  <c r="CK459" i="10"/>
  <c r="CB473" i="10"/>
  <c r="X49" i="14" s="1"/>
  <c r="CB459" i="10"/>
  <c r="CE473" i="10"/>
  <c r="CE459" i="10"/>
  <c r="BJ473" i="10"/>
  <c r="O49" i="14" s="1"/>
  <c r="BJ459" i="10"/>
  <c r="CT459" i="10"/>
  <c r="CT473" i="10"/>
  <c r="BN473" i="10"/>
  <c r="BN459" i="10"/>
  <c r="CF459" i="10"/>
  <c r="CF473" i="10"/>
  <c r="BV473" i="10"/>
  <c r="BV459" i="10"/>
  <c r="BL473" i="10"/>
  <c r="BL459" i="10"/>
  <c r="CR473" i="10"/>
  <c r="CR459" i="10"/>
  <c r="BT459" i="10"/>
  <c r="BT473" i="10"/>
  <c r="T49" i="14" s="1"/>
  <c r="CL473" i="10"/>
  <c r="AC49" i="14" s="1"/>
  <c r="CL459" i="10"/>
  <c r="BK368" i="10"/>
  <c r="BL365" i="10" s="1"/>
  <c r="BK381" i="10" l="1"/>
  <c r="O32" i="14" s="1"/>
  <c r="O65" i="14" s="1"/>
  <c r="O84" i="14" s="1"/>
  <c r="Z49" i="14"/>
  <c r="W49" i="14"/>
  <c r="U49" i="14"/>
  <c r="E460" i="10"/>
  <c r="D13" i="4" s="1"/>
  <c r="AD49" i="14"/>
  <c r="Y49" i="14"/>
  <c r="S49" i="14"/>
  <c r="AE49" i="14"/>
  <c r="Q49" i="14"/>
  <c r="AA49" i="14"/>
  <c r="BK414" i="10"/>
  <c r="BK264" i="10"/>
  <c r="BK265" i="10" s="1"/>
  <c r="BK271" i="10" s="1"/>
  <c r="BK272" i="10" s="1"/>
  <c r="BK274" i="10" s="1"/>
  <c r="BK276" i="10" s="1"/>
  <c r="BK465" i="10" l="1"/>
  <c r="BK279" i="10"/>
  <c r="BK280" i="10" s="1"/>
  <c r="BK284" i="10" s="1"/>
  <c r="BK285" i="10" s="1"/>
  <c r="BL282" i="10" s="1"/>
  <c r="D8" i="4"/>
  <c r="BK309" i="10"/>
  <c r="BK255" i="10"/>
  <c r="BK500" i="10" l="1"/>
  <c r="BK382" i="10"/>
  <c r="O33" i="14" s="1"/>
  <c r="O66" i="14" s="1"/>
  <c r="O85" i="14" s="1"/>
  <c r="BL288" i="10"/>
  <c r="BK434" i="10" l="1"/>
  <c r="BK415" i="10"/>
  <c r="BK466" i="10"/>
  <c r="BK384" i="10"/>
  <c r="O35" i="14" s="1"/>
  <c r="BK385" i="10" l="1"/>
  <c r="BK387" i="10"/>
  <c r="O36" i="14" s="1"/>
  <c r="O68" i="14" s="1"/>
  <c r="O87" i="14" s="1"/>
  <c r="BK416" i="10"/>
  <c r="BK419" i="10" s="1"/>
  <c r="BK327" i="10" s="1"/>
  <c r="BK391" i="10" s="1"/>
  <c r="BK386" i="10" l="1"/>
  <c r="O39" i="14"/>
  <c r="BK318" i="10"/>
  <c r="BK319" i="10" s="1"/>
  <c r="BK389" i="10"/>
  <c r="O38" i="14" s="1"/>
  <c r="BK436" i="10"/>
  <c r="BK256" i="10"/>
  <c r="BK245" i="10" s="1"/>
  <c r="BK257" i="10" l="1"/>
  <c r="BK258" i="10" s="1"/>
  <c r="BK247" i="10"/>
  <c r="BK372" i="10" s="1"/>
  <c r="BK373" i="10" s="1"/>
  <c r="BK481" i="10" s="1"/>
  <c r="BK437" i="10"/>
  <c r="BK438" i="10" s="1"/>
  <c r="BK390" i="10"/>
  <c r="BK487" i="10"/>
  <c r="BL316" i="10"/>
  <c r="BL313" i="10" s="1"/>
  <c r="BL314" i="10" s="1"/>
  <c r="BL317" i="10" s="1"/>
  <c r="BL388" i="10" s="1"/>
  <c r="BK392" i="10" l="1"/>
  <c r="O42" i="14" s="1"/>
  <c r="O41" i="14"/>
  <c r="BK442" i="10"/>
  <c r="BK443" i="10" s="1"/>
  <c r="BK248" i="10"/>
  <c r="BK326" i="10"/>
  <c r="BK328" i="10" s="1"/>
  <c r="BK396" i="10"/>
  <c r="BK397" i="10" s="1"/>
  <c r="O45" i="14" s="1"/>
  <c r="O73" i="14" s="1"/>
  <c r="O92" i="14" s="1"/>
  <c r="BK498" i="10"/>
  <c r="BL253" i="10"/>
  <c r="BL261" i="10" l="1"/>
  <c r="BL303" i="10" s="1"/>
  <c r="BK482" i="10"/>
  <c r="BK483" i="10" s="1"/>
  <c r="BK402" i="10"/>
  <c r="BL325" i="10"/>
  <c r="BK488" i="10"/>
  <c r="BK494" i="10" s="1"/>
  <c r="BK403" i="10" l="1"/>
  <c r="BK448" i="10"/>
  <c r="BK502" i="10"/>
  <c r="BK503" i="10" s="1"/>
  <c r="BK510" i="10" s="1"/>
  <c r="BL478" i="10"/>
  <c r="BL360" i="10"/>
  <c r="BL304" i="10"/>
  <c r="BL383" i="10" l="1"/>
  <c r="BL363" i="10"/>
  <c r="BK505" i="10"/>
  <c r="BK511" i="10"/>
  <c r="BL367" i="10" l="1"/>
  <c r="BL366" i="10"/>
  <c r="BK507" i="10"/>
  <c r="BK506" i="10"/>
  <c r="BL435" i="10"/>
  <c r="BL368" i="10" l="1"/>
  <c r="BM365" i="10" s="1"/>
  <c r="BL370" i="10"/>
  <c r="BL371" i="10" s="1"/>
  <c r="BL380" i="10" s="1"/>
  <c r="BL381" i="10" s="1"/>
  <c r="BL264" i="10" l="1"/>
  <c r="BL265" i="10" s="1"/>
  <c r="BL271" i="10" s="1"/>
  <c r="BL272" i="10" s="1"/>
  <c r="BL274" i="10" s="1"/>
  <c r="BL276" i="10" s="1"/>
  <c r="BL465" i="10"/>
  <c r="BL279" i="10"/>
  <c r="BL280" i="10" s="1"/>
  <c r="BL284" i="10" s="1"/>
  <c r="BL285" i="10" s="1"/>
  <c r="BL414" i="10"/>
  <c r="BL500" i="10" l="1"/>
  <c r="BM282" i="10"/>
  <c r="BL255" i="10"/>
  <c r="BL309" i="10"/>
  <c r="BL382" i="10" l="1"/>
  <c r="BM288" i="10"/>
  <c r="BL415" i="10" l="1"/>
  <c r="BL466" i="10"/>
  <c r="BL434" i="10"/>
  <c r="BL384" i="10"/>
  <c r="BL385" i="10" l="1"/>
  <c r="BL387" i="10"/>
  <c r="BL416" i="10"/>
  <c r="BL419" i="10" s="1"/>
  <c r="BL327" i="10" s="1"/>
  <c r="BL391" i="10" s="1"/>
  <c r="BL256" i="10" l="1"/>
  <c r="BL245" i="10" s="1"/>
  <c r="BL436" i="10"/>
  <c r="BL389" i="10"/>
  <c r="BL318" i="10"/>
  <c r="BL319" i="10" s="1"/>
  <c r="BL386" i="10"/>
  <c r="BM316" i="10" l="1"/>
  <c r="BM313" i="10" s="1"/>
  <c r="BM314" i="10" s="1"/>
  <c r="BM317" i="10" s="1"/>
  <c r="BM388" i="10" s="1"/>
  <c r="P37" i="14" s="1"/>
  <c r="P69" i="14" s="1"/>
  <c r="P88" i="14" s="1"/>
  <c r="BL487" i="10"/>
  <c r="BL437" i="10"/>
  <c r="BL438" i="10" s="1"/>
  <c r="BL390" i="10"/>
  <c r="BL392" i="10" s="1"/>
  <c r="BL257" i="10"/>
  <c r="BL258" i="10" s="1"/>
  <c r="BL247" i="10"/>
  <c r="BL372" i="10" s="1"/>
  <c r="BL373" i="10" s="1"/>
  <c r="BL481" i="10" s="1"/>
  <c r="BL396" i="10" l="1"/>
  <c r="BL397" i="10" s="1"/>
  <c r="BL442" i="10"/>
  <c r="BL443" i="10" s="1"/>
  <c r="BL248" i="10"/>
  <c r="BL498" i="10"/>
  <c r="BM253" i="10"/>
  <c r="BL326" i="10"/>
  <c r="BL328" i="10" s="1"/>
  <c r="BL482" i="10" l="1"/>
  <c r="BL483" i="10" s="1"/>
  <c r="BL502" i="10" s="1"/>
  <c r="BL503" i="10" s="1"/>
  <c r="BL402" i="10"/>
  <c r="BL403" i="10" s="1"/>
  <c r="BL488" i="10"/>
  <c r="BL494" i="10" s="1"/>
  <c r="BM325" i="10"/>
  <c r="BM261" i="10"/>
  <c r="BM303" i="10" s="1"/>
  <c r="BM478" i="10" l="1"/>
  <c r="BL448" i="10"/>
  <c r="BL505" i="10"/>
  <c r="BL511" i="10"/>
  <c r="BL510" i="10"/>
  <c r="BM360" i="10"/>
  <c r="BM304" i="10"/>
  <c r="BM383" i="10" l="1"/>
  <c r="P34" i="14" s="1"/>
  <c r="P67" i="14" s="1"/>
  <c r="P86" i="14" s="1"/>
  <c r="BM363" i="10"/>
  <c r="BL506" i="10"/>
  <c r="BL507" i="10"/>
  <c r="BM366" i="10" l="1"/>
  <c r="BM367" i="10"/>
  <c r="BM435" i="10"/>
  <c r="BM370" i="10" l="1"/>
  <c r="BM371" i="10" s="1"/>
  <c r="BM380" i="10" s="1"/>
  <c r="BM368" i="10"/>
  <c r="BN365" i="10" s="1"/>
  <c r="BM381" i="10" l="1"/>
  <c r="P32" i="14" s="1"/>
  <c r="P65" i="14" s="1"/>
  <c r="P84" i="14" s="1"/>
  <c r="P31" i="14"/>
  <c r="P64" i="14" s="1"/>
  <c r="P83" i="14" s="1"/>
  <c r="BM414" i="10"/>
  <c r="BM279" i="10"/>
  <c r="BM280" i="10" s="1"/>
  <c r="BM284" i="10" s="1"/>
  <c r="BM285" i="10" s="1"/>
  <c r="BM465" i="10"/>
  <c r="BM264" i="10" l="1"/>
  <c r="BM265" i="10" s="1"/>
  <c r="BM271" i="10" s="1"/>
  <c r="BM272" i="10" s="1"/>
  <c r="BM274" i="10" s="1"/>
  <c r="BM276" i="10" s="1"/>
  <c r="BM309" i="10" s="1"/>
  <c r="BN282" i="10"/>
  <c r="BM500" i="10"/>
  <c r="BM255" i="10" l="1"/>
  <c r="BM382" i="10" s="1"/>
  <c r="P33" i="14" s="1"/>
  <c r="P66" i="14" s="1"/>
  <c r="P85" i="14" s="1"/>
  <c r="BN288" i="10"/>
  <c r="BM415" i="10" l="1"/>
  <c r="BM434" i="10"/>
  <c r="BM466" i="10"/>
  <c r="BM384" i="10"/>
  <c r="P35" i="14" s="1"/>
  <c r="BM387" i="10" l="1"/>
  <c r="BM385" i="10"/>
  <c r="BM416" i="10"/>
  <c r="BM419" i="10" s="1"/>
  <c r="BM327" i="10" s="1"/>
  <c r="BM391" i="10" s="1"/>
  <c r="BM386" i="10" l="1"/>
  <c r="P39" i="14"/>
  <c r="BM389" i="10"/>
  <c r="P38" i="14" s="1"/>
  <c r="P36" i="14"/>
  <c r="P68" i="14" s="1"/>
  <c r="P87" i="14" s="1"/>
  <c r="BM436" i="10"/>
  <c r="BM256" i="10"/>
  <c r="BM245" i="10" s="1"/>
  <c r="BM318" i="10"/>
  <c r="BM319" i="10" s="1"/>
  <c r="BM390" i="10" l="1"/>
  <c r="BM392" i="10" s="1"/>
  <c r="P42" i="14" s="1"/>
  <c r="P41" i="14"/>
  <c r="BN316" i="10"/>
  <c r="BN313" i="10" s="1"/>
  <c r="BN314" i="10" s="1"/>
  <c r="BN317" i="10" s="1"/>
  <c r="BN388" i="10" s="1"/>
  <c r="BM487" i="10"/>
  <c r="BM257" i="10"/>
  <c r="BM258" i="10" s="1"/>
  <c r="BM247" i="10"/>
  <c r="BM372" i="10" s="1"/>
  <c r="BM373" i="10" s="1"/>
  <c r="BM481" i="10" s="1"/>
  <c r="BM437" i="10"/>
  <c r="BM438" i="10" s="1"/>
  <c r="BM326" i="10" l="1"/>
  <c r="BM328" i="10" s="1"/>
  <c r="BM442" i="10"/>
  <c r="BM443" i="10" s="1"/>
  <c r="BN325" i="10"/>
  <c r="BM488" i="10"/>
  <c r="BM494" i="10" s="1"/>
  <c r="BM396" i="10"/>
  <c r="BM397" i="10" s="1"/>
  <c r="P45" i="14" s="1"/>
  <c r="P73" i="14" s="1"/>
  <c r="P92" i="14" s="1"/>
  <c r="BM248" i="10"/>
  <c r="BM498" i="10"/>
  <c r="BN253" i="10"/>
  <c r="BN261" i="10" l="1"/>
  <c r="BN303" i="10" s="1"/>
  <c r="BM482" i="10"/>
  <c r="BM483" i="10" s="1"/>
  <c r="BM402" i="10"/>
  <c r="BM448" i="10" l="1"/>
  <c r="BM403" i="10"/>
  <c r="BM502" i="10"/>
  <c r="BM503" i="10" s="1"/>
  <c r="BM510" i="10" s="1"/>
  <c r="BN478" i="10"/>
  <c r="BN360" i="10"/>
  <c r="BN304" i="10"/>
  <c r="BN383" i="10" l="1"/>
  <c r="BN363" i="10"/>
  <c r="BM505" i="10"/>
  <c r="BM511" i="10"/>
  <c r="BN366" i="10" l="1"/>
  <c r="BN367" i="10"/>
  <c r="BM507" i="10"/>
  <c r="BM506" i="10"/>
  <c r="BN435" i="10"/>
  <c r="BN370" i="10" l="1"/>
  <c r="BN371" i="10" s="1"/>
  <c r="BN380" i="10" s="1"/>
  <c r="BN381" i="10" s="1"/>
  <c r="BN368" i="10"/>
  <c r="BO365" i="10" s="1"/>
  <c r="BN414" i="10" l="1"/>
  <c r="BN264" i="10"/>
  <c r="BN265" i="10" s="1"/>
  <c r="BN271" i="10" s="1"/>
  <c r="BN272" i="10" s="1"/>
  <c r="BN274" i="10" s="1"/>
  <c r="BN276" i="10" s="1"/>
  <c r="BN465" i="10"/>
  <c r="BN279" i="10"/>
  <c r="BN280" i="10" s="1"/>
  <c r="BN284" i="10" s="1"/>
  <c r="BN285" i="10" s="1"/>
  <c r="BN500" i="10" l="1"/>
  <c r="BO282" i="10"/>
  <c r="BN255" i="10"/>
  <c r="BN309" i="10"/>
  <c r="BO288" i="10" l="1"/>
  <c r="BN382" i="10"/>
  <c r="BN434" i="10" l="1"/>
  <c r="BN415" i="10"/>
  <c r="BN466" i="10"/>
  <c r="BN384" i="10"/>
  <c r="BN385" i="10" l="1"/>
  <c r="BN386" i="10" s="1"/>
  <c r="BN387" i="10"/>
  <c r="BN416" i="10"/>
  <c r="BN419" i="10" s="1"/>
  <c r="BN327" i="10" s="1"/>
  <c r="BN391" i="10" s="1"/>
  <c r="BN318" i="10" l="1"/>
  <c r="BN319" i="10" s="1"/>
  <c r="BN389" i="10"/>
  <c r="BN256" i="10"/>
  <c r="BN245" i="10" s="1"/>
  <c r="BN436" i="10"/>
  <c r="BN437" i="10" l="1"/>
  <c r="BN438" i="10" s="1"/>
  <c r="BN257" i="10"/>
  <c r="BN258" i="10" s="1"/>
  <c r="BN247" i="10"/>
  <c r="BN372" i="10" s="1"/>
  <c r="BN373" i="10" s="1"/>
  <c r="BN481" i="10" s="1"/>
  <c r="BN390" i="10"/>
  <c r="BN392" i="10" s="1"/>
  <c r="BN487" i="10"/>
  <c r="BO316" i="10"/>
  <c r="BO313" i="10" s="1"/>
  <c r="BO314" i="10" s="1"/>
  <c r="BO317" i="10" s="1"/>
  <c r="BO388" i="10" s="1"/>
  <c r="Q37" i="14" s="1"/>
  <c r="Q69" i="14" s="1"/>
  <c r="Q88" i="14" s="1"/>
  <c r="BN396" i="10" l="1"/>
  <c r="BN397" i="10" s="1"/>
  <c r="BN248" i="10"/>
  <c r="BN498" i="10"/>
  <c r="BO253" i="10"/>
  <c r="BN326" i="10"/>
  <c r="BN328" i="10" s="1"/>
  <c r="BN442" i="10"/>
  <c r="BN443" i="10" s="1"/>
  <c r="BN488" i="10" l="1"/>
  <c r="BN494" i="10" s="1"/>
  <c r="BO325" i="10"/>
  <c r="BO261" i="10"/>
  <c r="BO303" i="10" s="1"/>
  <c r="BN482" i="10"/>
  <c r="BN483" i="10" s="1"/>
  <c r="BN402" i="10"/>
  <c r="BO478" i="10" l="1"/>
  <c r="BN502" i="10"/>
  <c r="BN503" i="10" s="1"/>
  <c r="BN403" i="10"/>
  <c r="BN448" i="10"/>
  <c r="BO304" i="10"/>
  <c r="BO360" i="10"/>
  <c r="BO383" i="10" l="1"/>
  <c r="Q34" i="14" s="1"/>
  <c r="Q67" i="14" s="1"/>
  <c r="Q86" i="14" s="1"/>
  <c r="BO363" i="10"/>
  <c r="BN505" i="10"/>
  <c r="BN511" i="10"/>
  <c r="BN510" i="10"/>
  <c r="BN506" i="10" l="1"/>
  <c r="BN507" i="10"/>
  <c r="BO367" i="10"/>
  <c r="BO366" i="10"/>
  <c r="BO435" i="10"/>
  <c r="BO368" i="10" l="1"/>
  <c r="BP365" i="10" s="1"/>
  <c r="BO370" i="10"/>
  <c r="BO371" i="10" s="1"/>
  <c r="BO380" i="10" s="1"/>
  <c r="Q31" i="14" s="1"/>
  <c r="Q64" i="14" s="1"/>
  <c r="Q83" i="14" s="1"/>
  <c r="BO381" i="10" l="1"/>
  <c r="Q32" i="14" s="1"/>
  <c r="Q65" i="14" s="1"/>
  <c r="Q84" i="14" s="1"/>
  <c r="BO465" i="10" l="1"/>
  <c r="BO264" i="10"/>
  <c r="BO265" i="10" s="1"/>
  <c r="BO271" i="10" s="1"/>
  <c r="BO272" i="10" s="1"/>
  <c r="BO274" i="10" s="1"/>
  <c r="BO276" i="10" s="1"/>
  <c r="BO414" i="10"/>
  <c r="BO279" i="10"/>
  <c r="BO280" i="10" s="1"/>
  <c r="BO284" i="10" s="1"/>
  <c r="BO285" i="10" s="1"/>
  <c r="BO309" i="10" l="1"/>
  <c r="BO255" i="10"/>
  <c r="BO500" i="10"/>
  <c r="BP282" i="10"/>
  <c r="BO382" i="10" l="1"/>
  <c r="Q33" i="14" s="1"/>
  <c r="Q66" i="14" s="1"/>
  <c r="Q85" i="14" s="1"/>
  <c r="BP288" i="10"/>
  <c r="BO415" i="10" l="1"/>
  <c r="BO434" i="10"/>
  <c r="BO466" i="10"/>
  <c r="BO384" i="10"/>
  <c r="Q35" i="14" s="1"/>
  <c r="BO387" i="10" l="1"/>
  <c r="BO385" i="10"/>
  <c r="Q39" i="14" s="1"/>
  <c r="BO416" i="10"/>
  <c r="BO419" i="10" s="1"/>
  <c r="BO327" i="10" s="1"/>
  <c r="BO391" i="10" s="1"/>
  <c r="BO389" i="10" l="1"/>
  <c r="Q38" i="14" s="1"/>
  <c r="Q36" i="14"/>
  <c r="Q68" i="14" s="1"/>
  <c r="Q87" i="14" s="1"/>
  <c r="BO436" i="10"/>
  <c r="BO256" i="10"/>
  <c r="BO245" i="10" s="1"/>
  <c r="BO318" i="10"/>
  <c r="BO319" i="10" s="1"/>
  <c r="BO386" i="10"/>
  <c r="BO390" i="10" l="1"/>
  <c r="Q41" i="14" s="1"/>
  <c r="BO487" i="10"/>
  <c r="BP316" i="10"/>
  <c r="BP313" i="10" s="1"/>
  <c r="BP314" i="10" s="1"/>
  <c r="BP317" i="10" s="1"/>
  <c r="BP388" i="10" s="1"/>
  <c r="BO247" i="10"/>
  <c r="BO372" i="10" s="1"/>
  <c r="BO373" i="10" s="1"/>
  <c r="BO481" i="10" s="1"/>
  <c r="BO257" i="10"/>
  <c r="BO258" i="10" s="1"/>
  <c r="BO437" i="10"/>
  <c r="BO438" i="10" s="1"/>
  <c r="BO326" i="10" l="1"/>
  <c r="BO328" i="10" s="1"/>
  <c r="BO392" i="10"/>
  <c r="Q42" i="14" s="1"/>
  <c r="BO248" i="10"/>
  <c r="BO396" i="10"/>
  <c r="BO442" i="10"/>
  <c r="BO443" i="10" s="1"/>
  <c r="BP253" i="10"/>
  <c r="BO498" i="10"/>
  <c r="BP325" i="10"/>
  <c r="BO488" i="10"/>
  <c r="BO494" i="10" s="1"/>
  <c r="BO397" i="10" l="1"/>
  <c r="Q45" i="14" s="1"/>
  <c r="Q73" i="14" s="1"/>
  <c r="Q92" i="14" s="1"/>
  <c r="BP261" i="10"/>
  <c r="BP303" i="10" s="1"/>
  <c r="BO482" i="10" l="1"/>
  <c r="BO483" i="10" s="1"/>
  <c r="BO402" i="10"/>
  <c r="BP304" i="10"/>
  <c r="BP360" i="10"/>
  <c r="BO502" i="10"/>
  <c r="BO503" i="10" s="1"/>
  <c r="BO510" i="10" s="1"/>
  <c r="BP478" i="10"/>
  <c r="BO448" i="10"/>
  <c r="BO403" i="10"/>
  <c r="BP383" i="10" l="1"/>
  <c r="BP363" i="10"/>
  <c r="BO511" i="10"/>
  <c r="BO505" i="10"/>
  <c r="BP366" i="10" l="1"/>
  <c r="BP367" i="10"/>
  <c r="BO506" i="10"/>
  <c r="BO507" i="10"/>
  <c r="BP435" i="10"/>
  <c r="BP370" i="10" l="1"/>
  <c r="BP371" i="10" s="1"/>
  <c r="BP380" i="10" s="1"/>
  <c r="BP381" i="10" s="1"/>
  <c r="BP368" i="10"/>
  <c r="BQ365" i="10" s="1"/>
  <c r="BP264" i="10" l="1"/>
  <c r="BP265" i="10" s="1"/>
  <c r="BP271" i="10" s="1"/>
  <c r="BP272" i="10" s="1"/>
  <c r="BP274" i="10" s="1"/>
  <c r="BP276" i="10" s="1"/>
  <c r="BP465" i="10"/>
  <c r="BP414" i="10"/>
  <c r="BP279" i="10"/>
  <c r="BP280" i="10" s="1"/>
  <c r="BP284" i="10" s="1"/>
  <c r="BP285" i="10" s="1"/>
  <c r="BP255" i="10" l="1"/>
  <c r="BP309" i="10"/>
  <c r="BQ282" i="10"/>
  <c r="BP500" i="10"/>
  <c r="BQ288" i="10" l="1"/>
  <c r="BP382" i="10"/>
  <c r="BP434" i="10" l="1"/>
  <c r="BP415" i="10"/>
  <c r="BP466" i="10"/>
  <c r="BP384" i="10"/>
  <c r="BP387" i="10" l="1"/>
  <c r="BP385" i="10"/>
  <c r="BP416" i="10"/>
  <c r="BP419" i="10" s="1"/>
  <c r="BP327" i="10" s="1"/>
  <c r="BP391" i="10" s="1"/>
  <c r="BP386" i="10" l="1"/>
  <c r="BP256" i="10"/>
  <c r="BP245" i="10" s="1"/>
  <c r="BP436" i="10"/>
  <c r="BP389" i="10"/>
  <c r="BP318" i="10"/>
  <c r="BP319" i="10" s="1"/>
  <c r="BP390" i="10" l="1"/>
  <c r="BP392" i="10" s="1"/>
  <c r="BP487" i="10"/>
  <c r="BQ316" i="10"/>
  <c r="BQ313" i="10" s="1"/>
  <c r="BQ314" i="10" s="1"/>
  <c r="BQ317" i="10" s="1"/>
  <c r="BQ388" i="10" s="1"/>
  <c r="R37" i="14" s="1"/>
  <c r="R69" i="14" s="1"/>
  <c r="R88" i="14" s="1"/>
  <c r="BP247" i="10"/>
  <c r="BP372" i="10" s="1"/>
  <c r="BP373" i="10" s="1"/>
  <c r="BP481" i="10" s="1"/>
  <c r="BP257" i="10"/>
  <c r="BP258" i="10" s="1"/>
  <c r="BP437" i="10"/>
  <c r="BP438" i="10" s="1"/>
  <c r="BP396" i="10" l="1"/>
  <c r="BP397" i="10" s="1"/>
  <c r="BP482" i="10" s="1"/>
  <c r="BP483" i="10" s="1"/>
  <c r="BP248" i="10"/>
  <c r="BP442" i="10"/>
  <c r="BP443" i="10" s="1"/>
  <c r="BQ253" i="10"/>
  <c r="BP498" i="10"/>
  <c r="BP326" i="10"/>
  <c r="BP328" i="10" s="1"/>
  <c r="BP402" i="10" l="1"/>
  <c r="BP403" i="10" s="1"/>
  <c r="BQ261" i="10"/>
  <c r="BQ303" i="10" s="1"/>
  <c r="BP488" i="10"/>
  <c r="BP494" i="10" s="1"/>
  <c r="BQ325" i="10"/>
  <c r="BP502" i="10"/>
  <c r="BP503" i="10" s="1"/>
  <c r="BP510" i="10" s="1"/>
  <c r="BQ478" i="10"/>
  <c r="BP448" i="10" l="1"/>
  <c r="BP511" i="10"/>
  <c r="BP505" i="10"/>
  <c r="BQ360" i="10"/>
  <c r="BQ304" i="10"/>
  <c r="BQ363" i="10" l="1"/>
  <c r="BQ383" i="10"/>
  <c r="R34" i="14" s="1"/>
  <c r="R67" i="14" s="1"/>
  <c r="R86" i="14" s="1"/>
  <c r="BP507" i="10"/>
  <c r="BP506" i="10"/>
  <c r="BQ435" i="10" l="1"/>
  <c r="BQ366" i="10"/>
  <c r="BQ367" i="10"/>
  <c r="BQ370" i="10" l="1"/>
  <c r="BQ371" i="10" s="1"/>
  <c r="BQ380" i="10" s="1"/>
  <c r="BQ368" i="10"/>
  <c r="BR365" i="10" s="1"/>
  <c r="BQ381" i="10" l="1"/>
  <c r="R32" i="14" s="1"/>
  <c r="R65" i="14" s="1"/>
  <c r="R84" i="14" s="1"/>
  <c r="R31" i="14"/>
  <c r="R64" i="14" s="1"/>
  <c r="R83" i="14" s="1"/>
  <c r="BQ279" i="10" l="1"/>
  <c r="BQ280" i="10" s="1"/>
  <c r="BQ284" i="10" s="1"/>
  <c r="BQ285" i="10" s="1"/>
  <c r="BQ500" i="10" s="1"/>
  <c r="BQ414" i="10"/>
  <c r="BQ465" i="10"/>
  <c r="BQ264" i="10"/>
  <c r="BQ265" i="10" s="1"/>
  <c r="BQ271" i="10" s="1"/>
  <c r="BQ272" i="10" s="1"/>
  <c r="BQ274" i="10" s="1"/>
  <c r="BQ276" i="10" s="1"/>
  <c r="BQ309" i="10" s="1"/>
  <c r="BR282" i="10" l="1"/>
  <c r="BQ255" i="10"/>
  <c r="BQ382" i="10" s="1"/>
  <c r="R33" i="14" s="1"/>
  <c r="R66" i="14" s="1"/>
  <c r="R85" i="14" s="1"/>
  <c r="BR288" i="10"/>
  <c r="BQ415" i="10" l="1"/>
  <c r="BQ434" i="10"/>
  <c r="BQ466" i="10"/>
  <c r="BQ384" i="10"/>
  <c r="R35" i="14" s="1"/>
  <c r="BQ387" i="10" l="1"/>
  <c r="BQ385" i="10"/>
  <c r="R39" i="14" s="1"/>
  <c r="BQ416" i="10"/>
  <c r="BQ419" i="10" s="1"/>
  <c r="BQ327" i="10" s="1"/>
  <c r="BQ391" i="10" s="1"/>
  <c r="BQ389" i="10" l="1"/>
  <c r="R38" i="14" s="1"/>
  <c r="R36" i="14"/>
  <c r="R68" i="14" s="1"/>
  <c r="R87" i="14" s="1"/>
  <c r="BQ256" i="10"/>
  <c r="BQ245" i="10" s="1"/>
  <c r="BQ436" i="10"/>
  <c r="BQ386" i="10"/>
  <c r="BQ318" i="10"/>
  <c r="BQ319" i="10" s="1"/>
  <c r="BQ390" i="10" l="1"/>
  <c r="BQ392" i="10" s="1"/>
  <c r="R42" i="14" s="1"/>
  <c r="R41" i="14"/>
  <c r="BQ326" i="10"/>
  <c r="BQ328" i="10" s="1"/>
  <c r="BQ437" i="10"/>
  <c r="BQ438" i="10" s="1"/>
  <c r="BR316" i="10"/>
  <c r="BR313" i="10" s="1"/>
  <c r="BR314" i="10" s="1"/>
  <c r="BR317" i="10" s="1"/>
  <c r="BR388" i="10" s="1"/>
  <c r="BQ487" i="10"/>
  <c r="BQ257" i="10"/>
  <c r="BQ258" i="10" s="1"/>
  <c r="BQ247" i="10"/>
  <c r="BQ372" i="10" s="1"/>
  <c r="BQ373" i="10" s="1"/>
  <c r="BQ481" i="10" s="1"/>
  <c r="BQ396" i="10" l="1"/>
  <c r="BQ397" i="10" s="1"/>
  <c r="BQ248" i="10"/>
  <c r="BQ442" i="10"/>
  <c r="BQ443" i="10" s="1"/>
  <c r="BQ498" i="10"/>
  <c r="BR253" i="10"/>
  <c r="BR325" i="10"/>
  <c r="BQ488" i="10"/>
  <c r="BQ494" i="10" s="1"/>
  <c r="BQ482" i="10" l="1"/>
  <c r="BQ483" i="10" s="1"/>
  <c r="R45" i="14"/>
  <c r="R73" i="14" s="1"/>
  <c r="R92" i="14" s="1"/>
  <c r="BQ402" i="10"/>
  <c r="BQ448" i="10" s="1"/>
  <c r="BR261" i="10"/>
  <c r="BR303" i="10" s="1"/>
  <c r="BR478" i="10"/>
  <c r="BQ502" i="10"/>
  <c r="BQ503" i="10" s="1"/>
  <c r="BQ510" i="10" s="1"/>
  <c r="BQ403" i="10" l="1"/>
  <c r="BQ505" i="10"/>
  <c r="BQ511" i="10"/>
  <c r="BR304" i="10"/>
  <c r="BR360" i="10"/>
  <c r="BR383" i="10" l="1"/>
  <c r="BR363" i="10"/>
  <c r="BQ507" i="10"/>
  <c r="BQ506" i="10"/>
  <c r="BR366" i="10" l="1"/>
  <c r="BR367" i="10"/>
  <c r="BR435" i="10"/>
  <c r="BR370" i="10" l="1"/>
  <c r="BR371" i="10" s="1"/>
  <c r="BR380" i="10" s="1"/>
  <c r="BR381" i="10" s="1"/>
  <c r="BR368" i="10"/>
  <c r="BS365" i="10" s="1"/>
  <c r="BR264" i="10" l="1"/>
  <c r="BR265" i="10" s="1"/>
  <c r="BR271" i="10" s="1"/>
  <c r="BR272" i="10" s="1"/>
  <c r="BR274" i="10" s="1"/>
  <c r="BR276" i="10" s="1"/>
  <c r="BR279" i="10"/>
  <c r="BR280" i="10" s="1"/>
  <c r="BR284" i="10" s="1"/>
  <c r="BR285" i="10" s="1"/>
  <c r="BR465" i="10"/>
  <c r="BR414" i="10"/>
  <c r="BR500" i="10" l="1"/>
  <c r="BS282" i="10"/>
  <c r="BR309" i="10"/>
  <c r="BR255" i="10"/>
  <c r="BR382" i="10" l="1"/>
  <c r="BS288" i="10"/>
  <c r="BR415" i="10" l="1"/>
  <c r="BR434" i="10"/>
  <c r="BR466" i="10"/>
  <c r="BR384" i="10"/>
  <c r="BR385" i="10" l="1"/>
  <c r="BR386" i="10" s="1"/>
  <c r="BR387" i="10"/>
  <c r="BR416" i="10"/>
  <c r="BR419" i="10" s="1"/>
  <c r="BR327" i="10" s="1"/>
  <c r="BR391" i="10" s="1"/>
  <c r="BR389" i="10" l="1"/>
  <c r="BR318" i="10"/>
  <c r="BR319" i="10" s="1"/>
  <c r="BR256" i="10"/>
  <c r="BR245" i="10" s="1"/>
  <c r="BR436" i="10"/>
  <c r="BR437" i="10" l="1"/>
  <c r="BR438" i="10" s="1"/>
  <c r="BR247" i="10"/>
  <c r="BR372" i="10" s="1"/>
  <c r="BR373" i="10" s="1"/>
  <c r="BR481" i="10" s="1"/>
  <c r="BR257" i="10"/>
  <c r="BR258" i="10" s="1"/>
  <c r="BR487" i="10"/>
  <c r="BS316" i="10"/>
  <c r="BS313" i="10" s="1"/>
  <c r="BS314" i="10" s="1"/>
  <c r="BS317" i="10" s="1"/>
  <c r="BS388" i="10" s="1"/>
  <c r="S37" i="14" s="1"/>
  <c r="S69" i="14" s="1"/>
  <c r="S88" i="14" s="1"/>
  <c r="BR390" i="10"/>
  <c r="BR392" i="10" s="1"/>
  <c r="BR248" i="10" l="1"/>
  <c r="BR396" i="10"/>
  <c r="BR397" i="10" s="1"/>
  <c r="BR326" i="10"/>
  <c r="BR328" i="10" s="1"/>
  <c r="BS253" i="10"/>
  <c r="BR498" i="10"/>
  <c r="BR442" i="10"/>
  <c r="BR443" i="10" s="1"/>
  <c r="BR482" i="10" l="1"/>
  <c r="BR483" i="10" s="1"/>
  <c r="BR402" i="10"/>
  <c r="BS325" i="10"/>
  <c r="BR488" i="10"/>
  <c r="BR494" i="10" s="1"/>
  <c r="BS261" i="10"/>
  <c r="BS303" i="10" s="1"/>
  <c r="BR403" i="10" l="1"/>
  <c r="BR448" i="10"/>
  <c r="BS360" i="10"/>
  <c r="BS304" i="10"/>
  <c r="BS478" i="10"/>
  <c r="BR502" i="10"/>
  <c r="BR503" i="10" s="1"/>
  <c r="BR505" i="10" l="1"/>
  <c r="BR511" i="10"/>
  <c r="BS383" i="10"/>
  <c r="S34" i="14" s="1"/>
  <c r="S67" i="14" s="1"/>
  <c r="S86" i="14" s="1"/>
  <c r="BS363" i="10"/>
  <c r="BR510" i="10"/>
  <c r="BS366" i="10" l="1"/>
  <c r="BS367" i="10"/>
  <c r="BS435" i="10"/>
  <c r="BR507" i="10"/>
  <c r="BR506" i="10"/>
  <c r="BS370" i="10" l="1"/>
  <c r="BS371" i="10" s="1"/>
  <c r="BS380" i="10" s="1"/>
  <c r="BS368" i="10"/>
  <c r="BT365" i="10" s="1"/>
  <c r="BS381" i="10" l="1"/>
  <c r="S32" i="14" s="1"/>
  <c r="S65" i="14" s="1"/>
  <c r="S84" i="14" s="1"/>
  <c r="S31" i="14"/>
  <c r="S64" i="14" s="1"/>
  <c r="S83" i="14" s="1"/>
  <c r="BS264" i="10"/>
  <c r="BS265" i="10" s="1"/>
  <c r="BS271" i="10" s="1"/>
  <c r="BS272" i="10" s="1"/>
  <c r="BS274" i="10" s="1"/>
  <c r="BS276" i="10" s="1"/>
  <c r="BS414" i="10"/>
  <c r="BS279" i="10"/>
  <c r="BS280" i="10" s="1"/>
  <c r="BS284" i="10" s="1"/>
  <c r="BS285" i="10" s="1"/>
  <c r="BS465" i="10"/>
  <c r="BS500" i="10" l="1"/>
  <c r="BT282" i="10"/>
  <c r="BS309" i="10"/>
  <c r="BS255" i="10"/>
  <c r="BS382" i="10" l="1"/>
  <c r="S33" i="14" s="1"/>
  <c r="S66" i="14" s="1"/>
  <c r="S85" i="14" s="1"/>
  <c r="BT288" i="10"/>
  <c r="BS415" i="10" l="1"/>
  <c r="BS434" i="10"/>
  <c r="BS466" i="10"/>
  <c r="BS384" i="10"/>
  <c r="S35" i="14" s="1"/>
  <c r="BS387" i="10" l="1"/>
  <c r="S36" i="14" s="1"/>
  <c r="S68" i="14" s="1"/>
  <c r="S87" i="14" s="1"/>
  <c r="BS385" i="10"/>
  <c r="BS416" i="10"/>
  <c r="BS419" i="10" s="1"/>
  <c r="BS327" i="10" s="1"/>
  <c r="BS391" i="10" s="1"/>
  <c r="BS389" i="10" l="1"/>
  <c r="S38" i="14" s="1"/>
  <c r="BS386" i="10"/>
  <c r="S39" i="14"/>
  <c r="BS390" i="10"/>
  <c r="BS256" i="10"/>
  <c r="BS245" i="10" s="1"/>
  <c r="BS436" i="10"/>
  <c r="BS318" i="10"/>
  <c r="BS319" i="10" s="1"/>
  <c r="BS392" i="10" l="1"/>
  <c r="S42" i="14" s="1"/>
  <c r="S41" i="14"/>
  <c r="BS487" i="10"/>
  <c r="BT316" i="10"/>
  <c r="BT313" i="10" s="1"/>
  <c r="BT314" i="10" s="1"/>
  <c r="BT317" i="10" s="1"/>
  <c r="BT388" i="10" s="1"/>
  <c r="BS437" i="10"/>
  <c r="BS438" i="10" s="1"/>
  <c r="BS257" i="10"/>
  <c r="BS258" i="10" s="1"/>
  <c r="BS247" i="10"/>
  <c r="BS372" i="10" s="1"/>
  <c r="BS373" i="10" s="1"/>
  <c r="BS481" i="10" s="1"/>
  <c r="BS326" i="10"/>
  <c r="BS328" i="10" s="1"/>
  <c r="BS442" i="10" l="1"/>
  <c r="BS443" i="10" s="1"/>
  <c r="BS396" i="10"/>
  <c r="BS397" i="10" s="1"/>
  <c r="S45" i="14" s="1"/>
  <c r="S73" i="14" s="1"/>
  <c r="S92" i="14" s="1"/>
  <c r="BS248" i="10"/>
  <c r="BS498" i="10"/>
  <c r="BT253" i="10"/>
  <c r="BT325" i="10"/>
  <c r="BS488" i="10"/>
  <c r="BS494" i="10" s="1"/>
  <c r="BS402" i="10" l="1"/>
  <c r="BS482" i="10"/>
  <c r="BS483" i="10" s="1"/>
  <c r="BS502" i="10" s="1"/>
  <c r="BS503" i="10" s="1"/>
  <c r="BS510" i="10" s="1"/>
  <c r="BS403" i="10"/>
  <c r="BS448" i="10"/>
  <c r="BT261" i="10"/>
  <c r="BT303" i="10" s="1"/>
  <c r="BT478" i="10" l="1"/>
  <c r="BT360" i="10"/>
  <c r="BT304" i="10"/>
  <c r="BS511" i="10"/>
  <c r="BS505" i="10"/>
  <c r="BS507" i="10" l="1"/>
  <c r="BS506" i="10"/>
  <c r="BT383" i="10"/>
  <c r="BT363" i="10"/>
  <c r="BT367" i="10" l="1"/>
  <c r="BT366" i="10"/>
  <c r="BT435" i="10"/>
  <c r="BT368" i="10" l="1"/>
  <c r="BU365" i="10" s="1"/>
  <c r="BT370" i="10"/>
  <c r="BT371" i="10" s="1"/>
  <c r="BT380" i="10" s="1"/>
  <c r="BT381" i="10" l="1"/>
  <c r="BT414" i="10" l="1"/>
  <c r="BT264" i="10"/>
  <c r="BT265" i="10" s="1"/>
  <c r="BT271" i="10" s="1"/>
  <c r="BT272" i="10" s="1"/>
  <c r="BT274" i="10" s="1"/>
  <c r="BT276" i="10" s="1"/>
  <c r="BT465" i="10"/>
  <c r="BT279" i="10"/>
  <c r="BT280" i="10" s="1"/>
  <c r="BT284" i="10" s="1"/>
  <c r="BT285" i="10" s="1"/>
  <c r="BT309" i="10" l="1"/>
  <c r="BT255" i="10"/>
  <c r="BU282" i="10"/>
  <c r="BT500" i="10"/>
  <c r="BT382" i="10" l="1"/>
  <c r="BU288" i="10"/>
  <c r="BT415" i="10" l="1"/>
  <c r="BT434" i="10"/>
  <c r="BT466" i="10"/>
  <c r="BT384" i="10"/>
  <c r="BT385" i="10" l="1"/>
  <c r="BT386" i="10" s="1"/>
  <c r="BT387" i="10"/>
  <c r="BT389" i="10" s="1"/>
  <c r="BT416" i="10"/>
  <c r="BT419" i="10" s="1"/>
  <c r="BT327" i="10" s="1"/>
  <c r="BT391" i="10" s="1"/>
  <c r="BT318" i="10" l="1"/>
  <c r="BT319" i="10" s="1"/>
  <c r="BT390" i="10"/>
  <c r="BT392" i="10" s="1"/>
  <c r="BT436" i="10"/>
  <c r="BT256" i="10"/>
  <c r="BT245" i="10" s="1"/>
  <c r="BT247" i="10" l="1"/>
  <c r="BT372" i="10" s="1"/>
  <c r="BT373" i="10" s="1"/>
  <c r="BT481" i="10" s="1"/>
  <c r="BT257" i="10"/>
  <c r="BT258" i="10" s="1"/>
  <c r="BT437" i="10"/>
  <c r="BT438" i="10" s="1"/>
  <c r="BT326" i="10"/>
  <c r="BT328" i="10" s="1"/>
  <c r="BU316" i="10"/>
  <c r="BU313" i="10" s="1"/>
  <c r="BU314" i="10" s="1"/>
  <c r="BU317" i="10" s="1"/>
  <c r="BU388" i="10" s="1"/>
  <c r="T37" i="14" s="1"/>
  <c r="T69" i="14" s="1"/>
  <c r="T88" i="14" s="1"/>
  <c r="BT487" i="10"/>
  <c r="BT396" i="10" l="1"/>
  <c r="BT397" i="10" s="1"/>
  <c r="BT248" i="10"/>
  <c r="BT442" i="10"/>
  <c r="BT443" i="10" s="1"/>
  <c r="BT488" i="10"/>
  <c r="BT494" i="10" s="1"/>
  <c r="BU325" i="10"/>
  <c r="BT482" i="10"/>
  <c r="BT483" i="10" s="1"/>
  <c r="BT402" i="10"/>
  <c r="BT498" i="10"/>
  <c r="BU253" i="10"/>
  <c r="BU261" i="10" l="1"/>
  <c r="BU303" i="10" s="1"/>
  <c r="BT448" i="10"/>
  <c r="BT403" i="10"/>
  <c r="BT502" i="10"/>
  <c r="BT503" i="10" s="1"/>
  <c r="BT510" i="10" s="1"/>
  <c r="BU478" i="10"/>
  <c r="BT511" i="10" l="1"/>
  <c r="BT505" i="10"/>
  <c r="BU360" i="10"/>
  <c r="BU304" i="10"/>
  <c r="BU383" i="10" l="1"/>
  <c r="T34" i="14" s="1"/>
  <c r="T67" i="14" s="1"/>
  <c r="T86" i="14" s="1"/>
  <c r="BU363" i="10"/>
  <c r="BT507" i="10"/>
  <c r="BT506" i="10"/>
  <c r="BU366" i="10" l="1"/>
  <c r="BU367" i="10"/>
  <c r="BU435" i="10"/>
  <c r="BU370" i="10" l="1"/>
  <c r="BU371" i="10" s="1"/>
  <c r="BU380" i="10" s="1"/>
  <c r="T31" i="14" s="1"/>
  <c r="T64" i="14" s="1"/>
  <c r="T83" i="14" s="1"/>
  <c r="BU368" i="10"/>
  <c r="BV365" i="10" s="1"/>
  <c r="BU381" i="10" l="1"/>
  <c r="T32" i="14" s="1"/>
  <c r="T65" i="14" s="1"/>
  <c r="T84" i="14" s="1"/>
  <c r="BU414" i="10" l="1"/>
  <c r="BU465" i="10"/>
  <c r="BU264" i="10"/>
  <c r="BU265" i="10" s="1"/>
  <c r="BU271" i="10" s="1"/>
  <c r="BU272" i="10" s="1"/>
  <c r="BU274" i="10" s="1"/>
  <c r="BU276" i="10" s="1"/>
  <c r="BU255" i="10" s="1"/>
  <c r="BU279" i="10"/>
  <c r="BU280" i="10" s="1"/>
  <c r="BU284" i="10" s="1"/>
  <c r="BU285" i="10" s="1"/>
  <c r="BU500" i="10" s="1"/>
  <c r="BV282" i="10" l="1"/>
  <c r="BV288" i="10" s="1"/>
  <c r="BU309" i="10"/>
  <c r="BU382" i="10"/>
  <c r="T33" i="14" s="1"/>
  <c r="T66" i="14" s="1"/>
  <c r="T85" i="14" s="1"/>
  <c r="BU415" i="10" l="1"/>
  <c r="BU434" i="10"/>
  <c r="BU466" i="10"/>
  <c r="BU384" i="10"/>
  <c r="T35" i="14" s="1"/>
  <c r="BU385" i="10" l="1"/>
  <c r="BU387" i="10"/>
  <c r="BU416" i="10"/>
  <c r="BU419" i="10" s="1"/>
  <c r="BU327" i="10" s="1"/>
  <c r="BU391" i="10" s="1"/>
  <c r="BU389" i="10" l="1"/>
  <c r="T38" i="14" s="1"/>
  <c r="T36" i="14"/>
  <c r="T68" i="14" s="1"/>
  <c r="T87" i="14" s="1"/>
  <c r="BU386" i="10"/>
  <c r="T39" i="14"/>
  <c r="BU390" i="10"/>
  <c r="BU318" i="10"/>
  <c r="BU319" i="10" s="1"/>
  <c r="BU256" i="10"/>
  <c r="BU245" i="10" s="1"/>
  <c r="BU436" i="10"/>
  <c r="BU392" i="10" l="1"/>
  <c r="T42" i="14" s="1"/>
  <c r="T41" i="14"/>
  <c r="BU487" i="10"/>
  <c r="BV316" i="10"/>
  <c r="BV313" i="10" s="1"/>
  <c r="BV314" i="10" s="1"/>
  <c r="BV317" i="10" s="1"/>
  <c r="BV388" i="10" s="1"/>
  <c r="BU437" i="10"/>
  <c r="BU438" i="10" s="1"/>
  <c r="BU257" i="10"/>
  <c r="BU258" i="10" s="1"/>
  <c r="BU247" i="10"/>
  <c r="BU372" i="10" s="1"/>
  <c r="BU373" i="10" s="1"/>
  <c r="BU481" i="10" s="1"/>
  <c r="BU326" i="10"/>
  <c r="BU328" i="10" s="1"/>
  <c r="BU248" i="10" l="1"/>
  <c r="BU442" i="10"/>
  <c r="BU443" i="10" s="1"/>
  <c r="BU488" i="10"/>
  <c r="BU494" i="10" s="1"/>
  <c r="BV325" i="10"/>
  <c r="BU396" i="10"/>
  <c r="BU397" i="10" s="1"/>
  <c r="T45" i="14" s="1"/>
  <c r="T73" i="14" s="1"/>
  <c r="T92" i="14" s="1"/>
  <c r="BU498" i="10"/>
  <c r="BV253" i="10"/>
  <c r="BU402" i="10" l="1"/>
  <c r="BU482" i="10"/>
  <c r="BU483" i="10" s="1"/>
  <c r="BV261" i="10"/>
  <c r="BV303" i="10" s="1"/>
  <c r="BV360" i="10" l="1"/>
  <c r="BV304" i="10"/>
  <c r="BV478" i="10"/>
  <c r="BU502" i="10"/>
  <c r="BU503" i="10" s="1"/>
  <c r="BU403" i="10"/>
  <c r="BU448" i="10"/>
  <c r="BU505" i="10" l="1"/>
  <c r="BU511" i="10"/>
  <c r="BU510" i="10"/>
  <c r="BV383" i="10"/>
  <c r="BV363" i="10"/>
  <c r="BV366" i="10" l="1"/>
  <c r="BV367" i="10"/>
  <c r="BV435" i="10"/>
  <c r="BU506" i="10"/>
  <c r="BU507" i="10"/>
  <c r="BV370" i="10" l="1"/>
  <c r="BV371" i="10" s="1"/>
  <c r="BV380" i="10" s="1"/>
  <c r="BV381" i="10" s="1"/>
  <c r="BV368" i="10"/>
  <c r="BW365" i="10" s="1"/>
  <c r="BV264" i="10" l="1"/>
  <c r="BV265" i="10" s="1"/>
  <c r="BV271" i="10" s="1"/>
  <c r="BV272" i="10" s="1"/>
  <c r="BV274" i="10" s="1"/>
  <c r="BV276" i="10" s="1"/>
  <c r="BV279" i="10"/>
  <c r="BV280" i="10" s="1"/>
  <c r="BV284" i="10" s="1"/>
  <c r="BV285" i="10" s="1"/>
  <c r="BV414" i="10"/>
  <c r="BV465" i="10"/>
  <c r="BW282" i="10" l="1"/>
  <c r="BV500" i="10"/>
  <c r="BV255" i="10"/>
  <c r="BV309" i="10"/>
  <c r="BV382" i="10" l="1"/>
  <c r="BW288" i="10"/>
  <c r="BV466" i="10" l="1"/>
  <c r="BV415" i="10"/>
  <c r="BV434" i="10"/>
  <c r="BV384" i="10"/>
  <c r="BV385" i="10" l="1"/>
  <c r="BV386" i="10" s="1"/>
  <c r="BV387" i="10"/>
  <c r="BV416" i="10"/>
  <c r="BV419" i="10" s="1"/>
  <c r="BV327" i="10" s="1"/>
  <c r="BV391" i="10" s="1"/>
  <c r="BV318" i="10" l="1"/>
  <c r="BV319" i="10" s="1"/>
  <c r="BV389" i="10"/>
  <c r="BV256" i="10"/>
  <c r="BV245" i="10" s="1"/>
  <c r="BV436" i="10"/>
  <c r="BV437" i="10" l="1"/>
  <c r="BV438" i="10" s="1"/>
  <c r="BV247" i="10"/>
  <c r="BV372" i="10" s="1"/>
  <c r="BV373" i="10" s="1"/>
  <c r="BV481" i="10" s="1"/>
  <c r="BV257" i="10"/>
  <c r="BV258" i="10" s="1"/>
  <c r="BV390" i="10"/>
  <c r="BV392" i="10" s="1"/>
  <c r="BV487" i="10"/>
  <c r="BW316" i="10"/>
  <c r="BW313" i="10" s="1"/>
  <c r="BW314" i="10" s="1"/>
  <c r="BW317" i="10" s="1"/>
  <c r="BW388" i="10" s="1"/>
  <c r="V37" i="14" l="1"/>
  <c r="V69" i="14" s="1"/>
  <c r="V88" i="14" s="1"/>
  <c r="U37" i="14"/>
  <c r="U69" i="14" s="1"/>
  <c r="U88" i="14" s="1"/>
  <c r="BV442" i="10"/>
  <c r="BV443" i="10" s="1"/>
  <c r="BV248" i="10"/>
  <c r="BV326" i="10"/>
  <c r="BV328" i="10" s="1"/>
  <c r="BV498" i="10"/>
  <c r="BW253" i="10"/>
  <c r="BV396" i="10"/>
  <c r="BV397" i="10" s="1"/>
  <c r="BV482" i="10" l="1"/>
  <c r="BV483" i="10" s="1"/>
  <c r="BV402" i="10"/>
  <c r="BW261" i="10"/>
  <c r="BW303" i="10" s="1"/>
  <c r="BV488" i="10"/>
  <c r="BV494" i="10" s="1"/>
  <c r="BW325" i="10"/>
  <c r="BW360" i="10" l="1"/>
  <c r="BW304" i="10"/>
  <c r="BV403" i="10"/>
  <c r="BV448" i="10"/>
  <c r="BV502" i="10"/>
  <c r="BV503" i="10" s="1"/>
  <c r="BV510" i="10" s="1"/>
  <c r="BW478" i="10"/>
  <c r="BV505" i="10" l="1"/>
  <c r="BV511" i="10"/>
  <c r="BW383" i="10"/>
  <c r="U34" i="14" s="1"/>
  <c r="U67" i="14" s="1"/>
  <c r="U86" i="14" s="1"/>
  <c r="BW363" i="10"/>
  <c r="BW366" i="10" l="1"/>
  <c r="BW367" i="10"/>
  <c r="BW435" i="10"/>
  <c r="BV507" i="10"/>
  <c r="BV506" i="10"/>
  <c r="BW370" i="10" l="1"/>
  <c r="BW371" i="10" s="1"/>
  <c r="BW380" i="10" s="1"/>
  <c r="BW368" i="10"/>
  <c r="BX365" i="10" s="1"/>
  <c r="BW381" i="10" l="1"/>
  <c r="U32" i="14" s="1"/>
  <c r="U65" i="14" s="1"/>
  <c r="U84" i="14" s="1"/>
  <c r="U31" i="14"/>
  <c r="U64" i="14" s="1"/>
  <c r="U83" i="14" s="1"/>
  <c r="BW465" i="10" l="1"/>
  <c r="BW414" i="10"/>
  <c r="BW279" i="10"/>
  <c r="BW280" i="10" s="1"/>
  <c r="BW284" i="10" s="1"/>
  <c r="BW285" i="10" s="1"/>
  <c r="BX282" i="10" s="1"/>
  <c r="BW264" i="10"/>
  <c r="BW265" i="10" s="1"/>
  <c r="BW271" i="10" s="1"/>
  <c r="BW272" i="10" s="1"/>
  <c r="BW274" i="10" s="1"/>
  <c r="BW276" i="10" s="1"/>
  <c r="BW309" i="10" s="1"/>
  <c r="BW500" i="10" l="1"/>
  <c r="BW255" i="10"/>
  <c r="BW382" i="10" s="1"/>
  <c r="U33" i="14" s="1"/>
  <c r="U66" i="14" s="1"/>
  <c r="U85" i="14" s="1"/>
  <c r="BX288" i="10"/>
  <c r="BW434" i="10" l="1"/>
  <c r="BW466" i="10"/>
  <c r="BW415" i="10"/>
  <c r="BW384" i="10"/>
  <c r="U35" i="14" s="1"/>
  <c r="BW387" i="10" l="1"/>
  <c r="BW385" i="10"/>
  <c r="BW416" i="10"/>
  <c r="BW419" i="10" s="1"/>
  <c r="BW327" i="10" s="1"/>
  <c r="BW391" i="10" s="1"/>
  <c r="BW386" i="10" l="1"/>
  <c r="U39" i="14"/>
  <c r="BW389" i="10"/>
  <c r="U38" i="14" s="1"/>
  <c r="U36" i="14"/>
  <c r="U68" i="14" s="1"/>
  <c r="U87" i="14" s="1"/>
  <c r="BW390" i="10"/>
  <c r="BW256" i="10"/>
  <c r="BW245" i="10" s="1"/>
  <c r="BW436" i="10"/>
  <c r="BW318" i="10"/>
  <c r="BW319" i="10" s="1"/>
  <c r="BW392" i="10" l="1"/>
  <c r="U42" i="14" s="1"/>
  <c r="U41" i="14"/>
  <c r="BW437" i="10"/>
  <c r="BW438" i="10" s="1"/>
  <c r="BW326" i="10"/>
  <c r="BW328" i="10" s="1"/>
  <c r="BX316" i="10"/>
  <c r="BX313" i="10" s="1"/>
  <c r="BX314" i="10" s="1"/>
  <c r="BX317" i="10" s="1"/>
  <c r="BW487" i="10"/>
  <c r="BW257" i="10"/>
  <c r="BW258" i="10" s="1"/>
  <c r="BW247" i="10"/>
  <c r="BW372" i="10" s="1"/>
  <c r="BW373" i="10" s="1"/>
  <c r="BW481" i="10" s="1"/>
  <c r="BW442" i="10" l="1"/>
  <c r="BW443" i="10" s="1"/>
  <c r="BW396" i="10"/>
  <c r="BW397" i="10" s="1"/>
  <c r="BW248" i="10"/>
  <c r="BX253" i="10"/>
  <c r="BW498" i="10"/>
  <c r="BW488" i="10"/>
  <c r="BW494" i="10" s="1"/>
  <c r="BX325" i="10"/>
  <c r="BW402" i="10" l="1"/>
  <c r="BW403" i="10" s="1"/>
  <c r="U45" i="14"/>
  <c r="U73" i="14" s="1"/>
  <c r="U92" i="14" s="1"/>
  <c r="BW482" i="10"/>
  <c r="BW483" i="10" s="1"/>
  <c r="BX478" i="10" s="1"/>
  <c r="BX261" i="10"/>
  <c r="BX303" i="10" s="1"/>
  <c r="BW448" i="10" l="1"/>
  <c r="BW502" i="10"/>
  <c r="BW503" i="10" s="1"/>
  <c r="BW510" i="10" s="1"/>
  <c r="BX360" i="10"/>
  <c r="BX304" i="10"/>
  <c r="BW511" i="10" l="1"/>
  <c r="BW505" i="10"/>
  <c r="BW507" i="10" s="1"/>
  <c r="BX383" i="10"/>
  <c r="BX363" i="10"/>
  <c r="BW506" i="10" l="1"/>
  <c r="BX367" i="10"/>
  <c r="BX366" i="10"/>
  <c r="BX435" i="10"/>
  <c r="BX368" i="10" l="1"/>
  <c r="BY365" i="10" s="1"/>
  <c r="BX370" i="10"/>
  <c r="BX371" i="10" s="1"/>
  <c r="BX380" i="10" s="1"/>
  <c r="BX381" i="10" s="1"/>
  <c r="BX279" i="10" l="1"/>
  <c r="BX280" i="10" s="1"/>
  <c r="BX284" i="10" s="1"/>
  <c r="BX285" i="10" s="1"/>
  <c r="BX264" i="10"/>
  <c r="BX265" i="10" s="1"/>
  <c r="BX271" i="10" s="1"/>
  <c r="BX272" i="10" s="1"/>
  <c r="BX274" i="10" s="1"/>
  <c r="BX276" i="10" s="1"/>
  <c r="BX414" i="10"/>
  <c r="BX465" i="10"/>
  <c r="BX255" i="10" l="1"/>
  <c r="BX309" i="10"/>
  <c r="BY282" i="10"/>
  <c r="BX500" i="10"/>
  <c r="BY288" i="10" l="1"/>
  <c r="BX382" i="10"/>
  <c r="BX434" i="10" l="1"/>
  <c r="BX466" i="10"/>
  <c r="BX415" i="10"/>
  <c r="BX384" i="10"/>
  <c r="BX387" i="10" l="1"/>
  <c r="BX385" i="10"/>
  <c r="BX416" i="10"/>
  <c r="BX419" i="10" s="1"/>
  <c r="BX327" i="10" s="1"/>
  <c r="BX391" i="10" s="1"/>
  <c r="BX386" i="10" l="1"/>
  <c r="BX256" i="10"/>
  <c r="BX245" i="10" s="1"/>
  <c r="BX436" i="10"/>
  <c r="BX389" i="10"/>
  <c r="BX318" i="10"/>
  <c r="BX319" i="10" s="1"/>
  <c r="BX487" i="10" l="1"/>
  <c r="BY316" i="10"/>
  <c r="BY313" i="10" s="1"/>
  <c r="BY314" i="10" s="1"/>
  <c r="BY317" i="10" s="1"/>
  <c r="BX390" i="10"/>
  <c r="BX392" i="10" s="1"/>
  <c r="BX437" i="10"/>
  <c r="BX438" i="10" s="1"/>
  <c r="BX247" i="10"/>
  <c r="BX372" i="10" s="1"/>
  <c r="BX373" i="10" s="1"/>
  <c r="BX481" i="10" s="1"/>
  <c r="BX257" i="10"/>
  <c r="BX258" i="10" s="1"/>
  <c r="BX442" i="10" l="1"/>
  <c r="BX443" i="10" s="1"/>
  <c r="BX248" i="10"/>
  <c r="BX498" i="10"/>
  <c r="BY253" i="10"/>
  <c r="BX396" i="10"/>
  <c r="BX397" i="10" s="1"/>
  <c r="BX326" i="10"/>
  <c r="BX328" i="10" s="1"/>
  <c r="BX482" i="10" l="1"/>
  <c r="BX483" i="10" s="1"/>
  <c r="BX402" i="10"/>
  <c r="BY261" i="10"/>
  <c r="BY303" i="10" s="1"/>
  <c r="BY325" i="10"/>
  <c r="BX488" i="10"/>
  <c r="BX494" i="10" s="1"/>
  <c r="BY360" i="10" l="1"/>
  <c r="BY304" i="10"/>
  <c r="BX448" i="10"/>
  <c r="BX403" i="10"/>
  <c r="BX502" i="10"/>
  <c r="BX503" i="10" s="1"/>
  <c r="BY478" i="10"/>
  <c r="BX505" i="10" l="1"/>
  <c r="BX511" i="10"/>
  <c r="BX510" i="10"/>
  <c r="BY383" i="10"/>
  <c r="V34" i="14" s="1"/>
  <c r="V67" i="14" s="1"/>
  <c r="V86" i="14" s="1"/>
  <c r="BY363" i="10"/>
  <c r="BY367" i="10" l="1"/>
  <c r="BY366" i="10"/>
  <c r="BY435" i="10"/>
  <c r="BX506" i="10"/>
  <c r="BX507" i="10"/>
  <c r="BY368" i="10" l="1"/>
  <c r="BZ365" i="10" s="1"/>
  <c r="BY370" i="10"/>
  <c r="BY371" i="10" s="1"/>
  <c r="BY380" i="10" s="1"/>
  <c r="V31" i="14" s="1"/>
  <c r="V64" i="14" s="1"/>
  <c r="V83" i="14" s="1"/>
  <c r="BY381" i="10" l="1"/>
  <c r="V32" i="14" s="1"/>
  <c r="V65" i="14" s="1"/>
  <c r="V84" i="14" s="1"/>
  <c r="BY264" i="10" l="1"/>
  <c r="BY265" i="10" s="1"/>
  <c r="BY271" i="10" s="1"/>
  <c r="BY272" i="10" s="1"/>
  <c r="BY274" i="10" s="1"/>
  <c r="BY276" i="10" s="1"/>
  <c r="BY279" i="10"/>
  <c r="BY280" i="10" s="1"/>
  <c r="BY284" i="10" s="1"/>
  <c r="BY285" i="10" s="1"/>
  <c r="BY414" i="10"/>
  <c r="BY465" i="10"/>
  <c r="BY500" i="10" l="1"/>
  <c r="BZ282" i="10"/>
  <c r="BY255" i="10"/>
  <c r="BY309" i="10"/>
  <c r="BZ288" i="10" l="1"/>
  <c r="BY382" i="10"/>
  <c r="V33" i="14" s="1"/>
  <c r="V66" i="14" s="1"/>
  <c r="V85" i="14" s="1"/>
  <c r="BY415" i="10" l="1"/>
  <c r="BY434" i="10"/>
  <c r="BY466" i="10"/>
  <c r="BY384" i="10"/>
  <c r="V35" i="14" s="1"/>
  <c r="BY385" i="10" l="1"/>
  <c r="BY387" i="10"/>
  <c r="V36" i="14" s="1"/>
  <c r="V68" i="14" s="1"/>
  <c r="V87" i="14" s="1"/>
  <c r="BY416" i="10"/>
  <c r="BY419" i="10" s="1"/>
  <c r="BY327" i="10" s="1"/>
  <c r="BY391" i="10" s="1"/>
  <c r="BY386" i="10" l="1"/>
  <c r="V39" i="14"/>
  <c r="BY318" i="10"/>
  <c r="BY319" i="10" s="1"/>
  <c r="BY256" i="10"/>
  <c r="BY245" i="10" s="1"/>
  <c r="BY436" i="10"/>
  <c r="BY389" i="10"/>
  <c r="V38" i="14" s="1"/>
  <c r="BY437" i="10" l="1"/>
  <c r="BY438" i="10" s="1"/>
  <c r="BY390" i="10"/>
  <c r="BY257" i="10"/>
  <c r="BY258" i="10" s="1"/>
  <c r="BY247" i="10"/>
  <c r="BY372" i="10" s="1"/>
  <c r="BY373" i="10" s="1"/>
  <c r="BY481" i="10" s="1"/>
  <c r="BY487" i="10"/>
  <c r="BZ316" i="10"/>
  <c r="BZ313" i="10" s="1"/>
  <c r="BZ314" i="10" s="1"/>
  <c r="BZ317" i="10" s="1"/>
  <c r="BY392" i="10" l="1"/>
  <c r="V42" i="14" s="1"/>
  <c r="V41" i="14"/>
  <c r="BY442" i="10"/>
  <c r="BY443" i="10" s="1"/>
  <c r="BY248" i="10"/>
  <c r="BY396" i="10"/>
  <c r="BY498" i="10"/>
  <c r="BZ253" i="10"/>
  <c r="BY326" i="10"/>
  <c r="BY328" i="10" s="1"/>
  <c r="BY397" i="10" l="1"/>
  <c r="V45" i="14" s="1"/>
  <c r="V73" i="14" s="1"/>
  <c r="V92" i="14" s="1"/>
  <c r="BZ261" i="10"/>
  <c r="BZ303" i="10" s="1"/>
  <c r="BY488" i="10"/>
  <c r="BY494" i="10" s="1"/>
  <c r="BZ325" i="10"/>
  <c r="BY482" i="10" l="1"/>
  <c r="BY483" i="10" s="1"/>
  <c r="BY502" i="10" s="1"/>
  <c r="BY503" i="10" s="1"/>
  <c r="BY510" i="10" s="1"/>
  <c r="BY402" i="10"/>
  <c r="BY403" i="10" s="1"/>
  <c r="BZ304" i="10"/>
  <c r="BZ360" i="10"/>
  <c r="BZ478" i="10" l="1"/>
  <c r="BY505" i="10"/>
  <c r="BY511" i="10"/>
  <c r="BY448" i="10"/>
  <c r="BZ383" i="10"/>
  <c r="BZ363" i="10"/>
  <c r="BY507" i="10"/>
  <c r="BY506" i="10"/>
  <c r="BZ367" i="10" l="1"/>
  <c r="BZ366" i="10"/>
  <c r="BZ435" i="10"/>
  <c r="BZ368" i="10" l="1"/>
  <c r="CA365" i="10" s="1"/>
  <c r="BZ370" i="10"/>
  <c r="BZ371" i="10" s="1"/>
  <c r="BZ380" i="10" s="1"/>
  <c r="BZ381" i="10" l="1"/>
  <c r="BZ264" i="10" l="1"/>
  <c r="BZ265" i="10" s="1"/>
  <c r="BZ271" i="10" s="1"/>
  <c r="BZ272" i="10" s="1"/>
  <c r="BZ274" i="10" s="1"/>
  <c r="BZ276" i="10" s="1"/>
  <c r="BZ279" i="10"/>
  <c r="BZ280" i="10" s="1"/>
  <c r="BZ284" i="10" s="1"/>
  <c r="BZ285" i="10" s="1"/>
  <c r="BZ414" i="10"/>
  <c r="BZ465" i="10"/>
  <c r="CA282" i="10" l="1"/>
  <c r="BZ500" i="10"/>
  <c r="BZ309" i="10"/>
  <c r="BZ255" i="10"/>
  <c r="BZ382" i="10" l="1"/>
  <c r="CA288" i="10"/>
  <c r="BZ415" i="10" l="1"/>
  <c r="BZ466" i="10"/>
  <c r="BZ434" i="10"/>
  <c r="BZ384" i="10"/>
  <c r="BZ385" i="10" l="1"/>
  <c r="BZ386" i="10" s="1"/>
  <c r="BZ387" i="10"/>
  <c r="BZ416" i="10"/>
  <c r="BZ419" i="10" s="1"/>
  <c r="BZ327" i="10" s="1"/>
  <c r="BZ391" i="10" s="1"/>
  <c r="BZ389" i="10" l="1"/>
  <c r="BZ318" i="10"/>
  <c r="BZ319" i="10" s="1"/>
  <c r="BZ256" i="10"/>
  <c r="BZ245" i="10" s="1"/>
  <c r="BZ436" i="10"/>
  <c r="BZ437" i="10" l="1"/>
  <c r="BZ438" i="10" s="1"/>
  <c r="BZ247" i="10"/>
  <c r="BZ372" i="10" s="1"/>
  <c r="BZ373" i="10" s="1"/>
  <c r="BZ481" i="10" s="1"/>
  <c r="BZ257" i="10"/>
  <c r="BZ258" i="10" s="1"/>
  <c r="BZ487" i="10"/>
  <c r="CA316" i="10"/>
  <c r="CA313" i="10" s="1"/>
  <c r="CA314" i="10" s="1"/>
  <c r="CA317" i="10" s="1"/>
  <c r="BZ390" i="10"/>
  <c r="BZ442" i="10" l="1"/>
  <c r="BZ443" i="10" s="1"/>
  <c r="BZ396" i="10"/>
  <c r="BZ326" i="10"/>
  <c r="BZ328" i="10" s="1"/>
  <c r="BZ392" i="10"/>
  <c r="BZ248" i="10"/>
  <c r="BZ498" i="10"/>
  <c r="CA253" i="10"/>
  <c r="BZ397" i="10" l="1"/>
  <c r="BZ482" i="10" s="1"/>
  <c r="BZ483" i="10" s="1"/>
  <c r="CA261" i="10"/>
  <c r="CA303" i="10" s="1"/>
  <c r="BZ488" i="10"/>
  <c r="BZ494" i="10" s="1"/>
  <c r="CA325" i="10"/>
  <c r="BZ402" i="10" l="1"/>
  <c r="BZ403" i="10" s="1"/>
  <c r="BZ502" i="10"/>
  <c r="BZ503" i="10" s="1"/>
  <c r="BZ510" i="10" s="1"/>
  <c r="CA478" i="10"/>
  <c r="CA360" i="10"/>
  <c r="CA304" i="10"/>
  <c r="BZ448" i="10" l="1"/>
  <c r="CA383" i="10"/>
  <c r="W34" i="14" s="1"/>
  <c r="W67" i="14" s="1"/>
  <c r="W86" i="14" s="1"/>
  <c r="CA363" i="10"/>
  <c r="BZ505" i="10"/>
  <c r="BZ511" i="10"/>
  <c r="BZ507" i="10" l="1"/>
  <c r="BZ506" i="10"/>
  <c r="CA366" i="10"/>
  <c r="CA367" i="10"/>
  <c r="CA435" i="10"/>
  <c r="CA370" i="10" l="1"/>
  <c r="CA371" i="10" s="1"/>
  <c r="CA380" i="10" s="1"/>
  <c r="CA368" i="10"/>
  <c r="CB365" i="10" s="1"/>
  <c r="CA381" i="10" l="1"/>
  <c r="W32" i="14" s="1"/>
  <c r="W65" i="14" s="1"/>
  <c r="W84" i="14" s="1"/>
  <c r="W31" i="14"/>
  <c r="W64" i="14" s="1"/>
  <c r="W83" i="14" s="1"/>
  <c r="CA414" i="10"/>
  <c r="CA465" i="10"/>
  <c r="CA264" i="10" l="1"/>
  <c r="CA265" i="10" s="1"/>
  <c r="CA271" i="10" s="1"/>
  <c r="CA272" i="10" s="1"/>
  <c r="CA274" i="10" s="1"/>
  <c r="CA276" i="10" s="1"/>
  <c r="CA309" i="10" s="1"/>
  <c r="CA279" i="10"/>
  <c r="CA280" i="10" s="1"/>
  <c r="CA284" i="10" s="1"/>
  <c r="CA285" i="10" s="1"/>
  <c r="CB282" i="10" s="1"/>
  <c r="CA500" i="10" l="1"/>
  <c r="CA255" i="10"/>
  <c r="CA382" i="10" s="1"/>
  <c r="W33" i="14" s="1"/>
  <c r="W66" i="14" s="1"/>
  <c r="W85" i="14" s="1"/>
  <c r="CB288" i="10"/>
  <c r="CA415" i="10" l="1"/>
  <c r="CA434" i="10"/>
  <c r="CA466" i="10"/>
  <c r="CA384" i="10"/>
  <c r="W35" i="14" s="1"/>
  <c r="CA387" i="10" l="1"/>
  <c r="W36" i="14" s="1"/>
  <c r="W68" i="14" s="1"/>
  <c r="W87" i="14" s="1"/>
  <c r="CA385" i="10"/>
  <c r="W39" i="14" s="1"/>
  <c r="CA416" i="10"/>
  <c r="CA419" i="10" s="1"/>
  <c r="CA327" i="10" s="1"/>
  <c r="CA391" i="10" s="1"/>
  <c r="CA256" i="10" l="1"/>
  <c r="CA245" i="10" s="1"/>
  <c r="CA436" i="10"/>
  <c r="CA386" i="10"/>
  <c r="CA389" i="10"/>
  <c r="W38" i="14" s="1"/>
  <c r="CA318" i="10"/>
  <c r="CA319" i="10" s="1"/>
  <c r="CA487" i="10" l="1"/>
  <c r="CB316" i="10"/>
  <c r="CB313" i="10" s="1"/>
  <c r="CB314" i="10" s="1"/>
  <c r="CB317" i="10" s="1"/>
  <c r="CA437" i="10"/>
  <c r="CA438" i="10" s="1"/>
  <c r="CA390" i="10"/>
  <c r="CA257" i="10"/>
  <c r="CA258" i="10" s="1"/>
  <c r="CA247" i="10"/>
  <c r="CA372" i="10" s="1"/>
  <c r="CA373" i="10" s="1"/>
  <c r="CA481" i="10" s="1"/>
  <c r="CA392" i="10" l="1"/>
  <c r="W42" i="14" s="1"/>
  <c r="W41" i="14"/>
  <c r="CA396" i="10"/>
  <c r="CA397" i="10" s="1"/>
  <c r="W45" i="14" s="1"/>
  <c r="W73" i="14" s="1"/>
  <c r="W92" i="14" s="1"/>
  <c r="CA442" i="10"/>
  <c r="CA443" i="10" s="1"/>
  <c r="CA248" i="10"/>
  <c r="CA498" i="10"/>
  <c r="CB253" i="10"/>
  <c r="CA326" i="10"/>
  <c r="CA328" i="10" s="1"/>
  <c r="CA482" i="10" l="1"/>
  <c r="CA483" i="10" s="1"/>
  <c r="CB478" i="10" s="1"/>
  <c r="CA402" i="10"/>
  <c r="CA448" i="10" s="1"/>
  <c r="CA488" i="10"/>
  <c r="CA494" i="10" s="1"/>
  <c r="CB325" i="10"/>
  <c r="CB261" i="10"/>
  <c r="CB303" i="10" s="1"/>
  <c r="CA403" i="10"/>
  <c r="CA502" i="10" l="1"/>
  <c r="CA503" i="10" s="1"/>
  <c r="CA511" i="10" s="1"/>
  <c r="CB360" i="10"/>
  <c r="CB304" i="10"/>
  <c r="CA510" i="10" l="1"/>
  <c r="CA505" i="10"/>
  <c r="CA507" i="10" s="1"/>
  <c r="CB383" i="10"/>
  <c r="CB363" i="10"/>
  <c r="CA506" i="10"/>
  <c r="CB367" i="10" l="1"/>
  <c r="CB366" i="10"/>
  <c r="CB435" i="10"/>
  <c r="CB368" i="10" l="1"/>
  <c r="CC365" i="10" s="1"/>
  <c r="CB370" i="10"/>
  <c r="CB371" i="10" s="1"/>
  <c r="CB380" i="10" s="1"/>
  <c r="CB381" i="10" s="1"/>
  <c r="CB279" i="10" l="1"/>
  <c r="CB280" i="10" s="1"/>
  <c r="CB284" i="10" s="1"/>
  <c r="CB285" i="10" s="1"/>
  <c r="CB264" i="10"/>
  <c r="CB265" i="10" s="1"/>
  <c r="CB271" i="10" s="1"/>
  <c r="CB272" i="10" s="1"/>
  <c r="CB274" i="10" s="1"/>
  <c r="CB276" i="10" s="1"/>
  <c r="CB414" i="10"/>
  <c r="CB465" i="10"/>
  <c r="CB255" i="10" l="1"/>
  <c r="CB309" i="10"/>
  <c r="CB500" i="10"/>
  <c r="CC282" i="10"/>
  <c r="CC288" i="10" l="1"/>
  <c r="CB382" i="10"/>
  <c r="CB415" i="10" l="1"/>
  <c r="CB434" i="10"/>
  <c r="CB466" i="10"/>
  <c r="CB384" i="10"/>
  <c r="CB385" i="10" l="1"/>
  <c r="CB386" i="10" s="1"/>
  <c r="CB387" i="10"/>
  <c r="CB416" i="10"/>
  <c r="CB419" i="10" s="1"/>
  <c r="CB327" i="10" s="1"/>
  <c r="CB391" i="10" s="1"/>
  <c r="CB318" i="10" l="1"/>
  <c r="CB319" i="10" s="1"/>
  <c r="CB389" i="10"/>
  <c r="CB256" i="10"/>
  <c r="CB245" i="10" s="1"/>
  <c r="CB436" i="10"/>
  <c r="CB437" i="10" l="1"/>
  <c r="CB438" i="10" s="1"/>
  <c r="CB247" i="10"/>
  <c r="CB372" i="10" s="1"/>
  <c r="CB373" i="10" s="1"/>
  <c r="CB481" i="10" s="1"/>
  <c r="CB257" i="10"/>
  <c r="CB258" i="10" s="1"/>
  <c r="CB390" i="10"/>
  <c r="CB392" i="10" s="1"/>
  <c r="CB487" i="10"/>
  <c r="CC316" i="10"/>
  <c r="CC313" i="10" s="1"/>
  <c r="CC314" i="10" s="1"/>
  <c r="CC317" i="10" s="1"/>
  <c r="CB442" i="10" l="1"/>
  <c r="CB443" i="10" s="1"/>
  <c r="CB396" i="10"/>
  <c r="CB397" i="10" s="1"/>
  <c r="CB248" i="10"/>
  <c r="CC253" i="10"/>
  <c r="CB498" i="10"/>
  <c r="CB326" i="10"/>
  <c r="CB328" i="10" s="1"/>
  <c r="CC261" i="10" l="1"/>
  <c r="CC303" i="10" s="1"/>
  <c r="CC325" i="10"/>
  <c r="CB488" i="10"/>
  <c r="CB494" i="10" s="1"/>
  <c r="CB482" i="10"/>
  <c r="CB483" i="10" s="1"/>
  <c r="CB402" i="10"/>
  <c r="CB448" i="10" l="1"/>
  <c r="CB403" i="10"/>
  <c r="CC478" i="10"/>
  <c r="CB502" i="10"/>
  <c r="CB503" i="10" s="1"/>
  <c r="CC360" i="10"/>
  <c r="CC304" i="10"/>
  <c r="CC383" i="10" l="1"/>
  <c r="X34" i="14" s="1"/>
  <c r="X67" i="14" s="1"/>
  <c r="X86" i="14" s="1"/>
  <c r="CC363" i="10"/>
  <c r="CB510" i="10"/>
  <c r="CB505" i="10"/>
  <c r="CB511" i="10"/>
  <c r="CB506" i="10" l="1"/>
  <c r="CB507" i="10"/>
  <c r="CC367" i="10"/>
  <c r="CC366" i="10"/>
  <c r="CC435" i="10"/>
  <c r="CC368" i="10" l="1"/>
  <c r="CD365" i="10" s="1"/>
  <c r="CC370" i="10"/>
  <c r="CC371" i="10" s="1"/>
  <c r="CC380" i="10" s="1"/>
  <c r="CC381" i="10" l="1"/>
  <c r="X32" i="14" s="1"/>
  <c r="X65" i="14" s="1"/>
  <c r="X84" i="14" s="1"/>
  <c r="X31" i="14"/>
  <c r="X64" i="14" s="1"/>
  <c r="X83" i="14" s="1"/>
  <c r="CC465" i="10" l="1"/>
  <c r="CC414" i="10"/>
  <c r="CC264" i="10"/>
  <c r="CC265" i="10" s="1"/>
  <c r="CC271" i="10" s="1"/>
  <c r="CC272" i="10" s="1"/>
  <c r="CC274" i="10" s="1"/>
  <c r="CC276" i="10" s="1"/>
  <c r="CC255" i="10" s="1"/>
  <c r="CC279" i="10"/>
  <c r="CC280" i="10" s="1"/>
  <c r="CC284" i="10" s="1"/>
  <c r="CC285" i="10" s="1"/>
  <c r="CC500" i="10" s="1"/>
  <c r="CD282" i="10" l="1"/>
  <c r="CD288" i="10" s="1"/>
  <c r="CC309" i="10"/>
  <c r="CC382" i="10"/>
  <c r="X33" i="14" s="1"/>
  <c r="X66" i="14" s="1"/>
  <c r="X85" i="14" s="1"/>
  <c r="CC434" i="10" l="1"/>
  <c r="CC415" i="10"/>
  <c r="CC466" i="10"/>
  <c r="CC384" i="10"/>
  <c r="X35" i="14" s="1"/>
  <c r="CC387" i="10" l="1"/>
  <c r="CC385" i="10"/>
  <c r="CC416" i="10"/>
  <c r="CC419" i="10" s="1"/>
  <c r="CC327" i="10" s="1"/>
  <c r="CC391" i="10" s="1"/>
  <c r="CC386" i="10" l="1"/>
  <c r="X39" i="14"/>
  <c r="CC389" i="10"/>
  <c r="X38" i="14" s="1"/>
  <c r="X36" i="14"/>
  <c r="X68" i="14" s="1"/>
  <c r="X87" i="14" s="1"/>
  <c r="CC390" i="10"/>
  <c r="CC256" i="10"/>
  <c r="CC245" i="10" s="1"/>
  <c r="CC436" i="10"/>
  <c r="CC318" i="10"/>
  <c r="CC319" i="10" s="1"/>
  <c r="CC392" i="10" l="1"/>
  <c r="X42" i="14" s="1"/>
  <c r="X41" i="14"/>
  <c r="CC437" i="10"/>
  <c r="CC438" i="10" s="1"/>
  <c r="CC247" i="10"/>
  <c r="CC372" i="10" s="1"/>
  <c r="CC373" i="10" s="1"/>
  <c r="CC481" i="10" s="1"/>
  <c r="CC257" i="10"/>
  <c r="CC258" i="10" s="1"/>
  <c r="CC487" i="10"/>
  <c r="CD316" i="10"/>
  <c r="CD313" i="10" s="1"/>
  <c r="CD314" i="10" s="1"/>
  <c r="CD317" i="10" s="1"/>
  <c r="CC326" i="10"/>
  <c r="CC328" i="10" s="1"/>
  <c r="CC248" i="10" l="1"/>
  <c r="CC396" i="10"/>
  <c r="CC397" i="10" s="1"/>
  <c r="X45" i="14" s="1"/>
  <c r="X73" i="14" s="1"/>
  <c r="X92" i="14" s="1"/>
  <c r="CC442" i="10"/>
  <c r="CC443" i="10" s="1"/>
  <c r="CD325" i="10"/>
  <c r="CC488" i="10"/>
  <c r="CC494" i="10" s="1"/>
  <c r="CD253" i="10"/>
  <c r="CC498" i="10"/>
  <c r="CC402" i="10" l="1"/>
  <c r="CC448" i="10" s="1"/>
  <c r="CC482" i="10"/>
  <c r="CC483" i="10" s="1"/>
  <c r="CC502" i="10" s="1"/>
  <c r="CC503" i="10" s="1"/>
  <c r="CD261" i="10"/>
  <c r="CD303" i="10" s="1"/>
  <c r="CC403" i="10" l="1"/>
  <c r="CD478" i="10"/>
  <c r="CC505" i="10"/>
  <c r="CC511" i="10"/>
  <c r="CC510" i="10"/>
  <c r="CD360" i="10"/>
  <c r="CD304" i="10"/>
  <c r="CD363" i="10" l="1"/>
  <c r="CD383" i="10"/>
  <c r="CC507" i="10"/>
  <c r="CC506" i="10"/>
  <c r="CD435" i="10" l="1"/>
  <c r="CD366" i="10"/>
  <c r="CD367" i="10"/>
  <c r="CD370" i="10" l="1"/>
  <c r="CD371" i="10" s="1"/>
  <c r="CD380" i="10" s="1"/>
  <c r="CD381" i="10" s="1"/>
  <c r="CD368" i="10"/>
  <c r="CE365" i="10" s="1"/>
  <c r="CD279" i="10" l="1"/>
  <c r="CD280" i="10" s="1"/>
  <c r="CD284" i="10" s="1"/>
  <c r="CD285" i="10" s="1"/>
  <c r="CD264" i="10"/>
  <c r="CD265" i="10" s="1"/>
  <c r="CD271" i="10" s="1"/>
  <c r="CD272" i="10" s="1"/>
  <c r="CD274" i="10" s="1"/>
  <c r="CD276" i="10" s="1"/>
  <c r="CD414" i="10"/>
  <c r="CD465" i="10"/>
  <c r="CD255" i="10" l="1"/>
  <c r="CD309" i="10"/>
  <c r="CD500" i="10"/>
  <c r="CE282" i="10"/>
  <c r="CE288" i="10" l="1"/>
  <c r="CD382" i="10"/>
  <c r="CD434" i="10" l="1"/>
  <c r="CD466" i="10"/>
  <c r="CD415" i="10"/>
  <c r="CD384" i="10"/>
  <c r="CD385" i="10" l="1"/>
  <c r="CD386" i="10" s="1"/>
  <c r="CD387" i="10"/>
  <c r="CD389" i="10" s="1"/>
  <c r="CD416" i="10"/>
  <c r="CD419" i="10" s="1"/>
  <c r="CD327" i="10" s="1"/>
  <c r="CD391" i="10" s="1"/>
  <c r="CD390" i="10" l="1"/>
  <c r="CD392" i="10" s="1"/>
  <c r="CD318" i="10"/>
  <c r="CD319" i="10" s="1"/>
  <c r="CD256" i="10"/>
  <c r="CD245" i="10" s="1"/>
  <c r="CD436" i="10"/>
  <c r="CD487" i="10" l="1"/>
  <c r="CE316" i="10"/>
  <c r="CE313" i="10" s="1"/>
  <c r="CE314" i="10" s="1"/>
  <c r="CE317" i="10" s="1"/>
  <c r="CD247" i="10"/>
  <c r="CD372" i="10" s="1"/>
  <c r="CD373" i="10" s="1"/>
  <c r="CD481" i="10" s="1"/>
  <c r="CD257" i="10"/>
  <c r="CD258" i="10" s="1"/>
  <c r="CD437" i="10"/>
  <c r="CD438" i="10" s="1"/>
  <c r="CD326" i="10"/>
  <c r="CD328" i="10" s="1"/>
  <c r="CD442" i="10" l="1"/>
  <c r="CD443" i="10" s="1"/>
  <c r="CD488" i="10"/>
  <c r="CD494" i="10" s="1"/>
  <c r="CE325" i="10"/>
  <c r="CD248" i="10"/>
  <c r="CE253" i="10"/>
  <c r="CD498" i="10"/>
  <c r="CD396" i="10"/>
  <c r="CD397" i="10" s="1"/>
  <c r="CD402" i="10" l="1"/>
  <c r="CD482" i="10"/>
  <c r="CD483" i="10" s="1"/>
  <c r="CE261" i="10"/>
  <c r="CE303" i="10" s="1"/>
  <c r="CE360" i="10" l="1"/>
  <c r="CE304" i="10"/>
  <c r="CD502" i="10"/>
  <c r="CD503" i="10" s="1"/>
  <c r="CD510" i="10" s="1"/>
  <c r="CE478" i="10"/>
  <c r="CD448" i="10"/>
  <c r="CD403" i="10"/>
  <c r="CD505" i="10" l="1"/>
  <c r="CD511" i="10"/>
  <c r="CE383" i="10"/>
  <c r="Y34" i="14" s="1"/>
  <c r="Y67" i="14" s="1"/>
  <c r="Y86" i="14" s="1"/>
  <c r="CE363" i="10"/>
  <c r="CE366" i="10" l="1"/>
  <c r="CE367" i="10"/>
  <c r="CE435" i="10"/>
  <c r="CD507" i="10"/>
  <c r="CD506" i="10"/>
  <c r="CE370" i="10" l="1"/>
  <c r="CE371" i="10" s="1"/>
  <c r="CE380" i="10" s="1"/>
  <c r="CE368" i="10"/>
  <c r="CF365" i="10" s="1"/>
  <c r="CE381" i="10" l="1"/>
  <c r="Y32" i="14" s="1"/>
  <c r="Y65" i="14" s="1"/>
  <c r="Y84" i="14" s="1"/>
  <c r="Y31" i="14"/>
  <c r="Y64" i="14" s="1"/>
  <c r="Y83" i="14" s="1"/>
  <c r="CE279" i="10"/>
  <c r="CE280" i="10" s="1"/>
  <c r="CE284" i="10" s="1"/>
  <c r="CE285" i="10" s="1"/>
  <c r="CE414" i="10" l="1"/>
  <c r="CE465" i="10"/>
  <c r="CE264" i="10"/>
  <c r="CE265" i="10" s="1"/>
  <c r="CE271" i="10" s="1"/>
  <c r="CE272" i="10" s="1"/>
  <c r="CE274" i="10" s="1"/>
  <c r="CE276" i="10" s="1"/>
  <c r="CE309" i="10" s="1"/>
  <c r="CF282" i="10"/>
  <c r="CE500" i="10"/>
  <c r="CE255" i="10" l="1"/>
  <c r="CE382" i="10" s="1"/>
  <c r="Y33" i="14" s="1"/>
  <c r="Y66" i="14" s="1"/>
  <c r="Y85" i="14" s="1"/>
  <c r="CF288" i="10"/>
  <c r="CE434" i="10" l="1"/>
  <c r="CE415" i="10"/>
  <c r="CE466" i="10"/>
  <c r="CE384" i="10"/>
  <c r="Y35" i="14" s="1"/>
  <c r="CE385" i="10" l="1"/>
  <c r="CE387" i="10"/>
  <c r="Y36" i="14" s="1"/>
  <c r="Y68" i="14" s="1"/>
  <c r="Y87" i="14" s="1"/>
  <c r="CE416" i="10"/>
  <c r="CE419" i="10" s="1"/>
  <c r="CE327" i="10" s="1"/>
  <c r="CE391" i="10" s="1"/>
  <c r="CE386" i="10" l="1"/>
  <c r="Y39" i="14"/>
  <c r="CE318" i="10"/>
  <c r="CE319" i="10" s="1"/>
  <c r="CE389" i="10"/>
  <c r="Y38" i="14" s="1"/>
  <c r="CE256" i="10"/>
  <c r="CE245" i="10" s="1"/>
  <c r="CE436" i="10"/>
  <c r="CE437" i="10" l="1"/>
  <c r="CE438" i="10" s="1"/>
  <c r="CE257" i="10"/>
  <c r="CE258" i="10" s="1"/>
  <c r="CE247" i="10"/>
  <c r="CE372" i="10" s="1"/>
  <c r="CE373" i="10" s="1"/>
  <c r="CE481" i="10" s="1"/>
  <c r="CE390" i="10"/>
  <c r="Y41" i="14" s="1"/>
  <c r="CE487" i="10"/>
  <c r="CF316" i="10"/>
  <c r="CF313" i="10" s="1"/>
  <c r="CF314" i="10" s="1"/>
  <c r="CF317" i="10" s="1"/>
  <c r="CE442" i="10" l="1"/>
  <c r="CE443" i="10" s="1"/>
  <c r="CE396" i="10"/>
  <c r="CE326" i="10"/>
  <c r="CE328" i="10" s="1"/>
  <c r="CE248" i="10"/>
  <c r="CF253" i="10"/>
  <c r="CE498" i="10"/>
  <c r="CE392" i="10"/>
  <c r="Y42" i="14" s="1"/>
  <c r="CF261" i="10" l="1"/>
  <c r="CF303" i="10" s="1"/>
  <c r="CE397" i="10"/>
  <c r="Y45" i="14" s="1"/>
  <c r="Y73" i="14" s="1"/>
  <c r="Y92" i="14" s="1"/>
  <c r="CE488" i="10"/>
  <c r="CE494" i="10" s="1"/>
  <c r="CF325" i="10"/>
  <c r="CE402" i="10" l="1"/>
  <c r="CE482" i="10"/>
  <c r="CE483" i="10" s="1"/>
  <c r="CF360" i="10"/>
  <c r="CF304" i="10"/>
  <c r="CF383" i="10" l="1"/>
  <c r="CF363" i="10"/>
  <c r="CE502" i="10"/>
  <c r="CE503" i="10" s="1"/>
  <c r="CF478" i="10"/>
  <c r="CE403" i="10"/>
  <c r="CE448" i="10"/>
  <c r="CF367" i="10" l="1"/>
  <c r="CF366" i="10"/>
  <c r="CE505" i="10"/>
  <c r="CE511" i="10"/>
  <c r="CE510" i="10"/>
  <c r="CF435" i="10"/>
  <c r="CF368" i="10" l="1"/>
  <c r="CG365" i="10" s="1"/>
  <c r="CF370" i="10"/>
  <c r="CF371" i="10" s="1"/>
  <c r="CF380" i="10" s="1"/>
  <c r="CF381" i="10" s="1"/>
  <c r="CE506" i="10"/>
  <c r="CE507" i="10"/>
  <c r="CF279" i="10" l="1"/>
  <c r="CF280" i="10" s="1"/>
  <c r="CF284" i="10" s="1"/>
  <c r="CF285" i="10" s="1"/>
  <c r="CF465" i="10"/>
  <c r="CF264" i="10"/>
  <c r="CF265" i="10" s="1"/>
  <c r="CF271" i="10" s="1"/>
  <c r="CF272" i="10" s="1"/>
  <c r="CF274" i="10" s="1"/>
  <c r="CF276" i="10" s="1"/>
  <c r="CF414" i="10"/>
  <c r="CF255" i="10" l="1"/>
  <c r="CF309" i="10"/>
  <c r="CF500" i="10"/>
  <c r="CG282" i="10"/>
  <c r="CG288" i="10" l="1"/>
  <c r="CF382" i="10"/>
  <c r="CF434" i="10" l="1"/>
  <c r="CF466" i="10"/>
  <c r="CF415" i="10"/>
  <c r="CF384" i="10"/>
  <c r="CF387" i="10" l="1"/>
  <c r="CF389" i="10" s="1"/>
  <c r="CF385" i="10"/>
  <c r="CF386" i="10" s="1"/>
  <c r="CF416" i="10"/>
  <c r="CF419" i="10" s="1"/>
  <c r="CF327" i="10" s="1"/>
  <c r="CF391" i="10" s="1"/>
  <c r="CF256" i="10" l="1"/>
  <c r="CF245" i="10" s="1"/>
  <c r="CF436" i="10"/>
  <c r="CF390" i="10"/>
  <c r="CF318" i="10"/>
  <c r="CF319" i="10" s="1"/>
  <c r="CF326" i="10" l="1"/>
  <c r="CF328" i="10" s="1"/>
  <c r="CF437" i="10"/>
  <c r="CF438" i="10" s="1"/>
  <c r="CF487" i="10"/>
  <c r="CG316" i="10"/>
  <c r="CG313" i="10" s="1"/>
  <c r="CG314" i="10" s="1"/>
  <c r="CG317" i="10" s="1"/>
  <c r="CF392" i="10"/>
  <c r="CF257" i="10"/>
  <c r="CF258" i="10" s="1"/>
  <c r="CF247" i="10"/>
  <c r="CF372" i="10" s="1"/>
  <c r="CF373" i="10" s="1"/>
  <c r="CF481" i="10" s="1"/>
  <c r="CF248" i="10" l="1"/>
  <c r="CF396" i="10"/>
  <c r="CF397" i="10" s="1"/>
  <c r="CF442" i="10"/>
  <c r="CF443" i="10" s="1"/>
  <c r="CF498" i="10"/>
  <c r="CG253" i="10"/>
  <c r="CG325" i="10"/>
  <c r="CF488" i="10"/>
  <c r="CF494" i="10" s="1"/>
  <c r="CF482" i="10" l="1"/>
  <c r="CF483" i="10" s="1"/>
  <c r="CF402" i="10"/>
  <c r="CG261" i="10"/>
  <c r="CG303" i="10" s="1"/>
  <c r="CF403" i="10" l="1"/>
  <c r="CF448" i="10"/>
  <c r="CG360" i="10"/>
  <c r="CG304" i="10"/>
  <c r="CF502" i="10"/>
  <c r="CF503" i="10" s="1"/>
  <c r="CG478" i="10"/>
  <c r="CF505" i="10" l="1"/>
  <c r="CF511" i="10"/>
  <c r="CF510" i="10"/>
  <c r="CG383" i="10"/>
  <c r="Z34" i="14" s="1"/>
  <c r="Z67" i="14" s="1"/>
  <c r="Z86" i="14" s="1"/>
  <c r="CG363" i="10"/>
  <c r="CG366" i="10" l="1"/>
  <c r="CG367" i="10"/>
  <c r="CG435" i="10"/>
  <c r="CF507" i="10"/>
  <c r="CF506" i="10"/>
  <c r="CG370" i="10" l="1"/>
  <c r="CG371" i="10" s="1"/>
  <c r="CG380" i="10" s="1"/>
  <c r="CG368" i="10"/>
  <c r="CH365" i="10" s="1"/>
  <c r="CG381" i="10" l="1"/>
  <c r="Z32" i="14" s="1"/>
  <c r="Z65" i="14" s="1"/>
  <c r="Z84" i="14" s="1"/>
  <c r="Z31" i="14"/>
  <c r="Z64" i="14" s="1"/>
  <c r="Z83" i="14" s="1"/>
  <c r="CG414" i="10"/>
  <c r="CG465" i="10"/>
  <c r="CG279" i="10"/>
  <c r="CG280" i="10" s="1"/>
  <c r="CG284" i="10" s="1"/>
  <c r="CG285" i="10" s="1"/>
  <c r="CG264" i="10" l="1"/>
  <c r="CG265" i="10" s="1"/>
  <c r="CG271" i="10" s="1"/>
  <c r="CG272" i="10" s="1"/>
  <c r="CG274" i="10" s="1"/>
  <c r="CG276" i="10" s="1"/>
  <c r="CG309" i="10" s="1"/>
  <c r="CG500" i="10"/>
  <c r="CH282" i="10"/>
  <c r="CG255" i="10" l="1"/>
  <c r="CG382" i="10" s="1"/>
  <c r="Z33" i="14" s="1"/>
  <c r="Z66" i="14" s="1"/>
  <c r="Z85" i="14" s="1"/>
  <c r="CH288" i="10"/>
  <c r="CG415" i="10" l="1"/>
  <c r="CG466" i="10"/>
  <c r="CG434" i="10"/>
  <c r="CG384" i="10"/>
  <c r="Z35" i="14" s="1"/>
  <c r="CG387" i="10" l="1"/>
  <c r="CG385" i="10"/>
  <c r="Z39" i="14" s="1"/>
  <c r="CG416" i="10"/>
  <c r="CG419" i="10" s="1"/>
  <c r="CG327" i="10" s="1"/>
  <c r="CG391" i="10" s="1"/>
  <c r="CG389" i="10" l="1"/>
  <c r="Z38" i="14" s="1"/>
  <c r="Z36" i="14"/>
  <c r="Z68" i="14" s="1"/>
  <c r="Z87" i="14" s="1"/>
  <c r="CG256" i="10"/>
  <c r="CG245" i="10" s="1"/>
  <c r="CG436" i="10"/>
  <c r="CG386" i="10"/>
  <c r="CG318" i="10"/>
  <c r="CG319" i="10" s="1"/>
  <c r="CG390" i="10" l="1"/>
  <c r="CG326" i="10" s="1"/>
  <c r="CG328" i="10" s="1"/>
  <c r="CG392" i="10"/>
  <c r="Z42" i="14" s="1"/>
  <c r="Z41" i="14"/>
  <c r="CG437" i="10"/>
  <c r="CG438" i="10" s="1"/>
  <c r="CG247" i="10"/>
  <c r="CG372" i="10" s="1"/>
  <c r="CG373" i="10" s="1"/>
  <c r="CG481" i="10" s="1"/>
  <c r="CG257" i="10"/>
  <c r="CG258" i="10" s="1"/>
  <c r="CG487" i="10"/>
  <c r="CH316" i="10"/>
  <c r="CH313" i="10" s="1"/>
  <c r="CH314" i="10" s="1"/>
  <c r="CH317" i="10" s="1"/>
  <c r="CG248" i="10" l="1"/>
  <c r="CG396" i="10"/>
  <c r="CG397" i="10" s="1"/>
  <c r="CG498" i="10"/>
  <c r="CH253" i="10"/>
  <c r="CG442" i="10"/>
  <c r="CG443" i="10" s="1"/>
  <c r="CG488" i="10"/>
  <c r="CG494" i="10" s="1"/>
  <c r="CH325" i="10"/>
  <c r="CG402" i="10" l="1"/>
  <c r="CG448" i="10" s="1"/>
  <c r="Z45" i="14"/>
  <c r="Z73" i="14" s="1"/>
  <c r="Z92" i="14" s="1"/>
  <c r="CG482" i="10"/>
  <c r="CG483" i="10" s="1"/>
  <c r="CG502" i="10" s="1"/>
  <c r="CG503" i="10" s="1"/>
  <c r="CH261" i="10"/>
  <c r="CH303" i="10" s="1"/>
  <c r="CH478" i="10" l="1"/>
  <c r="CG403" i="10"/>
  <c r="CG511" i="10"/>
  <c r="CG505" i="10"/>
  <c r="CG510" i="10"/>
  <c r="CH304" i="10"/>
  <c r="CH360" i="10"/>
  <c r="CH383" i="10" l="1"/>
  <c r="CH363" i="10"/>
  <c r="CG506" i="10"/>
  <c r="CG507" i="10"/>
  <c r="CH367" i="10" l="1"/>
  <c r="CH366" i="10"/>
  <c r="CH435" i="10"/>
  <c r="CH368" i="10" l="1"/>
  <c r="CI365" i="10" s="1"/>
  <c r="CH370" i="10"/>
  <c r="CH371" i="10" s="1"/>
  <c r="CH380" i="10" s="1"/>
  <c r="CH381" i="10" s="1"/>
  <c r="CH264" i="10" l="1"/>
  <c r="CH265" i="10" s="1"/>
  <c r="CH271" i="10" s="1"/>
  <c r="CH272" i="10" s="1"/>
  <c r="CH274" i="10" s="1"/>
  <c r="CH276" i="10" s="1"/>
  <c r="CH414" i="10"/>
  <c r="CH465" i="10"/>
  <c r="CH279" i="10"/>
  <c r="CH280" i="10" s="1"/>
  <c r="CH284" i="10" s="1"/>
  <c r="CH285" i="10" s="1"/>
  <c r="CI282" i="10" l="1"/>
  <c r="CH500" i="10"/>
  <c r="CH309" i="10"/>
  <c r="CH255" i="10"/>
  <c r="CH382" i="10" l="1"/>
  <c r="CI288" i="10"/>
  <c r="CH415" i="10" l="1"/>
  <c r="CH466" i="10"/>
  <c r="CH434" i="10"/>
  <c r="CH384" i="10"/>
  <c r="CH385" i="10" l="1"/>
  <c r="CH386" i="10" s="1"/>
  <c r="CH387" i="10"/>
  <c r="CH416" i="10"/>
  <c r="CH419" i="10" s="1"/>
  <c r="CH327" i="10" s="1"/>
  <c r="CH391" i="10" s="1"/>
  <c r="CH318" i="10" l="1"/>
  <c r="CH319" i="10" s="1"/>
  <c r="CH389" i="10"/>
  <c r="CH256" i="10"/>
  <c r="CH245" i="10" s="1"/>
  <c r="CH436" i="10"/>
  <c r="CH437" i="10" l="1"/>
  <c r="CH438" i="10" s="1"/>
  <c r="CH247" i="10"/>
  <c r="CH372" i="10" s="1"/>
  <c r="CH373" i="10" s="1"/>
  <c r="CH481" i="10" s="1"/>
  <c r="CH257" i="10"/>
  <c r="CH258" i="10" s="1"/>
  <c r="CH390" i="10"/>
  <c r="CH392" i="10" s="1"/>
  <c r="CH487" i="10"/>
  <c r="CI316" i="10"/>
  <c r="CI313" i="10" s="1"/>
  <c r="CI314" i="10" s="1"/>
  <c r="CI317" i="10" s="1"/>
  <c r="CH248" i="10" l="1"/>
  <c r="CH442" i="10"/>
  <c r="CH443" i="10" s="1"/>
  <c r="CH396" i="10"/>
  <c r="CH397" i="10" s="1"/>
  <c r="CH326" i="10"/>
  <c r="CH328" i="10" s="1"/>
  <c r="CI253" i="10"/>
  <c r="CH498" i="10"/>
  <c r="CH482" i="10" l="1"/>
  <c r="CH483" i="10" s="1"/>
  <c r="CH402" i="10"/>
  <c r="CI261" i="10"/>
  <c r="CI303" i="10" s="1"/>
  <c r="CI325" i="10"/>
  <c r="CH488" i="10"/>
  <c r="CH494" i="10" s="1"/>
  <c r="CI360" i="10" l="1"/>
  <c r="CI304" i="10"/>
  <c r="CH403" i="10"/>
  <c r="CH448" i="10"/>
  <c r="CI478" i="10"/>
  <c r="CH502" i="10"/>
  <c r="CH503" i="10" s="1"/>
  <c r="CH510" i="10" l="1"/>
  <c r="CH505" i="10"/>
  <c r="CH511" i="10"/>
  <c r="CI383" i="10"/>
  <c r="AA34" i="14" s="1"/>
  <c r="AA67" i="14" s="1"/>
  <c r="AA86" i="14" s="1"/>
  <c r="CI363" i="10"/>
  <c r="CH507" i="10" l="1"/>
  <c r="CH506" i="10"/>
  <c r="CI366" i="10"/>
  <c r="CI367" i="10"/>
  <c r="CI435" i="10"/>
  <c r="CI368" i="10" l="1"/>
  <c r="CJ365" i="10" s="1"/>
  <c r="CI370" i="10"/>
  <c r="CI371" i="10" s="1"/>
  <c r="CI380" i="10" s="1"/>
  <c r="AA31" i="14" s="1"/>
  <c r="AA64" i="14" s="1"/>
  <c r="AA83" i="14" s="1"/>
  <c r="CI381" i="10" l="1"/>
  <c r="AA32" i="14" s="1"/>
  <c r="AA65" i="14" s="1"/>
  <c r="AA84" i="14" s="1"/>
  <c r="CI264" i="10" l="1"/>
  <c r="CI265" i="10" s="1"/>
  <c r="CI271" i="10" s="1"/>
  <c r="CI272" i="10" s="1"/>
  <c r="CI274" i="10" s="1"/>
  <c r="CI276" i="10" s="1"/>
  <c r="CI414" i="10"/>
  <c r="CI465" i="10"/>
  <c r="CI279" i="10"/>
  <c r="CI280" i="10" s="1"/>
  <c r="CI284" i="10" s="1"/>
  <c r="CI285" i="10" s="1"/>
  <c r="CI500" i="10" l="1"/>
  <c r="CJ282" i="10"/>
  <c r="CI255" i="10"/>
  <c r="CI309" i="10"/>
  <c r="CI382" i="10" l="1"/>
  <c r="AA33" i="14" s="1"/>
  <c r="AA66" i="14" s="1"/>
  <c r="AA85" i="14" s="1"/>
  <c r="CJ288" i="10"/>
  <c r="CI415" i="10" l="1"/>
  <c r="CI434" i="10"/>
  <c r="CI466" i="10"/>
  <c r="CI384" i="10"/>
  <c r="AA35" i="14" s="1"/>
  <c r="CI385" i="10" l="1"/>
  <c r="CI387" i="10"/>
  <c r="CI416" i="10"/>
  <c r="CI419" i="10" s="1"/>
  <c r="CI327" i="10" s="1"/>
  <c r="CI391" i="10" s="1"/>
  <c r="CI389" i="10" l="1"/>
  <c r="AA38" i="14" s="1"/>
  <c r="AA36" i="14"/>
  <c r="AA68" i="14" s="1"/>
  <c r="AA87" i="14" s="1"/>
  <c r="CI386" i="10"/>
  <c r="AA39" i="14"/>
  <c r="CI318" i="10"/>
  <c r="CI319" i="10" s="1"/>
  <c r="CI390" i="10"/>
  <c r="AA41" i="14" s="1"/>
  <c r="CI256" i="10"/>
  <c r="CI245" i="10" s="1"/>
  <c r="CI436" i="10"/>
  <c r="CI437" i="10" l="1"/>
  <c r="CI438" i="10" s="1"/>
  <c r="CI257" i="10"/>
  <c r="CI258" i="10" s="1"/>
  <c r="CI247" i="10"/>
  <c r="CI372" i="10" s="1"/>
  <c r="CI373" i="10" s="1"/>
  <c r="CI481" i="10" s="1"/>
  <c r="CI326" i="10"/>
  <c r="CI328" i="10" s="1"/>
  <c r="CI392" i="10"/>
  <c r="AA42" i="14" s="1"/>
  <c r="CJ316" i="10"/>
  <c r="CJ313" i="10" s="1"/>
  <c r="CJ314" i="10" s="1"/>
  <c r="CJ317" i="10" s="1"/>
  <c r="CI487" i="10"/>
  <c r="CI396" i="10" l="1"/>
  <c r="CI397" i="10" s="1"/>
  <c r="AA45" i="14" s="1"/>
  <c r="AA73" i="14" s="1"/>
  <c r="AA92" i="14" s="1"/>
  <c r="CJ325" i="10"/>
  <c r="CI488" i="10"/>
  <c r="CI494" i="10" s="1"/>
  <c r="CI498" i="10"/>
  <c r="CJ253" i="10"/>
  <c r="CI248" i="10"/>
  <c r="CI442" i="10"/>
  <c r="CI443" i="10" s="1"/>
  <c r="CJ261" i="10" l="1"/>
  <c r="CJ303" i="10" s="1"/>
  <c r="CI482" i="10"/>
  <c r="CI483" i="10" s="1"/>
  <c r="CI402" i="10"/>
  <c r="CI502" i="10" l="1"/>
  <c r="CI503" i="10" s="1"/>
  <c r="CI510" i="10" s="1"/>
  <c r="CJ478" i="10"/>
  <c r="CI448" i="10"/>
  <c r="CI403" i="10"/>
  <c r="CJ304" i="10"/>
  <c r="CJ360" i="10"/>
  <c r="CJ383" i="10" l="1"/>
  <c r="CJ363" i="10"/>
  <c r="CI505" i="10"/>
  <c r="CI511" i="10"/>
  <c r="CI506" i="10" l="1"/>
  <c r="CI507" i="10"/>
  <c r="CJ367" i="10"/>
  <c r="CJ366" i="10"/>
  <c r="CJ435" i="10"/>
  <c r="CJ370" i="10" l="1"/>
  <c r="CJ371" i="10" s="1"/>
  <c r="CJ380" i="10" s="1"/>
  <c r="CJ381" i="10" s="1"/>
  <c r="CJ368" i="10"/>
  <c r="CK365" i="10" s="1"/>
  <c r="CJ279" i="10" l="1"/>
  <c r="CJ280" i="10" s="1"/>
  <c r="CJ284" i="10" s="1"/>
  <c r="CJ285" i="10" s="1"/>
  <c r="CJ465" i="10"/>
  <c r="CJ414" i="10"/>
  <c r="CJ264" i="10"/>
  <c r="CJ265" i="10" s="1"/>
  <c r="CJ271" i="10" s="1"/>
  <c r="CJ272" i="10" s="1"/>
  <c r="CJ274" i="10" s="1"/>
  <c r="CJ276" i="10" s="1"/>
  <c r="CJ309" i="10" l="1"/>
  <c r="CJ255" i="10"/>
  <c r="CJ500" i="10"/>
  <c r="CK282" i="10"/>
  <c r="CJ382" i="10" l="1"/>
  <c r="CK288" i="10"/>
  <c r="CJ415" i="10" l="1"/>
  <c r="CJ434" i="10"/>
  <c r="CJ466" i="10"/>
  <c r="CJ384" i="10"/>
  <c r="CJ385" i="10" l="1"/>
  <c r="CJ386" i="10" s="1"/>
  <c r="CJ387" i="10"/>
  <c r="CJ416" i="10"/>
  <c r="CJ419" i="10" s="1"/>
  <c r="CJ327" i="10" s="1"/>
  <c r="CJ391" i="10" s="1"/>
  <c r="CJ389" i="10" l="1"/>
  <c r="CJ318" i="10"/>
  <c r="CJ319" i="10" s="1"/>
  <c r="CJ436" i="10"/>
  <c r="CJ256" i="10"/>
  <c r="CJ245" i="10" s="1"/>
  <c r="CJ257" i="10" l="1"/>
  <c r="CJ258" i="10" s="1"/>
  <c r="CJ247" i="10"/>
  <c r="CJ372" i="10" s="1"/>
  <c r="CJ373" i="10" s="1"/>
  <c r="CJ481" i="10" s="1"/>
  <c r="CJ487" i="10"/>
  <c r="CK316" i="10"/>
  <c r="CK313" i="10" s="1"/>
  <c r="CK314" i="10" s="1"/>
  <c r="CK317" i="10" s="1"/>
  <c r="CJ437" i="10"/>
  <c r="CJ438" i="10" s="1"/>
  <c r="CJ390" i="10"/>
  <c r="CJ392" i="10" s="1"/>
  <c r="CJ442" i="10" l="1"/>
  <c r="CJ443" i="10" s="1"/>
  <c r="CJ396" i="10"/>
  <c r="CJ397" i="10" s="1"/>
  <c r="CJ326" i="10"/>
  <c r="CJ328" i="10" s="1"/>
  <c r="CJ248" i="10"/>
  <c r="CK253" i="10"/>
  <c r="CJ498" i="10"/>
  <c r="CK261" i="10" l="1"/>
  <c r="CK303" i="10" s="1"/>
  <c r="CJ488" i="10"/>
  <c r="CJ494" i="10" s="1"/>
  <c r="CK325" i="10"/>
  <c r="CJ402" i="10"/>
  <c r="CJ482" i="10"/>
  <c r="CJ483" i="10" s="1"/>
  <c r="CK478" i="10" l="1"/>
  <c r="CJ502" i="10"/>
  <c r="CJ503" i="10" s="1"/>
  <c r="CJ448" i="10"/>
  <c r="CJ403" i="10"/>
  <c r="CK360" i="10"/>
  <c r="CK304" i="10"/>
  <c r="CJ505" i="10" l="1"/>
  <c r="CJ511" i="10"/>
  <c r="CK383" i="10"/>
  <c r="AB34" i="14" s="1"/>
  <c r="AB67" i="14" s="1"/>
  <c r="AB86" i="14" s="1"/>
  <c r="CK363" i="10"/>
  <c r="CJ510" i="10"/>
  <c r="CK435" i="10" l="1"/>
  <c r="CK367" i="10"/>
  <c r="CK366" i="10"/>
  <c r="CJ507" i="10"/>
  <c r="CJ506" i="10"/>
  <c r="CK368" i="10" l="1"/>
  <c r="CL365" i="10" s="1"/>
  <c r="CK370" i="10"/>
  <c r="CK371" i="10" s="1"/>
  <c r="CK380" i="10" s="1"/>
  <c r="CK381" i="10" l="1"/>
  <c r="AB32" i="14" s="1"/>
  <c r="AB65" i="14" s="1"/>
  <c r="AB84" i="14" s="1"/>
  <c r="AB31" i="14"/>
  <c r="AB64" i="14" s="1"/>
  <c r="AB83" i="14" s="1"/>
  <c r="CK264" i="10"/>
  <c r="CK265" i="10" s="1"/>
  <c r="CK271" i="10" s="1"/>
  <c r="CK272" i="10" s="1"/>
  <c r="CK274" i="10" s="1"/>
  <c r="CK276" i="10" s="1"/>
  <c r="CK414" i="10"/>
  <c r="CK465" i="10"/>
  <c r="CK279" i="10" l="1"/>
  <c r="CK280" i="10" s="1"/>
  <c r="CK284" i="10" s="1"/>
  <c r="CK285" i="10" s="1"/>
  <c r="CK500" i="10" s="1"/>
  <c r="CK309" i="10"/>
  <c r="CK255" i="10"/>
  <c r="CL282" i="10" l="1"/>
  <c r="CL288" i="10"/>
  <c r="CK382" i="10"/>
  <c r="AB33" i="14" s="1"/>
  <c r="AB66" i="14" s="1"/>
  <c r="AB85" i="14" s="1"/>
  <c r="CK415" i="10" l="1"/>
  <c r="CK434" i="10"/>
  <c r="CK466" i="10"/>
  <c r="CK384" i="10"/>
  <c r="AB35" i="14" s="1"/>
  <c r="CK385" i="10" l="1"/>
  <c r="CK387" i="10"/>
  <c r="CK416" i="10"/>
  <c r="CK419" i="10" s="1"/>
  <c r="CK327" i="10" s="1"/>
  <c r="CK391" i="10" s="1"/>
  <c r="CK389" i="10" l="1"/>
  <c r="AB38" i="14" s="1"/>
  <c r="AB36" i="14"/>
  <c r="AB68" i="14" s="1"/>
  <c r="AB87" i="14" s="1"/>
  <c r="CK386" i="10"/>
  <c r="AB39" i="14"/>
  <c r="CK318" i="10"/>
  <c r="CK319" i="10" s="1"/>
  <c r="CK256" i="10"/>
  <c r="CK245" i="10" s="1"/>
  <c r="CK436" i="10"/>
  <c r="CK390" i="10" l="1"/>
  <c r="CK392" i="10" s="1"/>
  <c r="AB42" i="14" s="1"/>
  <c r="AB41" i="14"/>
  <c r="CK437" i="10"/>
  <c r="CK438" i="10" s="1"/>
  <c r="CK257" i="10"/>
  <c r="CK258" i="10" s="1"/>
  <c r="CK247" i="10"/>
  <c r="CK372" i="10" s="1"/>
  <c r="CK373" i="10" s="1"/>
  <c r="CK481" i="10" s="1"/>
  <c r="CL316" i="10"/>
  <c r="CL313" i="10" s="1"/>
  <c r="CL314" i="10" s="1"/>
  <c r="CL317" i="10" s="1"/>
  <c r="CK487" i="10"/>
  <c r="CK326" i="10" l="1"/>
  <c r="CK328" i="10" s="1"/>
  <c r="CL325" i="10" s="1"/>
  <c r="CK442" i="10"/>
  <c r="CK443" i="10" s="1"/>
  <c r="CK248" i="10"/>
  <c r="CK396" i="10"/>
  <c r="CK397" i="10" s="1"/>
  <c r="CK498" i="10"/>
  <c r="CL253" i="10"/>
  <c r="CK488" i="10" l="1"/>
  <c r="CK494" i="10" s="1"/>
  <c r="CK402" i="10"/>
  <c r="CK403" i="10" s="1"/>
  <c r="AB45" i="14"/>
  <c r="AB73" i="14" s="1"/>
  <c r="AB92" i="14" s="1"/>
  <c r="CK482" i="10"/>
  <c r="CK483" i="10" s="1"/>
  <c r="CK502" i="10" s="1"/>
  <c r="CK503" i="10" s="1"/>
  <c r="CK510" i="10" s="1"/>
  <c r="CL261" i="10"/>
  <c r="CL303" i="10" s="1"/>
  <c r="CK448" i="10" l="1"/>
  <c r="CL478" i="10"/>
  <c r="CK505" i="10"/>
  <c r="CK511" i="10"/>
  <c r="CL360" i="10"/>
  <c r="CL304" i="10"/>
  <c r="CL383" i="10" l="1"/>
  <c r="CL363" i="10"/>
  <c r="CK507" i="10"/>
  <c r="CK506" i="10"/>
  <c r="CL366" i="10" l="1"/>
  <c r="CL367" i="10"/>
  <c r="CL435" i="10"/>
  <c r="CL370" i="10" l="1"/>
  <c r="CL371" i="10" s="1"/>
  <c r="CL380" i="10" s="1"/>
  <c r="CL381" i="10" s="1"/>
  <c r="CL368" i="10"/>
  <c r="CM365" i="10" s="1"/>
  <c r="CL279" i="10" l="1"/>
  <c r="CL280" i="10" s="1"/>
  <c r="CL284" i="10" s="1"/>
  <c r="CL285" i="10" s="1"/>
  <c r="CL465" i="10"/>
  <c r="CL264" i="10"/>
  <c r="CL265" i="10" s="1"/>
  <c r="CL271" i="10" s="1"/>
  <c r="CL272" i="10" s="1"/>
  <c r="CL274" i="10" s="1"/>
  <c r="CL276" i="10" s="1"/>
  <c r="CL414" i="10"/>
  <c r="CL255" i="10" l="1"/>
  <c r="CL309" i="10"/>
  <c r="CM282" i="10"/>
  <c r="CL500" i="10"/>
  <c r="CM288" i="10" l="1"/>
  <c r="CL382" i="10"/>
  <c r="CL415" i="10" l="1"/>
  <c r="CL434" i="10"/>
  <c r="CL466" i="10"/>
  <c r="CL384" i="10"/>
  <c r="CL385" i="10" l="1"/>
  <c r="CL386" i="10" s="1"/>
  <c r="CL387" i="10"/>
  <c r="CL416" i="10"/>
  <c r="CL419" i="10" s="1"/>
  <c r="CL327" i="10" s="1"/>
  <c r="CL391" i="10" s="1"/>
  <c r="CL318" i="10" l="1"/>
  <c r="CL319" i="10" s="1"/>
  <c r="CL389" i="10"/>
  <c r="CL256" i="10"/>
  <c r="CL245" i="10" s="1"/>
  <c r="CL436" i="10"/>
  <c r="CL257" i="10" l="1"/>
  <c r="CL258" i="10" s="1"/>
  <c r="CL247" i="10"/>
  <c r="CL372" i="10" s="1"/>
  <c r="CL373" i="10" s="1"/>
  <c r="CL481" i="10" s="1"/>
  <c r="CL390" i="10"/>
  <c r="CL392" i="10" s="1"/>
  <c r="CL437" i="10"/>
  <c r="CL438" i="10" s="1"/>
  <c r="CL487" i="10"/>
  <c r="CM316" i="10"/>
  <c r="CM313" i="10" s="1"/>
  <c r="CM314" i="10" s="1"/>
  <c r="CM317" i="10" s="1"/>
  <c r="CL396" i="10" l="1"/>
  <c r="CL397" i="10" s="1"/>
  <c r="CL442" i="10"/>
  <c r="CL443" i="10" s="1"/>
  <c r="CL248" i="10"/>
  <c r="CL326" i="10"/>
  <c r="CL328" i="10" s="1"/>
  <c r="CL498" i="10"/>
  <c r="CM253" i="10"/>
  <c r="CL482" i="10" l="1"/>
  <c r="CL483" i="10" s="1"/>
  <c r="CL402" i="10"/>
  <c r="CM261" i="10"/>
  <c r="CM303" i="10" s="1"/>
  <c r="CL488" i="10"/>
  <c r="CL494" i="10" s="1"/>
  <c r="CM325" i="10"/>
  <c r="CM360" i="10" l="1"/>
  <c r="CM304" i="10"/>
  <c r="CL403" i="10"/>
  <c r="CL448" i="10"/>
  <c r="CM478" i="10"/>
  <c r="CL502" i="10"/>
  <c r="CL503" i="10" s="1"/>
  <c r="CL505" i="10" l="1"/>
  <c r="CL511" i="10"/>
  <c r="CL510" i="10"/>
  <c r="CM383" i="10"/>
  <c r="AC34" i="14" s="1"/>
  <c r="AC67" i="14" s="1"/>
  <c r="AC86" i="14" s="1"/>
  <c r="CM363" i="10"/>
  <c r="CM367" i="10" l="1"/>
  <c r="CM366" i="10"/>
  <c r="CM435" i="10"/>
  <c r="CL506" i="10"/>
  <c r="CL507" i="10"/>
  <c r="CM368" i="10" l="1"/>
  <c r="CN365" i="10" s="1"/>
  <c r="CM370" i="10"/>
  <c r="CM371" i="10" s="1"/>
  <c r="CM380" i="10" s="1"/>
  <c r="CM381" i="10" l="1"/>
  <c r="AC32" i="14" s="1"/>
  <c r="AC65" i="14" s="1"/>
  <c r="AC84" i="14" s="1"/>
  <c r="AC31" i="14"/>
  <c r="AC64" i="14" s="1"/>
  <c r="AC83" i="14" s="1"/>
  <c r="CM264" i="10"/>
  <c r="CM265" i="10" s="1"/>
  <c r="CM271" i="10" s="1"/>
  <c r="CM272" i="10" s="1"/>
  <c r="CM274" i="10" s="1"/>
  <c r="CM276" i="10" s="1"/>
  <c r="CM279" i="10"/>
  <c r="CM280" i="10" s="1"/>
  <c r="CM284" i="10" s="1"/>
  <c r="CM285" i="10" s="1"/>
  <c r="CM414" i="10"/>
  <c r="CM465" i="10"/>
  <c r="CN282" i="10" l="1"/>
  <c r="CM500" i="10"/>
  <c r="CM309" i="10"/>
  <c r="CM255" i="10"/>
  <c r="CM382" i="10" l="1"/>
  <c r="AC33" i="14" s="1"/>
  <c r="AC66" i="14" s="1"/>
  <c r="AC85" i="14" s="1"/>
  <c r="CN288" i="10"/>
  <c r="CM415" i="10" l="1"/>
  <c r="CM466" i="10"/>
  <c r="CM434" i="10"/>
  <c r="CM384" i="10"/>
  <c r="AC35" i="14" s="1"/>
  <c r="CM387" i="10" l="1"/>
  <c r="CM385" i="10"/>
  <c r="AC39" i="14" s="1"/>
  <c r="CM416" i="10"/>
  <c r="CM419" i="10" s="1"/>
  <c r="CM327" i="10" s="1"/>
  <c r="CM391" i="10" s="1"/>
  <c r="CM389" i="10" l="1"/>
  <c r="AC38" i="14" s="1"/>
  <c r="AC36" i="14"/>
  <c r="AC68" i="14" s="1"/>
  <c r="AC87" i="14" s="1"/>
  <c r="CM386" i="10"/>
  <c r="CM256" i="10"/>
  <c r="CM245" i="10" s="1"/>
  <c r="CM436" i="10"/>
  <c r="CM318" i="10"/>
  <c r="CM319" i="10" s="1"/>
  <c r="CM390" i="10" l="1"/>
  <c r="CM392" i="10" s="1"/>
  <c r="AC42" i="14" s="1"/>
  <c r="AC41" i="14"/>
  <c r="CN316" i="10"/>
  <c r="CN313" i="10" s="1"/>
  <c r="CN314" i="10" s="1"/>
  <c r="CN317" i="10" s="1"/>
  <c r="CM487" i="10"/>
  <c r="CM437" i="10"/>
  <c r="CM438" i="10" s="1"/>
  <c r="CM247" i="10"/>
  <c r="CM372" i="10" s="1"/>
  <c r="CM373" i="10" s="1"/>
  <c r="CM481" i="10" s="1"/>
  <c r="CM257" i="10"/>
  <c r="CM258" i="10" s="1"/>
  <c r="CM326" i="10" l="1"/>
  <c r="CM328" i="10" s="1"/>
  <c r="CN325" i="10" s="1"/>
  <c r="CM396" i="10"/>
  <c r="CM397" i="10" s="1"/>
  <c r="CM248" i="10"/>
  <c r="CM442" i="10"/>
  <c r="CM443" i="10" s="1"/>
  <c r="CM498" i="10"/>
  <c r="CN253" i="10"/>
  <c r="CM488" i="10" l="1"/>
  <c r="CM494" i="10" s="1"/>
  <c r="CM402" i="10"/>
  <c r="AC45" i="14"/>
  <c r="AC73" i="14" s="1"/>
  <c r="AC92" i="14" s="1"/>
  <c r="CM482" i="10"/>
  <c r="CM483" i="10" s="1"/>
  <c r="CN478" i="10" s="1"/>
  <c r="CN261" i="10"/>
  <c r="CN303" i="10" s="1"/>
  <c r="CM403" i="10"/>
  <c r="CM448" i="10"/>
  <c r="CM502" i="10" l="1"/>
  <c r="CM503" i="10" s="1"/>
  <c r="CM510" i="10" s="1"/>
  <c r="CN360" i="10"/>
  <c r="CN304" i="10"/>
  <c r="CM511" i="10" l="1"/>
  <c r="CM505" i="10"/>
  <c r="CN383" i="10"/>
  <c r="CN363" i="10"/>
  <c r="CM507" i="10"/>
  <c r="CM506" i="10"/>
  <c r="CN367" i="10" l="1"/>
  <c r="CN366" i="10"/>
  <c r="CN435" i="10"/>
  <c r="CN368" i="10" l="1"/>
  <c r="CO365" i="10" s="1"/>
  <c r="CN370" i="10"/>
  <c r="CN371" i="10" s="1"/>
  <c r="CN380" i="10" s="1"/>
  <c r="CN381" i="10" s="1"/>
  <c r="CN279" i="10" l="1"/>
  <c r="CN280" i="10" s="1"/>
  <c r="CN284" i="10" s="1"/>
  <c r="CN285" i="10" s="1"/>
  <c r="CN465" i="10"/>
  <c r="CN264" i="10"/>
  <c r="CN265" i="10" s="1"/>
  <c r="CN271" i="10" s="1"/>
  <c r="CN272" i="10" s="1"/>
  <c r="CN274" i="10" s="1"/>
  <c r="CN276" i="10" s="1"/>
  <c r="CN414" i="10"/>
  <c r="CN255" i="10" l="1"/>
  <c r="CN309" i="10"/>
  <c r="CN500" i="10"/>
  <c r="CO282" i="10"/>
  <c r="CO288" i="10" l="1"/>
  <c r="CN382" i="10"/>
  <c r="CN415" i="10" l="1"/>
  <c r="CN466" i="10"/>
  <c r="CN434" i="10"/>
  <c r="CN384" i="10"/>
  <c r="CN387" i="10" l="1"/>
  <c r="CN389" i="10" s="1"/>
  <c r="CN385" i="10"/>
  <c r="CN416" i="10"/>
  <c r="CN419" i="10" s="1"/>
  <c r="CN327" i="10" s="1"/>
  <c r="CN391" i="10" s="1"/>
  <c r="CN256" i="10" l="1"/>
  <c r="CN245" i="10" s="1"/>
  <c r="CN436" i="10"/>
  <c r="CN386" i="10"/>
  <c r="CN390" i="10"/>
  <c r="CN392" i="10" s="1"/>
  <c r="CN318" i="10"/>
  <c r="CN319" i="10" s="1"/>
  <c r="CN326" i="10" l="1"/>
  <c r="CN328" i="10" s="1"/>
  <c r="CN437" i="10"/>
  <c r="CN438" i="10" s="1"/>
  <c r="CN487" i="10"/>
  <c r="CO316" i="10"/>
  <c r="CO313" i="10" s="1"/>
  <c r="CO314" i="10" s="1"/>
  <c r="CO317" i="10" s="1"/>
  <c r="CN257" i="10"/>
  <c r="CN258" i="10" s="1"/>
  <c r="CN247" i="10"/>
  <c r="CN372" i="10" s="1"/>
  <c r="CN373" i="10" s="1"/>
  <c r="CN481" i="10" s="1"/>
  <c r="CN248" i="10" l="1"/>
  <c r="CN396" i="10"/>
  <c r="CN397" i="10" s="1"/>
  <c r="CN482" i="10" s="1"/>
  <c r="CN483" i="10" s="1"/>
  <c r="CN442" i="10"/>
  <c r="CN443" i="10" s="1"/>
  <c r="CO253" i="10"/>
  <c r="CN498" i="10"/>
  <c r="CO325" i="10"/>
  <c r="CN488" i="10"/>
  <c r="CN494" i="10" s="1"/>
  <c r="CN402" i="10" l="1"/>
  <c r="CN403" i="10" s="1"/>
  <c r="CO261" i="10"/>
  <c r="CO303" i="10" s="1"/>
  <c r="CN502" i="10"/>
  <c r="CN503" i="10" s="1"/>
  <c r="CO478" i="10"/>
  <c r="CN448" i="10" l="1"/>
  <c r="CN505" i="10"/>
  <c r="CN511" i="10"/>
  <c r="CN510" i="10"/>
  <c r="CO360" i="10"/>
  <c r="CO304" i="10"/>
  <c r="CO383" i="10" l="1"/>
  <c r="AD34" i="14" s="1"/>
  <c r="AD67" i="14" s="1"/>
  <c r="AD86" i="14" s="1"/>
  <c r="CO363" i="10"/>
  <c r="CN507" i="10"/>
  <c r="CN506" i="10"/>
  <c r="CO366" i="10" l="1"/>
  <c r="CO367" i="10"/>
  <c r="CO435" i="10"/>
  <c r="CO370" i="10" l="1"/>
  <c r="CO371" i="10" s="1"/>
  <c r="CO380" i="10" s="1"/>
  <c r="CO368" i="10"/>
  <c r="CP365" i="10" s="1"/>
  <c r="F34" i="14"/>
  <c r="F67" i="14" s="1"/>
  <c r="F86" i="14" s="1"/>
  <c r="G34" i="14"/>
  <c r="G67" i="14" s="1"/>
  <c r="G86" i="14" s="1"/>
  <c r="H34" i="14"/>
  <c r="H67" i="14" s="1"/>
  <c r="H86" i="14" s="1"/>
  <c r="I34" i="14"/>
  <c r="I67" i="14" s="1"/>
  <c r="I86" i="14" s="1"/>
  <c r="CO381" i="10" l="1"/>
  <c r="AD32" i="14" s="1"/>
  <c r="AD65" i="14" s="1"/>
  <c r="AD84" i="14" s="1"/>
  <c r="AD31" i="14"/>
  <c r="AD64" i="14" s="1"/>
  <c r="AD83" i="14" s="1"/>
  <c r="G31" i="14"/>
  <c r="G64" i="14" s="1"/>
  <c r="G83" i="14" s="1"/>
  <c r="H31" i="14"/>
  <c r="H64" i="14" s="1"/>
  <c r="H83" i="14" s="1"/>
  <c r="I31" i="14"/>
  <c r="I64" i="14" s="1"/>
  <c r="I83" i="14" s="1"/>
  <c r="CO414" i="10" l="1"/>
  <c r="CO264" i="10"/>
  <c r="CO265" i="10" s="1"/>
  <c r="CO271" i="10" s="1"/>
  <c r="CO272" i="10" s="1"/>
  <c r="CO274" i="10" s="1"/>
  <c r="CO276" i="10" s="1"/>
  <c r="CO309" i="10" s="1"/>
  <c r="CO465" i="10"/>
  <c r="CO279" i="10"/>
  <c r="CO280" i="10" s="1"/>
  <c r="CO284" i="10" s="1"/>
  <c r="CO285" i="10" s="1"/>
  <c r="CO500" i="10" s="1"/>
  <c r="G32" i="14"/>
  <c r="G65" i="14" s="1"/>
  <c r="G84" i="14" s="1"/>
  <c r="H32" i="14"/>
  <c r="H65" i="14" s="1"/>
  <c r="H84" i="14" s="1"/>
  <c r="I32" i="14"/>
  <c r="I65" i="14" s="1"/>
  <c r="I84" i="14" s="1"/>
  <c r="CO255" i="10" l="1"/>
  <c r="CO382" i="10" s="1"/>
  <c r="AD33" i="14" s="1"/>
  <c r="AD66" i="14" s="1"/>
  <c r="AD85" i="14" s="1"/>
  <c r="CP282" i="10"/>
  <c r="CP288" i="10" s="1"/>
  <c r="CO415" i="10" l="1"/>
  <c r="CO434" i="10"/>
  <c r="CO466" i="10"/>
  <c r="CO384" i="10"/>
  <c r="AD35" i="14" s="1"/>
  <c r="CO387" i="10" l="1"/>
  <c r="CO385" i="10"/>
  <c r="AD39" i="14" s="1"/>
  <c r="CO416" i="10"/>
  <c r="CO419" i="10" s="1"/>
  <c r="CO327" i="10" s="1"/>
  <c r="CO391" i="10" s="1"/>
  <c r="F33" i="14"/>
  <c r="F66" i="14" s="1"/>
  <c r="F85" i="14" s="1"/>
  <c r="G33" i="14"/>
  <c r="G66" i="14" s="1"/>
  <c r="G85" i="14" s="1"/>
  <c r="H33" i="14"/>
  <c r="H66" i="14" s="1"/>
  <c r="H85" i="14" s="1"/>
  <c r="I33" i="14"/>
  <c r="I66" i="14" s="1"/>
  <c r="I85" i="14" s="1"/>
  <c r="CO389" i="10" l="1"/>
  <c r="AD38" i="14" s="1"/>
  <c r="AD36" i="14"/>
  <c r="AD68" i="14" s="1"/>
  <c r="AD87" i="14" s="1"/>
  <c r="CO256" i="10"/>
  <c r="CO245" i="10" s="1"/>
  <c r="CO436" i="10"/>
  <c r="CO386" i="10"/>
  <c r="CO318" i="10"/>
  <c r="CO319" i="10" s="1"/>
  <c r="F35" i="14"/>
  <c r="G35" i="14"/>
  <c r="H35" i="14"/>
  <c r="I35" i="14"/>
  <c r="CO390" i="10" l="1"/>
  <c r="CO392" i="10" s="1"/>
  <c r="AD42" i="14" s="1"/>
  <c r="AD41" i="14"/>
  <c r="CO487" i="10"/>
  <c r="CP316" i="10"/>
  <c r="CP313" i="10" s="1"/>
  <c r="CP314" i="10" s="1"/>
  <c r="CP317" i="10" s="1"/>
  <c r="CO326" i="10"/>
  <c r="CO328" i="10" s="1"/>
  <c r="CO437" i="10"/>
  <c r="CO438" i="10" s="1"/>
  <c r="CO257" i="10"/>
  <c r="CO258" i="10" s="1"/>
  <c r="CO247" i="10"/>
  <c r="CO248" i="10" s="1"/>
  <c r="CO396" i="10" l="1"/>
  <c r="CO397" i="10" s="1"/>
  <c r="CO442" i="10"/>
  <c r="CO443" i="10" s="1"/>
  <c r="CO372" i="10"/>
  <c r="CO373" i="10" s="1"/>
  <c r="CO481" i="10" s="1"/>
  <c r="CP325" i="10"/>
  <c r="CO488" i="10"/>
  <c r="CO494" i="10" s="1"/>
  <c r="CO498" i="10"/>
  <c r="CP253" i="10"/>
  <c r="F36" i="14"/>
  <c r="F68" i="14" s="1"/>
  <c r="F87" i="14" s="1"/>
  <c r="G36" i="14"/>
  <c r="G68" i="14" s="1"/>
  <c r="G87" i="14" s="1"/>
  <c r="H36" i="14"/>
  <c r="H68" i="14" s="1"/>
  <c r="H87" i="14" s="1"/>
  <c r="I36" i="14"/>
  <c r="I68" i="14" s="1"/>
  <c r="I87" i="14" s="1"/>
  <c r="CO482" i="10" l="1"/>
  <c r="AD45" i="14"/>
  <c r="AD73" i="14" s="1"/>
  <c r="AD92" i="14" s="1"/>
  <c r="CO402" i="10"/>
  <c r="CO403" i="10" s="1"/>
  <c r="CP261" i="10"/>
  <c r="CP303" i="10" s="1"/>
  <c r="CO483" i="10"/>
  <c r="F38" i="14"/>
  <c r="G38" i="14"/>
  <c r="H38" i="14"/>
  <c r="I38" i="14"/>
  <c r="CO448" i="10" l="1"/>
  <c r="CO502" i="10"/>
  <c r="CO503" i="10" s="1"/>
  <c r="CO510" i="10" s="1"/>
  <c r="CP478" i="10"/>
  <c r="CP360" i="10"/>
  <c r="CP304" i="10"/>
  <c r="F42" i="14"/>
  <c r="G42" i="14"/>
  <c r="H42" i="14"/>
  <c r="I42" i="14"/>
  <c r="F41" i="14"/>
  <c r="G41" i="14"/>
  <c r="H41" i="14"/>
  <c r="I41" i="14"/>
  <c r="CP383" i="10" l="1"/>
  <c r="CP363" i="10"/>
  <c r="CO505" i="10"/>
  <c r="CO511" i="10"/>
  <c r="CP366" i="10" l="1"/>
  <c r="CP367" i="10"/>
  <c r="CO507" i="10"/>
  <c r="CO506" i="10"/>
  <c r="CP435" i="10"/>
  <c r="CP370" i="10" l="1"/>
  <c r="CP371" i="10" s="1"/>
  <c r="CP380" i="10" s="1"/>
  <c r="CP381" i="10" s="1"/>
  <c r="CP368" i="10"/>
  <c r="CQ365" i="10" s="1"/>
  <c r="CP264" i="10" l="1"/>
  <c r="CP414" i="10"/>
  <c r="CP465" i="10"/>
  <c r="CP279" i="10"/>
  <c r="CP280" i="10" s="1"/>
  <c r="CP284" i="10" l="1"/>
  <c r="CP285" i="10" s="1"/>
  <c r="CP265" i="10"/>
  <c r="CP271" i="10" l="1"/>
  <c r="CP272" i="10" s="1"/>
  <c r="CP274" i="10" s="1"/>
  <c r="CP276" i="10" s="1"/>
  <c r="CP500" i="10"/>
  <c r="CQ282" i="10"/>
  <c r="CQ288" i="10" l="1"/>
  <c r="CP255" i="10"/>
  <c r="CP309" i="10"/>
  <c r="CP382" i="10" l="1"/>
  <c r="CP415" i="10" l="1"/>
  <c r="CP466" i="10"/>
  <c r="CP434" i="10"/>
  <c r="CP384" i="10"/>
  <c r="CP385" i="10" l="1"/>
  <c r="CP386" i="10" s="1"/>
  <c r="CP387" i="10"/>
  <c r="CP389" i="10" s="1"/>
  <c r="CP416" i="10"/>
  <c r="CP419" i="10" l="1"/>
  <c r="CP327" i="10" s="1"/>
  <c r="CP391" i="10" s="1"/>
  <c r="CP318" i="10"/>
  <c r="CP319" i="10" s="1"/>
  <c r="CP256" i="10"/>
  <c r="CP245" i="10" s="1"/>
  <c r="CP436" i="10"/>
  <c r="CP390" i="10" l="1"/>
  <c r="CP392" i="10" s="1"/>
  <c r="CQ316" i="10"/>
  <c r="CQ313" i="10" s="1"/>
  <c r="CQ314" i="10" s="1"/>
  <c r="CP487" i="10"/>
  <c r="CP437" i="10"/>
  <c r="CP442" i="10" s="1"/>
  <c r="CP257" i="10"/>
  <c r="CP258" i="10" s="1"/>
  <c r="CP247" i="10"/>
  <c r="CP396" i="10" s="1"/>
  <c r="CP326" i="10" l="1"/>
  <c r="CP328" i="10" s="1"/>
  <c r="CP488" i="10" s="1"/>
  <c r="CP494" i="10" s="1"/>
  <c r="CP248" i="10"/>
  <c r="CQ253" i="10"/>
  <c r="CP498" i="10"/>
  <c r="CP397" i="10"/>
  <c r="CP372" i="10"/>
  <c r="CP373" i="10" s="1"/>
  <c r="CP481" i="10" s="1"/>
  <c r="CP443" i="10"/>
  <c r="CP438" i="10"/>
  <c r="CQ317" i="10"/>
  <c r="CQ325" i="10" l="1"/>
  <c r="CQ261" i="10"/>
  <c r="CQ303" i="10" s="1"/>
  <c r="CP482" i="10"/>
  <c r="CP483" i="10" s="1"/>
  <c r="CP402" i="10"/>
  <c r="CP403" i="10" l="1"/>
  <c r="CP448" i="10"/>
  <c r="CP502" i="10"/>
  <c r="CP503" i="10" s="1"/>
  <c r="CP510" i="10" s="1"/>
  <c r="CQ478" i="10"/>
  <c r="CQ360" i="10"/>
  <c r="CQ304" i="10"/>
  <c r="CQ383" i="10" l="1"/>
  <c r="AE34" i="14" s="1"/>
  <c r="AE67" i="14" s="1"/>
  <c r="AE86" i="14" s="1"/>
  <c r="CQ363" i="10"/>
  <c r="CP505" i="10"/>
  <c r="CP511" i="10"/>
  <c r="CP507" i="10" l="1"/>
  <c r="CP506" i="10"/>
  <c r="CQ366" i="10"/>
  <c r="CQ367" i="10"/>
  <c r="CQ435" i="10"/>
  <c r="CQ370" i="10" l="1"/>
  <c r="CQ371" i="10" s="1"/>
  <c r="CQ380" i="10" s="1"/>
  <c r="CQ368" i="10"/>
  <c r="CR365" i="10" s="1"/>
  <c r="CQ381" i="10" l="1"/>
  <c r="AE32" i="14" s="1"/>
  <c r="AE65" i="14" s="1"/>
  <c r="AE84" i="14" s="1"/>
  <c r="AE31" i="14"/>
  <c r="AE64" i="14" s="1"/>
  <c r="AE83" i="14" s="1"/>
  <c r="CQ465" i="10" l="1"/>
  <c r="CQ414" i="10"/>
  <c r="CQ264" i="10"/>
  <c r="CQ265" i="10" s="1"/>
  <c r="CQ279" i="10"/>
  <c r="CQ280" i="10" s="1"/>
  <c r="CQ284" i="10" s="1"/>
  <c r="CQ285" i="10" s="1"/>
  <c r="CQ271" i="10" l="1"/>
  <c r="CQ272" i="10" s="1"/>
  <c r="CQ274" i="10" s="1"/>
  <c r="CQ276" i="10" s="1"/>
  <c r="CR282" i="10"/>
  <c r="CQ500" i="10"/>
  <c r="CR288" i="10" l="1"/>
  <c r="CQ309" i="10"/>
  <c r="CQ255" i="10"/>
  <c r="CQ382" i="10" l="1"/>
  <c r="AE33" i="14" s="1"/>
  <c r="AE66" i="14" s="1"/>
  <c r="AE85" i="14" s="1"/>
  <c r="CQ415" i="10" l="1"/>
  <c r="CQ434" i="10"/>
  <c r="CQ466" i="10"/>
  <c r="CQ384" i="10"/>
  <c r="AE35" i="14" s="1"/>
  <c r="CQ385" i="10" l="1"/>
  <c r="CQ387" i="10"/>
  <c r="CQ416" i="10"/>
  <c r="CQ389" i="10" l="1"/>
  <c r="AE38" i="14" s="1"/>
  <c r="AE36" i="14"/>
  <c r="AE68" i="14" s="1"/>
  <c r="AE87" i="14" s="1"/>
  <c r="CQ386" i="10"/>
  <c r="AE39" i="14"/>
  <c r="CQ419" i="10"/>
  <c r="CQ327" i="10" s="1"/>
  <c r="CQ391" i="10" s="1"/>
  <c r="CQ318" i="10"/>
  <c r="CQ319" i="10" s="1"/>
  <c r="CQ256" i="10"/>
  <c r="CQ245" i="10" s="1"/>
  <c r="CQ436" i="10"/>
  <c r="CQ390" i="10" l="1"/>
  <c r="CQ437" i="10"/>
  <c r="CQ257" i="10"/>
  <c r="CQ258" i="10" s="1"/>
  <c r="CQ247" i="10"/>
  <c r="CQ248" i="10" s="1"/>
  <c r="CR316" i="10"/>
  <c r="CR313" i="10" s="1"/>
  <c r="CR314" i="10" s="1"/>
  <c r="CQ487" i="10"/>
  <c r="CQ392" i="10" l="1"/>
  <c r="AE42" i="14" s="1"/>
  <c r="AE41" i="14"/>
  <c r="CQ396" i="10"/>
  <c r="CQ397" i="10" s="1"/>
  <c r="CQ326" i="10"/>
  <c r="CQ328" i="10" s="1"/>
  <c r="CQ488" i="10" s="1"/>
  <c r="CQ494" i="10" s="1"/>
  <c r="CR253" i="10"/>
  <c r="CQ498" i="10"/>
  <c r="CQ372" i="10"/>
  <c r="CQ373" i="10" s="1"/>
  <c r="CQ481" i="10" s="1"/>
  <c r="CQ438" i="10"/>
  <c r="CR317" i="10"/>
  <c r="CQ442" i="10"/>
  <c r="CQ402" i="10" l="1"/>
  <c r="CQ403" i="10" s="1"/>
  <c r="AE45" i="14"/>
  <c r="AE73" i="14" s="1"/>
  <c r="AE92" i="14" s="1"/>
  <c r="CQ482" i="10"/>
  <c r="CQ483" i="10" s="1"/>
  <c r="CQ502" i="10" s="1"/>
  <c r="CQ503" i="10" s="1"/>
  <c r="CQ510" i="10" s="1"/>
  <c r="CR325" i="10"/>
  <c r="CQ443" i="10"/>
  <c r="CR261" i="10"/>
  <c r="CR303" i="10" s="1"/>
  <c r="CQ448" i="10" l="1"/>
  <c r="CR478" i="10"/>
  <c r="CR304" i="10"/>
  <c r="CR360" i="10"/>
  <c r="CQ505" i="10"/>
  <c r="CQ511" i="10"/>
  <c r="CQ507" i="10" l="1"/>
  <c r="CQ506" i="10"/>
  <c r="CR383" i="10"/>
  <c r="CR363" i="10"/>
  <c r="CR367" i="10" l="1"/>
  <c r="CR366" i="10"/>
  <c r="CR435" i="10"/>
  <c r="CR368" i="10" l="1"/>
  <c r="CS365" i="10" s="1"/>
  <c r="CR370" i="10"/>
  <c r="CR371" i="10" s="1"/>
  <c r="CR380" i="10" s="1"/>
  <c r="CR381" i="10" l="1"/>
  <c r="CR264" i="10" l="1"/>
  <c r="CR279" i="10"/>
  <c r="CR280" i="10" s="1"/>
  <c r="CR465" i="10"/>
  <c r="CR414" i="10"/>
  <c r="CR284" i="10" l="1"/>
  <c r="CR285" i="10" s="1"/>
  <c r="CR265" i="10"/>
  <c r="CR500" i="10" l="1"/>
  <c r="CS282" i="10"/>
  <c r="CR271" i="10"/>
  <c r="CR272" i="10" s="1"/>
  <c r="CR274" i="10" s="1"/>
  <c r="CR276" i="10" s="1"/>
  <c r="CR309" i="10" l="1"/>
  <c r="CR255" i="10"/>
  <c r="CS288" i="10"/>
  <c r="CR382" i="10" l="1"/>
  <c r="CR415" i="10" l="1"/>
  <c r="CR466" i="10"/>
  <c r="CR434" i="10"/>
  <c r="CR384" i="10"/>
  <c r="CR387" i="10" l="1"/>
  <c r="CR385" i="10"/>
  <c r="CR386" i="10" s="1"/>
  <c r="CR416" i="10"/>
  <c r="CR419" i="10" l="1"/>
  <c r="CR327" i="10" s="1"/>
  <c r="CR391" i="10" s="1"/>
  <c r="CR256" i="10"/>
  <c r="CR245" i="10" s="1"/>
  <c r="CR436" i="10"/>
  <c r="CR389" i="10"/>
  <c r="CR318" i="10"/>
  <c r="CR319" i="10" s="1"/>
  <c r="CR487" i="10" l="1"/>
  <c r="CS316" i="10"/>
  <c r="CS313" i="10" s="1"/>
  <c r="CS314" i="10" s="1"/>
  <c r="CR390" i="10"/>
  <c r="CR437" i="10"/>
  <c r="CR442" i="10" s="1"/>
  <c r="CR247" i="10"/>
  <c r="CR396" i="10" s="1"/>
  <c r="CR257" i="10"/>
  <c r="CR258" i="10" s="1"/>
  <c r="CR248" i="10" l="1"/>
  <c r="CR372" i="10"/>
  <c r="CR373" i="10" s="1"/>
  <c r="CR481" i="10" s="1"/>
  <c r="CR438" i="10"/>
  <c r="CR326" i="10"/>
  <c r="CR328" i="10" s="1"/>
  <c r="CR498" i="10"/>
  <c r="CS253" i="10"/>
  <c r="CR443" i="10"/>
  <c r="CS317" i="10"/>
  <c r="CR392" i="10"/>
  <c r="CS261" i="10" l="1"/>
  <c r="CS303" i="10" s="1"/>
  <c r="CS325" i="10"/>
  <c r="CR488" i="10"/>
  <c r="CR494" i="10" s="1"/>
  <c r="CR397" i="10"/>
  <c r="CR402" i="10" l="1"/>
  <c r="CR482" i="10"/>
  <c r="CR483" i="10" s="1"/>
  <c r="CS360" i="10"/>
  <c r="CS304" i="10"/>
  <c r="CS383" i="10" l="1"/>
  <c r="AF34" i="14" s="1"/>
  <c r="AF67" i="14" s="1"/>
  <c r="AF86" i="14" s="1"/>
  <c r="CS363" i="10"/>
  <c r="CR502" i="10"/>
  <c r="CR503" i="10" s="1"/>
  <c r="CR510" i="10" s="1"/>
  <c r="CS478" i="10"/>
  <c r="CR448" i="10"/>
  <c r="CR403" i="10"/>
  <c r="CS366" i="10" l="1"/>
  <c r="CS367" i="10"/>
  <c r="CR505" i="10"/>
  <c r="CR511" i="10"/>
  <c r="CS435" i="10"/>
  <c r="CS370" i="10" l="1"/>
  <c r="CS371" i="10" s="1"/>
  <c r="CS380" i="10" s="1"/>
  <c r="AF31" i="14" s="1"/>
  <c r="AF64" i="14" s="1"/>
  <c r="AF83" i="14" s="1"/>
  <c r="CR507" i="10"/>
  <c r="CR506" i="10"/>
  <c r="CS368" i="10"/>
  <c r="CT365" i="10" s="1"/>
  <c r="CS381" i="10" l="1"/>
  <c r="AF32" i="14" s="1"/>
  <c r="AF65" i="14" s="1"/>
  <c r="AF84" i="14" s="1"/>
  <c r="CS465" i="10"/>
  <c r="CS414" i="10" l="1"/>
  <c r="CS279" i="10"/>
  <c r="CS280" i="10" s="1"/>
  <c r="CS264" i="10"/>
  <c r="CS265" i="10" s="1"/>
  <c r="CS284" i="10"/>
  <c r="CS285" i="10" s="1"/>
  <c r="CS271" i="10" l="1"/>
  <c r="CS272" i="10" s="1"/>
  <c r="CS274" i="10" s="1"/>
  <c r="CS276" i="10" s="1"/>
  <c r="CS500" i="10"/>
  <c r="CT282" i="10"/>
  <c r="CT288" i="10" l="1"/>
  <c r="CS309" i="10"/>
  <c r="CS255" i="10"/>
  <c r="CS382" i="10" l="1"/>
  <c r="AF33" i="14" s="1"/>
  <c r="AF66" i="14" s="1"/>
  <c r="AF85" i="14" s="1"/>
  <c r="CS434" i="10" l="1"/>
  <c r="CS466" i="10"/>
  <c r="CS415" i="10"/>
  <c r="CS384" i="10"/>
  <c r="AF35" i="14" s="1"/>
  <c r="CS387" i="10" l="1"/>
  <c r="CS385" i="10"/>
  <c r="AF39" i="14" s="1"/>
  <c r="CS416" i="10"/>
  <c r="CS389" i="10" l="1"/>
  <c r="AF38" i="14" s="1"/>
  <c r="AF36" i="14"/>
  <c r="AF68" i="14" s="1"/>
  <c r="AF87" i="14" s="1"/>
  <c r="CS419" i="10"/>
  <c r="CS327" i="10" s="1"/>
  <c r="CS391" i="10" s="1"/>
  <c r="CS436" i="10"/>
  <c r="CS256" i="10"/>
  <c r="CS245" i="10" s="1"/>
  <c r="CS386" i="10"/>
  <c r="CS318" i="10"/>
  <c r="CS319" i="10" s="1"/>
  <c r="CS390" i="10" l="1"/>
  <c r="CT316" i="10"/>
  <c r="CT313" i="10" s="1"/>
  <c r="CT314" i="10" s="1"/>
  <c r="CS487" i="10"/>
  <c r="CS247" i="10"/>
  <c r="CS248" i="10" s="1"/>
  <c r="CS257" i="10"/>
  <c r="CS258" i="10" s="1"/>
  <c r="CS437" i="10"/>
  <c r="CS442" i="10" s="1"/>
  <c r="CS326" i="10" l="1"/>
  <c r="CS328" i="10" s="1"/>
  <c r="AF41" i="14"/>
  <c r="CS392" i="10"/>
  <c r="AF42" i="14" s="1"/>
  <c r="CS396" i="10"/>
  <c r="CS397" i="10" s="1"/>
  <c r="AF45" i="14" s="1"/>
  <c r="AF73" i="14" s="1"/>
  <c r="AF92" i="14" s="1"/>
  <c r="CS443" i="10"/>
  <c r="CS438" i="10"/>
  <c r="CS498" i="10"/>
  <c r="CT253" i="10"/>
  <c r="CS372" i="10"/>
  <c r="CS373" i="10" s="1"/>
  <c r="CS481" i="10" s="1"/>
  <c r="CT317" i="10"/>
  <c r="CT325" i="10"/>
  <c r="CS488" i="10"/>
  <c r="CS494" i="10" s="1"/>
  <c r="CT261" i="10" l="1"/>
  <c r="CT303" i="10" s="1"/>
  <c r="CS482" i="10"/>
  <c r="CS483" i="10" s="1"/>
  <c r="CS402" i="10"/>
  <c r="CS403" i="10" l="1"/>
  <c r="CS448" i="10"/>
  <c r="CT478" i="10"/>
  <c r="CS502" i="10"/>
  <c r="CS503" i="10" s="1"/>
  <c r="CT360" i="10"/>
  <c r="CT304" i="10"/>
  <c r="CT383" i="10" l="1"/>
  <c r="CT363" i="10"/>
  <c r="CS505" i="10"/>
  <c r="CS511" i="10"/>
  <c r="CS510" i="10"/>
  <c r="CS507" i="10" l="1"/>
  <c r="CS506" i="10"/>
  <c r="CT366" i="10"/>
  <c r="CT367" i="10"/>
  <c r="CT435" i="10"/>
  <c r="CT370" i="10" l="1"/>
  <c r="CT371" i="10" s="1"/>
  <c r="CT380" i="10" s="1"/>
  <c r="CT381" i="10" s="1"/>
  <c r="CT368" i="10"/>
  <c r="CU365" i="10" s="1"/>
  <c r="CT264" i="10" l="1"/>
  <c r="CT279" i="10"/>
  <c r="CT280" i="10" s="1"/>
  <c r="CT414" i="10"/>
  <c r="CT465" i="10"/>
  <c r="CT284" i="10" l="1"/>
  <c r="CT285" i="10" s="1"/>
  <c r="CT265" i="10"/>
  <c r="CU282" i="10" l="1"/>
  <c r="CT500" i="10"/>
  <c r="CT271" i="10"/>
  <c r="CT272" i="10" s="1"/>
  <c r="CT274" i="10" s="1"/>
  <c r="CT276" i="10" s="1"/>
  <c r="CT309" i="10" l="1"/>
  <c r="CT255" i="10"/>
  <c r="CU288" i="10"/>
  <c r="CT382" i="10" l="1"/>
  <c r="CT415" i="10" l="1"/>
  <c r="CT434" i="10"/>
  <c r="CT466" i="10"/>
  <c r="CT384" i="10"/>
  <c r="CT385" i="10" l="1"/>
  <c r="CT386" i="10" s="1"/>
  <c r="CT387" i="10"/>
  <c r="CT416" i="10"/>
  <c r="CT419" i="10" l="1"/>
  <c r="CT327" i="10" s="1"/>
  <c r="CT391" i="10" s="1"/>
  <c r="CT389" i="10"/>
  <c r="CT318" i="10"/>
  <c r="CT319" i="10" s="1"/>
  <c r="CT256" i="10"/>
  <c r="CT245" i="10" s="1"/>
  <c r="CT436" i="10"/>
  <c r="CT247" i="10" l="1"/>
  <c r="CT372" i="10" s="1"/>
  <c r="CT373" i="10" s="1"/>
  <c r="CT481" i="10" s="1"/>
  <c r="CT257" i="10"/>
  <c r="CT258" i="10" s="1"/>
  <c r="CT390" i="10"/>
  <c r="CT392" i="10" s="1"/>
  <c r="CT437" i="10"/>
  <c r="CT487" i="10"/>
  <c r="CU316" i="10"/>
  <c r="CU313" i="10" s="1"/>
  <c r="CU314" i="10" s="1"/>
  <c r="CT396" i="10" l="1"/>
  <c r="CT397" i="10" s="1"/>
  <c r="CT248" i="10"/>
  <c r="CU317" i="10"/>
  <c r="CT438" i="10"/>
  <c r="CT442" i="10"/>
  <c r="CT498" i="10"/>
  <c r="CU253" i="10"/>
  <c r="CT326" i="10"/>
  <c r="CT328" i="10" s="1"/>
  <c r="CT488" i="10" l="1"/>
  <c r="CT494" i="10" s="1"/>
  <c r="CU325" i="10"/>
  <c r="CU261" i="10"/>
  <c r="CU303" i="10" s="1"/>
  <c r="CT443" i="10"/>
  <c r="CT402" i="10"/>
  <c r="CT482" i="10"/>
  <c r="CT483" i="10" s="1"/>
  <c r="CU478" i="10" l="1"/>
  <c r="CT502" i="10"/>
  <c r="CT503" i="10" s="1"/>
  <c r="CT403" i="10"/>
  <c r="CT448" i="10"/>
  <c r="CU360" i="10"/>
  <c r="CU304" i="10"/>
  <c r="CU383" i="10" l="1"/>
  <c r="AG34" i="14" s="1"/>
  <c r="AG67" i="14" s="1"/>
  <c r="AG86" i="14" s="1"/>
  <c r="CU363" i="10"/>
  <c r="CT510" i="10"/>
  <c r="CT511" i="10"/>
  <c r="CT505" i="10"/>
  <c r="CT507" i="10" l="1"/>
  <c r="CT506" i="10"/>
  <c r="CU366" i="10"/>
  <c r="CU367" i="10"/>
  <c r="CU435" i="10"/>
  <c r="CU370" i="10" l="1"/>
  <c r="CU371" i="10" s="1"/>
  <c r="CU380" i="10" s="1"/>
  <c r="AG31" i="14" s="1"/>
  <c r="AG64" i="14" s="1"/>
  <c r="AG83" i="14" s="1"/>
  <c r="CU368" i="10"/>
  <c r="CV365" i="10" s="1"/>
  <c r="CU381" i="10" l="1"/>
  <c r="AG32" i="14" s="1"/>
  <c r="AG65" i="14" s="1"/>
  <c r="AG84" i="14" s="1"/>
  <c r="CU279" i="10" l="1"/>
  <c r="CU280" i="10" s="1"/>
  <c r="CU284" i="10" s="1"/>
  <c r="CU285" i="10" s="1"/>
  <c r="CV282" i="10" s="1"/>
  <c r="CU414" i="10"/>
  <c r="CU465" i="10"/>
  <c r="CU264" i="10"/>
  <c r="CU265" i="10" s="1"/>
  <c r="CU271" i="10" s="1"/>
  <c r="CU272" i="10" s="1"/>
  <c r="CU274" i="10" s="1"/>
  <c r="CU276" i="10" s="1"/>
  <c r="CU255" i="10" s="1"/>
  <c r="CU500" i="10" l="1"/>
  <c r="CU309" i="10"/>
  <c r="CU382" i="10"/>
  <c r="AG33" i="14" s="1"/>
  <c r="AG66" i="14" s="1"/>
  <c r="AG85" i="14" s="1"/>
  <c r="CV288" i="10"/>
  <c r="CU415" i="10" l="1"/>
  <c r="CU434" i="10"/>
  <c r="CU466" i="10"/>
  <c r="CU384" i="10"/>
  <c r="AG35" i="14" s="1"/>
  <c r="CU387" i="10" l="1"/>
  <c r="AG36" i="14" s="1"/>
  <c r="AG68" i="14" s="1"/>
  <c r="AG87" i="14" s="1"/>
  <c r="CU385" i="10"/>
  <c r="CU416" i="10"/>
  <c r="CU419" i="10" s="1"/>
  <c r="CU327" i="10" s="1"/>
  <c r="CU391" i="10" s="1"/>
  <c r="CU389" i="10" l="1"/>
  <c r="AG38" i="14" s="1"/>
  <c r="CU386" i="10"/>
  <c r="AG39" i="14"/>
  <c r="CU390" i="10"/>
  <c r="CU436" i="10"/>
  <c r="CU256" i="10"/>
  <c r="CU245" i="10" s="1"/>
  <c r="CU318" i="10"/>
  <c r="CU319" i="10" s="1"/>
  <c r="CU392" i="10" l="1"/>
  <c r="AG42" i="14" s="1"/>
  <c r="AG41" i="14"/>
  <c r="CU487" i="10"/>
  <c r="CV316" i="10"/>
  <c r="CV313" i="10" s="1"/>
  <c r="CV314" i="10" s="1"/>
  <c r="CV317" i="10" s="1"/>
  <c r="CU247" i="10"/>
  <c r="CU372" i="10" s="1"/>
  <c r="CU373" i="10" s="1"/>
  <c r="CU481" i="10" s="1"/>
  <c r="CU257" i="10"/>
  <c r="CU258" i="10" s="1"/>
  <c r="CU437" i="10"/>
  <c r="CU438" i="10" s="1"/>
  <c r="CU326" i="10"/>
  <c r="CU328" i="10" s="1"/>
  <c r="CU396" i="10" l="1"/>
  <c r="CU397" i="10" s="1"/>
  <c r="CU402" i="10" s="1"/>
  <c r="CU442" i="10"/>
  <c r="CU443" i="10" s="1"/>
  <c r="CU248" i="10"/>
  <c r="CU488" i="10"/>
  <c r="CU494" i="10" s="1"/>
  <c r="CV325" i="10"/>
  <c r="CV253" i="10"/>
  <c r="CU498" i="10"/>
  <c r="CU482" i="10" l="1"/>
  <c r="CU483" i="10" s="1"/>
  <c r="CV478" i="10" s="1"/>
  <c r="AG45" i="14"/>
  <c r="AG73" i="14" s="1"/>
  <c r="AG92" i="14" s="1"/>
  <c r="CV261" i="10"/>
  <c r="CV303" i="10" s="1"/>
  <c r="CU448" i="10"/>
  <c r="CU403" i="10"/>
  <c r="CU502" i="10"/>
  <c r="CU503" i="10" s="1"/>
  <c r="CU505" i="10" l="1"/>
  <c r="CU511" i="10"/>
  <c r="CU510" i="10"/>
  <c r="CV304" i="10"/>
  <c r="CV360" i="10"/>
  <c r="CV383" i="10" l="1"/>
  <c r="CV363" i="10"/>
  <c r="CU507" i="10"/>
  <c r="CU506" i="10"/>
  <c r="CV366" i="10" l="1"/>
  <c r="CV367" i="10"/>
  <c r="CV435" i="10"/>
  <c r="CV370" i="10" l="1"/>
  <c r="CV371" i="10" s="1"/>
  <c r="CV380" i="10" s="1"/>
  <c r="CV381" i="10"/>
  <c r="CV368" i="10"/>
  <c r="CW365" i="10" s="1"/>
  <c r="CV279" i="10" l="1"/>
  <c r="CV280" i="10" s="1"/>
  <c r="CV284" i="10" s="1"/>
  <c r="CV285" i="10" s="1"/>
  <c r="CV414" i="10"/>
  <c r="CV465" i="10"/>
  <c r="CV264" i="10"/>
  <c r="CV265" i="10" s="1"/>
  <c r="CV271" i="10" s="1"/>
  <c r="CV272" i="10" s="1"/>
  <c r="CV274" i="10" s="1"/>
  <c r="CV276" i="10" s="1"/>
  <c r="CV255" i="10" l="1"/>
  <c r="CV309" i="10"/>
  <c r="CW282" i="10"/>
  <c r="CV500" i="10"/>
  <c r="CW288" i="10" l="1"/>
  <c r="CV382" i="10"/>
  <c r="CV466" i="10" l="1"/>
  <c r="CV415" i="10"/>
  <c r="CV434" i="10"/>
  <c r="CV384" i="10"/>
  <c r="CV385" i="10" l="1"/>
  <c r="CV386" i="10" s="1"/>
  <c r="CV387" i="10"/>
  <c r="CV416" i="10"/>
  <c r="CV419" i="10" s="1"/>
  <c r="CV327" i="10" s="1"/>
  <c r="CV391" i="10" s="1"/>
  <c r="CV318" i="10" l="1"/>
  <c r="CV319" i="10" s="1"/>
  <c r="CV389" i="10"/>
  <c r="CV256" i="10"/>
  <c r="CV245" i="10" s="1"/>
  <c r="CV436" i="10"/>
  <c r="CV247" i="10" l="1"/>
  <c r="CV372" i="10" s="1"/>
  <c r="CV373" i="10" s="1"/>
  <c r="CV481" i="10" s="1"/>
  <c r="CV257" i="10"/>
  <c r="CV258" i="10" s="1"/>
  <c r="CV437" i="10"/>
  <c r="CV438" i="10" s="1"/>
  <c r="CV390" i="10"/>
  <c r="CV392" i="10" s="1"/>
  <c r="CW316" i="10"/>
  <c r="CW313" i="10" s="1"/>
  <c r="CW314" i="10" s="1"/>
  <c r="CW317" i="10" s="1"/>
  <c r="CV487" i="10"/>
  <c r="CV248" i="10" l="1"/>
  <c r="CV396" i="10"/>
  <c r="CV397" i="10" s="1"/>
  <c r="CV442" i="10"/>
  <c r="CV443" i="10" s="1"/>
  <c r="CV498" i="10"/>
  <c r="CW253" i="10"/>
  <c r="CV326" i="10"/>
  <c r="CV328" i="10" s="1"/>
  <c r="CV482" i="10" l="1"/>
  <c r="CV483" i="10" s="1"/>
  <c r="CV402" i="10"/>
  <c r="CW261" i="10"/>
  <c r="CW303" i="10" s="1"/>
  <c r="CW325" i="10"/>
  <c r="CV488" i="10"/>
  <c r="CV494" i="10" s="1"/>
  <c r="CW360" i="10" l="1"/>
  <c r="CW304" i="10"/>
  <c r="CV403" i="10"/>
  <c r="CV448" i="10"/>
  <c r="CV502" i="10"/>
  <c r="CV503" i="10" s="1"/>
  <c r="CV510" i="10" s="1"/>
  <c r="CW478" i="10"/>
  <c r="CV511" i="10" l="1"/>
  <c r="CV505" i="10"/>
  <c r="CW383" i="10"/>
  <c r="AH34" i="14" s="1"/>
  <c r="AH67" i="14" s="1"/>
  <c r="AH86" i="14" s="1"/>
  <c r="CW363" i="10"/>
  <c r="CW367" i="10" l="1"/>
  <c r="CW366" i="10"/>
  <c r="CW435" i="10"/>
  <c r="CV507" i="10"/>
  <c r="CV506" i="10"/>
  <c r="CW370" i="10" l="1"/>
  <c r="CW371" i="10" s="1"/>
  <c r="CW380" i="10" s="1"/>
  <c r="AH31" i="14" s="1"/>
  <c r="AH64" i="14" s="1"/>
  <c r="AH83" i="14" s="1"/>
  <c r="CW368" i="10"/>
  <c r="CX365" i="10" s="1"/>
  <c r="CW381" i="10"/>
  <c r="CW465" i="10" l="1"/>
  <c r="AH32" i="14"/>
  <c r="AH65" i="14" s="1"/>
  <c r="AH84" i="14" s="1"/>
  <c r="CW414" i="10"/>
  <c r="CW279" i="10"/>
  <c r="CW280" i="10" s="1"/>
  <c r="CW284" i="10" s="1"/>
  <c r="CW285" i="10" s="1"/>
  <c r="CW264" i="10"/>
  <c r="CW265" i="10" s="1"/>
  <c r="CW271" i="10" s="1"/>
  <c r="CW272" i="10" s="1"/>
  <c r="CW274" i="10" s="1"/>
  <c r="CW276" i="10" s="1"/>
  <c r="CX282" i="10" l="1"/>
  <c r="CW500" i="10"/>
  <c r="CW309" i="10"/>
  <c r="CW255" i="10"/>
  <c r="CW382" i="10" l="1"/>
  <c r="CX288" i="10"/>
  <c r="CW466" i="10" l="1"/>
  <c r="AH33" i="14"/>
  <c r="AH66" i="14" s="1"/>
  <c r="AH85" i="14" s="1"/>
  <c r="CW415" i="10"/>
  <c r="CW434" i="10"/>
  <c r="CW384" i="10"/>
  <c r="CW385" i="10" l="1"/>
  <c r="AI39" i="14" s="1"/>
  <c r="AH35" i="14"/>
  <c r="CW387" i="10"/>
  <c r="AH36" i="14" s="1"/>
  <c r="AH68" i="14" s="1"/>
  <c r="AH87" i="14" s="1"/>
  <c r="CW386" i="10"/>
  <c r="CW416" i="10"/>
  <c r="CW419" i="10" s="1"/>
  <c r="CW327" i="10" s="1"/>
  <c r="CW391" i="10" s="1"/>
  <c r="CW436" i="10" l="1"/>
  <c r="CW437" i="10" s="1"/>
  <c r="CW438" i="10" s="1"/>
  <c r="CW256" i="10"/>
  <c r="CW245" i="10" s="1"/>
  <c r="AH39" i="14"/>
  <c r="CW442" i="10"/>
  <c r="CW443" i="10" s="1"/>
  <c r="CW318" i="10"/>
  <c r="CW319" i="10" s="1"/>
  <c r="CW389" i="10"/>
  <c r="AH38" i="14" s="1"/>
  <c r="CW257" i="10" l="1"/>
  <c r="CW258" i="10" s="1"/>
  <c r="CW247" i="10"/>
  <c r="CW372" i="10" s="1"/>
  <c r="CW373" i="10" s="1"/>
  <c r="CW481" i="10" s="1"/>
  <c r="CW390" i="10"/>
  <c r="CW487" i="10"/>
  <c r="CX316" i="10"/>
  <c r="CX313" i="10" s="1"/>
  <c r="CX314" i="10" s="1"/>
  <c r="CX317" i="10" s="1"/>
  <c r="CW248" i="10" l="1"/>
  <c r="CW392" i="10"/>
  <c r="AH42" i="14" s="1"/>
  <c r="AH41" i="14"/>
  <c r="CW396" i="10"/>
  <c r="CX253" i="10"/>
  <c r="CX261" i="10" s="1"/>
  <c r="CX303" i="10" s="1"/>
  <c r="CW498" i="10"/>
  <c r="CW326" i="10"/>
  <c r="CW328" i="10" s="1"/>
  <c r="CW397" i="10" l="1"/>
  <c r="AH45" i="14" s="1"/>
  <c r="AH73" i="14" s="1"/>
  <c r="AH92" i="14" s="1"/>
  <c r="CX304" i="10"/>
  <c r="CX360" i="10"/>
  <c r="CX325" i="10"/>
  <c r="CW488" i="10"/>
  <c r="CW494" i="10" s="1"/>
  <c r="CW402" i="10"/>
  <c r="CW482" i="10"/>
  <c r="CW483" i="10" s="1"/>
  <c r="CX383" i="10" l="1"/>
  <c r="CX363" i="10"/>
  <c r="CW502" i="10"/>
  <c r="CW503" i="10" s="1"/>
  <c r="CW510" i="10" s="1"/>
  <c r="CX478" i="10"/>
  <c r="CW403" i="10"/>
  <c r="CW448" i="10"/>
  <c r="CX366" i="10" l="1"/>
  <c r="CX367" i="10"/>
  <c r="CX435" i="10"/>
  <c r="CW511" i="10"/>
  <c r="CW505" i="10"/>
  <c r="CX370" i="10" l="1"/>
  <c r="CX371" i="10" s="1"/>
  <c r="CX380" i="10" s="1"/>
  <c r="CX368" i="10"/>
  <c r="CY365" i="10" s="1"/>
  <c r="CW507" i="10"/>
  <c r="CW506" i="10"/>
  <c r="CX381" i="10" l="1"/>
  <c r="CX264" i="10" l="1"/>
  <c r="CX265" i="10" s="1"/>
  <c r="CX271" i="10" s="1"/>
  <c r="CX272" i="10" s="1"/>
  <c r="CX274" i="10" s="1"/>
  <c r="CX276" i="10" s="1"/>
  <c r="CX414" i="10"/>
  <c r="CX279" i="10"/>
  <c r="CX280" i="10" s="1"/>
  <c r="CX284" i="10" s="1"/>
  <c r="CX285" i="10" s="1"/>
  <c r="CY282" i="10" l="1"/>
  <c r="CY288" i="10" s="1"/>
  <c r="CX500" i="10"/>
  <c r="CX255" i="10"/>
  <c r="CX309" i="10"/>
  <c r="CX382" i="10" l="1"/>
  <c r="CX245" i="10"/>
  <c r="CX257" i="10" l="1"/>
  <c r="CX258" i="10" s="1"/>
  <c r="CX247" i="10"/>
  <c r="CX372" i="10" s="1"/>
  <c r="CX373" i="10" s="1"/>
  <c r="CX481" i="10" s="1"/>
  <c r="CX384" i="10"/>
  <c r="CX434" i="10"/>
  <c r="CX415" i="10"/>
  <c r="CX416" i="10" s="1"/>
  <c r="CX419" i="10" s="1"/>
  <c r="CX327" i="10" s="1"/>
  <c r="CX391" i="10" s="1"/>
  <c r="CX248" i="10" l="1"/>
  <c r="CX396" i="10"/>
  <c r="CX437" i="10"/>
  <c r="CX438" i="10" s="1"/>
  <c r="CX442" i="10"/>
  <c r="CX443" i="10" s="1"/>
  <c r="CX387" i="10"/>
  <c r="CX386" i="10"/>
  <c r="CX498" i="10"/>
  <c r="CY253" i="10"/>
  <c r="CY261" i="10" s="1"/>
  <c r="CY303" i="10" s="1"/>
  <c r="CY304" i="10" l="1"/>
  <c r="CY360" i="10"/>
  <c r="CX389" i="10"/>
  <c r="CX318" i="10"/>
  <c r="CX319" i="10" s="1"/>
  <c r="CX487" i="10" l="1"/>
  <c r="CY316" i="10"/>
  <c r="CY313" i="10" s="1"/>
  <c r="CY314" i="10" s="1"/>
  <c r="CY317" i="10" s="1"/>
  <c r="CY383" i="10"/>
  <c r="CY363" i="10"/>
  <c r="CX390" i="10"/>
  <c r="CY367" i="10" l="1"/>
  <c r="CY366" i="10"/>
  <c r="CX392" i="10"/>
  <c r="CX326" i="10"/>
  <c r="CX328" i="10" s="1"/>
  <c r="AI34" i="14"/>
  <c r="AI67" i="14" s="1"/>
  <c r="AI86" i="14" s="1"/>
  <c r="CY435" i="10"/>
  <c r="CX488" i="10" l="1"/>
  <c r="CX494" i="10" s="1"/>
  <c r="CY325" i="10"/>
  <c r="CY370" i="10"/>
  <c r="CY371" i="10" s="1"/>
  <c r="CY380" i="10" s="1"/>
  <c r="CY368" i="10"/>
  <c r="CZ365" i="10" s="1"/>
  <c r="CX397" i="10"/>
  <c r="CX402" i="10" l="1"/>
  <c r="CX482" i="10"/>
  <c r="CX483" i="10" s="1"/>
  <c r="CY381" i="10"/>
  <c r="AI31" i="14"/>
  <c r="AI64" i="14" s="1"/>
  <c r="AI83" i="14" s="1"/>
  <c r="AI32" i="14" l="1"/>
  <c r="AI65" i="14" s="1"/>
  <c r="AI84" i="14" s="1"/>
  <c r="CY264" i="10"/>
  <c r="CY265" i="10" s="1"/>
  <c r="CY271" i="10" s="1"/>
  <c r="CY272" i="10" s="1"/>
  <c r="CY274" i="10" s="1"/>
  <c r="CY276" i="10" s="1"/>
  <c r="CY414" i="10"/>
  <c r="CY279" i="10"/>
  <c r="CY280" i="10" s="1"/>
  <c r="CY284" i="10" s="1"/>
  <c r="CY285" i="10" s="1"/>
  <c r="CY478" i="10"/>
  <c r="CX502" i="10"/>
  <c r="CX503" i="10" s="1"/>
  <c r="CX510" i="10" s="1"/>
  <c r="CX403" i="10"/>
  <c r="CX448" i="10"/>
  <c r="CX505" i="10" l="1"/>
  <c r="CX511" i="10"/>
  <c r="CZ282" i="10"/>
  <c r="CZ288" i="10" s="1"/>
  <c r="CY500" i="10"/>
  <c r="CY255" i="10"/>
  <c r="CY309" i="10"/>
  <c r="CY382" i="10" l="1"/>
  <c r="CY245" i="10"/>
  <c r="CX507" i="10"/>
  <c r="CX506" i="10"/>
  <c r="CY247" i="10" l="1"/>
  <c r="CY372" i="10" s="1"/>
  <c r="CY373" i="10" s="1"/>
  <c r="CY481" i="10" s="1"/>
  <c r="CY257" i="10"/>
  <c r="CY258" i="10" s="1"/>
  <c r="CY396" i="10"/>
  <c r="CY248" i="10"/>
  <c r="AI33" i="14"/>
  <c r="AI66" i="14" s="1"/>
  <c r="AI85" i="14" s="1"/>
  <c r="CY415" i="10"/>
  <c r="CY416" i="10" s="1"/>
  <c r="CY419" i="10" s="1"/>
  <c r="CY327" i="10" s="1"/>
  <c r="CY391" i="10" s="1"/>
  <c r="CY384" i="10"/>
  <c r="CY434" i="10"/>
  <c r="CY437" i="10" l="1"/>
  <c r="CY438" i="10" s="1"/>
  <c r="AI35" i="14"/>
  <c r="CY386" i="10"/>
  <c r="CY387" i="10"/>
  <c r="CZ253" i="10"/>
  <c r="CZ261" i="10" s="1"/>
  <c r="CZ303" i="10" s="1"/>
  <c r="CY498" i="10"/>
  <c r="CY442" i="10" l="1"/>
  <c r="CY443" i="10" s="1"/>
  <c r="CZ360" i="10"/>
  <c r="CZ304" i="10"/>
  <c r="CY389" i="10"/>
  <c r="AI36" i="14"/>
  <c r="AI68" i="14" s="1"/>
  <c r="AI87" i="14" s="1"/>
  <c r="CY318" i="10"/>
  <c r="CY319" i="10" s="1"/>
  <c r="CY487" i="10" l="1"/>
  <c r="CZ316" i="10"/>
  <c r="CZ313" i="10" s="1"/>
  <c r="CZ314" i="10" s="1"/>
  <c r="CZ317" i="10" s="1"/>
  <c r="AI38" i="14"/>
  <c r="CY390" i="10"/>
  <c r="CZ383" i="10"/>
  <c r="CZ363" i="10"/>
  <c r="CY392" i="10" l="1"/>
  <c r="AI41" i="14"/>
  <c r="CY326" i="10"/>
  <c r="CY328" i="10" s="1"/>
  <c r="CZ367" i="10"/>
  <c r="CZ366" i="10"/>
  <c r="CZ435" i="10"/>
  <c r="CZ370" i="10" l="1"/>
  <c r="CZ371" i="10" s="1"/>
  <c r="CZ380" i="10" s="1"/>
  <c r="CZ381" i="10" s="1"/>
  <c r="CZ368" i="10"/>
  <c r="DA365" i="10" s="1"/>
  <c r="CY488" i="10"/>
  <c r="CY494" i="10" s="1"/>
  <c r="CZ325" i="10"/>
  <c r="AI42" i="14"/>
  <c r="CY397" i="10"/>
  <c r="AI45" i="14" l="1"/>
  <c r="AI73" i="14" s="1"/>
  <c r="AI92" i="14" s="1"/>
  <c r="CY482" i="10"/>
  <c r="CY483" i="10" s="1"/>
  <c r="CY402" i="10"/>
  <c r="CZ264" i="10"/>
  <c r="CZ265" i="10" s="1"/>
  <c r="CZ271" i="10" s="1"/>
  <c r="CZ272" i="10" s="1"/>
  <c r="CZ274" i="10" s="1"/>
  <c r="CZ276" i="10" s="1"/>
  <c r="CZ279" i="10"/>
  <c r="CZ280" i="10" s="1"/>
  <c r="CZ284" i="10" s="1"/>
  <c r="CZ414" i="10"/>
  <c r="CY403" i="10" l="1"/>
  <c r="CY448" i="10"/>
  <c r="CZ478" i="10"/>
  <c r="CY502" i="10"/>
  <c r="CY503" i="10" s="1"/>
  <c r="CZ285" i="10"/>
  <c r="CZ309" i="10"/>
  <c r="CZ255" i="10"/>
  <c r="CZ245" i="10" s="1"/>
  <c r="CY510" i="10" l="1"/>
  <c r="CY505" i="10"/>
  <c r="CY511" i="10"/>
  <c r="CZ247" i="10"/>
  <c r="CZ372" i="10" s="1"/>
  <c r="CZ373" i="10" s="1"/>
  <c r="CZ481" i="10" s="1"/>
  <c r="CZ257" i="10"/>
  <c r="CZ258" i="10" s="1"/>
  <c r="DA282" i="10"/>
  <c r="CZ500" i="10"/>
  <c r="CZ382" i="10"/>
  <c r="CY507" i="10" l="1"/>
  <c r="CY506" i="10"/>
  <c r="CZ498" i="10"/>
  <c r="DA253" i="10"/>
  <c r="CZ415" i="10"/>
  <c r="CZ434" i="10"/>
  <c r="CZ384" i="10"/>
  <c r="DA288" i="10"/>
  <c r="CZ396" i="10"/>
  <c r="CZ248" i="10"/>
  <c r="DA261" i="10" l="1"/>
  <c r="DA303" i="10" s="1"/>
  <c r="CZ416" i="10"/>
  <c r="CZ419" i="10" s="1"/>
  <c r="CZ327" i="10" s="1"/>
  <c r="CZ391" i="10" s="1"/>
  <c r="CZ386" i="10"/>
  <c r="CZ387" i="10"/>
  <c r="CZ389" i="10" s="1"/>
  <c r="CZ437" i="10"/>
  <c r="CZ438" i="10" s="1"/>
  <c r="CZ442" i="10" l="1"/>
  <c r="CZ443" i="10" s="1"/>
  <c r="CZ390" i="10"/>
  <c r="CZ318" i="10"/>
  <c r="CZ319" i="10" s="1"/>
  <c r="DA360" i="10"/>
  <c r="DA304" i="10"/>
  <c r="DA383" i="10" l="1"/>
  <c r="AJ34" i="14" s="1"/>
  <c r="AJ67" i="14" s="1"/>
  <c r="AJ86" i="14" s="1"/>
  <c r="DA363" i="10"/>
  <c r="DA316" i="10"/>
  <c r="DA313" i="10" s="1"/>
  <c r="DA314" i="10" s="1"/>
  <c r="DA317" i="10" s="1"/>
  <c r="CZ487" i="10"/>
  <c r="CZ392" i="10"/>
  <c r="CZ326" i="10"/>
  <c r="CZ328" i="10" s="1"/>
  <c r="CZ397" i="10" l="1"/>
  <c r="DA367" i="10"/>
  <c r="DA366" i="10"/>
  <c r="DA325" i="10"/>
  <c r="CZ488" i="10"/>
  <c r="CZ494" i="10" s="1"/>
  <c r="DA435" i="10"/>
  <c r="DA368" i="10" l="1"/>
  <c r="DB365" i="10" s="1"/>
  <c r="DA370" i="10"/>
  <c r="DA371" i="10" s="1"/>
  <c r="CZ402" i="10"/>
  <c r="CZ482" i="10"/>
  <c r="CZ483" i="10" s="1"/>
  <c r="DA478" i="10" l="1"/>
  <c r="CZ502" i="10"/>
  <c r="CZ503" i="10" s="1"/>
  <c r="CZ448" i="10"/>
  <c r="CZ403" i="10"/>
  <c r="DA380" i="10"/>
  <c r="AJ31" i="14" s="1"/>
  <c r="AJ64" i="14" s="1"/>
  <c r="AJ83" i="14" s="1"/>
  <c r="DA381" i="10" l="1"/>
  <c r="AJ32" i="14" s="1"/>
  <c r="AJ65" i="14" s="1"/>
  <c r="AJ84" i="14" s="1"/>
  <c r="CZ505" i="10"/>
  <c r="CZ511" i="10"/>
  <c r="CZ510" i="10"/>
  <c r="CZ506" i="10" l="1"/>
  <c r="CZ507" i="10"/>
  <c r="DA279" i="10"/>
  <c r="DA280" i="10" s="1"/>
  <c r="DA284" i="10" s="1"/>
  <c r="DA285" i="10" s="1"/>
  <c r="DA414" i="10"/>
  <c r="DA264" i="10"/>
  <c r="DA265" i="10" s="1"/>
  <c r="DA271" i="10" s="1"/>
  <c r="DA272" i="10" s="1"/>
  <c r="DA274" i="10" s="1"/>
  <c r="DA276" i="10" s="1"/>
  <c r="DA309" i="10" l="1"/>
  <c r="DA255" i="10"/>
  <c r="DA500" i="10"/>
  <c r="DB282" i="10"/>
  <c r="DB288" i="10" l="1"/>
  <c r="DA382" i="10"/>
  <c r="AJ33" i="14" s="1"/>
  <c r="AJ66" i="14" s="1"/>
  <c r="AJ85" i="14" s="1"/>
  <c r="DA245" i="10"/>
  <c r="DA247" i="10" l="1"/>
  <c r="DA372" i="10" s="1"/>
  <c r="DA373" i="10" s="1"/>
  <c r="DA481" i="10" s="1"/>
  <c r="DA257" i="10"/>
  <c r="DA258" i="10" s="1"/>
  <c r="DA415" i="10"/>
  <c r="DA434" i="10"/>
  <c r="DA384" i="10"/>
  <c r="AJ35" i="14" s="1"/>
  <c r="DA396" i="10" l="1"/>
  <c r="DA248" i="10"/>
  <c r="DA387" i="10"/>
  <c r="DA386" i="10"/>
  <c r="DA437" i="10"/>
  <c r="DA438" i="10" s="1"/>
  <c r="DA416" i="10"/>
  <c r="DA419" i="10" s="1"/>
  <c r="DA327" i="10" s="1"/>
  <c r="DA391" i="10" s="1"/>
  <c r="DA498" i="10"/>
  <c r="DB253" i="10"/>
  <c r="DA389" i="10" l="1"/>
  <c r="AJ38" i="14" s="1"/>
  <c r="AJ36" i="14"/>
  <c r="AJ68" i="14" s="1"/>
  <c r="AJ87" i="14" s="1"/>
  <c r="DA442" i="10"/>
  <c r="DA443" i="10" s="1"/>
  <c r="DB261" i="10"/>
  <c r="DB303" i="10" s="1"/>
  <c r="DA318" i="10"/>
  <c r="DA319" i="10" s="1"/>
  <c r="DA390" i="10" l="1"/>
  <c r="AJ41" i="14" s="1"/>
  <c r="DA487" i="10"/>
  <c r="DB316" i="10"/>
  <c r="DA326" i="10"/>
  <c r="DA328" i="10" s="1"/>
  <c r="DA392" i="10"/>
  <c r="AJ42" i="14" s="1"/>
  <c r="DB360" i="10"/>
  <c r="DB304" i="10"/>
  <c r="DB383" i="10" l="1"/>
  <c r="DB363" i="10"/>
  <c r="DA397" i="10"/>
  <c r="AJ45" i="14" s="1"/>
  <c r="AJ73" i="14" s="1"/>
  <c r="AJ92" i="14" s="1"/>
  <c r="DA488" i="10"/>
  <c r="DA494" i="10" s="1"/>
  <c r="DB325" i="10"/>
  <c r="DB313" i="10"/>
  <c r="DB314" i="10" s="1"/>
  <c r="DB317" i="10" s="1"/>
  <c r="DB366" i="10" l="1"/>
  <c r="DB367" i="10"/>
  <c r="DA482" i="10"/>
  <c r="DA483" i="10" s="1"/>
  <c r="DA402" i="10"/>
  <c r="DB435" i="10"/>
  <c r="DB370" i="10" l="1"/>
  <c r="DB371" i="10" s="1"/>
  <c r="DB380" i="10" s="1"/>
  <c r="DB381" i="10" s="1"/>
  <c r="DA448" i="10"/>
  <c r="DA403" i="10"/>
  <c r="DA502" i="10"/>
  <c r="DA503" i="10" s="1"/>
  <c r="DA510" i="10" s="1"/>
  <c r="DB478" i="10"/>
  <c r="DB368" i="10"/>
  <c r="DC365" i="10" s="1"/>
  <c r="DB264" i="10" l="1"/>
  <c r="DB265" i="10" s="1"/>
  <c r="DB271" i="10" s="1"/>
  <c r="DB272" i="10" s="1"/>
  <c r="DB274" i="10" s="1"/>
  <c r="DB276" i="10" s="1"/>
  <c r="DB279" i="10"/>
  <c r="DB280" i="10" s="1"/>
  <c r="DB284" i="10" s="1"/>
  <c r="DB414" i="10"/>
  <c r="DA511" i="10"/>
  <c r="DA505" i="10"/>
  <c r="DB285" i="10" l="1"/>
  <c r="DA507" i="10"/>
  <c r="DA506" i="10"/>
  <c r="DB309" i="10"/>
  <c r="DB255" i="10"/>
  <c r="DB245" i="10" l="1"/>
  <c r="DC282" i="10"/>
  <c r="DB500" i="10"/>
  <c r="DB382" i="10"/>
  <c r="DC288" i="10" l="1"/>
  <c r="DB434" i="10"/>
  <c r="DB415" i="10"/>
  <c r="DB384" i="10"/>
  <c r="DB247" i="10"/>
  <c r="DB372" i="10" s="1"/>
  <c r="DB373" i="10" s="1"/>
  <c r="DB481" i="10" s="1"/>
  <c r="DB257" i="10"/>
  <c r="DB258" i="10" s="1"/>
  <c r="DB498" i="10" l="1"/>
  <c r="DC253" i="10"/>
  <c r="DB248" i="10"/>
  <c r="DB396" i="10"/>
  <c r="DB387" i="10"/>
  <c r="DB386" i="10"/>
  <c r="DB416" i="10"/>
  <c r="DB419" i="10" s="1"/>
  <c r="DB327" i="10" s="1"/>
  <c r="DB391" i="10" s="1"/>
  <c r="DB437" i="10"/>
  <c r="DB438" i="10" s="1"/>
  <c r="DB442" i="10" l="1"/>
  <c r="DB443" i="10" s="1"/>
  <c r="DC261" i="10"/>
  <c r="DC303" i="10" s="1"/>
  <c r="DB389" i="10"/>
  <c r="DB318" i="10"/>
  <c r="DB319" i="10" s="1"/>
  <c r="DB487" i="10" l="1"/>
  <c r="DC316" i="10"/>
  <c r="DC313" i="10" s="1"/>
  <c r="DC314" i="10" s="1"/>
  <c r="DC317" i="10" s="1"/>
  <c r="DB390" i="10"/>
  <c r="DB392" i="10" s="1"/>
  <c r="DC360" i="10"/>
  <c r="DC304" i="10"/>
  <c r="DB397" i="10" l="1"/>
  <c r="DC363" i="10"/>
  <c r="DC383" i="10"/>
  <c r="AK34" i="14" s="1"/>
  <c r="AK67" i="14" s="1"/>
  <c r="AK86" i="14" s="1"/>
  <c r="DB326" i="10"/>
  <c r="DB328" i="10" s="1"/>
  <c r="DC435" i="10" l="1"/>
  <c r="DC325" i="10"/>
  <c r="DB488" i="10"/>
  <c r="DB494" i="10" s="1"/>
  <c r="DC366" i="10"/>
  <c r="DC367" i="10"/>
  <c r="DB482" i="10"/>
  <c r="DB483" i="10" s="1"/>
  <c r="DB402" i="10"/>
  <c r="DC370" i="10" l="1"/>
  <c r="DC371" i="10" s="1"/>
  <c r="DC380" i="10" s="1"/>
  <c r="DB448" i="10"/>
  <c r="DB403" i="10"/>
  <c r="DB502" i="10"/>
  <c r="DB503" i="10" s="1"/>
  <c r="DC478" i="10"/>
  <c r="DC368" i="10"/>
  <c r="DD365" i="10" s="1"/>
  <c r="DC381" i="10" l="1"/>
  <c r="AK32" i="14" s="1"/>
  <c r="AK65" i="14" s="1"/>
  <c r="AK84" i="14" s="1"/>
  <c r="AK31" i="14"/>
  <c r="AK64" i="14" s="1"/>
  <c r="AK83" i="14" s="1"/>
  <c r="DB505" i="10"/>
  <c r="DB511" i="10"/>
  <c r="DB510" i="10"/>
  <c r="DC279" i="10" l="1"/>
  <c r="DC280" i="10" s="1"/>
  <c r="DC284" i="10" s="1"/>
  <c r="DC285" i="10" s="1"/>
  <c r="DD282" i="10" s="1"/>
  <c r="DC264" i="10"/>
  <c r="DC265" i="10" s="1"/>
  <c r="DC271" i="10" s="1"/>
  <c r="DC272" i="10" s="1"/>
  <c r="DC274" i="10" s="1"/>
  <c r="DC276" i="10" s="1"/>
  <c r="DC255" i="10" s="1"/>
  <c r="DC414" i="10"/>
  <c r="DB507" i="10"/>
  <c r="DB506" i="10"/>
  <c r="DC309" i="10" l="1"/>
  <c r="DC500" i="10"/>
  <c r="DC382" i="10"/>
  <c r="AK33" i="14" s="1"/>
  <c r="AK66" i="14" s="1"/>
  <c r="AK85" i="14" s="1"/>
  <c r="DC245" i="10"/>
  <c r="DD288" i="10"/>
  <c r="DC257" i="10" l="1"/>
  <c r="DC258" i="10" s="1"/>
  <c r="DC247" i="10"/>
  <c r="DC372" i="10" s="1"/>
  <c r="DC373" i="10" s="1"/>
  <c r="DC481" i="10" s="1"/>
  <c r="DC434" i="10"/>
  <c r="DC415" i="10"/>
  <c r="DC384" i="10"/>
  <c r="AK35" i="14" s="1"/>
  <c r="DC248" i="10" l="1"/>
  <c r="DC396" i="10"/>
  <c r="DC416" i="10"/>
  <c r="DC419" i="10" s="1"/>
  <c r="DC327" i="10" s="1"/>
  <c r="DC391" i="10" s="1"/>
  <c r="DC387" i="10"/>
  <c r="AK36" i="14" s="1"/>
  <c r="AK68" i="14" s="1"/>
  <c r="AK87" i="14" s="1"/>
  <c r="DC386" i="10"/>
  <c r="DC437" i="10"/>
  <c r="DC438" i="10" s="1"/>
  <c r="DD253" i="10"/>
  <c r="DC498" i="10"/>
  <c r="DC442" i="10" l="1"/>
  <c r="DC443" i="10" s="1"/>
  <c r="DC318" i="10"/>
  <c r="DC319" i="10" s="1"/>
  <c r="DD261" i="10"/>
  <c r="DD303" i="10" s="1"/>
  <c r="DC389" i="10"/>
  <c r="AK38" i="14" s="1"/>
  <c r="DC390" i="10" l="1"/>
  <c r="DD360" i="10"/>
  <c r="DD304" i="10"/>
  <c r="DC487" i="10"/>
  <c r="DD316" i="10"/>
  <c r="DD313" i="10" s="1"/>
  <c r="DD314" i="10" s="1"/>
  <c r="DD317" i="10" s="1"/>
  <c r="DC392" i="10" l="1"/>
  <c r="AK42" i="14" s="1"/>
  <c r="AK41" i="14"/>
  <c r="DD383" i="10"/>
  <c r="DD363" i="10"/>
  <c r="DC326" i="10"/>
  <c r="DC328" i="10" s="1"/>
  <c r="DC397" i="10" l="1"/>
  <c r="AK45" i="14" s="1"/>
  <c r="AK73" i="14" s="1"/>
  <c r="AK92" i="14" s="1"/>
  <c r="DC488" i="10"/>
  <c r="DC494" i="10" s="1"/>
  <c r="DD325" i="10"/>
  <c r="DD366" i="10"/>
  <c r="DD367" i="10"/>
  <c r="DD435" i="10"/>
  <c r="DC402" i="10" l="1"/>
  <c r="DC403" i="10" s="1"/>
  <c r="DC482" i="10"/>
  <c r="DC483" i="10" s="1"/>
  <c r="DC502" i="10" s="1"/>
  <c r="DC503" i="10" s="1"/>
  <c r="DC510" i="10" s="1"/>
  <c r="DD368" i="10"/>
  <c r="DE365" i="10" s="1"/>
  <c r="DC448" i="10"/>
  <c r="DD370" i="10"/>
  <c r="DD371" i="10" s="1"/>
  <c r="DD478" i="10" l="1"/>
  <c r="DD380" i="10"/>
  <c r="DC505" i="10"/>
  <c r="DC511" i="10"/>
  <c r="DC507" i="10" l="1"/>
  <c r="DC506" i="10"/>
  <c r="DD381" i="10"/>
  <c r="DD414" i="10" l="1"/>
  <c r="DD279" i="10"/>
  <c r="DD280" i="10" s="1"/>
  <c r="DD284" i="10" s="1"/>
  <c r="DD264" i="10"/>
  <c r="DD265" i="10" s="1"/>
  <c r="DD271" i="10" s="1"/>
  <c r="DD272" i="10" s="1"/>
  <c r="DD274" i="10" s="1"/>
  <c r="DD276" i="10" s="1"/>
  <c r="DD285" i="10" l="1"/>
  <c r="DD309" i="10"/>
  <c r="DD255" i="10"/>
  <c r="DD245" i="10" s="1"/>
  <c r="DE282" i="10" l="1"/>
  <c r="DD500" i="10"/>
  <c r="DD257" i="10"/>
  <c r="DD258" i="10" s="1"/>
  <c r="DD247" i="10"/>
  <c r="DD372" i="10" s="1"/>
  <c r="DD373" i="10" s="1"/>
  <c r="DD481" i="10" s="1"/>
  <c r="DD382" i="10"/>
  <c r="DD396" i="10" l="1"/>
  <c r="DD248" i="10"/>
  <c r="DD415" i="10"/>
  <c r="DD434" i="10"/>
  <c r="DD384" i="10"/>
  <c r="DE253" i="10"/>
  <c r="DD498" i="10"/>
  <c r="DE288" i="10"/>
  <c r="DE261" i="10" l="1"/>
  <c r="DE303" i="10" s="1"/>
  <c r="DD386" i="10"/>
  <c r="DD387" i="10"/>
  <c r="DD389" i="10" s="1"/>
  <c r="DD437" i="10"/>
  <c r="DD438" i="10" s="1"/>
  <c r="DD416" i="10"/>
  <c r="DD419" i="10" s="1"/>
  <c r="DD327" i="10" s="1"/>
  <c r="DD391" i="10" s="1"/>
  <c r="DD442" i="10" l="1"/>
  <c r="DD443" i="10" s="1"/>
  <c r="DD390" i="10"/>
  <c r="DD318" i="10"/>
  <c r="DD319" i="10" s="1"/>
  <c r="DE360" i="10"/>
  <c r="DE304" i="10"/>
  <c r="DE383" i="10" l="1"/>
  <c r="AL34" i="14" s="1"/>
  <c r="AL67" i="14" s="1"/>
  <c r="AL86" i="14" s="1"/>
  <c r="DE363" i="10"/>
  <c r="DE316" i="10"/>
  <c r="DE313" i="10" s="1"/>
  <c r="DE314" i="10" s="1"/>
  <c r="DE317" i="10" s="1"/>
  <c r="DD487" i="10"/>
  <c r="DD326" i="10"/>
  <c r="DD328" i="10" s="1"/>
  <c r="DD392" i="10"/>
  <c r="DD397" i="10" l="1"/>
  <c r="DD488" i="10"/>
  <c r="DD494" i="10" s="1"/>
  <c r="DE325" i="10"/>
  <c r="DE367" i="10"/>
  <c r="DE366" i="10"/>
  <c r="DE435" i="10"/>
  <c r="DE368" i="10" l="1"/>
  <c r="DF365" i="10" s="1"/>
  <c r="DE370" i="10"/>
  <c r="DE371" i="10" s="1"/>
  <c r="DE380" i="10" s="1"/>
  <c r="DD482" i="10"/>
  <c r="DD483" i="10" s="1"/>
  <c r="DD402" i="10"/>
  <c r="DE381" i="10" l="1"/>
  <c r="AL32" i="14" s="1"/>
  <c r="AL65" i="14" s="1"/>
  <c r="AL84" i="14" s="1"/>
  <c r="AL31" i="14"/>
  <c r="AL64" i="14" s="1"/>
  <c r="AL83" i="14" s="1"/>
  <c r="DD448" i="10"/>
  <c r="DD403" i="10"/>
  <c r="DD502" i="10"/>
  <c r="DD503" i="10" s="1"/>
  <c r="DD510" i="10" s="1"/>
  <c r="DE478" i="10"/>
  <c r="DE279" i="10"/>
  <c r="DE280" i="10" s="1"/>
  <c r="DE284" i="10" s="1"/>
  <c r="DE285" i="10" s="1"/>
  <c r="DE264" i="10"/>
  <c r="DE265" i="10" s="1"/>
  <c r="DE271" i="10" s="1"/>
  <c r="DE272" i="10" s="1"/>
  <c r="DE274" i="10" s="1"/>
  <c r="DE276" i="10" s="1"/>
  <c r="DE414" i="10" l="1"/>
  <c r="DF282" i="10"/>
  <c r="DE500" i="10"/>
  <c r="DE255" i="10"/>
  <c r="DE309" i="10"/>
  <c r="DD511" i="10"/>
  <c r="DD505" i="10"/>
  <c r="DD507" i="10" l="1"/>
  <c r="DD506" i="10"/>
  <c r="DE382" i="10"/>
  <c r="AL33" i="14" s="1"/>
  <c r="AL66" i="14" s="1"/>
  <c r="AL85" i="14" s="1"/>
  <c r="DE245" i="10"/>
  <c r="DF288" i="10"/>
  <c r="DE247" i="10" l="1"/>
  <c r="DE372" i="10" s="1"/>
  <c r="DE373" i="10" s="1"/>
  <c r="DE481" i="10" s="1"/>
  <c r="DE257" i="10"/>
  <c r="DE258" i="10" s="1"/>
  <c r="DE434" i="10"/>
  <c r="DE415" i="10"/>
  <c r="DE384" i="10"/>
  <c r="AL35" i="14" s="1"/>
  <c r="DE248" i="10" l="1"/>
  <c r="DE396" i="10"/>
  <c r="DE386" i="10"/>
  <c r="DE387" i="10"/>
  <c r="DE416" i="10"/>
  <c r="DE419" i="10" s="1"/>
  <c r="DE327" i="10" s="1"/>
  <c r="DE391" i="10" s="1"/>
  <c r="DE437" i="10"/>
  <c r="DE438" i="10" s="1"/>
  <c r="DE498" i="10"/>
  <c r="DF253" i="10"/>
  <c r="DE389" i="10" l="1"/>
  <c r="AL38" i="14" s="1"/>
  <c r="AL36" i="14"/>
  <c r="AL68" i="14" s="1"/>
  <c r="AL87" i="14" s="1"/>
  <c r="DF261" i="10"/>
  <c r="DF303" i="10" s="1"/>
  <c r="DE442" i="10"/>
  <c r="DE443" i="10" s="1"/>
  <c r="DE318" i="10"/>
  <c r="DE319" i="10" s="1"/>
  <c r="DE390" i="10" l="1"/>
  <c r="DE392" i="10" s="1"/>
  <c r="AL42" i="14" s="1"/>
  <c r="AL41" i="14"/>
  <c r="DE487" i="10"/>
  <c r="DF316" i="10"/>
  <c r="DF313" i="10" s="1"/>
  <c r="DF314" i="10" s="1"/>
  <c r="DF317" i="10" s="1"/>
  <c r="DF304" i="10"/>
  <c r="DF360" i="10"/>
  <c r="DE326" i="10" l="1"/>
  <c r="DE328" i="10" s="1"/>
  <c r="DE488" i="10" s="1"/>
  <c r="DE494" i="10" s="1"/>
  <c r="DE397" i="10"/>
  <c r="AL45" i="14" s="1"/>
  <c r="AL73" i="14" s="1"/>
  <c r="AL92" i="14" s="1"/>
  <c r="DF383" i="10"/>
  <c r="DF363" i="10"/>
  <c r="DF325" i="10" l="1"/>
  <c r="DE482" i="10"/>
  <c r="DE483" i="10" s="1"/>
  <c r="DF478" i="10" s="1"/>
  <c r="DE402" i="10"/>
  <c r="DE448" i="10" s="1"/>
  <c r="DF367" i="10"/>
  <c r="DF366" i="10"/>
  <c r="DF435" i="10"/>
  <c r="DE403" i="10" l="1"/>
  <c r="DE502" i="10"/>
  <c r="DE503" i="10" s="1"/>
  <c r="DE511" i="10" s="1"/>
  <c r="DF370" i="10"/>
  <c r="DF371" i="10" s="1"/>
  <c r="DF380" i="10" s="1"/>
  <c r="DE505" i="10"/>
  <c r="DF368" i="10"/>
  <c r="DG365" i="10" s="1"/>
  <c r="DE510" i="10"/>
  <c r="DE507" i="10" l="1"/>
  <c r="DE506" i="10"/>
  <c r="DF381" i="10"/>
  <c r="DF414" i="10" l="1"/>
  <c r="DF279" i="10"/>
  <c r="DF280" i="10" s="1"/>
  <c r="DF284" i="10" s="1"/>
  <c r="DF285" i="10" s="1"/>
  <c r="DF264" i="10"/>
  <c r="DF265" i="10" s="1"/>
  <c r="DF271" i="10" s="1"/>
  <c r="DF272" i="10" s="1"/>
  <c r="DF274" i="10" s="1"/>
  <c r="DF276" i="10" s="1"/>
  <c r="DG282" i="10" l="1"/>
  <c r="DF500" i="10"/>
  <c r="DF309" i="10"/>
  <c r="DF255" i="10"/>
  <c r="DF382" i="10" l="1"/>
  <c r="DF245" i="10"/>
  <c r="DG288" i="10"/>
  <c r="DF257" i="10" l="1"/>
  <c r="DF258" i="10" s="1"/>
  <c r="DF247" i="10"/>
  <c r="DF372" i="10" s="1"/>
  <c r="DF373" i="10" s="1"/>
  <c r="DF481" i="10" s="1"/>
  <c r="DF415" i="10"/>
  <c r="DF434" i="10"/>
  <c r="DF384" i="10"/>
  <c r="DF437" i="10" l="1"/>
  <c r="DF438" i="10" s="1"/>
  <c r="DF416" i="10"/>
  <c r="DF419" i="10" s="1"/>
  <c r="DF327" i="10" s="1"/>
  <c r="DF391" i="10" s="1"/>
  <c r="DF396" i="10"/>
  <c r="DF248" i="10"/>
  <c r="DF386" i="10"/>
  <c r="DF387" i="10"/>
  <c r="DG253" i="10"/>
  <c r="DF498" i="10"/>
  <c r="DF442" i="10" l="1"/>
  <c r="DF443" i="10" s="1"/>
  <c r="DF318" i="10"/>
  <c r="DF319" i="10" s="1"/>
  <c r="DG261" i="10"/>
  <c r="DG303" i="10" s="1"/>
  <c r="DF389" i="10"/>
  <c r="DF390" i="10" l="1"/>
  <c r="DG360" i="10"/>
  <c r="DG304" i="10"/>
  <c r="DG316" i="10"/>
  <c r="DG313" i="10" s="1"/>
  <c r="DG314" i="10" s="1"/>
  <c r="DG317" i="10" s="1"/>
  <c r="DF487" i="10"/>
  <c r="DG383" i="10" l="1"/>
  <c r="AM34" i="14" s="1"/>
  <c r="AM67" i="14" s="1"/>
  <c r="AM86" i="14" s="1"/>
  <c r="DG363" i="10"/>
  <c r="DF392" i="10"/>
  <c r="DF326" i="10"/>
  <c r="DF328" i="10" s="1"/>
  <c r="DG366" i="10" l="1"/>
  <c r="DG367" i="10"/>
  <c r="DF488" i="10"/>
  <c r="DF494" i="10" s="1"/>
  <c r="DG325" i="10"/>
  <c r="DF397" i="10"/>
  <c r="DG435" i="10"/>
  <c r="DG370" i="10" l="1"/>
  <c r="DG371" i="10" s="1"/>
  <c r="DG380" i="10" s="1"/>
  <c r="AM31" i="14" s="1"/>
  <c r="AM64" i="14" s="1"/>
  <c r="AM83" i="14" s="1"/>
  <c r="DF482" i="10"/>
  <c r="DF483" i="10" s="1"/>
  <c r="DF402" i="10"/>
  <c r="DG368" i="10"/>
  <c r="DH365" i="10" s="1"/>
  <c r="DF448" i="10" l="1"/>
  <c r="DF403" i="10"/>
  <c r="DF502" i="10"/>
  <c r="DF503" i="10" s="1"/>
  <c r="DG478" i="10"/>
  <c r="DG381" i="10"/>
  <c r="AM32" i="14" s="1"/>
  <c r="AM65" i="14" s="1"/>
  <c r="AM84" i="14" s="1"/>
  <c r="DF505" i="10" l="1"/>
  <c r="DF511" i="10"/>
  <c r="DG279" i="10"/>
  <c r="DG280" i="10" s="1"/>
  <c r="DG284" i="10" s="1"/>
  <c r="DG285" i="10" s="1"/>
  <c r="DG414" i="10"/>
  <c r="DG264" i="10"/>
  <c r="DG265" i="10" s="1"/>
  <c r="DG271" i="10" s="1"/>
  <c r="DG272" i="10" s="1"/>
  <c r="DG274" i="10" s="1"/>
  <c r="DG276" i="10" s="1"/>
  <c r="DF510" i="10"/>
  <c r="DG309" i="10" l="1"/>
  <c r="DG255" i="10"/>
  <c r="DG500" i="10"/>
  <c r="DH282" i="10"/>
  <c r="DF507" i="10"/>
  <c r="DF506" i="10"/>
  <c r="DG382" i="10" l="1"/>
  <c r="AM33" i="14" s="1"/>
  <c r="AM66" i="14" s="1"/>
  <c r="AM85" i="14" s="1"/>
  <c r="DG245" i="10"/>
  <c r="DH288" i="10"/>
  <c r="DG247" i="10" l="1"/>
  <c r="DG372" i="10" s="1"/>
  <c r="DG373" i="10" s="1"/>
  <c r="DG481" i="10" s="1"/>
  <c r="DG257" i="10"/>
  <c r="DG258" i="10" s="1"/>
  <c r="DG415" i="10"/>
  <c r="DG434" i="10"/>
  <c r="DG384" i="10"/>
  <c r="AM35" i="14" s="1"/>
  <c r="DG248" i="10" l="1"/>
  <c r="DG396" i="10"/>
  <c r="DG416" i="10"/>
  <c r="DG419" i="10" s="1"/>
  <c r="DG327" i="10" s="1"/>
  <c r="DG391" i="10" s="1"/>
  <c r="DG387" i="10"/>
  <c r="AM36" i="14" s="1"/>
  <c r="AM68" i="14" s="1"/>
  <c r="AM87" i="14" s="1"/>
  <c r="DG386" i="10"/>
  <c r="DG437" i="10"/>
  <c r="DG438" i="10" s="1"/>
  <c r="DG498" i="10"/>
  <c r="DH253" i="10"/>
  <c r="DG442" i="10" l="1"/>
  <c r="DG443" i="10" s="1"/>
  <c r="DH261" i="10"/>
  <c r="DH303" i="10" s="1"/>
  <c r="DG318" i="10"/>
  <c r="DG319" i="10" s="1"/>
  <c r="DG389" i="10"/>
  <c r="AM38" i="14" s="1"/>
  <c r="DG390" i="10" l="1"/>
  <c r="AM41" i="14" s="1"/>
  <c r="DG487" i="10"/>
  <c r="DH316" i="10"/>
  <c r="DH313" i="10" s="1"/>
  <c r="DH314" i="10" s="1"/>
  <c r="DH317" i="10" s="1"/>
  <c r="DH360" i="10"/>
  <c r="DH304" i="10"/>
  <c r="DH383" i="10" l="1"/>
  <c r="DH363" i="10"/>
  <c r="DG326" i="10"/>
  <c r="DG328" i="10" s="1"/>
  <c r="DG392" i="10"/>
  <c r="AM42" i="14" s="1"/>
  <c r="DH367" i="10" l="1"/>
  <c r="DH366" i="10"/>
  <c r="DG397" i="10"/>
  <c r="AM45" i="14" s="1"/>
  <c r="AM73" i="14" s="1"/>
  <c r="AM92" i="14" s="1"/>
  <c r="DH325" i="10"/>
  <c r="DG488" i="10"/>
  <c r="DG494" i="10" s="1"/>
  <c r="DH435" i="10"/>
  <c r="DH368" i="10" l="1"/>
  <c r="DI365" i="10" s="1"/>
  <c r="DH370" i="10"/>
  <c r="DH371" i="10" s="1"/>
  <c r="DH380" i="10" s="1"/>
  <c r="DH381" i="10" s="1"/>
  <c r="DG482" i="10"/>
  <c r="DG483" i="10" s="1"/>
  <c r="DG402" i="10"/>
  <c r="DH478" i="10" l="1"/>
  <c r="DG502" i="10"/>
  <c r="DG503" i="10" s="1"/>
  <c r="DG448" i="10"/>
  <c r="DG403" i="10"/>
  <c r="DH279" i="10"/>
  <c r="DH280" i="10" s="1"/>
  <c r="DH284" i="10" s="1"/>
  <c r="DH285" i="10" s="1"/>
  <c r="DH264" i="10"/>
  <c r="DH265" i="10" s="1"/>
  <c r="DH271" i="10" s="1"/>
  <c r="DH272" i="10" s="1"/>
  <c r="DH274" i="10" s="1"/>
  <c r="DH276" i="10" s="1"/>
  <c r="DH414" i="10"/>
  <c r="DI282" i="10" l="1"/>
  <c r="DH500" i="10"/>
  <c r="DG505" i="10"/>
  <c r="DG511" i="10"/>
  <c r="DH309" i="10"/>
  <c r="DH255" i="10"/>
  <c r="DG510" i="10"/>
  <c r="DH382" i="10" l="1"/>
  <c r="DH245" i="10"/>
  <c r="DG507" i="10"/>
  <c r="DG506" i="10"/>
  <c r="DI288" i="10"/>
  <c r="DH257" i="10" l="1"/>
  <c r="DH258" i="10" s="1"/>
  <c r="DH247" i="10"/>
  <c r="DH372" i="10" s="1"/>
  <c r="DH373" i="10" s="1"/>
  <c r="DH481" i="10" s="1"/>
  <c r="DH415" i="10"/>
  <c r="DH434" i="10"/>
  <c r="DH384" i="10"/>
  <c r="DH248" i="10" l="1"/>
  <c r="DH396" i="10"/>
  <c r="DH386" i="10"/>
  <c r="DH387" i="10"/>
  <c r="DH437" i="10"/>
  <c r="DH438" i="10" s="1"/>
  <c r="DH416" i="10"/>
  <c r="DH419" i="10" s="1"/>
  <c r="DH327" i="10" s="1"/>
  <c r="DH391" i="10" s="1"/>
  <c r="DI253" i="10"/>
  <c r="DH498" i="10"/>
  <c r="DH442" i="10" l="1"/>
  <c r="DH443" i="10" s="1"/>
  <c r="DI261" i="10"/>
  <c r="DI303" i="10" s="1"/>
  <c r="DH318" i="10"/>
  <c r="DH319" i="10" s="1"/>
  <c r="DH389" i="10"/>
  <c r="DH390" i="10" l="1"/>
  <c r="DH392" i="10" s="1"/>
  <c r="DH487" i="10"/>
  <c r="DI316" i="10"/>
  <c r="DI313" i="10" s="1"/>
  <c r="DI314" i="10" s="1"/>
  <c r="DI317" i="10" s="1"/>
  <c r="DI304" i="10"/>
  <c r="DI360" i="10"/>
  <c r="DI383" i="10" l="1"/>
  <c r="AN34" i="14" s="1"/>
  <c r="AN67" i="14" s="1"/>
  <c r="AN86" i="14" s="1"/>
  <c r="DI363" i="10"/>
  <c r="DH397" i="10"/>
  <c r="DH326" i="10"/>
  <c r="DH328" i="10" s="1"/>
  <c r="DH488" i="10" l="1"/>
  <c r="DH494" i="10" s="1"/>
  <c r="DI325" i="10"/>
  <c r="DI367" i="10"/>
  <c r="DI366" i="10"/>
  <c r="DH402" i="10"/>
  <c r="DH482" i="10"/>
  <c r="DH483" i="10" s="1"/>
  <c r="DI435" i="10"/>
  <c r="DI368" i="10" l="1"/>
  <c r="DJ365" i="10" s="1"/>
  <c r="DH502" i="10"/>
  <c r="DH503" i="10" s="1"/>
  <c r="DH510" i="10" s="1"/>
  <c r="DI478" i="10"/>
  <c r="DH403" i="10"/>
  <c r="DH448" i="10"/>
  <c r="DI370" i="10"/>
  <c r="DI371" i="10" s="1"/>
  <c r="DI380" i="10" l="1"/>
  <c r="AN31" i="14" s="1"/>
  <c r="AN64" i="14" s="1"/>
  <c r="AN83" i="14" s="1"/>
  <c r="DH511" i="10"/>
  <c r="DH505" i="10"/>
  <c r="DH507" i="10" l="1"/>
  <c r="DH506" i="10"/>
  <c r="DI381" i="10"/>
  <c r="AN32" i="14" s="1"/>
  <c r="AN65" i="14" s="1"/>
  <c r="AN84" i="14" s="1"/>
  <c r="DI264" i="10" l="1"/>
  <c r="DI265" i="10" s="1"/>
  <c r="DI271" i="10" s="1"/>
  <c r="DI272" i="10" s="1"/>
  <c r="DI274" i="10" s="1"/>
  <c r="DI276" i="10" s="1"/>
  <c r="DI414" i="10"/>
  <c r="DI279" i="10"/>
  <c r="DI280" i="10" s="1"/>
  <c r="DI284" i="10" s="1"/>
  <c r="DI285" i="10" l="1"/>
  <c r="DI309" i="10"/>
  <c r="DI255" i="10"/>
  <c r="DI245" i="10" s="1"/>
  <c r="DI247" i="10" l="1"/>
  <c r="DI372" i="10" s="1"/>
  <c r="DI373" i="10" s="1"/>
  <c r="DI481" i="10" s="1"/>
  <c r="DI257" i="10"/>
  <c r="DI258" i="10" s="1"/>
  <c r="DI500" i="10"/>
  <c r="DJ282" i="10"/>
  <c r="DI382" i="10"/>
  <c r="AN33" i="14" s="1"/>
  <c r="AN66" i="14" s="1"/>
  <c r="AN85" i="14" s="1"/>
  <c r="DI248" i="10" l="1"/>
  <c r="DI396" i="10"/>
  <c r="DI415" i="10"/>
  <c r="DI434" i="10"/>
  <c r="DI384" i="10"/>
  <c r="AN35" i="14" s="1"/>
  <c r="DI498" i="10"/>
  <c r="DJ253" i="10"/>
  <c r="DJ288" i="10"/>
  <c r="DJ261" i="10" l="1"/>
  <c r="DJ303" i="10" s="1"/>
  <c r="DI387" i="10"/>
  <c r="DI386" i="10"/>
  <c r="DI437" i="10"/>
  <c r="DI438" i="10" s="1"/>
  <c r="DI416" i="10"/>
  <c r="DI419" i="10" s="1"/>
  <c r="DI327" i="10" s="1"/>
  <c r="DI391" i="10" s="1"/>
  <c r="DI389" i="10" l="1"/>
  <c r="AN38" i="14" s="1"/>
  <c r="AN36" i="14"/>
  <c r="AN68" i="14" s="1"/>
  <c r="AN87" i="14" s="1"/>
  <c r="DI442" i="10"/>
  <c r="DI443" i="10" s="1"/>
  <c r="DI390" i="10"/>
  <c r="DI318" i="10"/>
  <c r="DI319" i="10" s="1"/>
  <c r="DJ304" i="10"/>
  <c r="DJ360" i="10"/>
  <c r="DI392" i="10" l="1"/>
  <c r="AN42" i="14" s="1"/>
  <c r="AN41" i="14"/>
  <c r="DJ316" i="10"/>
  <c r="DJ313" i="10" s="1"/>
  <c r="DJ314" i="10" s="1"/>
  <c r="DJ317" i="10" s="1"/>
  <c r="DI487" i="10"/>
  <c r="DJ383" i="10"/>
  <c r="DJ363" i="10"/>
  <c r="DI326" i="10"/>
  <c r="DI328" i="10" s="1"/>
  <c r="DI397" i="10" l="1"/>
  <c r="AN45" i="14" s="1"/>
  <c r="AN73" i="14" s="1"/>
  <c r="AN92" i="14" s="1"/>
  <c r="DJ325" i="10"/>
  <c r="DI488" i="10"/>
  <c r="DI494" i="10" s="1"/>
  <c r="DJ366" i="10"/>
  <c r="DJ367" i="10"/>
  <c r="DI402" i="10"/>
  <c r="DJ435" i="10"/>
  <c r="DI482" i="10" l="1"/>
  <c r="DI483" i="10" s="1"/>
  <c r="DI502" i="10" s="1"/>
  <c r="DI503" i="10" s="1"/>
  <c r="DI510" i="10" s="1"/>
  <c r="DJ368" i="10"/>
  <c r="DK365" i="10" s="1"/>
  <c r="DJ370" i="10"/>
  <c r="DJ371" i="10" s="1"/>
  <c r="DI403" i="10"/>
  <c r="DI448" i="10"/>
  <c r="DJ478" i="10" l="1"/>
  <c r="DJ380" i="10"/>
  <c r="DI505" i="10"/>
  <c r="DI511" i="10"/>
  <c r="DI507" i="10" l="1"/>
  <c r="DI506" i="10"/>
  <c r="DJ381" i="10"/>
  <c r="DJ264" i="10" l="1"/>
  <c r="DJ265" i="10" s="1"/>
  <c r="DJ271" i="10" s="1"/>
  <c r="DJ272" i="10" s="1"/>
  <c r="DJ274" i="10" s="1"/>
  <c r="DJ276" i="10" s="1"/>
  <c r="DJ414" i="10"/>
  <c r="DJ279" i="10"/>
  <c r="DJ280" i="10" s="1"/>
  <c r="DJ284" i="10" s="1"/>
  <c r="DJ285" i="10" s="1"/>
  <c r="DK282" i="10" l="1"/>
  <c r="DJ500" i="10"/>
  <c r="DJ255" i="10"/>
  <c r="DJ309" i="10"/>
  <c r="DJ382" i="10" l="1"/>
  <c r="DJ245" i="10"/>
  <c r="DK288" i="10"/>
  <c r="DJ247" i="10" l="1"/>
  <c r="DJ372" i="10" s="1"/>
  <c r="DJ373" i="10" s="1"/>
  <c r="DJ481" i="10" s="1"/>
  <c r="DJ257" i="10"/>
  <c r="DJ258" i="10" s="1"/>
  <c r="DJ415" i="10"/>
  <c r="DJ434" i="10"/>
  <c r="DJ384" i="10"/>
  <c r="DJ396" i="10" l="1"/>
  <c r="DJ248" i="10"/>
  <c r="DJ387" i="10"/>
  <c r="DJ389" i="10" s="1"/>
  <c r="DJ386" i="10"/>
  <c r="DJ437" i="10"/>
  <c r="DJ438" i="10" s="1"/>
  <c r="DJ416" i="10"/>
  <c r="DJ419" i="10" s="1"/>
  <c r="DJ327" i="10" s="1"/>
  <c r="DJ391" i="10" s="1"/>
  <c r="DJ498" i="10"/>
  <c r="DK253" i="10"/>
  <c r="DJ442" i="10" l="1"/>
  <c r="DJ443" i="10" s="1"/>
  <c r="DK261" i="10"/>
  <c r="DK303" i="10" s="1"/>
  <c r="DJ390" i="10"/>
  <c r="DJ392" i="10" s="1"/>
  <c r="DJ318" i="10"/>
  <c r="DJ319" i="10" s="1"/>
  <c r="DJ487" i="10" l="1"/>
  <c r="DK316" i="10"/>
  <c r="DK313" i="10" s="1"/>
  <c r="DK314" i="10" s="1"/>
  <c r="DK317" i="10" s="1"/>
  <c r="DJ397" i="10"/>
  <c r="DJ326" i="10"/>
  <c r="DJ328" i="10" s="1"/>
  <c r="DK360" i="10"/>
  <c r="DK304" i="10"/>
  <c r="DK383" i="10" l="1"/>
  <c r="AO34" i="14" s="1"/>
  <c r="AO67" i="14" s="1"/>
  <c r="AO86" i="14" s="1"/>
  <c r="DK363" i="10"/>
  <c r="DK325" i="10"/>
  <c r="DJ488" i="10"/>
  <c r="DJ494" i="10" s="1"/>
  <c r="DJ482" i="10"/>
  <c r="DJ483" i="10" s="1"/>
  <c r="DJ402" i="10"/>
  <c r="DJ448" i="10" l="1"/>
  <c r="DJ403" i="10"/>
  <c r="DK366" i="10"/>
  <c r="DK367" i="10"/>
  <c r="DJ502" i="10"/>
  <c r="DJ503" i="10" s="1"/>
  <c r="DJ510" i="10" s="1"/>
  <c r="DK478" i="10"/>
  <c r="DK435" i="10"/>
  <c r="DK370" i="10" l="1"/>
  <c r="DK371" i="10" s="1"/>
  <c r="DK380" i="10" s="1"/>
  <c r="DJ505" i="10"/>
  <c r="DJ511" i="10"/>
  <c r="DK368" i="10"/>
  <c r="DL365" i="10" s="1"/>
  <c r="DK381" i="10" l="1"/>
  <c r="AO32" i="14" s="1"/>
  <c r="AO65" i="14" s="1"/>
  <c r="AO84" i="14" s="1"/>
  <c r="AO31" i="14"/>
  <c r="AO64" i="14" s="1"/>
  <c r="AO83" i="14" s="1"/>
  <c r="DJ507" i="10"/>
  <c r="DJ506" i="10"/>
  <c r="DK279" i="10"/>
  <c r="DK280" i="10" s="1"/>
  <c r="DK284" i="10" s="1"/>
  <c r="DK285" i="10" s="1"/>
  <c r="DK414" i="10"/>
  <c r="DK264" i="10"/>
  <c r="DK265" i="10" s="1"/>
  <c r="DK271" i="10" s="1"/>
  <c r="DK272" i="10" s="1"/>
  <c r="DK274" i="10" s="1"/>
  <c r="DK276" i="10" s="1"/>
  <c r="DK255" i="10" l="1"/>
  <c r="DK309" i="10"/>
  <c r="DK500" i="10"/>
  <c r="DL282" i="10"/>
  <c r="DL288" i="10" l="1"/>
  <c r="DK382" i="10"/>
  <c r="AO33" i="14" s="1"/>
  <c r="AO66" i="14" s="1"/>
  <c r="AO85" i="14" s="1"/>
  <c r="DK245" i="10"/>
  <c r="DK257" i="10" l="1"/>
  <c r="DK258" i="10" s="1"/>
  <c r="DK247" i="10"/>
  <c r="DK372" i="10" s="1"/>
  <c r="DK373" i="10" s="1"/>
  <c r="DK481" i="10" s="1"/>
  <c r="DK415" i="10"/>
  <c r="DK434" i="10"/>
  <c r="DK384" i="10"/>
  <c r="AO35" i="14" s="1"/>
  <c r="DK248" i="10" l="1"/>
  <c r="DK387" i="10"/>
  <c r="DK386" i="10"/>
  <c r="DK437" i="10"/>
  <c r="DK438" i="10" s="1"/>
  <c r="DK416" i="10"/>
  <c r="DK419" i="10" s="1"/>
  <c r="DK327" i="10" s="1"/>
  <c r="DK391" i="10" s="1"/>
  <c r="DK498" i="10"/>
  <c r="DL253" i="10"/>
  <c r="DK396" i="10"/>
  <c r="DK442" i="10" l="1"/>
  <c r="DK443" i="10" s="1"/>
  <c r="DK389" i="10"/>
  <c r="AO38" i="14" s="1"/>
  <c r="AO36" i="14"/>
  <c r="AO68" i="14" s="1"/>
  <c r="AO87" i="14" s="1"/>
  <c r="DL261" i="10"/>
  <c r="DL303" i="10" s="1"/>
  <c r="DK390" i="10"/>
  <c r="DK318" i="10"/>
  <c r="DK319" i="10" s="1"/>
  <c r="DK392" i="10" l="1"/>
  <c r="AO42" i="14" s="1"/>
  <c r="AO41" i="14"/>
  <c r="DK487" i="10"/>
  <c r="DL316" i="10"/>
  <c r="DL313" i="10" s="1"/>
  <c r="DL314" i="10" s="1"/>
  <c r="DL317" i="10" s="1"/>
  <c r="DK326" i="10"/>
  <c r="DK328" i="10" s="1"/>
  <c r="DL360" i="10"/>
  <c r="DL304" i="10"/>
  <c r="DK397" i="10" l="1"/>
  <c r="AO45" i="14" s="1"/>
  <c r="AO73" i="14" s="1"/>
  <c r="AO92" i="14" s="1"/>
  <c r="DL325" i="10"/>
  <c r="DK488" i="10"/>
  <c r="DK494" i="10" s="1"/>
  <c r="DL383" i="10"/>
  <c r="DL363" i="10"/>
  <c r="DK402" i="10" l="1"/>
  <c r="DK448" i="10" s="1"/>
  <c r="DK482" i="10"/>
  <c r="DK483" i="10" s="1"/>
  <c r="DK502" i="10" s="1"/>
  <c r="DK503" i="10" s="1"/>
  <c r="DK510" i="10" s="1"/>
  <c r="DL366" i="10"/>
  <c r="DL367" i="10"/>
  <c r="DL435" i="10"/>
  <c r="DL478" i="10" l="1"/>
  <c r="DK403" i="10"/>
  <c r="DL368" i="10"/>
  <c r="DM365" i="10" s="1"/>
  <c r="DL370" i="10"/>
  <c r="DL371" i="10" s="1"/>
  <c r="DK505" i="10"/>
  <c r="DK511" i="10"/>
  <c r="DL380" i="10" l="1"/>
  <c r="DK506" i="10"/>
  <c r="DK507" i="10"/>
  <c r="DL381" i="10" l="1"/>
  <c r="DL264" i="10" l="1"/>
  <c r="DL265" i="10" s="1"/>
  <c r="DL271" i="10" s="1"/>
  <c r="DL272" i="10" s="1"/>
  <c r="DL274" i="10" s="1"/>
  <c r="DL276" i="10" s="1"/>
  <c r="DL279" i="10"/>
  <c r="DL280" i="10" s="1"/>
  <c r="DL284" i="10" s="1"/>
  <c r="DL285" i="10" s="1"/>
  <c r="DL414" i="10"/>
  <c r="DL500" i="10" l="1"/>
  <c r="DM282" i="10"/>
  <c r="DL255" i="10"/>
  <c r="DL309" i="10"/>
  <c r="DL382" i="10" l="1"/>
  <c r="DL245" i="10"/>
  <c r="DM288" i="10"/>
  <c r="DL257" i="10" l="1"/>
  <c r="DL258" i="10" s="1"/>
  <c r="DL247" i="10"/>
  <c r="DL372" i="10" s="1"/>
  <c r="DL373" i="10" s="1"/>
  <c r="DL481" i="10" s="1"/>
  <c r="DL415" i="10"/>
  <c r="DL434" i="10"/>
  <c r="DL384" i="10"/>
  <c r="DL396" i="10" l="1"/>
  <c r="DL386" i="10"/>
  <c r="DL387" i="10"/>
  <c r="DL437" i="10"/>
  <c r="DL438" i="10" s="1"/>
  <c r="DL416" i="10"/>
  <c r="DL419" i="10" s="1"/>
  <c r="DL327" i="10" s="1"/>
  <c r="DL391" i="10" s="1"/>
  <c r="DL498" i="10"/>
  <c r="DM253" i="10"/>
  <c r="DL248" i="10"/>
  <c r="DM261" i="10" l="1"/>
  <c r="DM303" i="10" s="1"/>
  <c r="DL442" i="10"/>
  <c r="DL443" i="10" s="1"/>
  <c r="DL318" i="10"/>
  <c r="DL319" i="10" s="1"/>
  <c r="DL389" i="10"/>
  <c r="DL487" i="10" l="1"/>
  <c r="DM316" i="10"/>
  <c r="DL390" i="10"/>
  <c r="DL392" i="10" s="1"/>
  <c r="DM360" i="10"/>
  <c r="DM304" i="10"/>
  <c r="DL397" i="10" l="1"/>
  <c r="DM363" i="10"/>
  <c r="DM383" i="10"/>
  <c r="AP34" i="14" s="1"/>
  <c r="AP67" i="14" s="1"/>
  <c r="AP86" i="14" s="1"/>
  <c r="DL326" i="10"/>
  <c r="DL328" i="10" s="1"/>
  <c r="DM313" i="10"/>
  <c r="DM314" i="10" s="1"/>
  <c r="DM317" i="10" s="1"/>
  <c r="DM366" i="10" l="1"/>
  <c r="DM367" i="10"/>
  <c r="DL488" i="10"/>
  <c r="DL494" i="10" s="1"/>
  <c r="DM325" i="10"/>
  <c r="DM435" i="10"/>
  <c r="DL482" i="10"/>
  <c r="DL483" i="10" s="1"/>
  <c r="DL402" i="10"/>
  <c r="DM370" i="10" l="1"/>
  <c r="DM371" i="10" s="1"/>
  <c r="DM380" i="10" s="1"/>
  <c r="AP31" i="14" s="1"/>
  <c r="AP64" i="14" s="1"/>
  <c r="AP83" i="14" s="1"/>
  <c r="DL403" i="10"/>
  <c r="DL448" i="10"/>
  <c r="DM478" i="10"/>
  <c r="DL502" i="10"/>
  <c r="DL503" i="10" s="1"/>
  <c r="DM368" i="10"/>
  <c r="DN365" i="10" s="1"/>
  <c r="DL505" i="10" l="1"/>
  <c r="DL511" i="10"/>
  <c r="DL510" i="10"/>
  <c r="DM381" i="10"/>
  <c r="AP32" i="14" s="1"/>
  <c r="AP65" i="14" s="1"/>
  <c r="AP84" i="14" s="1"/>
  <c r="DM264" i="10" l="1"/>
  <c r="DM265" i="10" s="1"/>
  <c r="DM271" i="10" s="1"/>
  <c r="DM272" i="10" s="1"/>
  <c r="DM274" i="10" s="1"/>
  <c r="DM276" i="10" s="1"/>
  <c r="DM414" i="10"/>
  <c r="DM279" i="10"/>
  <c r="DM280" i="10" s="1"/>
  <c r="DM284" i="10" s="1"/>
  <c r="DL506" i="10"/>
  <c r="DL507" i="10"/>
  <c r="DM285" i="10" l="1"/>
  <c r="DM309" i="10"/>
  <c r="DM255" i="10"/>
  <c r="DM245" i="10" s="1"/>
  <c r="DM257" i="10" l="1"/>
  <c r="DM258" i="10" s="1"/>
  <c r="DM247" i="10"/>
  <c r="DM372" i="10" s="1"/>
  <c r="DM373" i="10" s="1"/>
  <c r="DM481" i="10" s="1"/>
  <c r="DM500" i="10"/>
  <c r="DN282" i="10"/>
  <c r="DM382" i="10"/>
  <c r="AP33" i="14" s="1"/>
  <c r="AP66" i="14" s="1"/>
  <c r="AP85" i="14" s="1"/>
  <c r="DM396" i="10" l="1"/>
  <c r="DM415" i="10"/>
  <c r="DM434" i="10"/>
  <c r="DM384" i="10"/>
  <c r="AP35" i="14" s="1"/>
  <c r="DN288" i="10"/>
  <c r="DM248" i="10"/>
  <c r="DN253" i="10"/>
  <c r="DM498" i="10"/>
  <c r="DN261" i="10" l="1"/>
  <c r="DN303" i="10" s="1"/>
  <c r="DM386" i="10"/>
  <c r="DM387" i="10"/>
  <c r="DM437" i="10"/>
  <c r="DM438" i="10" s="1"/>
  <c r="DM416" i="10"/>
  <c r="DM419" i="10" s="1"/>
  <c r="DM327" i="10" s="1"/>
  <c r="DM391" i="10" s="1"/>
  <c r="DM389" i="10" l="1"/>
  <c r="AP38" i="14" s="1"/>
  <c r="AP36" i="14"/>
  <c r="AP68" i="14" s="1"/>
  <c r="AP87" i="14" s="1"/>
  <c r="DM442" i="10"/>
  <c r="DM443" i="10" s="1"/>
  <c r="DM318" i="10"/>
  <c r="DM319" i="10" s="1"/>
  <c r="DN360" i="10"/>
  <c r="DN304" i="10"/>
  <c r="DM390" i="10" l="1"/>
  <c r="DM392" i="10" s="1"/>
  <c r="AP41" i="14"/>
  <c r="DN383" i="10"/>
  <c r="DN363" i="10"/>
  <c r="DM487" i="10"/>
  <c r="DN316" i="10"/>
  <c r="DN313" i="10" s="1"/>
  <c r="DN314" i="10" s="1"/>
  <c r="DN317" i="10" s="1"/>
  <c r="AP42" i="14" l="1"/>
  <c r="DM397" i="10"/>
  <c r="AP45" i="14" s="1"/>
  <c r="AP73" i="14" s="1"/>
  <c r="AP92" i="14" s="1"/>
  <c r="DM326" i="10"/>
  <c r="DM328" i="10" s="1"/>
  <c r="DM488" i="10" s="1"/>
  <c r="DM494" i="10" s="1"/>
  <c r="DN325" i="10"/>
  <c r="DN367" i="10"/>
  <c r="DN366" i="10"/>
  <c r="DN435" i="10"/>
  <c r="DM402" i="10" l="1"/>
  <c r="DM482" i="10"/>
  <c r="DM483" i="10" s="1"/>
  <c r="DM502" i="10" s="1"/>
  <c r="DM503" i="10" s="1"/>
  <c r="DM510" i="10" s="1"/>
  <c r="DN368" i="10"/>
  <c r="DO365" i="10" s="1"/>
  <c r="DN370" i="10"/>
  <c r="DN371" i="10" s="1"/>
  <c r="DN380" i="10" s="1"/>
  <c r="DN381" i="10" s="1"/>
  <c r="DM403" i="10"/>
  <c r="DM448" i="10"/>
  <c r="DN478" i="10" l="1"/>
  <c r="DN264" i="10"/>
  <c r="DN265" i="10" s="1"/>
  <c r="DN271" i="10" s="1"/>
  <c r="DN272" i="10" s="1"/>
  <c r="DN274" i="10" s="1"/>
  <c r="DN276" i="10" s="1"/>
  <c r="DN279" i="10"/>
  <c r="DN280" i="10" s="1"/>
  <c r="DN284" i="10" s="1"/>
  <c r="DN285" i="10" s="1"/>
  <c r="DN414" i="10"/>
  <c r="DM505" i="10"/>
  <c r="DM511" i="10"/>
  <c r="DN500" i="10" l="1"/>
  <c r="DO282" i="10"/>
  <c r="DM507" i="10"/>
  <c r="DM506" i="10"/>
  <c r="DN255" i="10"/>
  <c r="DN309" i="10"/>
  <c r="DN245" i="10" l="1"/>
  <c r="DN382" i="10"/>
  <c r="DO288" i="10"/>
  <c r="DN415" i="10" l="1"/>
  <c r="DN434" i="10"/>
  <c r="DN384" i="10"/>
  <c r="DN247" i="10"/>
  <c r="DN372" i="10" s="1"/>
  <c r="DN373" i="10" s="1"/>
  <c r="DN481" i="10" s="1"/>
  <c r="DN257" i="10"/>
  <c r="DN258" i="10" s="1"/>
  <c r="DN396" i="10" l="1"/>
  <c r="DN248" i="10"/>
  <c r="DN498" i="10"/>
  <c r="DO253" i="10"/>
  <c r="DN386" i="10"/>
  <c r="DN387" i="10"/>
  <c r="DN437" i="10"/>
  <c r="DN438" i="10" s="1"/>
  <c r="DN416" i="10"/>
  <c r="DN419" i="10" s="1"/>
  <c r="DN327" i="10" s="1"/>
  <c r="DN391" i="10" s="1"/>
  <c r="DN442" i="10" l="1"/>
  <c r="DN443" i="10" s="1"/>
  <c r="DN318" i="10"/>
  <c r="DN319" i="10" s="1"/>
  <c r="DN389" i="10"/>
  <c r="DO261" i="10"/>
  <c r="DO303" i="10" s="1"/>
  <c r="DO360" i="10" l="1"/>
  <c r="DO304" i="10"/>
  <c r="DN390" i="10"/>
  <c r="DN392" i="10" s="1"/>
  <c r="DO316" i="10"/>
  <c r="DO313" i="10" s="1"/>
  <c r="DO314" i="10" s="1"/>
  <c r="DO317" i="10" s="1"/>
  <c r="DN487" i="10"/>
  <c r="DN397" i="10" l="1"/>
  <c r="DN326" i="10"/>
  <c r="DN328" i="10" s="1"/>
  <c r="DO383" i="10"/>
  <c r="AQ34" i="14" s="1"/>
  <c r="AQ67" i="14" s="1"/>
  <c r="AQ86" i="14" s="1"/>
  <c r="DO363" i="10"/>
  <c r="DO367" i="10" l="1"/>
  <c r="DO366" i="10"/>
  <c r="DO435" i="10"/>
  <c r="DN488" i="10"/>
  <c r="DN494" i="10" s="1"/>
  <c r="DO325" i="10"/>
  <c r="DN482" i="10"/>
  <c r="DN483" i="10" s="1"/>
  <c r="DN402" i="10"/>
  <c r="DO368" i="10" l="1"/>
  <c r="DP365" i="10" s="1"/>
  <c r="DN403" i="10"/>
  <c r="DN448" i="10"/>
  <c r="DN502" i="10"/>
  <c r="DN503" i="10" s="1"/>
  <c r="DN510" i="10" s="1"/>
  <c r="DO478" i="10"/>
  <c r="DO370" i="10"/>
  <c r="DO371" i="10" s="1"/>
  <c r="DO380" i="10" l="1"/>
  <c r="AQ31" i="14" s="1"/>
  <c r="AQ64" i="14" s="1"/>
  <c r="AQ83" i="14" s="1"/>
  <c r="DN505" i="10"/>
  <c r="DN511" i="10"/>
  <c r="DN506" i="10" l="1"/>
  <c r="DN507" i="10"/>
  <c r="DO381" i="10"/>
  <c r="AQ32" i="14" s="1"/>
  <c r="AQ65" i="14" s="1"/>
  <c r="AQ84" i="14" s="1"/>
  <c r="DO279" i="10" l="1"/>
  <c r="DO280" i="10" s="1"/>
  <c r="DO284" i="10" s="1"/>
  <c r="DO285" i="10" s="1"/>
  <c r="DO414" i="10"/>
  <c r="DO264" i="10"/>
  <c r="DO265" i="10" s="1"/>
  <c r="DO271" i="10" s="1"/>
  <c r="DO272" i="10" s="1"/>
  <c r="DO274" i="10" s="1"/>
  <c r="DO276" i="10" s="1"/>
  <c r="DO255" i="10" l="1"/>
  <c r="DO309" i="10"/>
  <c r="DP282" i="10"/>
  <c r="DO500" i="10"/>
  <c r="DP288" i="10" l="1"/>
  <c r="DO382" i="10"/>
  <c r="AQ33" i="14" s="1"/>
  <c r="AQ66" i="14" s="1"/>
  <c r="AQ85" i="14" s="1"/>
  <c r="DO245" i="10"/>
  <c r="DO257" i="10" l="1"/>
  <c r="DO258" i="10" s="1"/>
  <c r="DO247" i="10"/>
  <c r="DO372" i="10" s="1"/>
  <c r="DO373" i="10" s="1"/>
  <c r="DO481" i="10" s="1"/>
  <c r="DO415" i="10"/>
  <c r="DO434" i="10"/>
  <c r="DO384" i="10"/>
  <c r="AQ35" i="14" s="1"/>
  <c r="DO248" i="10" l="1"/>
  <c r="DO387" i="10"/>
  <c r="AQ36" i="14" s="1"/>
  <c r="AQ68" i="14" s="1"/>
  <c r="AQ87" i="14" s="1"/>
  <c r="DO386" i="10"/>
  <c r="DO437" i="10"/>
  <c r="DO438" i="10" s="1"/>
  <c r="DO416" i="10"/>
  <c r="DO419" i="10" s="1"/>
  <c r="DO327" i="10" s="1"/>
  <c r="DO391" i="10" s="1"/>
  <c r="DP253" i="10"/>
  <c r="DO498" i="10"/>
  <c r="DO396" i="10"/>
  <c r="DO442" i="10" l="1"/>
  <c r="DO443" i="10" s="1"/>
  <c r="DP261" i="10"/>
  <c r="DP303" i="10" s="1"/>
  <c r="DO389" i="10"/>
  <c r="AQ38" i="14" s="1"/>
  <c r="DO318" i="10"/>
  <c r="DO319" i="10" s="1"/>
  <c r="DP316" i="10" l="1"/>
  <c r="DP313" i="10" s="1"/>
  <c r="DP314" i="10" s="1"/>
  <c r="DP317" i="10" s="1"/>
  <c r="DO487" i="10"/>
  <c r="DO390" i="10"/>
  <c r="DP360" i="10"/>
  <c r="DP304" i="10"/>
  <c r="DO392" i="10" l="1"/>
  <c r="AQ42" i="14" s="1"/>
  <c r="AQ41" i="14"/>
  <c r="DP383" i="10"/>
  <c r="DP363" i="10"/>
  <c r="DO326" i="10"/>
  <c r="DO328" i="10" s="1"/>
  <c r="DO397" i="10" l="1"/>
  <c r="AQ45" i="14" s="1"/>
  <c r="AQ73" i="14" s="1"/>
  <c r="AQ92" i="14" s="1"/>
  <c r="DO402" i="10"/>
  <c r="DP325" i="10"/>
  <c r="DO488" i="10"/>
  <c r="DO494" i="10" s="1"/>
  <c r="DP366" i="10"/>
  <c r="DP367" i="10"/>
  <c r="DP435" i="10"/>
  <c r="DO482" i="10" l="1"/>
  <c r="DO483" i="10" s="1"/>
  <c r="DP478" i="10" s="1"/>
  <c r="DO448" i="10"/>
  <c r="DO403" i="10"/>
  <c r="DP370" i="10"/>
  <c r="DP371" i="10" s="1"/>
  <c r="DP368" i="10"/>
  <c r="DQ365" i="10" s="1"/>
  <c r="DO502" i="10"/>
  <c r="DO503" i="10" s="1"/>
  <c r="DO510" i="10" s="1"/>
  <c r="DP380" i="10" l="1"/>
  <c r="DO505" i="10"/>
  <c r="DO511" i="10"/>
  <c r="DO506" i="10" l="1"/>
  <c r="DO507" i="10"/>
  <c r="DP381" i="10"/>
  <c r="DP279" i="10" l="1"/>
  <c r="DP280" i="10" s="1"/>
  <c r="DP284" i="10" s="1"/>
  <c r="DP264" i="10"/>
  <c r="DP265" i="10" s="1"/>
  <c r="DP271" i="10" s="1"/>
  <c r="DP272" i="10" s="1"/>
  <c r="DP274" i="10" s="1"/>
  <c r="DP276" i="10" s="1"/>
  <c r="DP414" i="10"/>
  <c r="DP309" i="10" l="1"/>
  <c r="DP255" i="10"/>
  <c r="DP245" i="10" s="1"/>
  <c r="DP285" i="10"/>
  <c r="DP257" i="10" l="1"/>
  <c r="DP258" i="10" s="1"/>
  <c r="DP247" i="10"/>
  <c r="DP372" i="10" s="1"/>
  <c r="DP373" i="10" s="1"/>
  <c r="DP481" i="10" s="1"/>
  <c r="DQ282" i="10"/>
  <c r="DP500" i="10"/>
  <c r="DP382" i="10"/>
  <c r="DP248" i="10" l="1"/>
  <c r="DP415" i="10"/>
  <c r="DP434" i="10"/>
  <c r="DP384" i="10"/>
  <c r="DQ288" i="10"/>
  <c r="DP396" i="10"/>
  <c r="DQ253" i="10"/>
  <c r="DP498" i="10"/>
  <c r="DQ261" i="10" l="1"/>
  <c r="DQ303" i="10" s="1"/>
  <c r="DP386" i="10"/>
  <c r="DP387" i="10"/>
  <c r="DP389" i="10" s="1"/>
  <c r="DP437" i="10"/>
  <c r="DP438" i="10" s="1"/>
  <c r="DP416" i="10"/>
  <c r="DP419" i="10" s="1"/>
  <c r="DP327" i="10" s="1"/>
  <c r="DP391" i="10" s="1"/>
  <c r="DP442" i="10" l="1"/>
  <c r="DP443" i="10" s="1"/>
  <c r="DP390" i="10"/>
  <c r="DP392" i="10" s="1"/>
  <c r="DP318" i="10"/>
  <c r="DP319" i="10" s="1"/>
  <c r="DQ304" i="10"/>
  <c r="DQ360" i="10"/>
  <c r="DQ383" i="10" l="1"/>
  <c r="AR34" i="14" s="1"/>
  <c r="AR67" i="14" s="1"/>
  <c r="AR86" i="14" s="1"/>
  <c r="DQ363" i="10"/>
  <c r="DQ316" i="10"/>
  <c r="DQ313" i="10" s="1"/>
  <c r="DQ314" i="10" s="1"/>
  <c r="DQ317" i="10" s="1"/>
  <c r="DP487" i="10"/>
  <c r="DP397" i="10"/>
  <c r="DP326" i="10"/>
  <c r="DP328" i="10" s="1"/>
  <c r="DQ325" i="10" l="1"/>
  <c r="DP488" i="10"/>
  <c r="DP494" i="10" s="1"/>
  <c r="DQ366" i="10"/>
  <c r="DQ367" i="10"/>
  <c r="DP482" i="10"/>
  <c r="DP483" i="10" s="1"/>
  <c r="DP402" i="10"/>
  <c r="DQ435" i="10"/>
  <c r="DQ368" i="10" l="1"/>
  <c r="DR365" i="10" s="1"/>
  <c r="DP448" i="10"/>
  <c r="DP403" i="10"/>
  <c r="DQ478" i="10"/>
  <c r="DP502" i="10"/>
  <c r="DP503" i="10" s="1"/>
  <c r="DP510" i="10" s="1"/>
  <c r="DQ370" i="10"/>
  <c r="DQ371" i="10" s="1"/>
  <c r="DQ380" i="10" l="1"/>
  <c r="AR31" i="14" s="1"/>
  <c r="AR64" i="14" s="1"/>
  <c r="AR83" i="14" s="1"/>
  <c r="DP511" i="10"/>
  <c r="DP505" i="10"/>
  <c r="DP507" i="10" l="1"/>
  <c r="DP506" i="10"/>
  <c r="DQ381" i="10"/>
  <c r="AR32" i="14" s="1"/>
  <c r="AR65" i="14" s="1"/>
  <c r="AR84" i="14" s="1"/>
  <c r="DQ264" i="10" l="1"/>
  <c r="DQ265" i="10" s="1"/>
  <c r="DQ271" i="10" s="1"/>
  <c r="DQ272" i="10" s="1"/>
  <c r="DQ274" i="10" s="1"/>
  <c r="DQ276" i="10" s="1"/>
  <c r="DQ414" i="10"/>
  <c r="DQ279" i="10"/>
  <c r="DQ280" i="10" s="1"/>
  <c r="DQ284" i="10" s="1"/>
  <c r="DQ285" i="10" s="1"/>
  <c r="DR282" i="10" l="1"/>
  <c r="DQ500" i="10"/>
  <c r="DQ255" i="10"/>
  <c r="DQ309" i="10"/>
  <c r="DQ382" i="10" l="1"/>
  <c r="AR33" i="14" s="1"/>
  <c r="AR66" i="14" s="1"/>
  <c r="AR85" i="14" s="1"/>
  <c r="DQ245" i="10"/>
  <c r="DR288" i="10"/>
  <c r="DQ257" i="10" l="1"/>
  <c r="DQ258" i="10" s="1"/>
  <c r="DQ247" i="10"/>
  <c r="DQ372" i="10" s="1"/>
  <c r="DQ373" i="10" s="1"/>
  <c r="DQ481" i="10" s="1"/>
  <c r="DQ415" i="10"/>
  <c r="DQ434" i="10"/>
  <c r="DQ384" i="10"/>
  <c r="AR35" i="14" s="1"/>
  <c r="DQ396" i="10" l="1"/>
  <c r="DQ387" i="10"/>
  <c r="DQ386" i="10"/>
  <c r="DQ437" i="10"/>
  <c r="DQ438" i="10" s="1"/>
  <c r="DQ416" i="10"/>
  <c r="DQ419" i="10" s="1"/>
  <c r="DQ327" i="10" s="1"/>
  <c r="DQ391" i="10" s="1"/>
  <c r="DQ498" i="10"/>
  <c r="DR253" i="10"/>
  <c r="DQ248" i="10"/>
  <c r="DQ389" i="10" l="1"/>
  <c r="AR38" i="14" s="1"/>
  <c r="AR36" i="14"/>
  <c r="AR68" i="14" s="1"/>
  <c r="AR87" i="14" s="1"/>
  <c r="DR261" i="10"/>
  <c r="DR303" i="10" s="1"/>
  <c r="DQ442" i="10"/>
  <c r="DQ443" i="10" s="1"/>
  <c r="DQ390" i="10"/>
  <c r="DQ318" i="10"/>
  <c r="DQ319" i="10" s="1"/>
  <c r="DQ392" i="10" l="1"/>
  <c r="AR42" i="14" s="1"/>
  <c r="AR41" i="14"/>
  <c r="DQ487" i="10"/>
  <c r="DR316" i="10"/>
  <c r="DR313" i="10" s="1"/>
  <c r="DR314" i="10" s="1"/>
  <c r="DR317" i="10" s="1"/>
  <c r="DQ397" i="10"/>
  <c r="AR45" i="14" s="1"/>
  <c r="AR73" i="14" s="1"/>
  <c r="AR92" i="14" s="1"/>
  <c r="DQ326" i="10"/>
  <c r="DQ328" i="10" s="1"/>
  <c r="DR304" i="10"/>
  <c r="DR360" i="10"/>
  <c r="DR383" i="10" l="1"/>
  <c r="DR363" i="10"/>
  <c r="DR325" i="10"/>
  <c r="DQ488" i="10"/>
  <c r="DQ402" i="10"/>
  <c r="DQ482" i="10"/>
  <c r="DQ483" i="10" s="1"/>
  <c r="DQ494" i="10"/>
  <c r="DQ448" i="10" l="1"/>
  <c r="DQ403" i="10"/>
  <c r="DR366" i="10"/>
  <c r="DR367" i="10"/>
  <c r="DR478" i="10"/>
  <c r="DQ502" i="10"/>
  <c r="DQ503" i="10" s="1"/>
  <c r="DR435" i="10"/>
  <c r="DR370" i="10" l="1"/>
  <c r="DR371" i="10" s="1"/>
  <c r="DR380" i="10" s="1"/>
  <c r="DR381" i="10" s="1"/>
  <c r="DQ505" i="10"/>
  <c r="DQ511" i="10"/>
  <c r="DQ510" i="10"/>
  <c r="DR368" i="10"/>
  <c r="DS365" i="10" s="1"/>
  <c r="DQ506" i="10" l="1"/>
  <c r="DQ507" i="10"/>
  <c r="DR264" i="10"/>
  <c r="DR265" i="10" s="1"/>
  <c r="DR271" i="10" s="1"/>
  <c r="DR272" i="10" s="1"/>
  <c r="DR274" i="10" s="1"/>
  <c r="DR276" i="10" s="1"/>
  <c r="DR414" i="10"/>
  <c r="DR279" i="10"/>
  <c r="DR280" i="10" s="1"/>
  <c r="DR284" i="10" s="1"/>
  <c r="DR285" i="10" l="1"/>
  <c r="DR255" i="10"/>
  <c r="DR245" i="10" s="1"/>
  <c r="DR309" i="10"/>
  <c r="DR247" i="10" l="1"/>
  <c r="DR372" i="10" s="1"/>
  <c r="DR373" i="10" s="1"/>
  <c r="DR481" i="10" s="1"/>
  <c r="DR257" i="10"/>
  <c r="DR258" i="10" s="1"/>
  <c r="DR500" i="10"/>
  <c r="DS282" i="10"/>
  <c r="DR382" i="10"/>
  <c r="DR248" i="10" l="1"/>
  <c r="DR396" i="10"/>
  <c r="DR434" i="10"/>
  <c r="DR415" i="10"/>
  <c r="DR384" i="10"/>
  <c r="DS288" i="10"/>
  <c r="DS253" i="10"/>
  <c r="DR498" i="10"/>
  <c r="DR386" i="10" l="1"/>
  <c r="DR387" i="10"/>
  <c r="DR389" i="10" s="1"/>
  <c r="DR437" i="10"/>
  <c r="DR438" i="10" s="1"/>
  <c r="DS261" i="10"/>
  <c r="DS303" i="10" s="1"/>
  <c r="DR416" i="10"/>
  <c r="DR419" i="10" s="1"/>
  <c r="DR327" i="10" s="1"/>
  <c r="DR391" i="10" s="1"/>
  <c r="DR442" i="10" l="1"/>
  <c r="DR443" i="10" s="1"/>
  <c r="DS360" i="10"/>
  <c r="DS304" i="10"/>
  <c r="DR390" i="10"/>
  <c r="DR392" i="10" s="1"/>
  <c r="DR318" i="10"/>
  <c r="DR319" i="10" s="1"/>
  <c r="DS316" i="10" l="1"/>
  <c r="DR487" i="10"/>
  <c r="DR397" i="10"/>
  <c r="DR326" i="10"/>
  <c r="DR328" i="10" s="1"/>
  <c r="DS383" i="10"/>
  <c r="AS34" i="14" s="1"/>
  <c r="AS67" i="14" s="1"/>
  <c r="AS86" i="14" s="1"/>
  <c r="DS363" i="10"/>
  <c r="DS325" i="10" l="1"/>
  <c r="DR488" i="10"/>
  <c r="DR494" i="10" s="1"/>
  <c r="DS366" i="10"/>
  <c r="DS367" i="10"/>
  <c r="DS435" i="10"/>
  <c r="DR482" i="10"/>
  <c r="DR483" i="10" s="1"/>
  <c r="DR402" i="10"/>
  <c r="DS313" i="10"/>
  <c r="DS314" i="10" s="1"/>
  <c r="DS317" i="10" s="1"/>
  <c r="DS370" i="10" l="1"/>
  <c r="DS371" i="10" s="1"/>
  <c r="DS380" i="10" s="1"/>
  <c r="AS31" i="14" s="1"/>
  <c r="AS64" i="14" s="1"/>
  <c r="AS83" i="14" s="1"/>
  <c r="DR403" i="10"/>
  <c r="DR448" i="10"/>
  <c r="DR502" i="10"/>
  <c r="DR503" i="10" s="1"/>
  <c r="DR510" i="10" s="1"/>
  <c r="DS478" i="10"/>
  <c r="DS368" i="10"/>
  <c r="DT365" i="10" s="1"/>
  <c r="DR505" i="10" l="1"/>
  <c r="DR511" i="10"/>
  <c r="DS381" i="10"/>
  <c r="AS32" i="14" s="1"/>
  <c r="AS65" i="14" s="1"/>
  <c r="AS84" i="14" s="1"/>
  <c r="DS264" i="10" l="1"/>
  <c r="DS265" i="10" s="1"/>
  <c r="DS271" i="10" s="1"/>
  <c r="DS272" i="10" s="1"/>
  <c r="DS274" i="10" s="1"/>
  <c r="DS276" i="10" s="1"/>
  <c r="DS414" i="10"/>
  <c r="DS279" i="10"/>
  <c r="DS280" i="10" s="1"/>
  <c r="DS284" i="10" s="1"/>
  <c r="DR507" i="10"/>
  <c r="DR506" i="10"/>
  <c r="DS285" i="10" l="1"/>
  <c r="DS255" i="10"/>
  <c r="DS245" i="10" s="1"/>
  <c r="DS309" i="10"/>
  <c r="DS257" i="10" l="1"/>
  <c r="DS258" i="10" s="1"/>
  <c r="DS247" i="10"/>
  <c r="DS372" i="10" s="1"/>
  <c r="DS373" i="10" s="1"/>
  <c r="DS481" i="10" s="1"/>
  <c r="DT282" i="10"/>
  <c r="DS500" i="10"/>
  <c r="DS382" i="10"/>
  <c r="AS33" i="14" s="1"/>
  <c r="AS66" i="14" s="1"/>
  <c r="AS85" i="14" s="1"/>
  <c r="DS396" i="10" l="1"/>
  <c r="DS248" i="10"/>
  <c r="DS434" i="10"/>
  <c r="DS415" i="10"/>
  <c r="DS384" i="10"/>
  <c r="AS35" i="14" s="1"/>
  <c r="DT288" i="10"/>
  <c r="DT253" i="10"/>
  <c r="DS498" i="10"/>
  <c r="DT261" i="10" l="1"/>
  <c r="DT303" i="10" s="1"/>
  <c r="DS387" i="10"/>
  <c r="AS36" i="14" s="1"/>
  <c r="AS68" i="14" s="1"/>
  <c r="AS87" i="14" s="1"/>
  <c r="DS386" i="10"/>
  <c r="DS416" i="10"/>
  <c r="DS419" i="10" s="1"/>
  <c r="DS327" i="10" s="1"/>
  <c r="DS391" i="10" s="1"/>
  <c r="DS437" i="10"/>
  <c r="DS438" i="10" s="1"/>
  <c r="DS442" i="10" l="1"/>
  <c r="DS443" i="10" s="1"/>
  <c r="DS318" i="10"/>
  <c r="DS319" i="10" s="1"/>
  <c r="DS389" i="10"/>
  <c r="AS38" i="14" s="1"/>
  <c r="DT360" i="10"/>
  <c r="DT304" i="10"/>
  <c r="DT363" i="10" l="1"/>
  <c r="DT383" i="10"/>
  <c r="DS390" i="10"/>
  <c r="DS487" i="10"/>
  <c r="DT316" i="10"/>
  <c r="DT313" i="10" s="1"/>
  <c r="DT314" i="10" s="1"/>
  <c r="DT317" i="10" s="1"/>
  <c r="DS392" i="10" l="1"/>
  <c r="AS42" i="14" s="1"/>
  <c r="AS41" i="14"/>
  <c r="DS397" i="10"/>
  <c r="AS45" i="14" s="1"/>
  <c r="AS73" i="14" s="1"/>
  <c r="AS92" i="14" s="1"/>
  <c r="DT435" i="10"/>
  <c r="DS326" i="10"/>
  <c r="DS328" i="10" s="1"/>
  <c r="DT366" i="10"/>
  <c r="DT367" i="10"/>
  <c r="DT325" i="10" l="1"/>
  <c r="DS488" i="10"/>
  <c r="DS494" i="10" s="1"/>
  <c r="DT370" i="10"/>
  <c r="DT371" i="10" s="1"/>
  <c r="DT368" i="10"/>
  <c r="DU365" i="10" s="1"/>
  <c r="DS402" i="10"/>
  <c r="DS482" i="10"/>
  <c r="DS483" i="10" s="1"/>
  <c r="DS502" i="10" l="1"/>
  <c r="DS503" i="10" s="1"/>
  <c r="DS510" i="10" s="1"/>
  <c r="DT478" i="10"/>
  <c r="DS448" i="10"/>
  <c r="DS403" i="10"/>
  <c r="DT380" i="10"/>
  <c r="DT381" i="10" l="1"/>
  <c r="DS511" i="10"/>
  <c r="DS505" i="10"/>
  <c r="DS507" i="10" l="1"/>
  <c r="DS506" i="10"/>
  <c r="DT279" i="10"/>
  <c r="DT280" i="10" s="1"/>
  <c r="DT284" i="10" s="1"/>
  <c r="DT285" i="10" s="1"/>
  <c r="DT264" i="10"/>
  <c r="DT265" i="10" s="1"/>
  <c r="DT271" i="10" s="1"/>
  <c r="DT272" i="10" s="1"/>
  <c r="DT274" i="10" s="1"/>
  <c r="DT276" i="10" s="1"/>
  <c r="DT414" i="10"/>
  <c r="DT255" i="10" l="1"/>
  <c r="DT309" i="10"/>
  <c r="DT500" i="10"/>
  <c r="DU282" i="10"/>
  <c r="DU288" i="10" l="1"/>
  <c r="DT382" i="10"/>
  <c r="DT245" i="10"/>
  <c r="DT257" i="10" l="1"/>
  <c r="DT258" i="10" s="1"/>
  <c r="DT247" i="10"/>
  <c r="DT372" i="10" s="1"/>
  <c r="DT373" i="10" s="1"/>
  <c r="DT481" i="10" s="1"/>
  <c r="DT434" i="10"/>
  <c r="DT415" i="10"/>
  <c r="DT384" i="10"/>
  <c r="DT416" i="10" l="1"/>
  <c r="DT419" i="10" s="1"/>
  <c r="DT327" i="10" s="1"/>
  <c r="DT391" i="10" s="1"/>
  <c r="DT437" i="10"/>
  <c r="DT438" i="10" s="1"/>
  <c r="DT396" i="10"/>
  <c r="DT248" i="10"/>
  <c r="DT387" i="10"/>
  <c r="DT386" i="10"/>
  <c r="DU253" i="10"/>
  <c r="DT498" i="10"/>
  <c r="DT442" i="10" l="1"/>
  <c r="DT443" i="10" s="1"/>
  <c r="DT318" i="10"/>
  <c r="DT319" i="10" s="1"/>
  <c r="DU261" i="10"/>
  <c r="DU303" i="10" s="1"/>
  <c r="I258" i="10"/>
  <c r="C7" i="16" s="1"/>
  <c r="D7" i="16" s="1"/>
  <c r="DT389" i="10"/>
  <c r="DT390" i="10" l="1"/>
  <c r="DU304" i="10"/>
  <c r="DU360" i="10"/>
  <c r="DT487" i="10"/>
  <c r="DU316" i="10"/>
  <c r="DU313" i="10" s="1"/>
  <c r="DU314" i="10" s="1"/>
  <c r="DU317" i="10" l="1"/>
  <c r="G135" i="10" a="1"/>
  <c r="G135" i="10" s="1"/>
  <c r="DU383" i="10"/>
  <c r="AT34" i="14" s="1"/>
  <c r="AT67" i="14" s="1"/>
  <c r="AT86" i="14" s="1"/>
  <c r="DU363" i="10"/>
  <c r="DT326" i="10"/>
  <c r="DT328" i="10" s="1"/>
  <c r="DT392" i="10"/>
  <c r="J34" i="3" l="1"/>
  <c r="G136" i="10"/>
  <c r="DT397" i="10"/>
  <c r="DU325" i="10"/>
  <c r="DT488" i="10"/>
  <c r="DT494" i="10" s="1"/>
  <c r="DU366" i="10"/>
  <c r="DU367" i="10"/>
  <c r="DU435" i="10"/>
  <c r="AU34" i="14"/>
  <c r="AU67" i="14" s="1"/>
  <c r="AU86" i="14" s="1"/>
  <c r="DU370" i="10" l="1"/>
  <c r="DU371" i="10" s="1"/>
  <c r="DU380" i="10" s="1"/>
  <c r="AT31" i="14" s="1"/>
  <c r="AT64" i="14" s="1"/>
  <c r="AT83" i="14" s="1"/>
  <c r="N130" i="10"/>
  <c r="N132" i="10" s="1"/>
  <c r="N133" i="10" s="1"/>
  <c r="C9" i="16" s="1"/>
  <c r="D9" i="16" s="1"/>
  <c r="G137" i="10"/>
  <c r="F31" i="14"/>
  <c r="F64" i="14" s="1"/>
  <c r="F83" i="14" s="1"/>
  <c r="AU31" i="14"/>
  <c r="AU64" i="14" s="1"/>
  <c r="AU83" i="14" s="1"/>
  <c r="DU381" i="10"/>
  <c r="AT32" i="14" s="1"/>
  <c r="AT65" i="14" s="1"/>
  <c r="AT84" i="14" s="1"/>
  <c r="DU368" i="10"/>
  <c r="DT482" i="10"/>
  <c r="DT483" i="10" s="1"/>
  <c r="DT402" i="10"/>
  <c r="L34" i="3"/>
  <c r="F32" i="14" l="1"/>
  <c r="F65" i="14" s="1"/>
  <c r="F84" i="14" s="1"/>
  <c r="AU32" i="14"/>
  <c r="AU65" i="14" s="1"/>
  <c r="AU84" i="14" s="1"/>
  <c r="DU279" i="10"/>
  <c r="DU280" i="10" s="1"/>
  <c r="DU264" i="10"/>
  <c r="DU414" i="10"/>
  <c r="DT403" i="10"/>
  <c r="DT448" i="10"/>
  <c r="J35" i="3"/>
  <c r="G141" i="10"/>
  <c r="G142" i="10" s="1"/>
  <c r="J40" i="3" s="1"/>
  <c r="DU478" i="10"/>
  <c r="DT502" i="10"/>
  <c r="DT503" i="10" s="1"/>
  <c r="N36" i="5" l="1"/>
  <c r="K28" i="3"/>
  <c r="K35" i="3"/>
  <c r="K30" i="3"/>
  <c r="K31" i="3"/>
  <c r="L35" i="3"/>
  <c r="K29" i="3"/>
  <c r="K33" i="3"/>
  <c r="K32" i="3"/>
  <c r="K34" i="3"/>
  <c r="DU265" i="10"/>
  <c r="H264" i="10"/>
  <c r="DT511" i="10"/>
  <c r="DT505" i="10"/>
  <c r="DT510" i="10"/>
  <c r="J39" i="3"/>
  <c r="G143" i="10"/>
  <c r="J41" i="3" s="1"/>
  <c r="E423" i="10"/>
  <c r="E427" i="10"/>
  <c r="G280" i="10"/>
  <c r="H291" i="10"/>
  <c r="DU284" i="10"/>
  <c r="I264" i="10" l="1"/>
  <c r="DT507" i="10"/>
  <c r="DT506" i="10"/>
  <c r="DU271" i="10"/>
  <c r="DU272" i="10" s="1"/>
  <c r="DU274" i="10" s="1"/>
  <c r="DU276" i="10" s="1"/>
  <c r="H265" i="10"/>
  <c r="DU285" i="10"/>
  <c r="DU500" i="10" s="1"/>
  <c r="K38" i="3"/>
  <c r="N37" i="5"/>
  <c r="K41" i="3"/>
  <c r="O37" i="5" s="1"/>
  <c r="K40" i="3"/>
  <c r="O36" i="5" s="1"/>
  <c r="K39" i="3"/>
  <c r="O35" i="5" s="1"/>
  <c r="N35" i="5"/>
  <c r="C51" i="3" l="1"/>
  <c r="I263" i="10"/>
  <c r="J263" i="10" s="1"/>
  <c r="C10" i="16" s="1"/>
  <c r="D10" i="16" s="1"/>
  <c r="E424" i="10"/>
  <c r="O34" i="5"/>
  <c r="C47" i="3"/>
  <c r="I265" i="10"/>
  <c r="DU309" i="10"/>
  <c r="DU255" i="10"/>
  <c r="DU245" i="10" l="1"/>
  <c r="DU382" i="10"/>
  <c r="AT33" i="14" s="1"/>
  <c r="AT66" i="14" s="1"/>
  <c r="AT85" i="14" s="1"/>
  <c r="E428" i="10"/>
  <c r="E426" i="10" s="1"/>
  <c r="J17" i="3" s="1"/>
  <c r="E422" i="10"/>
  <c r="J18" i="3" s="1"/>
  <c r="DU415" i="10" l="1"/>
  <c r="DU434" i="10"/>
  <c r="AU33" i="14"/>
  <c r="AU66" i="14" s="1"/>
  <c r="AU85" i="14" s="1"/>
  <c r="DU384" i="10"/>
  <c r="AT35" i="14" s="1"/>
  <c r="DU247" i="10"/>
  <c r="DU248" i="10" s="1"/>
  <c r="I21" i="4" s="1"/>
  <c r="DU257" i="10"/>
  <c r="DU258" i="10" s="1"/>
  <c r="DU498" i="10" s="1"/>
  <c r="I18" i="4"/>
  <c r="DU396" i="10" l="1"/>
  <c r="DU372" i="10"/>
  <c r="DU373" i="10" s="1"/>
  <c r="DU481" i="10" s="1"/>
  <c r="I20" i="4"/>
  <c r="DU386" i="10"/>
  <c r="AU35" i="14"/>
  <c r="DU387" i="10"/>
  <c r="DU437" i="10"/>
  <c r="DU442" i="10" s="1"/>
  <c r="DU416" i="10"/>
  <c r="DU389" i="10" l="1"/>
  <c r="AT38" i="14" s="1"/>
  <c r="AT36" i="14"/>
  <c r="AT68" i="14" s="1"/>
  <c r="AT87" i="14" s="1"/>
  <c r="DU419" i="10"/>
  <c r="DU327" i="10" s="1"/>
  <c r="DU391" i="10" s="1"/>
  <c r="F416" i="10"/>
  <c r="DU443" i="10"/>
  <c r="E443" i="10" s="1"/>
  <c r="K8" i="3" s="1"/>
  <c r="E442" i="10"/>
  <c r="J8" i="3" s="1"/>
  <c r="DU438" i="10"/>
  <c r="E440" i="10" s="1"/>
  <c r="K7" i="3" s="1"/>
  <c r="E439" i="10"/>
  <c r="J7" i="3" s="1"/>
  <c r="AU38" i="14"/>
  <c r="DU390" i="10"/>
  <c r="DU318" i="10"/>
  <c r="DU319" i="10" s="1"/>
  <c r="DU487" i="10" s="1"/>
  <c r="AU36" i="14"/>
  <c r="AU68" i="14" s="1"/>
  <c r="AU87" i="14" s="1"/>
  <c r="DU392" i="10" l="1"/>
  <c r="AT42" i="14" s="1"/>
  <c r="AT41" i="14"/>
  <c r="DU326" i="10"/>
  <c r="DU328" i="10" s="1"/>
  <c r="DU488" i="10" s="1"/>
  <c r="DU494" i="10" s="1"/>
  <c r="AU41" i="14"/>
  <c r="J16" i="3"/>
  <c r="H416" i="10"/>
  <c r="K16" i="3" s="1"/>
  <c r="AU42" i="14" l="1"/>
  <c r="DU397" i="10"/>
  <c r="G45" i="14" l="1"/>
  <c r="G73" i="14" s="1"/>
  <c r="G92" i="14" s="1"/>
  <c r="H45" i="14"/>
  <c r="H73" i="14" s="1"/>
  <c r="H92" i="14" s="1"/>
  <c r="I45" i="14"/>
  <c r="I73" i="14" s="1"/>
  <c r="I92" i="14" s="1"/>
  <c r="AT45" i="14"/>
  <c r="AT73" i="14" s="1"/>
  <c r="AT92" i="14" s="1"/>
  <c r="F45" i="14"/>
  <c r="F73" i="14" s="1"/>
  <c r="F92" i="14" s="1"/>
  <c r="AU45" i="14"/>
  <c r="AU73" i="14" s="1"/>
  <c r="AU92" i="14" s="1"/>
  <c r="DU402" i="10"/>
  <c r="DU448" i="10" s="1"/>
  <c r="DU482" i="10"/>
  <c r="DU483" i="10" s="1"/>
  <c r="DU502" i="10" s="1"/>
  <c r="DU503" i="10" s="1"/>
  <c r="DU510" i="10" s="1"/>
  <c r="E404" i="10" l="1"/>
  <c r="J9" i="3" s="1"/>
  <c r="J12" i="3" s="1"/>
  <c r="DU403" i="10"/>
  <c r="E405" i="10" s="1"/>
  <c r="K9" i="3" s="1"/>
  <c r="F95" i="14"/>
  <c r="J13" i="3" s="1"/>
  <c r="BI449" i="10"/>
  <c r="BJ449" i="10"/>
  <c r="BK449" i="10"/>
  <c r="BL449" i="10"/>
  <c r="BM449" i="10"/>
  <c r="BN449" i="10"/>
  <c r="BO449" i="10"/>
  <c r="BP449" i="10"/>
  <c r="BQ449" i="10"/>
  <c r="BR449" i="10"/>
  <c r="BS449" i="10"/>
  <c r="BT449" i="10"/>
  <c r="BU449" i="10"/>
  <c r="BV449" i="10"/>
  <c r="BW449" i="10"/>
  <c r="BX449" i="10"/>
  <c r="BY449" i="10"/>
  <c r="BZ449" i="10"/>
  <c r="CA449" i="10"/>
  <c r="CB449" i="10"/>
  <c r="CC449" i="10"/>
  <c r="CD449" i="10"/>
  <c r="CE449" i="10"/>
  <c r="CF449" i="10"/>
  <c r="CG449" i="10"/>
  <c r="CH449" i="10"/>
  <c r="CI449" i="10"/>
  <c r="CJ449" i="10"/>
  <c r="CK449" i="10"/>
  <c r="CL449" i="10"/>
  <c r="CM449" i="10"/>
  <c r="CN449" i="10"/>
  <c r="CO449" i="10"/>
  <c r="CP449" i="10"/>
  <c r="CQ449" i="10"/>
  <c r="CR449" i="10"/>
  <c r="CS449" i="10"/>
  <c r="CT449" i="10"/>
  <c r="CU449" i="10"/>
  <c r="CV449" i="10"/>
  <c r="CW449" i="10"/>
  <c r="CX449" i="10"/>
  <c r="CX452" i="10" s="1"/>
  <c r="CY449" i="10"/>
  <c r="CY452" i="10" s="1"/>
  <c r="CZ449" i="10"/>
  <c r="CZ452" i="10" s="1"/>
  <c r="DA449" i="10"/>
  <c r="DA452" i="10" s="1"/>
  <c r="DB449" i="10"/>
  <c r="DB452" i="10" s="1"/>
  <c r="DC449" i="10"/>
  <c r="DC452" i="10" s="1"/>
  <c r="DD449" i="10"/>
  <c r="DD452" i="10" s="1"/>
  <c r="DE449" i="10"/>
  <c r="DE452" i="10" s="1"/>
  <c r="DF449" i="10"/>
  <c r="DF452" i="10" s="1"/>
  <c r="DG449" i="10"/>
  <c r="DG452" i="10" s="1"/>
  <c r="DH449" i="10"/>
  <c r="DH452" i="10" s="1"/>
  <c r="DI449" i="10"/>
  <c r="DI452" i="10" s="1"/>
  <c r="DJ449" i="10"/>
  <c r="DJ452" i="10" s="1"/>
  <c r="DK449" i="10"/>
  <c r="DK452" i="10" s="1"/>
  <c r="DL449" i="10"/>
  <c r="DL452" i="10" s="1"/>
  <c r="DM449" i="10"/>
  <c r="DM452" i="10" s="1"/>
  <c r="DN449" i="10"/>
  <c r="DN452" i="10" s="1"/>
  <c r="DT449" i="10"/>
  <c r="DT452" i="10" s="1"/>
  <c r="DS449" i="10"/>
  <c r="DS452" i="10" s="1"/>
  <c r="DQ449" i="10"/>
  <c r="DQ452" i="10" s="1"/>
  <c r="DR449" i="10"/>
  <c r="DR452" i="10" s="1"/>
  <c r="DP449" i="10"/>
  <c r="DP452" i="10" s="1"/>
  <c r="DO449" i="10"/>
  <c r="DO452" i="10" s="1"/>
  <c r="BE449" i="10"/>
  <c r="BF449" i="10"/>
  <c r="BG449" i="10"/>
  <c r="BH449" i="10"/>
  <c r="DU449" i="10"/>
  <c r="DU452" i="10" s="1"/>
  <c r="AY449" i="10"/>
  <c r="AZ449" i="10"/>
  <c r="BA449" i="10"/>
  <c r="BB449" i="10"/>
  <c r="BC449" i="10"/>
  <c r="BD449" i="10"/>
  <c r="K449" i="10"/>
  <c r="K472" i="10" s="1"/>
  <c r="L449" i="10"/>
  <c r="M449" i="10"/>
  <c r="N449" i="10"/>
  <c r="O449" i="10"/>
  <c r="P449" i="10"/>
  <c r="Q449" i="10"/>
  <c r="R449" i="10"/>
  <c r="S449" i="10"/>
  <c r="T449" i="10"/>
  <c r="U449" i="10"/>
  <c r="V449" i="10"/>
  <c r="W449" i="10"/>
  <c r="X449" i="10"/>
  <c r="Y449" i="10"/>
  <c r="Z449" i="10"/>
  <c r="AA449" i="10"/>
  <c r="AB449" i="10"/>
  <c r="AC449" i="10"/>
  <c r="AD449" i="10"/>
  <c r="AE449" i="10"/>
  <c r="AF449" i="10"/>
  <c r="AG449" i="10"/>
  <c r="AH449" i="10"/>
  <c r="AI449" i="10"/>
  <c r="AJ449" i="10"/>
  <c r="AK449" i="10"/>
  <c r="AL449" i="10"/>
  <c r="AM449" i="10"/>
  <c r="AN449" i="10"/>
  <c r="AO449" i="10"/>
  <c r="AP449" i="10"/>
  <c r="AQ449" i="10"/>
  <c r="AR449" i="10"/>
  <c r="AS449" i="10"/>
  <c r="AT449" i="10"/>
  <c r="AU449" i="10"/>
  <c r="AV449" i="10"/>
  <c r="AW449" i="10"/>
  <c r="AX449" i="10"/>
  <c r="DU505" i="10"/>
  <c r="DU511" i="10"/>
  <c r="C50" i="3" l="1"/>
  <c r="D9" i="4"/>
  <c r="H3" i="10"/>
  <c r="CW452" i="10"/>
  <c r="CW472" i="10"/>
  <c r="AI48" i="14" s="1"/>
  <c r="CM472" i="10"/>
  <c r="CM452" i="10"/>
  <c r="BW472" i="10"/>
  <c r="BW452" i="10"/>
  <c r="CN472" i="10"/>
  <c r="CN452" i="10"/>
  <c r="CL472" i="10"/>
  <c r="CL452" i="10"/>
  <c r="BV472" i="10"/>
  <c r="BV452" i="10"/>
  <c r="CH472" i="10"/>
  <c r="CH452" i="10"/>
  <c r="CG472" i="10"/>
  <c r="CG452" i="10"/>
  <c r="BQ472" i="10"/>
  <c r="BQ452" i="10"/>
  <c r="BU472" i="10"/>
  <c r="BU452" i="10"/>
  <c r="BT472" i="10"/>
  <c r="BT452" i="10"/>
  <c r="BR472" i="10"/>
  <c r="BR452" i="10"/>
  <c r="CV472" i="10"/>
  <c r="CV452" i="10"/>
  <c r="CF472" i="10"/>
  <c r="CF452" i="10"/>
  <c r="BP472" i="10"/>
  <c r="BP452" i="10"/>
  <c r="CU472" i="10"/>
  <c r="CU452" i="10"/>
  <c r="CE472" i="10"/>
  <c r="CE452" i="10"/>
  <c r="BO472" i="10"/>
  <c r="BO452" i="10"/>
  <c r="CT472" i="10"/>
  <c r="CT452" i="10"/>
  <c r="CD472" i="10"/>
  <c r="CD452" i="10"/>
  <c r="BN472" i="10"/>
  <c r="BN452" i="10"/>
  <c r="BX472" i="10"/>
  <c r="BX452" i="10"/>
  <c r="CS472" i="10"/>
  <c r="AG48" i="14" s="1"/>
  <c r="CS452" i="10"/>
  <c r="CC472" i="10"/>
  <c r="CC452" i="10"/>
  <c r="BM472" i="10"/>
  <c r="BM452" i="10"/>
  <c r="BS472" i="10"/>
  <c r="BS452" i="10"/>
  <c r="CR472" i="10"/>
  <c r="CR452" i="10"/>
  <c r="CB472" i="10"/>
  <c r="CB452" i="10"/>
  <c r="BL472" i="10"/>
  <c r="BL452" i="10"/>
  <c r="CI472" i="10"/>
  <c r="CI452" i="10"/>
  <c r="CQ472" i="10"/>
  <c r="AF48" i="14" s="1"/>
  <c r="CQ452" i="10"/>
  <c r="CA472" i="10"/>
  <c r="CA452" i="10"/>
  <c r="BK472" i="10"/>
  <c r="BK452" i="10"/>
  <c r="CP472" i="10"/>
  <c r="CP452" i="10"/>
  <c r="BZ472" i="10"/>
  <c r="BZ452" i="10"/>
  <c r="BJ472" i="10"/>
  <c r="BJ452" i="10"/>
  <c r="CK472" i="10"/>
  <c r="AC48" i="14" s="1"/>
  <c r="CK452" i="10"/>
  <c r="CJ472" i="10"/>
  <c r="CJ452" i="10"/>
  <c r="CO472" i="10"/>
  <c r="CO452" i="10"/>
  <c r="BY472" i="10"/>
  <c r="BY452" i="10"/>
  <c r="BI472" i="10"/>
  <c r="BI452" i="10"/>
  <c r="BH472" i="10"/>
  <c r="BH452" i="10"/>
  <c r="BG472" i="10"/>
  <c r="BG452" i="10"/>
  <c r="BF472" i="10"/>
  <c r="BF452" i="10"/>
  <c r="BE472" i="10"/>
  <c r="M48" i="14" s="1"/>
  <c r="BE452" i="10"/>
  <c r="BD472" i="10"/>
  <c r="BD452" i="10"/>
  <c r="BC472" i="10"/>
  <c r="L48" i="14" s="1"/>
  <c r="BC452" i="10"/>
  <c r="BB472" i="10"/>
  <c r="BB452" i="10"/>
  <c r="BA472" i="10"/>
  <c r="BA452" i="10"/>
  <c r="AZ472" i="10"/>
  <c r="AZ452" i="10"/>
  <c r="AY472" i="10"/>
  <c r="AY452" i="10"/>
  <c r="Z472" i="10"/>
  <c r="Z452" i="10"/>
  <c r="AO472" i="10"/>
  <c r="AO452" i="10"/>
  <c r="Y472" i="10"/>
  <c r="Y452" i="10"/>
  <c r="AN472" i="10"/>
  <c r="AN452" i="10"/>
  <c r="X472" i="10"/>
  <c r="X452" i="10"/>
  <c r="AI472" i="10"/>
  <c r="AI452" i="10"/>
  <c r="S472" i="10"/>
  <c r="S452" i="10"/>
  <c r="V472" i="10"/>
  <c r="V452" i="10"/>
  <c r="T472" i="10"/>
  <c r="T452" i="10"/>
  <c r="Q472" i="10"/>
  <c r="Q452" i="10"/>
  <c r="AV472" i="10"/>
  <c r="AV452" i="10"/>
  <c r="AF472" i="10"/>
  <c r="AF452" i="10"/>
  <c r="P472" i="10"/>
  <c r="P452" i="10"/>
  <c r="AL472" i="10"/>
  <c r="AL452" i="10"/>
  <c r="O472" i="10"/>
  <c r="O452" i="10"/>
  <c r="W472" i="10"/>
  <c r="W452" i="10"/>
  <c r="N472" i="10"/>
  <c r="N452" i="10"/>
  <c r="AM472" i="10"/>
  <c r="AM452" i="10"/>
  <c r="AJ472" i="10"/>
  <c r="AJ452" i="10"/>
  <c r="AX472" i="10"/>
  <c r="AX452" i="10"/>
  <c r="AW472" i="10"/>
  <c r="AW452" i="10"/>
  <c r="AE472" i="10"/>
  <c r="AE452" i="10"/>
  <c r="M472" i="10"/>
  <c r="M452" i="10"/>
  <c r="U472" i="10"/>
  <c r="U452" i="10"/>
  <c r="AH472" i="10"/>
  <c r="AH452" i="10"/>
  <c r="AG472" i="10"/>
  <c r="AG452" i="10"/>
  <c r="AD472" i="10"/>
  <c r="AD452" i="10"/>
  <c r="AS472" i="10"/>
  <c r="AS452" i="10"/>
  <c r="AR472" i="10"/>
  <c r="AR452" i="10"/>
  <c r="AB472" i="10"/>
  <c r="AB452" i="10"/>
  <c r="L472" i="10"/>
  <c r="L452" i="10"/>
  <c r="AP472" i="10"/>
  <c r="AP452" i="10"/>
  <c r="AK472" i="10"/>
  <c r="AK452" i="10"/>
  <c r="R472" i="10"/>
  <c r="R452" i="10"/>
  <c r="AU472" i="10"/>
  <c r="AU452" i="10"/>
  <c r="AT472" i="10"/>
  <c r="AT452" i="10"/>
  <c r="AC472" i="10"/>
  <c r="AC452" i="10"/>
  <c r="AQ472" i="10"/>
  <c r="AQ452" i="10"/>
  <c r="AA472" i="10"/>
  <c r="AA452" i="10"/>
  <c r="K452" i="10"/>
  <c r="DU507" i="10"/>
  <c r="I507" i="10" s="1"/>
  <c r="C3" i="16" s="1"/>
  <c r="DU506" i="10"/>
  <c r="W48" i="14" l="1"/>
  <c r="X48" i="14"/>
  <c r="Y48" i="14"/>
  <c r="AA48" i="14"/>
  <c r="AH48" i="14"/>
  <c r="O48" i="14"/>
  <c r="I48" i="14"/>
  <c r="P48" i="14"/>
  <c r="Q48" i="14"/>
  <c r="Z48" i="14"/>
  <c r="S48" i="14"/>
  <c r="AE48" i="14"/>
  <c r="J48" i="14"/>
  <c r="AB48" i="14"/>
  <c r="K48" i="14"/>
  <c r="T48" i="14"/>
  <c r="N48" i="14"/>
  <c r="V48" i="14"/>
  <c r="R48" i="14"/>
  <c r="U48" i="14"/>
  <c r="AD48" i="14"/>
  <c r="F48" i="14"/>
  <c r="G48" i="14"/>
  <c r="E453" i="10"/>
  <c r="D14" i="4" s="1"/>
  <c r="H48" i="14"/>
  <c r="D3" i="16"/>
  <c r="C13" i="16"/>
  <c r="D13" i="16" s="1"/>
  <c r="A1" i="16" l="1"/>
  <c r="A1" i="3"/>
  <c r="A1" i="8" l="1"/>
  <c r="A1" i="4"/>
  <c r="A1" i="7"/>
  <c r="A1" i="6"/>
  <c r="A1" i="19"/>
  <c r="A1" i="14"/>
  <c r="A1" i="9"/>
  <c r="A1" i="5"/>
  <c r="E1" i="3"/>
  <c r="A1" i="10"/>
  <c r="A1" i="20"/>
  <c r="A1" i="21"/>
  <c r="BD178" i="9"/>
  <c r="BD179" i="9" s="1"/>
  <c r="BE179"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<sst xmlns="http://schemas.openxmlformats.org/spreadsheetml/2006/main" count="1391" uniqueCount="933">
  <si>
    <t>Description</t>
  </si>
  <si>
    <t>Returns</t>
  </si>
  <si>
    <t>Capacity Charge</t>
  </si>
  <si>
    <t>Construction Period</t>
  </si>
  <si>
    <t>Operating Period</t>
  </si>
  <si>
    <t>Actual Heat Rate</t>
  </si>
  <si>
    <t>Equity IRR</t>
  </si>
  <si>
    <t>Coverage</t>
  </si>
  <si>
    <t>Average</t>
  </si>
  <si>
    <t>Total Uses of Funds</t>
  </si>
  <si>
    <t>Amount</t>
  </si>
  <si>
    <t>Percent</t>
  </si>
  <si>
    <t>Interest During Construction</t>
  </si>
  <si>
    <t>Total Project Cost</t>
  </si>
  <si>
    <t>Cash Trap Covenant</t>
  </si>
  <si>
    <t>Total Sources of Funds</t>
  </si>
  <si>
    <t>Development Fee</t>
  </si>
  <si>
    <t>Senior Debt</t>
  </si>
  <si>
    <t>Equity</t>
  </si>
  <si>
    <t>Total</t>
  </si>
  <si>
    <t>Re-Financing Analysis</t>
  </si>
  <si>
    <t>Date of Re-financing</t>
  </si>
  <si>
    <t>DSCR to Size Re-financing</t>
  </si>
  <si>
    <t>Amount of Re-financing</t>
  </si>
  <si>
    <t>Tail of Re-financing</t>
  </si>
  <si>
    <t>With Sale</t>
  </si>
  <si>
    <t>Tenor of Re-financing</t>
  </si>
  <si>
    <t>Sale Date</t>
  </si>
  <si>
    <t>Re-financing Interest Rate</t>
  </si>
  <si>
    <t>Sources and Uses</t>
  </si>
  <si>
    <t>New Debt</t>
  </si>
  <si>
    <t>Project</t>
  </si>
  <si>
    <t>Pre-construction</t>
  </si>
  <si>
    <t>Retirement of Existing Debt</t>
  </si>
  <si>
    <t>Post-Construction</t>
  </si>
  <si>
    <t>Fees on New Debt</t>
  </si>
  <si>
    <t>Initial Operations (Yrs 1 -3)</t>
  </si>
  <si>
    <t>Breakage Fee</t>
  </si>
  <si>
    <t>Initial Operations Mature</t>
  </si>
  <si>
    <t>Super Dividends</t>
  </si>
  <si>
    <t>Sub Debt Paramters</t>
  </si>
  <si>
    <t>% of Proj Cost</t>
  </si>
  <si>
    <t>Interest</t>
  </si>
  <si>
    <t>Scenario Number</t>
  </si>
  <si>
    <t>scenario sheet</t>
  </si>
  <si>
    <t xml:space="preserve">Construction Cost </t>
  </si>
  <si>
    <t>Actual Degradation in Heat Rate</t>
  </si>
  <si>
    <t>Actual Availability</t>
  </si>
  <si>
    <t>Actual Fixed O&amp;M Expenses</t>
  </si>
  <si>
    <t>Actual Variable O&amp;M Expenses</t>
  </si>
  <si>
    <t>NPV</t>
  </si>
  <si>
    <t xml:space="preserve"> Base Case</t>
  </si>
  <si>
    <t xml:space="preserve"> Low Case</t>
  </si>
  <si>
    <t xml:space="preserve"> High Case</t>
  </si>
  <si>
    <t>Custom Case</t>
  </si>
  <si>
    <t>Copied Data</t>
  </si>
  <si>
    <t>Multiplier</t>
  </si>
  <si>
    <t>Adjusted</t>
  </si>
  <si>
    <t>Spinner Data</t>
  </si>
  <si>
    <t>Operating Model Start Date</t>
  </si>
  <si>
    <t>date</t>
  </si>
  <si>
    <t>Project Finance Start Date</t>
  </si>
  <si>
    <t>Date</t>
  </si>
  <si>
    <t>Months of Development</t>
  </si>
  <si>
    <t>month</t>
  </si>
  <si>
    <t>Financial Close</t>
  </si>
  <si>
    <t>Months of Construction</t>
  </si>
  <si>
    <t>Commercial Operation Date</t>
  </si>
  <si>
    <t>Years of Operation</t>
  </si>
  <si>
    <t>year</t>
  </si>
  <si>
    <t>Decommissionning Date</t>
  </si>
  <si>
    <t>No of Months in year</t>
  </si>
  <si>
    <t>Months</t>
  </si>
  <si>
    <t>No of Months in semi period</t>
  </si>
  <si>
    <t>Periods per Year</t>
  </si>
  <si>
    <t>Periods</t>
  </si>
  <si>
    <t>%</t>
  </si>
  <si>
    <t>1 month in period</t>
  </si>
  <si>
    <t>Repayment Month 1</t>
  </si>
  <si>
    <t>Month</t>
  </si>
  <si>
    <t>Repayment Month 2</t>
  </si>
  <si>
    <t>periods</t>
  </si>
  <si>
    <t>Capital Expenditure Assumptions</t>
  </si>
  <si>
    <t>Expected Plant Capacity</t>
  </si>
  <si>
    <t>MW</t>
  </si>
  <si>
    <t>Capacity Factor</t>
  </si>
  <si>
    <t>Plant Cost</t>
  </si>
  <si>
    <t>S-Curve 1</t>
  </si>
  <si>
    <t>Middle pt</t>
  </si>
  <si>
    <t>Gamma (height)</t>
  </si>
  <si>
    <t>Beta</t>
  </si>
  <si>
    <t>Alpha (skewness)</t>
  </si>
  <si>
    <t>Construction Month</t>
  </si>
  <si>
    <t>Weibull Distribution</t>
  </si>
  <si>
    <t>S-Curve</t>
  </si>
  <si>
    <t>S-Curve 2</t>
  </si>
  <si>
    <t>Development Cost</t>
  </si>
  <si>
    <t>% of EPC</t>
  </si>
  <si>
    <t>Revenue Assumptions</t>
  </si>
  <si>
    <t>Years</t>
  </si>
  <si>
    <t>Charge</t>
  </si>
  <si>
    <t>Availability</t>
  </si>
  <si>
    <t>Target Availability</t>
  </si>
  <si>
    <t>Fuel Cost</t>
  </si>
  <si>
    <t>Target Fuel Price</t>
  </si>
  <si>
    <t>Inflation in Fuel Price</t>
  </si>
  <si>
    <t>Base Case Inflation</t>
  </si>
  <si>
    <t>Low Case Inflation</t>
  </si>
  <si>
    <t>High Case Inflation</t>
  </si>
  <si>
    <t>Start date for Inflation</t>
  </si>
  <si>
    <t>Heat Rate</t>
  </si>
  <si>
    <t>Target Heat Rate in PPA</t>
  </si>
  <si>
    <t>kJ/kWh</t>
  </si>
  <si>
    <t>Target Degradation</t>
  </si>
  <si>
    <t>Annual %</t>
  </si>
  <si>
    <t>Maintenance Interval</t>
  </si>
  <si>
    <t>Actual Degradation</t>
  </si>
  <si>
    <t>Degradation Rate</t>
  </si>
  <si>
    <t>years</t>
  </si>
  <si>
    <t>Improvement after Major Maintenance</t>
  </si>
  <si>
    <t>Maintenance Period 1</t>
  </si>
  <si>
    <t>Maintenance Period 2</t>
  </si>
  <si>
    <t>Maintenance Period 3</t>
  </si>
  <si>
    <t>Operation and Maintenance</t>
  </si>
  <si>
    <t>Fixed O&amp;M Expenses</t>
  </si>
  <si>
    <t>Fixed O&amp;M Revenues</t>
  </si>
  <si>
    <t>Actual O&amp;M Expenses</t>
  </si>
  <si>
    <t>Variable O&amp;M Expenses</t>
  </si>
  <si>
    <t>Variable O&amp;M Revenues Target</t>
  </si>
  <si>
    <t>Depreciation and Amortisation Assumptions</t>
  </si>
  <si>
    <t>Fee Amortisation Term</t>
  </si>
  <si>
    <t>Depreciation Life</t>
  </si>
  <si>
    <t>General Economic Variables</t>
  </si>
  <si>
    <t>Start of inflation</t>
  </si>
  <si>
    <t>No of month in a year where inflation is applied (January)</t>
  </si>
  <si>
    <t>Cost Inflation Rate</t>
  </si>
  <si>
    <t>Low Inflation</t>
  </si>
  <si>
    <t>Expected Case</t>
  </si>
  <si>
    <t>High Inflation Case</t>
  </si>
  <si>
    <t>Revenue Inflation Rate</t>
  </si>
  <si>
    <t>Revenue Inflation Applied</t>
  </si>
  <si>
    <t>Working Capital Assumptions</t>
  </si>
  <si>
    <t>Total days in semi annual period</t>
  </si>
  <si>
    <t>Start of Construction</t>
  </si>
  <si>
    <t>End of Construction</t>
  </si>
  <si>
    <t>Profits Tax</t>
  </si>
  <si>
    <t>Tax Charge</t>
  </si>
  <si>
    <t>% of Fixed assets allowable for capital allowance</t>
  </si>
  <si>
    <t>Claim from operation start date</t>
  </si>
  <si>
    <t>End of Claim</t>
  </si>
  <si>
    <t>Fixed Assets</t>
  </si>
  <si>
    <t xml:space="preserve">Start of depreciation </t>
  </si>
  <si>
    <t>Number of years the asset is depreciated</t>
  </si>
  <si>
    <t>End of depreciation land &amp; building</t>
  </si>
  <si>
    <t>no of period semi annual</t>
  </si>
  <si>
    <t>Debt Size</t>
  </si>
  <si>
    <t>Target Debt:Capital Ratio</t>
  </si>
  <si>
    <t>Apply Scuplting</t>
  </si>
  <si>
    <t>Debt Draws</t>
  </si>
  <si>
    <t>Interest Capitalised (Rolled up to Debt)</t>
  </si>
  <si>
    <t>Start of Drawdown (Financial Close Date)</t>
  </si>
  <si>
    <t>Draw Code (1-Pro-Rata; 2-Equity First; 3-Debt First)</t>
  </si>
  <si>
    <t>Pro-Rata</t>
  </si>
  <si>
    <t>Equity First</t>
  </si>
  <si>
    <t>Debt Repayment</t>
  </si>
  <si>
    <t xml:space="preserve">Repayment period </t>
  </si>
  <si>
    <t>Start of Repayment (Construction Start Date)</t>
  </si>
  <si>
    <t>Equal Installment</t>
  </si>
  <si>
    <t>End of Repayment</t>
  </si>
  <si>
    <t>Annuity</t>
  </si>
  <si>
    <t>Repayment Style (1 - Level; 2 - Annuity; 3 - Sculpted)</t>
  </si>
  <si>
    <t>Sculpted</t>
  </si>
  <si>
    <t>Interest and Fees</t>
  </si>
  <si>
    <t>Base rate</t>
  </si>
  <si>
    <t>Arrangement Fee (Upfront Fee)</t>
  </si>
  <si>
    <t>Commitment Fee annual</t>
  </si>
  <si>
    <t>Fee Amortisation Period</t>
  </si>
  <si>
    <t>Credit Enhancements</t>
  </si>
  <si>
    <t>The amount of months of the annual Debt repayment needed to be retained</t>
  </si>
  <si>
    <t>Cash trap covenants - PV of CF/PV of Debt. Projection of the life of the project to project future CF's</t>
  </si>
  <si>
    <t>Cash Trap/Dividend Lockup Covenant</t>
  </si>
  <si>
    <t>You cannot pay a dividend on this</t>
  </si>
  <si>
    <t>Cash Sweep</t>
  </si>
  <si>
    <t>How much of the extra cashflow and pay off the debt / this is a % of CF after debt service</t>
  </si>
  <si>
    <t>Interest charge semi annual</t>
  </si>
  <si>
    <t>Subordinated Debt</t>
  </si>
  <si>
    <t>Debt Sizing</t>
  </si>
  <si>
    <t>Repayments</t>
  </si>
  <si>
    <t>Start of Repayment</t>
  </si>
  <si>
    <t>No of years for repayment</t>
  </si>
  <si>
    <t>Annual Coupon Rate - Construction</t>
  </si>
  <si>
    <t>Annual Coupon Rate - Operations</t>
  </si>
  <si>
    <t>Sub Interest Tax Deductible</t>
  </si>
  <si>
    <t>Percent of Construction</t>
  </si>
  <si>
    <t>Development Fee Date</t>
  </si>
  <si>
    <t>Interest rate on facilty</t>
  </si>
  <si>
    <t>Arrangement fee</t>
  </si>
  <si>
    <t>Commitment fee</t>
  </si>
  <si>
    <t>Interest Capitalised</t>
  </si>
  <si>
    <t>Start Date</t>
  </si>
  <si>
    <t>Discount Rate - Equity</t>
  </si>
  <si>
    <t>Discount Rate - Project</t>
  </si>
  <si>
    <t>Risk Free Rate</t>
  </si>
  <si>
    <t>Assumed Sale Date</t>
  </si>
  <si>
    <t>Refinancing</t>
  </si>
  <si>
    <t>Include Re-Financing</t>
  </si>
  <si>
    <t>Assumed Date of Refinancing</t>
  </si>
  <si>
    <t>Assumed Interest Rate</t>
  </si>
  <si>
    <t>End of Operations</t>
  </si>
  <si>
    <t>Date of Repayment</t>
  </si>
  <si>
    <t>Tenor for Re-financing</t>
  </si>
  <si>
    <t>Fee on New Debt</t>
  </si>
  <si>
    <t>Model Counter</t>
  </si>
  <si>
    <t>Pre-COD switch</t>
  </si>
  <si>
    <t>Month/period</t>
  </si>
  <si>
    <t>Period/Year</t>
  </si>
  <si>
    <t>Start of Period</t>
  </si>
  <si>
    <t>End of Period</t>
  </si>
  <si>
    <t>TEST</t>
  </si>
  <si>
    <t>Year</t>
  </si>
  <si>
    <t>Development Period</t>
  </si>
  <si>
    <t>FC</t>
  </si>
  <si>
    <t>COD</t>
  </si>
  <si>
    <t>Operation Period</t>
  </si>
  <si>
    <t>End</t>
  </si>
  <si>
    <t>Inflation for Fuel Price</t>
  </si>
  <si>
    <t>Inflation fuel</t>
  </si>
  <si>
    <t>Financial Close Switch</t>
  </si>
  <si>
    <t>COD switch</t>
  </si>
  <si>
    <t>Plant Capacity</t>
  </si>
  <si>
    <t>Capacity</t>
  </si>
  <si>
    <t>Hours in period</t>
  </si>
  <si>
    <t>hrs</t>
  </si>
  <si>
    <t>MWh</t>
  </si>
  <si>
    <t>Capital Expenditures</t>
  </si>
  <si>
    <t>Construction expenditures</t>
  </si>
  <si>
    <t>Cost/Per</t>
  </si>
  <si>
    <t>Development cost</t>
  </si>
  <si>
    <t>Accumulated</t>
  </si>
  <si>
    <t>In Debt Funding Base</t>
  </si>
  <si>
    <t>Revenues</t>
  </si>
  <si>
    <t>Inflation Index</t>
  </si>
  <si>
    <t>Annual Inflation Rate</t>
  </si>
  <si>
    <t>Periodic Inflation</t>
  </si>
  <si>
    <t>annual</t>
  </si>
  <si>
    <t>periodic</t>
  </si>
  <si>
    <t>Capacity Charge Revenue</t>
  </si>
  <si>
    <t>Availability Penalty/Bonus</t>
  </si>
  <si>
    <t>Difference</t>
  </si>
  <si>
    <t>Capacity Charge/MWH</t>
  </si>
  <si>
    <t>Fuel Energy Revenues</t>
  </si>
  <si>
    <t>Target Fuel Cost without Inflation</t>
  </si>
  <si>
    <t>Fuel Cost with Inflation</t>
  </si>
  <si>
    <t>Target heat rate before degradation</t>
  </si>
  <si>
    <t>Gj/kWh</t>
  </si>
  <si>
    <t>Annual degradation</t>
  </si>
  <si>
    <t>Periodic degradation</t>
  </si>
  <si>
    <t>Period %</t>
  </si>
  <si>
    <t>Age of the project in periods</t>
  </si>
  <si>
    <t>Age of the project in years</t>
  </si>
  <si>
    <t>Period of years</t>
  </si>
  <si>
    <t>Switch for Major Maintenance</t>
  </si>
  <si>
    <t>Yrs</t>
  </si>
  <si>
    <t>Period Switch for Major Maintenance</t>
  </si>
  <si>
    <t>Degradation Index</t>
  </si>
  <si>
    <t>Target heat rate after degradation</t>
  </si>
  <si>
    <t>Mj/MWh</t>
  </si>
  <si>
    <t>Fuel Component of Revenue</t>
  </si>
  <si>
    <t>Fuel used (target)</t>
  </si>
  <si>
    <t>Gj</t>
  </si>
  <si>
    <t>Fuel revenues</t>
  </si>
  <si>
    <t>Fuel Revenues/MWH</t>
  </si>
  <si>
    <t>Target Fixed O&amp;M per kW without Inflation</t>
  </si>
  <si>
    <t>Inflation Index Applied</t>
  </si>
  <si>
    <t>Fixed O&amp;M per kW with Inflation</t>
  </si>
  <si>
    <t>Fixed O&amp;M Revenues per MWH</t>
  </si>
  <si>
    <t>Variable O&amp;M Revenues</t>
  </si>
  <si>
    <t>Target Variable O&amp;M per MWH without Inflation</t>
  </si>
  <si>
    <t>Variable O&amp;M per MWH</t>
  </si>
  <si>
    <t>Total Revenues</t>
  </si>
  <si>
    <t>Operating Expenses</t>
  </si>
  <si>
    <t>Actual heat rate before degradation</t>
  </si>
  <si>
    <t>Maintenance period</t>
  </si>
  <si>
    <t>Maintenance period switch</t>
  </si>
  <si>
    <t>Degradation factor</t>
  </si>
  <si>
    <t>Actual heat rate after degradation</t>
  </si>
  <si>
    <t>Generation</t>
  </si>
  <si>
    <t>Fuel used (actual)</t>
  </si>
  <si>
    <t>Fuel price</t>
  </si>
  <si>
    <t>Fuel cost</t>
  </si>
  <si>
    <t>Actual Fixed O&amp;M per kW without Inflation</t>
  </si>
  <si>
    <t>Total Operation and Maintenance</t>
  </si>
  <si>
    <t>EBITDA Summary</t>
  </si>
  <si>
    <t>Index</t>
  </si>
  <si>
    <t>Construction Expenditure</t>
  </si>
  <si>
    <t>EBITDA</t>
  </si>
  <si>
    <t>Pre-tax Cash Flow</t>
  </si>
  <si>
    <t>Working Capital</t>
  </si>
  <si>
    <t>Depreciation</t>
  </si>
  <si>
    <t>Opening Balance</t>
  </si>
  <si>
    <t>Add: Construction</t>
  </si>
  <si>
    <t>Closing Balance</t>
  </si>
  <si>
    <t>Depreciation Rate</t>
  </si>
  <si>
    <t>Depreciation Expense</t>
  </si>
  <si>
    <t>Accumulated Depreciation</t>
  </si>
  <si>
    <t>Net Plant</t>
  </si>
  <si>
    <t>Period Counter</t>
  </si>
  <si>
    <t>Pre-Operation Period</t>
  </si>
  <si>
    <t>Months per Period</t>
  </si>
  <si>
    <t xml:space="preserve">Period Start </t>
  </si>
  <si>
    <t>Period End</t>
  </si>
  <si>
    <t>Construction Switch</t>
  </si>
  <si>
    <t>Start/End</t>
  </si>
  <si>
    <t>Operation Switch</t>
  </si>
  <si>
    <t>Debt repayment Phase</t>
  </si>
  <si>
    <t>Conversion Switch</t>
  </si>
  <si>
    <t>Data Transferred</t>
  </si>
  <si>
    <t>Accumulated Working Capital</t>
  </si>
  <si>
    <t>Pre-tax Free Cash Flow</t>
  </si>
  <si>
    <t>Inflation Rate Annual</t>
  </si>
  <si>
    <t>Inflation Rate Periodic</t>
  </si>
  <si>
    <t>Inflation Rate Index</t>
  </si>
  <si>
    <t>Premium Above Risk Free Rate</t>
  </si>
  <si>
    <t>Allowance %</t>
  </si>
  <si>
    <t>Apply</t>
  </si>
  <si>
    <t>Allowance</t>
  </si>
  <si>
    <t>Development Costs</t>
  </si>
  <si>
    <t>Period Rate</t>
  </si>
  <si>
    <t>Turbine Supply Costs</t>
  </si>
  <si>
    <t>Other Construction Costs</t>
  </si>
  <si>
    <t>Contingency costs</t>
  </si>
  <si>
    <t>Net Remaining Balance</t>
  </si>
  <si>
    <t>Total Cost</t>
  </si>
  <si>
    <t>Net Plant Balance</t>
  </si>
  <si>
    <t>Free After Tax Cashflow</t>
  </si>
  <si>
    <t>EBIT</t>
  </si>
  <si>
    <t>Add Negative Taxable Income</t>
  </si>
  <si>
    <t>Less Net Operating Loss Used</t>
  </si>
  <si>
    <t>EBIT * Tax Rate adjusted for Net Operating Loss</t>
  </si>
  <si>
    <t>Tax Rate</t>
  </si>
  <si>
    <t>Less: Working Capital</t>
  </si>
  <si>
    <t>Free Cashflow</t>
  </si>
  <si>
    <t>Gearing Switch</t>
  </si>
  <si>
    <t>Gearing is TRUE</t>
  </si>
  <si>
    <t>Target Debt Ratio</t>
  </si>
  <si>
    <t>Tenor</t>
  </si>
  <si>
    <t>1 Level; 2 Annuity; 3 Sculpted</t>
  </si>
  <si>
    <t>Up Front Fee</t>
  </si>
  <si>
    <t>Commitment Fee - Periodic</t>
  </si>
  <si>
    <t>Interest Income Rate</t>
  </si>
  <si>
    <t>Periodic Interest Rate</t>
  </si>
  <si>
    <t>Total Annual Interest Rate</t>
  </si>
  <si>
    <t>Function for Resolving Debt Size</t>
  </si>
  <si>
    <t>Skip Function</t>
  </si>
  <si>
    <t>Total Adders</t>
  </si>
  <si>
    <t>Capitalised</t>
  </si>
  <si>
    <t>Model Computed</t>
  </si>
  <si>
    <t>Applied</t>
  </si>
  <si>
    <t>Funded</t>
  </si>
  <si>
    <t>Add: Development Fee</t>
  </si>
  <si>
    <t>Function Adders</t>
  </si>
  <si>
    <t>Subtotal</t>
  </si>
  <si>
    <t>Model Adders</t>
  </si>
  <si>
    <t>Add: Total Fees (on undrawn Debt)</t>
  </si>
  <si>
    <t>Test</t>
  </si>
  <si>
    <t>Subtotal Transactional Cost related to Debt</t>
  </si>
  <si>
    <t>Total Funding Sources</t>
  </si>
  <si>
    <t>Funding Cascade</t>
  </si>
  <si>
    <t>Add: Fees paid</t>
  </si>
  <si>
    <t>Table</t>
  </si>
  <si>
    <t>Add Interest Capitalised</t>
  </si>
  <si>
    <t>Less Balance Repaid</t>
  </si>
  <si>
    <t>Ann Rate</t>
  </si>
  <si>
    <t>Interest Paid</t>
  </si>
  <si>
    <t>Pro-Rata Funding</t>
  </si>
  <si>
    <t>Debt Pro-Rata</t>
  </si>
  <si>
    <t>Equity - Pro-Rata</t>
  </si>
  <si>
    <t>Equity Funded During Construction</t>
  </si>
  <si>
    <t>Total Equity Commitment</t>
  </si>
  <si>
    <t>Less Equity already used</t>
  </si>
  <si>
    <t>Remaining Equity Available</t>
  </si>
  <si>
    <t>Opening Equity Balance</t>
  </si>
  <si>
    <t>Add Equity Draws</t>
  </si>
  <si>
    <t>Funding Cde</t>
  </si>
  <si>
    <t>Closing Equity Balance</t>
  </si>
  <si>
    <t>Funding after Equity</t>
  </si>
  <si>
    <t>Committment</t>
  </si>
  <si>
    <t>Add Drawdown</t>
  </si>
  <si>
    <t>Less: Re-Finance to Permanent Debt at End of Construction</t>
  </si>
  <si>
    <t>Rate Construction</t>
  </si>
  <si>
    <t>Interest Cost of Sub Debt During Construction</t>
  </si>
  <si>
    <t>Remaining Funding Needs</t>
  </si>
  <si>
    <t>Senior-debt During Construction</t>
  </si>
  <si>
    <t>Table Funded</t>
  </si>
  <si>
    <t>Less Senior Debt already Used</t>
  </si>
  <si>
    <t>Remaining Senior Debt Available for funding</t>
  </si>
  <si>
    <t>Opening Senior Debt</t>
  </si>
  <si>
    <t>Add: Interest and Fees Rolled Up (this is during Construct)</t>
  </si>
  <si>
    <t>Add: Drawdown</t>
  </si>
  <si>
    <t>Closing Balance of Senior Debt</t>
  </si>
  <si>
    <t>Difference (Should be zero)</t>
  </si>
  <si>
    <t>Assumed: Borrow on the last day of the month</t>
  </si>
  <si>
    <t>Upfront Fee</t>
  </si>
  <si>
    <t>Fee %</t>
  </si>
  <si>
    <t>Commitment</t>
  </si>
  <si>
    <t>Undrawn Balance</t>
  </si>
  <si>
    <t>Commitment Fee (Only during Construction)</t>
  </si>
  <si>
    <t>Monthly</t>
  </si>
  <si>
    <t>Fees Paid</t>
  </si>
  <si>
    <t>Fees Capitalised</t>
  </si>
  <si>
    <t>Total Fees Capitalised and Paid</t>
  </si>
  <si>
    <t>Total Interest During Construction</t>
  </si>
  <si>
    <t>Total Fees During Construction</t>
  </si>
  <si>
    <t>Refinancing Sources and Uses</t>
  </si>
  <si>
    <t>Refinancing Period</t>
  </si>
  <si>
    <t>Re-Financing Repayment Phase</t>
  </si>
  <si>
    <t>Target</t>
  </si>
  <si>
    <t>Annual Rate</t>
  </si>
  <si>
    <t>Re-Financing Amount</t>
  </si>
  <si>
    <t>Function</t>
  </si>
  <si>
    <t>Re-Financing Uses and Sources</t>
  </si>
  <si>
    <t>Sources of Funds</t>
  </si>
  <si>
    <t>New Debt Issued</t>
  </si>
  <si>
    <t>Uses of Funds</t>
  </si>
  <si>
    <t>Debt Schedule (Permanent)</t>
  </si>
  <si>
    <t>From Table</t>
  </si>
  <si>
    <t>Less Scheduled Repayments</t>
  </si>
  <si>
    <t>Less Cash Sweep</t>
  </si>
  <si>
    <t>Less: Refinanced Debt</t>
  </si>
  <si>
    <t>Interest Expense</t>
  </si>
  <si>
    <t>Target DS</t>
  </si>
  <si>
    <t>Input or Adjusted</t>
  </si>
  <si>
    <t>Interest Rate Index</t>
  </si>
  <si>
    <t>Repayment Period Structured</t>
  </si>
  <si>
    <t>Equal Installments</t>
  </si>
  <si>
    <t>Annuity Repayments</t>
  </si>
  <si>
    <t>Sculpted Repayments</t>
  </si>
  <si>
    <t>Active Debt Repayment</t>
  </si>
  <si>
    <t>Base</t>
  </si>
  <si>
    <t>Current</t>
  </si>
  <si>
    <t>Computed Repay</t>
  </si>
  <si>
    <t>Debt fixed for Risk Analysis</t>
  </si>
  <si>
    <t>Start Repay</t>
  </si>
  <si>
    <t>Fixed Repay</t>
  </si>
  <si>
    <t>Re-Financed Debt</t>
  </si>
  <si>
    <t>Add: New Debt</t>
  </si>
  <si>
    <t>Less: Repayment</t>
  </si>
  <si>
    <t>Interest Rate</t>
  </si>
  <si>
    <t>interest Rate Index</t>
  </si>
  <si>
    <t>Computed Re-financing</t>
  </si>
  <si>
    <t>Less Schedule Repayments</t>
  </si>
  <si>
    <t>Sub Interest Expense</t>
  </si>
  <si>
    <t>Total Senior Interest</t>
  </si>
  <si>
    <t>Total Senior and Sub Interest</t>
  </si>
  <si>
    <t>Reserve Accounts</t>
  </si>
  <si>
    <t>Debt Service without Sweep</t>
  </si>
  <si>
    <t>Prospective Debt Service (Offset)</t>
  </si>
  <si>
    <t>Less: Sweep Effect</t>
  </si>
  <si>
    <t>Less Required Amount</t>
  </si>
  <si>
    <t>Interest Income</t>
  </si>
  <si>
    <t>Dividend Lock-up Account</t>
  </si>
  <si>
    <t>Add: Restricted Cash</t>
  </si>
  <si>
    <t>Less: Cash Released when Meet Covenant</t>
  </si>
  <si>
    <t xml:space="preserve">Interest Income  </t>
  </si>
  <si>
    <t>Periodic Rate</t>
  </si>
  <si>
    <t>Fees</t>
  </si>
  <si>
    <t>Fees During Construction</t>
  </si>
  <si>
    <t>Fee Unamortised Balance</t>
  </si>
  <si>
    <t>Development Fee Balance</t>
  </si>
  <si>
    <t>Profit and Loss</t>
  </si>
  <si>
    <t>Less Allowance on base assets</t>
  </si>
  <si>
    <t>Less Allowance on Fees</t>
  </si>
  <si>
    <t>Less Interest Expense on Senior Debt</t>
  </si>
  <si>
    <t>Less Interest Expense on Sub Debt</t>
  </si>
  <si>
    <t>Add Interest Income</t>
  </si>
  <si>
    <t>Net Operating Loss Balance</t>
  </si>
  <si>
    <t xml:space="preserve">Opening Balance </t>
  </si>
  <si>
    <t>Add Tax Losses</t>
  </si>
  <si>
    <t>Adjusted EBT</t>
  </si>
  <si>
    <t>Taxes Paid</t>
  </si>
  <si>
    <t>Less: After Tax on Re-Financing</t>
  </si>
  <si>
    <t>Earnings</t>
  </si>
  <si>
    <t>Cash Flow Waterfall During Operations</t>
  </si>
  <si>
    <t>Less WC Change</t>
  </si>
  <si>
    <t>Less Taxes</t>
  </si>
  <si>
    <t>Less Senior Debt Repayment</t>
  </si>
  <si>
    <t>Less Senior Debt Interest</t>
  </si>
  <si>
    <t>Subtotal CF After Senior Debt</t>
  </si>
  <si>
    <t>Cash Flow After Sweep</t>
  </si>
  <si>
    <t>Less Cash Trapped</t>
  </si>
  <si>
    <t>Add: Cash Released</t>
  </si>
  <si>
    <t>Add: New Re-financed Debt</t>
  </si>
  <si>
    <t>Less: Repaid Debt and Fees at Refinancing</t>
  </si>
  <si>
    <t>Dividends</t>
  </si>
  <si>
    <t>Model Outputs</t>
  </si>
  <si>
    <t>Debt Service</t>
  </si>
  <si>
    <t>Min</t>
  </si>
  <si>
    <t>Covenant</t>
  </si>
  <si>
    <t>Covenant Failed Test</t>
  </si>
  <si>
    <t>PLCR</t>
  </si>
  <si>
    <t xml:space="preserve">Cash Fees Received </t>
  </si>
  <si>
    <t xml:space="preserve">Interest Paid During Construction </t>
  </si>
  <si>
    <t>Debt Repayments</t>
  </si>
  <si>
    <t>Interest Paid During Operation</t>
  </si>
  <si>
    <t xml:space="preserve">Total </t>
  </si>
  <si>
    <t>After Tax Cash Flow</t>
  </si>
  <si>
    <t>Valuation at Different Sale Dates</t>
  </si>
  <si>
    <t>Equity Discount Rate</t>
  </si>
  <si>
    <t>Equity Cash Flow</t>
  </si>
  <si>
    <t>Equity Project Value</t>
  </si>
  <si>
    <t>Sale Date Switch</t>
  </si>
  <si>
    <t>Holding Period</t>
  </si>
  <si>
    <t>Project After Tax Cash Flow</t>
  </si>
  <si>
    <t>Project Value</t>
  </si>
  <si>
    <t>Grpahs</t>
  </si>
  <si>
    <t>Sub Debt Service</t>
  </si>
  <si>
    <t>Equity Value</t>
  </si>
  <si>
    <t>Balance Sheet</t>
  </si>
  <si>
    <t>Equity Balance</t>
  </si>
  <si>
    <t>Add: New Issues</t>
  </si>
  <si>
    <t xml:space="preserve">Add: Income </t>
  </si>
  <si>
    <t>Less: Dividends</t>
  </si>
  <si>
    <t>Assets</t>
  </si>
  <si>
    <t>Accumulated Development Fee</t>
  </si>
  <si>
    <t>Net Fees</t>
  </si>
  <si>
    <t>Total Assets</t>
  </si>
  <si>
    <t>Senior Debt - Construction</t>
  </si>
  <si>
    <t>Senior Debt - Term Loan</t>
  </si>
  <si>
    <t>Defaulted Debt</t>
  </si>
  <si>
    <t>Re-financed Debt</t>
  </si>
  <si>
    <t>Total Liabilites and Capital</t>
  </si>
  <si>
    <t>Hours</t>
  </si>
  <si>
    <t>Capacity revenue without penalty</t>
  </si>
  <si>
    <t>Net capacity revenue</t>
  </si>
  <si>
    <t>Fuel used</t>
  </si>
  <si>
    <t>Fuel expenses</t>
  </si>
  <si>
    <t>Heat Rate before degradation</t>
  </si>
  <si>
    <t>Heat Rate after degradation</t>
  </si>
  <si>
    <t xml:space="preserve">Cash Flow </t>
  </si>
  <si>
    <t>Subtotal After Sweep</t>
  </si>
  <si>
    <t>Item</t>
  </si>
  <si>
    <t>Switch</t>
  </si>
  <si>
    <t>Balance sheet check</t>
  </si>
  <si>
    <t>Funding sheet check</t>
  </si>
  <si>
    <t>DSRA fully funded</t>
  </si>
  <si>
    <t>MRA fully funded</t>
  </si>
  <si>
    <t>Senior Debt Test</t>
  </si>
  <si>
    <t>Debt Funding</t>
  </si>
  <si>
    <t>Debt Adders Test</t>
  </si>
  <si>
    <t>Computed DSCR Test</t>
  </si>
  <si>
    <t>Debt Repayment Test</t>
  </si>
  <si>
    <t>Agregate Model Test</t>
  </si>
  <si>
    <t>Subhordinated Debt</t>
  </si>
  <si>
    <t>Days Receivables</t>
  </si>
  <si>
    <t>Days</t>
  </si>
  <si>
    <t>Days Payables</t>
  </si>
  <si>
    <t>Total days in monthly period</t>
  </si>
  <si>
    <t>https://vietnamenergy.vn/the-price-frame-for-combined-cycle-gas-turbine-of-thermal-power-generation-using-lng-32656.html</t>
  </si>
  <si>
    <t>CCGT</t>
  </si>
  <si>
    <t>Net Capacity</t>
  </si>
  <si>
    <t>Load Factor</t>
  </si>
  <si>
    <t>Planned capacity (MW)</t>
  </si>
  <si>
    <t>Province/City</t>
  </si>
  <si>
    <t>Operational phase</t>
  </si>
  <si>
    <t>Note</t>
  </si>
  <si>
    <t>Nhà máy điện linh hoạt Ninh Bình</t>
  </si>
  <si>
    <t>Ninh Bình</t>
  </si>
  <si>
    <t>2025 - 2030</t>
  </si>
  <si>
    <t>Nhà máy điện linh hoạt Ninh Bình 2</t>
  </si>
  <si>
    <t>https://insightplus.bakermckenzie.com/bm/attachment_dw.action?attkey=Y5UgWU2JBf%2BvtNlMiXjqU0sk43oT3hQNClgSJ3bB0jkJCh3C8zLKpBlGgnPUxw44sRxKztLDUS2hVIJpqT5DRlVP7BtpBbs%3D&amp;nav=sHjU094FATObeK6kXfQOssf12861Yzfm9Wt%2FfRokAU5GhWHlfdqjtpGIb19OSKt9B0%2FxPzmcoMk%3D&amp;attdocparam=oLk9XxjaVPyqLs6NmTJebEJYgifw8ujv2hrUTHCnkWf6nTyatMSOepNFGy66hLKtdCuFmAjzqCRIwQ%3D%3D&amp;fromContentView=1</t>
  </si>
  <si>
    <t>Ceiling Price</t>
  </si>
  <si>
    <t>VND/KWh</t>
  </si>
  <si>
    <t>US$</t>
  </si>
  <si>
    <t>US$/MWh</t>
  </si>
  <si>
    <t>LNG CIF Price</t>
  </si>
  <si>
    <t>SOFRA 180 +3%</t>
  </si>
  <si>
    <t>https://www.evn.com.vn/d6/news/Dien-gio-ngoai-khoi-cho-phap-ly-0-17-123680.aspx</t>
  </si>
  <si>
    <t>Days in period</t>
  </si>
  <si>
    <t>Revenues Not Collected</t>
  </si>
  <si>
    <t>Operating Costs  Not Paid</t>
  </si>
  <si>
    <t>Add: This Period Not Collected</t>
  </si>
  <si>
    <t>Less: Prior Period Collected</t>
  </si>
  <si>
    <t>Add: This Period Not Paid</t>
  </si>
  <si>
    <t>Less: Prior Period Paid</t>
  </si>
  <si>
    <t>US/MWH</t>
  </si>
  <si>
    <t>Revenue</t>
  </si>
  <si>
    <t>Capital Structure Weight Equity</t>
  </si>
  <si>
    <t>Capital Structure Weight Debt</t>
  </si>
  <si>
    <t>End of First Loan</t>
  </si>
  <si>
    <t>Discount Rates</t>
  </si>
  <si>
    <r>
      <t xml:space="preserve">QĐ </t>
    </r>
    <r>
      <rPr>
        <u/>
        <sz val="9"/>
        <color rgb="FF1155CC"/>
        <rFont val="Calibri"/>
        <family val="2"/>
      </rPr>
      <t>1682/QĐ-TTg</t>
    </r>
  </si>
  <si>
    <t>Project Days for NPV Weighting</t>
  </si>
  <si>
    <t>Interst Rate</t>
  </si>
  <si>
    <t>Gamma Distribution</t>
  </si>
  <si>
    <t>Alpha</t>
  </si>
  <si>
    <t>Total Working Capital with Pre-funding</t>
  </si>
  <si>
    <t>Change in Working Capital with Pre-funding</t>
  </si>
  <si>
    <t>Accounts Payables Days</t>
  </si>
  <si>
    <t>Pre-Development %</t>
  </si>
  <si>
    <t>Pre-Development Cost</t>
  </si>
  <si>
    <t xml:space="preserve">Development Fee </t>
  </si>
  <si>
    <t>DRSA</t>
  </si>
  <si>
    <t>Cash Sweep on</t>
  </si>
  <si>
    <t>VAT on Capex</t>
  </si>
  <si>
    <t>Add: Interest Paid During Construct</t>
  </si>
  <si>
    <t>Depreciation Lifetime</t>
  </si>
  <si>
    <t>VAT on Capex refunds</t>
  </si>
  <si>
    <t>Structuring</t>
  </si>
  <si>
    <t>Risk Analysis</t>
  </si>
  <si>
    <t>Add: Initial Working Capital</t>
  </si>
  <si>
    <t>Initial Working Capital</t>
  </si>
  <si>
    <t>Total Working Capital</t>
  </si>
  <si>
    <t>Change in Working Capital</t>
  </si>
  <si>
    <t>Total Initial Working Capital</t>
  </si>
  <si>
    <t>Change in Initial Working Capital</t>
  </si>
  <si>
    <t>Funding Sources and Uses</t>
  </si>
  <si>
    <t>Debt Structuring Parameters</t>
  </si>
  <si>
    <t>Maintenance Period 4</t>
  </si>
  <si>
    <t>Maintenance Period 5</t>
  </si>
  <si>
    <t>Maintenance Period 6</t>
  </si>
  <si>
    <t>Maintenance Period 7</t>
  </si>
  <si>
    <t>Maintenance Period 8</t>
  </si>
  <si>
    <t>Maintenance Period 9</t>
  </si>
  <si>
    <t>Maintenance Period 10</t>
  </si>
  <si>
    <t>Maintenance Period 11</t>
  </si>
  <si>
    <t>BTU/KWh</t>
  </si>
  <si>
    <t>KJ/KWh</t>
  </si>
  <si>
    <t>% Increase from 85%</t>
  </si>
  <si>
    <t>Heat Rate (BTU/kWh)</t>
  </si>
  <si>
    <t>Heat Rate (kJ/kWh)</t>
  </si>
  <si>
    <t>Heat Rate vs Load Factor conversion Table</t>
  </si>
  <si>
    <t>Discount Rate</t>
  </si>
  <si>
    <t>Interest Rate Limit (SOFR)</t>
  </si>
  <si>
    <t>Interest Rate Limit (SBV)</t>
  </si>
  <si>
    <t>Conversions</t>
  </si>
  <si>
    <t>Links</t>
  </si>
  <si>
    <t>Circular 12/2025</t>
  </si>
  <si>
    <t>Notes</t>
  </si>
  <si>
    <t xml:space="preserve"> </t>
  </si>
  <si>
    <t>kJ/kWh (HHV)</t>
  </si>
  <si>
    <t>BTU/Kwh (HHV)</t>
  </si>
  <si>
    <t>Baseline</t>
  </si>
  <si>
    <t>2024 - 1260/QD-BCT</t>
  </si>
  <si>
    <t>2025 -  09/2025/TT-BCT</t>
  </si>
  <si>
    <t>Unit</t>
  </si>
  <si>
    <t>https://baodautu.vn/khung-gia-phat-dien-cho-du-an-dien-dung-khi-lng-nhap-khau-la-332742-dongkwh-d258454.html#:~:text=Tuy%20nhi%C3%AAn%2C%20hi%E1%BB%87n%20ch%C6%B0a%20c%C3%B3,069%2C38%20%C4%91%E1%BB%93ng%2FkWh</t>
  </si>
  <si>
    <t>Datapoint</t>
  </si>
  <si>
    <t>Ceiling Price LNG</t>
  </si>
  <si>
    <t>Ceiling Price Nat Gas</t>
  </si>
  <si>
    <t>Fuel Type</t>
  </si>
  <si>
    <t>Domestic Natural Gas</t>
  </si>
  <si>
    <t>LNG</t>
  </si>
  <si>
    <t xml:space="preserve">Capacity Charges </t>
  </si>
  <si>
    <t>Actual Fuel Price  per MJ</t>
  </si>
  <si>
    <t>&lt;--- Do Not Delete</t>
  </si>
  <si>
    <t>Inflation</t>
  </si>
  <si>
    <t>BTU/KWh (HHV)</t>
  </si>
  <si>
    <t>Heat Rate Domestic Gas</t>
  </si>
  <si>
    <t>Heat Rate LNG</t>
  </si>
  <si>
    <t>Load Factor Basis</t>
  </si>
  <si>
    <t>https://english.luatvietnam.vn/xuat-nhap-khau/circular-09-2025-tt-bct-electricity-generation-price-bracket-389500-d1.html#:~:text=HR%3A</t>
  </si>
  <si>
    <t>Construction Dates</t>
  </si>
  <si>
    <t>Target Fuel Price - LNG</t>
  </si>
  <si>
    <t>Actual Fuel Price - LNG</t>
  </si>
  <si>
    <t>Target Fuel Price - Domestic Natural Gas</t>
  </si>
  <si>
    <t>Actual Fuel Price - Domestic Natural Gas</t>
  </si>
  <si>
    <t>Domestic Gas</t>
  </si>
  <si>
    <t>Domestic CIF Gas</t>
  </si>
  <si>
    <t> No. 983/QD-BCT</t>
  </si>
  <si>
    <t>https://nangluongvietnam.vn/phe-duyet-khung-gia-phat-dien-tu-nguon-thuy-dien-dien-khi-va-dien-mat-troi-nam-2025-34069.html#:~:text=,6.516%2C24%20BTU%2FkWh</t>
  </si>
  <si>
    <t xml:space="preserve">LNG </t>
  </si>
  <si>
    <t>LNG Transport Cost</t>
  </si>
  <si>
    <t>https://thuvienphapluat.vn/chinh-sach-phap-luat-moi/vn/ho-tro-phap-luat/chinh-sach-moi/85516/khung-gia-phat-dien-nha-may-tua-bin-khi-chu-trinh-hon-hop-su-dung-khi-thien-nhien-hoa-long-nam-2025#:~:text=Gi%C3%A1%20kh%C3%AD%20thi%C3%AAn%20nhi%C3%AAn%20h%C3%B3a,l%E1%BB%8Fng%20nh%E1%BA%ADp%20kh%E1%BA%A9u</t>
  </si>
  <si>
    <t>Domestic Gas Transport</t>
  </si>
  <si>
    <t>Periodic Discount Factor</t>
  </si>
  <si>
    <t>US$/kW</t>
  </si>
  <si>
    <t>US$/million BTU</t>
  </si>
  <si>
    <t>US$/GJ</t>
  </si>
  <si>
    <t>VND/US$</t>
  </si>
  <si>
    <t>US$/mmBTU</t>
  </si>
  <si>
    <t>VND/US$ - LNG/Gas</t>
  </si>
  <si>
    <t>VND/US$ Electricity Ceiling</t>
  </si>
  <si>
    <t>US$/kW/Month</t>
  </si>
  <si>
    <t>US$/Gj</t>
  </si>
  <si>
    <t>US$/kW - yr</t>
  </si>
  <si>
    <t>US$ / kW / mth</t>
  </si>
  <si>
    <t>US$/kW-yr</t>
  </si>
  <si>
    <t>US$000</t>
  </si>
  <si>
    <t>US$/MWH</t>
  </si>
  <si>
    <t>Plant EPC Cost</t>
  </si>
  <si>
    <t>Cashflow Available for Debt Service</t>
  </si>
  <si>
    <t>Project Name</t>
  </si>
  <si>
    <t>Source</t>
  </si>
  <si>
    <t>Nhon Trac</t>
  </si>
  <si>
    <t>https://theinvestor.vn/vietnam-targets-6634-mw-from-gas-to-power-plants-in-2030-d8153.html#:~:text=Two%20major%20gas,Vung%20Tau</t>
  </si>
  <si>
    <t>O Mon III</t>
  </si>
  <si>
    <t>https://en.evn.com.vn/d6/news/Can-Tho-approves-investor-for-big-thermal-power-plant-66-163-3052.aspx#:~:text=Vietnam%20Electricity%20,by%20the%20municipal%20People%E2%80%99s%20Committee</t>
  </si>
  <si>
    <t>Quang Trach II</t>
  </si>
  <si>
    <t>Plant EPC + LNG Terminal</t>
  </si>
  <si>
    <t>https://theinvestor.vn/state-utility-evn-signs-feasibility-study-contract-for-21-bln-lng-power-plant-d14240.html</t>
  </si>
  <si>
    <t>Plant EPC</t>
  </si>
  <si>
    <t>Plant EPC; Domestic Gas Project</t>
  </si>
  <si>
    <t>Quynh Lap</t>
  </si>
  <si>
    <t>https://cafef.vn/so-huu-nha-may-dien-khi-lng-hon-2-ty-usd-kinh-te-cua-tinh-rong-nhat-viet-nam-dang-phat-trien-ra-sao-188241029064253659.chn#:~:text=Qu%E1%BB%B3nh%20L%E1%BA%ADp%2C%20th%E1%BB%8B%20x%C3%A3%20Ho%C3%A0ng,Mai</t>
  </si>
  <si>
    <t>Plant EPC Cost - Low Cost Scenario</t>
  </si>
  <si>
    <t>Plant EPC Cost - Mid Cost Scenario</t>
  </si>
  <si>
    <t>Plant EPC Cost - High Cost Scenario</t>
  </si>
  <si>
    <t>For Charts</t>
  </si>
  <si>
    <t>Operating Costs</t>
  </si>
  <si>
    <t>Equity Cashflows</t>
  </si>
  <si>
    <t>Construction Expenditures</t>
  </si>
  <si>
    <t>Decomissioning Year</t>
  </si>
  <si>
    <t>Discount Factor</t>
  </si>
  <si>
    <t>Project Finance Dashboard</t>
  </si>
  <si>
    <t>&lt;--- 'Adders' refers to debt-related cost (e.g. fees) that are not directly associated with capital expenditures</t>
  </si>
  <si>
    <t>Add: Interest During Construction on Sub Debt</t>
  </si>
  <si>
    <t>Add: Total Interest During Construction on Senior Debt</t>
  </si>
  <si>
    <t>Debt Service Reserve Account</t>
  </si>
  <si>
    <t>Half a period</t>
  </si>
  <si>
    <t>Foreign Exchange</t>
  </si>
  <si>
    <t>Depreciation (excluding interest during construction and debt fees)</t>
  </si>
  <si>
    <t>Adjusted EBT for net operating loss</t>
  </si>
  <si>
    <t>Subhordinated Debt Percent</t>
  </si>
  <si>
    <t>Subhordinated Debt Interest Rate</t>
  </si>
  <si>
    <t>Subhordinated Debt Maturities</t>
  </si>
  <si>
    <t>Interest and Fee Capitalisation (TRUE = Capitalise)</t>
  </si>
  <si>
    <t>Generation (MWh)</t>
  </si>
  <si>
    <t>Working Capital Changes</t>
  </si>
  <si>
    <t>Commencement of Operations Switch</t>
  </si>
  <si>
    <t>Value-Added Tax</t>
  </si>
  <si>
    <t>Value-Added Tax Refunds</t>
  </si>
  <si>
    <t>Value-Added Tax Receivable</t>
  </si>
  <si>
    <t>Less Value-Added Tax Payments</t>
  </si>
  <si>
    <t>Add Value-Added Tax Refunds</t>
  </si>
  <si>
    <t>Value-Added Tax Interest Rate</t>
  </si>
  <si>
    <t>Total Value-Added Tax</t>
  </si>
  <si>
    <t>Less: Value-Added Tax Refund</t>
  </si>
  <si>
    <t>Add: Value-Added Tax</t>
  </si>
  <si>
    <t>Less: Value-Added Tax Refunds</t>
  </si>
  <si>
    <t>Value-Added Tax Funding During Construruction</t>
  </si>
  <si>
    <t>Add Value-Added Tax Drawdowns</t>
  </si>
  <si>
    <t>Less Value-Added Tax Repaid</t>
  </si>
  <si>
    <t>Funding Needs after Value-Added Tax</t>
  </si>
  <si>
    <t>Value-Added Tax Debt</t>
  </si>
  <si>
    <t>Value-Added Tax Rate</t>
  </si>
  <si>
    <t xml:space="preserve">No. of months delay for Value-Added Tax receipts </t>
  </si>
  <si>
    <t>Value-Added Tax Refunds Test</t>
  </si>
  <si>
    <t>Total months before Commencement of Operations Date</t>
  </si>
  <si>
    <t>Months per period - pre Commencement of Operations Date</t>
  </si>
  <si>
    <t>periods per year - pre Commencement of Operations Date</t>
  </si>
  <si>
    <t>Months per period -post Commencement of Operations Date</t>
  </si>
  <si>
    <t>periods per year  - post Commencement of Operations Date</t>
  </si>
  <si>
    <t>Commencement of Operations Datee</t>
  </si>
  <si>
    <t>Commencement of Operations Datee Number</t>
  </si>
  <si>
    <t>Repayment Commencement of Operations Datee</t>
  </si>
  <si>
    <t>Draw Commencement of Operations Datee (1-pro Rata; 2-Equity First; 3 - Debt)</t>
  </si>
  <si>
    <t>Less: Repayment at Commencement of Operations Date</t>
  </si>
  <si>
    <t>Less: Capital Expenditures</t>
  </si>
  <si>
    <t xml:space="preserve">Total Capital Expenditures Excl. Value-Added Tax </t>
  </si>
  <si>
    <t>Total Capital Expenditures Excl. Value-Added Tax Inc. Initial Working Capital</t>
  </si>
  <si>
    <t>Less Capital Expenditures</t>
  </si>
  <si>
    <t>Total Capital Expenditures Inc. Initial Working Capital</t>
  </si>
  <si>
    <t>Less: Depreciation</t>
  </si>
  <si>
    <t>Depreciation per Period</t>
  </si>
  <si>
    <t xml:space="preserve">Base Depreciation </t>
  </si>
  <si>
    <t>Depreciation on Fees</t>
  </si>
  <si>
    <t>Total Depreciation</t>
  </si>
  <si>
    <t>Remaining Depreciation</t>
  </si>
  <si>
    <t>Pre-Tax Cashflow</t>
  </si>
  <si>
    <t>Cashflow Available for Debt Service and Debt Service for Sculpting Repayment</t>
  </si>
  <si>
    <t>PerioDebt Servicein a Year for the Project Period</t>
  </si>
  <si>
    <t>Subtotal Cashflow Available for Debt Service</t>
  </si>
  <si>
    <t>Present Value Cashflow Available for Debt Service</t>
  </si>
  <si>
    <t>Present Value Debt Service</t>
  </si>
  <si>
    <t>Present Valueof Cashflow Available for Debt Service/Project Life</t>
  </si>
  <si>
    <t xml:space="preserve">Debt Service Reserve Account (Debt Service Reserve Account) Months </t>
  </si>
  <si>
    <t>Debt Service Reserve Account (Debt Service Reserve Account)</t>
  </si>
  <si>
    <t>Add: Debt Service Reserve Account (Debt Service Reserve Account)</t>
  </si>
  <si>
    <t>Add: Debt Service Reserve Account Funded</t>
  </si>
  <si>
    <t>Required Debt Service Reserve Account</t>
  </si>
  <si>
    <t>Less Opening Bal. Of Debt Service Reserve Account</t>
  </si>
  <si>
    <t>Required Funding of Debt Service Reserve Account</t>
  </si>
  <si>
    <t>Add Funding of Debt Debt Service Reserve Account</t>
  </si>
  <si>
    <t>Add Withdrawals from Debt Service Reserve Account</t>
  </si>
  <si>
    <t>Less Contributions/Top Up to Debt Service Reserve Account</t>
  </si>
  <si>
    <t>Subtotal After Debt Service Reserve Account</t>
  </si>
  <si>
    <t>Debt Net of Debt Service Reserve Account (Net Debt)</t>
  </si>
  <si>
    <t>Debt Service Reserve Account Account</t>
  </si>
  <si>
    <t>Target Debt Service Coverage Ratio</t>
  </si>
  <si>
    <t>Target Debt-Service Coverage Ratio (Debt Service Coverage Ratio)</t>
  </si>
  <si>
    <t>Re-Financing Debt Service Coverage Ratio Target</t>
  </si>
  <si>
    <t xml:space="preserve">Automated Debt Service Coverage Ratio Sculpted Repayment </t>
  </si>
  <si>
    <t>Debt Service Coverage Ratio</t>
  </si>
  <si>
    <t>Equity Cashflow</t>
  </si>
  <si>
    <t>Holding Period Cashflow</t>
  </si>
  <si>
    <t>Real/inflation-adjusted</t>
  </si>
  <si>
    <t>Real/inflation-adjustedised Capacity</t>
  </si>
  <si>
    <t>Real/inflation-adjusted Pre-tax Cash Flow</t>
  </si>
  <si>
    <t>Real/inflation-adjusted Free Cash Flow</t>
  </si>
  <si>
    <t>Real/inflation-adjusted Equity Cashflow (i.e. inflation-adjusted)</t>
  </si>
  <si>
    <t>After Tax Real/inflation-adjusted</t>
  </si>
  <si>
    <t>Subhordinated-Debt Pro-Rata</t>
  </si>
  <si>
    <t>Subhordinated-Debt During Construction</t>
  </si>
  <si>
    <t>Less Subhordinated-Debt already Used</t>
  </si>
  <si>
    <t>Remaining Subhordinated-Debt Available for funding</t>
  </si>
  <si>
    <t>Opening Subhordinated-Debt</t>
  </si>
  <si>
    <t>Closing Balance of Subhordinated-Debt</t>
  </si>
  <si>
    <t>Subtotal Cashflow Available for Subhordinated-Debt</t>
  </si>
  <si>
    <t>Less Interest on the Subhordinated-Debt</t>
  </si>
  <si>
    <t>Less repayment of Subhordinated-Debt</t>
  </si>
  <si>
    <t>Subhordinated-Debt</t>
  </si>
  <si>
    <t>Subtotal CF Available for Subhordinated-Debt</t>
  </si>
  <si>
    <t>Subhordinated-Debt %</t>
  </si>
  <si>
    <t>Capitalisation Switch</t>
  </si>
  <si>
    <t>Total from Columns</t>
  </si>
  <si>
    <t>Funding Code</t>
  </si>
  <si>
    <t>Refinance Switch</t>
  </si>
  <si>
    <t>Date of Refinance</t>
  </si>
  <si>
    <t>Target Debt Service</t>
  </si>
  <si>
    <t>Add:  Interest During Construction on Value-Added Tax</t>
  </si>
  <si>
    <t>Interest During Construction (Interest During Construction)</t>
  </si>
  <si>
    <t>Depreciation on Interest During Construction and Fees</t>
  </si>
  <si>
    <t>Depreciation on Interest During Construction</t>
  </si>
  <si>
    <t>Interest During Construction Net Plant Balance</t>
  </si>
  <si>
    <t>Less Allowance on Interest During Construction</t>
  </si>
  <si>
    <t>Net Interest During Construction</t>
  </si>
  <si>
    <t>TechNet Operating Lossogy</t>
  </si>
  <si>
    <t>EBT without Net Operating Loss</t>
  </si>
  <si>
    <t>Pre-Tax Internal Rate of Return</t>
  </si>
  <si>
    <t>Post-Tax Internal Rate of Return</t>
  </si>
  <si>
    <t>Equity Internal Rate of Return</t>
  </si>
  <si>
    <t>After tax Project Internal Rate of Return</t>
  </si>
  <si>
    <t>Internal Rate of Return limit</t>
  </si>
  <si>
    <t>Not clear whether this is equity or project Internal Rate of Return!</t>
  </si>
  <si>
    <t>Real/inflation-adjusted Pre-tax Internal Rate of Return</t>
  </si>
  <si>
    <t>Real/inflation-adjusted Project Internal Rate of Return</t>
  </si>
  <si>
    <t>Real/inflation-adjusted Equity Internal Rate of Return</t>
  </si>
  <si>
    <t>Senior Debt Internal Rate of Return Real/inflation-adjusted</t>
  </si>
  <si>
    <t>Senior Debt Internal Rate of Return</t>
  </si>
  <si>
    <t>Internal Rate of Return over Holding Period</t>
  </si>
  <si>
    <t>Project Internal Rate of Return over Holding Period</t>
  </si>
  <si>
    <t>Accounts Receivable Days</t>
  </si>
  <si>
    <t>Accounts Receivable Percent of Revenues Recorded</t>
  </si>
  <si>
    <t>Accounts Receivable Balance</t>
  </si>
  <si>
    <t>Accounts Payables Percent of Expenses Recorded</t>
  </si>
  <si>
    <t>Accounts Payables Balance</t>
  </si>
  <si>
    <t>Net Plant Value</t>
  </si>
  <si>
    <t>&lt;---- Do not Delete</t>
  </si>
  <si>
    <t>Less Working Capital Change</t>
  </si>
  <si>
    <t>Cashflow Available For Debt Service</t>
  </si>
  <si>
    <t>Subtotal Cashflow Available For Debt Service</t>
  </si>
  <si>
    <t>Discount Rate Trajectory</t>
  </si>
  <si>
    <t>Years Before Repayment</t>
  </si>
  <si>
    <t>Years of Repayment</t>
  </si>
  <si>
    <t>Number of Months of Construction</t>
  </si>
  <si>
    <t>Improvement after Maintenance</t>
  </si>
  <si>
    <t>Power Generation of the Plant</t>
  </si>
  <si>
    <t>Power Generation from Capacity Factor</t>
  </si>
  <si>
    <t>Power Generation</t>
  </si>
  <si>
    <t>Debt Service Reserve Account Months</t>
  </si>
  <si>
    <t>Debt Service Reserve Account Interest Rate</t>
  </si>
  <si>
    <t xml:space="preserve">Target Debt Service Coverage Ratio </t>
  </si>
  <si>
    <t>Assumed Debt Service Coverage Ratio on Refinancing</t>
  </si>
  <si>
    <t>(x)</t>
  </si>
  <si>
    <t>Number of years before subhordinate debt is paid</t>
  </si>
  <si>
    <t xml:space="preserve">Assumed Term </t>
  </si>
  <si>
    <t>Commencement of Operations Date Month</t>
  </si>
  <si>
    <t>FX macro</t>
  </si>
  <si>
    <t>Modelling Methodology &amp; Documentation</t>
  </si>
  <si>
    <t>Worksheet Name</t>
  </si>
  <si>
    <t>Valuation and Refinancing</t>
  </si>
  <si>
    <t>Controls the scenario logic of the model. Allows users to switch between Base, Low, High, and Custom cases, and feeds these assumptions into other worksheets accordingly.</t>
  </si>
  <si>
    <t>Policies, Data &amp; Conversions</t>
  </si>
  <si>
    <t>Operating Assumptions</t>
  </si>
  <si>
    <t>Contains the key technical and operational parameters of the gas project. Includes capacity, availability, degradation, fuel prices, heat rate, and dispatch assumptions.</t>
  </si>
  <si>
    <t>EBITDA and Capital Expenditures</t>
  </si>
  <si>
    <t>Annual Analysis</t>
  </si>
  <si>
    <t>Finance and Value Assumptions</t>
  </si>
  <si>
    <t>Tax Assumptions</t>
  </si>
  <si>
    <t>Audit Sheet</t>
  </si>
  <si>
    <t>Details the debt structuring, drawdown, interest, and repayment profile. This sheet calculates debt service, debt sizing, and sculpting based on projected cash flows and tax considerations. Performs the core financial valuation, including calculation of project IRRs, NPV, and refinancing scenarios. It synthesizes inputs from other sheets to calculate overall project economics and assess refinancing benefits.</t>
  </si>
  <si>
    <t>Offers the option to analyse how post-operations refinancing of debt impact overall project returns</t>
  </si>
  <si>
    <t>Houses supporting data such as macroeconomic assumptions (e.g. inflation, FX rates), policy factors and Circulars, and unit conversions. Also includes mapping between units and currencies.</t>
  </si>
  <si>
    <t>Calculates pre-tax operating finance results from revenues and O&amp;M costs, and lays out the project’s capital expenditures (CAPEX) profile including timing and phasing.</t>
  </si>
  <si>
    <t>Contains the key financial assumptions such as discount rates, WACC, financing fees, inflation, and residual value assumptions. These feed directly into the 'Project Finance' and 'Valuation and Refinancing' sheets.</t>
  </si>
  <si>
    <t>Project Finance</t>
  </si>
  <si>
    <t>Specifies the corporate tax regime, Valued-Added Tax Treatment, depreciation schedules etc.</t>
  </si>
  <si>
    <t>A control and diagnostics sheet that checks for model integrity. It flags errors, balance mismatches, or inconsistencies in inputs and calculations. If there is an error in due to a change in customisable assumptions, this will show at the top of each worksheet in Cell A1. If Cell a! contains anything other than 'Model Functioning without errors', please re-adjust assumptions.</t>
  </si>
  <si>
    <t>Re-Financing On?</t>
  </si>
  <si>
    <t>Contents Page</t>
  </si>
  <si>
    <t>Scenarios</t>
  </si>
  <si>
    <t>Methodology</t>
  </si>
  <si>
    <t>This sheet contains information on the model's methodology with regards to debt structuring and tax optimisation</t>
  </si>
  <si>
    <t>Aggregates financial results on an annual basis, including key metrics like revenues, EBITDA, capex, debt service, taxes, and free cash flow. Charts on the Dashboard may link to data within this sheet</t>
  </si>
  <si>
    <t>Displays the key outputs of the model in a clear, high-level format suitable for reports and presentations. Includes IRRs, cash flows, debt ratios, and other metrics across different scenarios. On this dashboard, there is the option to choose a number of scenarios, 'Base Case', High Case', 'Low Case' and 'Custom Case'. Base Case Uses assumptions based on Benchmarks found in Circular No. 09/2025/TT-BCT Circular, No. 983/QD-BCT and the new Electricity Law
It is recommended to set the Project Finance Dashboard to 'Base Case', then switch to 'Custom Case', after which you can view how deviations of input assumptions from Electricity Benchmark Prices and Inputs will impact project returns and structuring</t>
  </si>
  <si>
    <t>Fuel-Cost Passthrough?</t>
  </si>
  <si>
    <t>Heading2</t>
  </si>
  <si>
    <t>Template</t>
  </si>
  <si>
    <t>Formatting and colour-coding for the model</t>
  </si>
  <si>
    <t>Timing &amp; Periodicity</t>
  </si>
  <si>
    <t>Timing and Periodicity Assumptions</t>
  </si>
  <si>
    <t>EBITDA Less Working Capital</t>
  </si>
  <si>
    <t>Outputs</t>
  </si>
  <si>
    <t>VBA OUTPUT</t>
  </si>
  <si>
    <t>Timing And Periodicity</t>
  </si>
  <si>
    <t>VBA Structuring</t>
  </si>
  <si>
    <t>Model Mode (1-Structuring)</t>
  </si>
  <si>
    <t>Special Dividends</t>
  </si>
  <si>
    <t>Funding Needs after Value-Added Tax (Percent of Construction)</t>
  </si>
  <si>
    <t>Sweep %</t>
  </si>
  <si>
    <t>Start</t>
  </si>
  <si>
    <t>Dynamic input assumption</t>
  </si>
  <si>
    <t>Fixed input</t>
  </si>
  <si>
    <t>Explanations/methods/units</t>
  </si>
  <si>
    <t>Price</t>
  </si>
  <si>
    <t>Technology</t>
  </si>
  <si>
    <t>Rate Limit</t>
  </si>
  <si>
    <t>X</t>
  </si>
  <si>
    <t>Planned Projects</t>
  </si>
  <si>
    <t>Engineering, Procurement and Construction Costs</t>
  </si>
  <si>
    <t>Key Assumptions from Policy Documents and Projects</t>
  </si>
  <si>
    <t>CIF' prices include transportation costs</t>
  </si>
  <si>
    <t>Warning</t>
  </si>
  <si>
    <t>Sale Valuation</t>
  </si>
  <si>
    <t>Without Sale</t>
  </si>
  <si>
    <t xml:space="preserve">Refinancing Dashboard </t>
  </si>
  <si>
    <t>This model is designed for a gas plant in Vietnam. Initially, the model is tuned to present results for a 300MW Combined-Cycle Gas Plant that uses domestic gas sourced from within Vietnam. However, there are options to change nameplate capacity and fuel source on the 'Project Finance Dashboards' worksheet and the 'Operating Assumptions' Worksheet.
A core functionality of the model is debt-sizing and structuring. The methodology is desgined to calculate the gas plant's debt and loan repayment chedule to align with the project’s ability to pay — this is known as debt sculpting. Rather than having fixed debt repayments (like a mortgage), the repayments are shaped to match the project’s expected cash flow each year, after accounting for operating costs, taxes, and other obligations. The goal is to maintain a consistent Debt Service Coverage Ratio (DSCR) — a financial metric that ensures the project always generates more than enough cash to cover its loan payments. The model has options to include only one loan tranche, or to explore senior and subhordinated tranching
To do this, the model:
   1) Starts by estimating the total cost of the project, then deducts the equity contribution to find out how much needs to be borrowed.
   2) Forecasts the project’s cash flow after costs and taxes (CFADS).
   3) Based on a target DSCR (e.g. 1.3x), it works backwards to calculate how much debt service the project can afford each year.
   4) From this, it splits the debt service into interest and principal repayments.
   5)It then updates the loan balance and recalculates interest, which affects taxes — and repeats this loop until everything lines up.
Because interest payments reduce taxable income, the model also simulates tax calculations during the sculpting process. This is important because taxes affect the cash available to repay debt. The model:
   1) Forecasts profit before tax based on revenues, costs, depreciation, and interest.
   2) Applies the tax rate, including any carry-forward losses from earlier years.
   3) Adjusts the available cash flow accordingly.
   4) This tax estimate feeds back into the debt sculpting loop, ensuring the repayment plan reflects the true, after-tax cash available.
All assumptions regarding the operations (costs &amp; revenue components, generation etc.), financing and tax are customisable either on the 'Project Finance Dashboard' worksheet (which is easiest), or in the assumptions' corresponding worksheet.
If you would like to size the debt based on equal repayment structures, you can choose 'Equal Instalments' or 'Annuity' on either the 'Project Finance Dashboards' or 'Project Financing' worksheets. However, this will impact debt sizing and project returns.
On the 'Valuation and Refinancing' Worksheet, you can analyse the impact of post-operations refinancing on project returns</t>
  </si>
  <si>
    <t>Column Header</t>
  </si>
  <si>
    <t>Row Header</t>
  </si>
  <si>
    <t>Value-Added Tax Facility</t>
  </si>
  <si>
    <t>12 month Vietnames Dong Deposit Rate</t>
  </si>
  <si>
    <t>Adjust abse case lng assumptions for FOM and VOM so base case aligns with benchmark; Revise PPA methodology</t>
  </si>
  <si>
    <t>Funding Needs during Construction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</si>
</sst>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3" formatCode="_-* #,##0.00_-;\-* #,##0.00_-;_-* &quot;-&quot;??_-;_-@_-"/>
    <numFmt numFmtId="164" formatCode="0.0%"/>
    <numFmt numFmtId="165" formatCode="[$-409]dd\-mmm\-yy;@"/>
    <numFmt numFmtId="166" formatCode="_-[$€-1809]* #,##0_-;\-[$€-1809]* #,##0_-;_-[$€-1809]* &quot;-&quot;??_-;_-@_-"/>
    <numFmt numFmtId="167" formatCode="_-* #,##0_-;\-* #,##0_-;_-* &quot;-&quot;??_-;_-@_-"/>
    <numFmt numFmtId="168" formatCode="_(* #,##0.00_);_(* \(#,##0.00\);_(* &quot;-&quot;??_);_(@_)"/>
    <numFmt numFmtId="169" formatCode="_(* #,##0_);_(* \(#,##0\);_(* &quot;-&quot;??_);_(@_)"/>
    <numFmt numFmtId="170" formatCode="#,##0.0000"/>
    <numFmt numFmtId="171" formatCode="0.0"/>
    <numFmt numFmtId="172" formatCode="0.00000"/>
    <numFmt numFmtId="173" formatCode="[$-409]d\-mmm\-yy;@"/>
    <numFmt numFmtId="174" formatCode="dd/mm/yyyy;@"/>
    <numFmt numFmtId="175" formatCode="#,##0;\(#,##0\)"/>
    <numFmt numFmtId="176" formatCode="[$RM-4409]#,##0.00;[Red][$RM-4409]#,##0.00"/>
    <numFmt numFmtId="177" formatCode="_-* #,##0.00\ _€_-;\-* #,##0.00\ _€_-;_-* &quot;-&quot;??\ _€_-;_-@_-"/>
    <numFmt numFmtId="178" formatCode="_-[$€-1809]* #,##0.00_-;\-[$€-1809]* #,##0.00_-;_-[$€-1809]* &quot;-&quot;??_-;_-@_-"/>
    <numFmt numFmtId="179" formatCode="_-[$€-2]\ * #,##0_-;\-[$€-2]\ * #,##0_-;_-[$€-2]\ * &quot;-&quot;??_-;_-@_-"/>
    <numFmt numFmtId="180" formatCode="_-[$€-1809]* #,##0_-;\-[$€-1809]* #,##0_-;_-[$€-1809]* &quot;-&quot;?_-;_-@_-"/>
    <numFmt numFmtId="181" formatCode="_-* #,##0.0000_-;\-* #,##0.0000_-;_-* &quot;-&quot;??_-;_-@_-"/>
    <numFmt numFmtId="182" formatCode="#,##0.0"/>
    <numFmt numFmtId="183" formatCode="0.000"/>
    <numFmt numFmtId="184" formatCode="_-* #,##0.0_-;\-* #,##0.0_-;_-* &quot;-&quot;??_-;_-@_-"/>
    <numFmt numFmtId="185" formatCode="yyyy\-mm\-dd;@"/>
  </numFmts>
  <fonts count="52" x14ac:knownFonts="1">
    <font>
      <sz val="11"/>
      <color theme="1"/>
      <name val="Aptos Narrow"/>
      <family val="2"/>
      <scheme val="minor"/>
    </font>
    <font>
      <sz val="11"/>
      <color theme="1"/>
      <name val="Aptos Narrow"/>
      <family val="2"/>
      <scheme val="minor"/>
    </font>
    <font>
      <sz val="10"/>
      <name val="Arial"/>
      <family val="2"/>
    </font>
    <font>
      <sz val="9"/>
      <name val="Calibri"/>
      <family val="2"/>
    </font>
    <font>
      <b/>
      <sz val="9"/>
      <color rgb="FFFF0000"/>
      <name val="Calibri"/>
      <family val="2"/>
    </font>
    <font>
      <sz val="9"/>
      <color rgb="FF3333CC"/>
      <name val="Calibri"/>
      <family val="2"/>
    </font>
    <font>
      <sz val="11"/>
      <name val="Calibri"/>
      <family val="2"/>
    </font>
    <font>
      <b/>
      <sz val="9"/>
      <name val="Calibri"/>
      <family val="2"/>
    </font>
    <font>
      <b/>
      <sz val="11"/>
      <color rgb="FFFF0000"/>
      <name val="Calibri"/>
      <family val="2"/>
    </font>
    <font>
      <sz val="9"/>
      <color theme="1"/>
      <name val="Calibri"/>
      <family val="2"/>
    </font>
    <font>
      <b/>
      <sz val="9"/>
      <color theme="0"/>
      <name val="Calibri"/>
      <family val="2"/>
    </font>
    <font>
      <sz val="9"/>
      <color rgb="FF0070C0"/>
      <name val="Calibri"/>
      <family val="2"/>
    </font>
    <font>
      <sz val="9"/>
      <color rgb="FFFF0000"/>
      <name val="Calibri"/>
      <family val="2"/>
    </font>
    <font>
      <sz val="9"/>
      <color rgb="FF669900"/>
      <name val="Calibri"/>
      <family val="2"/>
    </font>
    <font>
      <b/>
      <u/>
      <sz val="9"/>
      <name val="Calibri"/>
      <family val="2"/>
    </font>
    <font>
      <sz val="10"/>
      <color theme="1"/>
      <name val="Calibri"/>
      <family val="2"/>
    </font>
    <font>
      <sz val="9"/>
      <color rgb="FFF3110B"/>
      <name val="Calibri"/>
      <family val="2"/>
    </font>
    <font>
      <b/>
      <sz val="9"/>
      <color theme="1"/>
      <name val="Calibri"/>
      <family val="2"/>
    </font>
    <font>
      <sz val="11"/>
      <color theme="1"/>
      <name val="Calibri"/>
      <family val="2"/>
    </font>
    <font>
      <sz val="11"/>
      <color rgb="FF333333"/>
      <name val="Calibri"/>
      <family val="2"/>
    </font>
    <font>
      <sz val="9"/>
      <color rgb="FF000000"/>
      <name val="Calibri"/>
      <family val="2"/>
    </font>
    <font>
      <u/>
      <sz val="9"/>
      <color rgb="FF1155CC"/>
      <name val="Calibri"/>
      <family val="2"/>
    </font>
    <font>
      <u/>
      <sz val="11"/>
      <color theme="10"/>
      <name val="Aptos Narrow"/>
      <family val="2"/>
      <scheme val="minor"/>
    </font>
    <font>
      <b/>
      <sz val="11"/>
      <color theme="1"/>
      <name val="Calibri"/>
      <family val="2"/>
    </font>
    <font>
      <b/>
      <sz val="9"/>
      <color rgb="FF00B050"/>
      <name val="Calibri"/>
      <family val="2"/>
    </font>
    <font>
      <b/>
      <sz val="16"/>
      <color theme="3"/>
      <name val="Calibri"/>
      <family val="2"/>
    </font>
    <font>
      <b/>
      <sz val="16"/>
      <color rgb="FF0070C0"/>
      <name val="Aptos Narrow"/>
      <family val="2"/>
      <scheme val="minor"/>
    </font>
    <font>
      <sz val="9"/>
      <color theme="1"/>
      <name val="Aptos Narrow"/>
      <family val="2"/>
      <scheme val="minor"/>
    </font>
    <font>
      <b/>
      <sz val="13"/>
      <color rgb="FF0070C0"/>
      <name val="Aptos Narrow"/>
      <family val="2"/>
      <scheme val="minor"/>
    </font>
    <font>
      <sz val="11"/>
      <color theme="0" tint="-0.499984740745262"/>
      <name val="Aptos Narrow"/>
      <family val="2"/>
      <scheme val="minor"/>
    </font>
    <font>
      <b/>
      <sz val="10"/>
      <color theme="0"/>
      <name val="Aptos Narrow"/>
      <family val="2"/>
      <scheme val="minor"/>
    </font>
    <font>
      <b/>
      <sz val="8"/>
      <color rgb="FF660066"/>
      <name val="Aptos Narrow"/>
      <family val="2"/>
      <scheme val="minor"/>
    </font>
    <font>
      <b/>
      <sz val="16"/>
      <color rgb="FF0070C0"/>
      <name val="Calibri"/>
      <family val="2"/>
    </font>
    <font>
      <b/>
      <sz val="13"/>
      <color rgb="FF0070C0"/>
      <name val="Calibri"/>
      <family val="2"/>
    </font>
    <font>
      <sz val="9"/>
      <color theme="0"/>
      <name val="Calibri"/>
      <family val="2"/>
    </font>
    <font>
      <sz val="9"/>
      <color theme="0" tint="-0.499984740745262"/>
      <name val="Calibri"/>
      <family val="2"/>
    </font>
    <font>
      <i/>
      <sz val="9"/>
      <color theme="4" tint="-0.249977111117893"/>
      <name val="Calibri"/>
      <family val="2"/>
    </font>
    <font>
      <sz val="9"/>
      <color rgb="FFEE0000"/>
      <name val="Calibri"/>
      <family val="2"/>
    </font>
    <font>
      <sz val="9"/>
      <color rgb="FF660066"/>
      <name val="Calibri"/>
      <family val="2"/>
    </font>
    <font>
      <b/>
      <sz val="11"/>
      <color theme="0"/>
      <name val="Calibri"/>
      <family val="2"/>
    </font>
    <font>
      <b/>
      <sz val="11"/>
      <name val="Calibri"/>
      <family val="2"/>
    </font>
    <font>
      <b/>
      <sz val="12"/>
      <color theme="0"/>
      <name val="Calibri"/>
      <family val="2"/>
    </font>
    <font>
      <sz val="12"/>
      <name val="Calibri"/>
      <family val="2"/>
    </font>
    <font>
      <b/>
      <sz val="12"/>
      <name val="Calibri"/>
      <family val="2"/>
    </font>
    <font>
      <sz val="11"/>
      <color rgb="FF660066"/>
      <name val="Calibri"/>
      <family val="2"/>
    </font>
    <font>
      <sz val="11"/>
      <color rgb="FF0070C0"/>
      <name val="Calibri"/>
      <family val="2"/>
    </font>
    <font>
      <b/>
      <sz val="11"/>
      <color rgb="FF00B050"/>
      <name val="Calibri"/>
      <family val="2"/>
    </font>
    <font>
      <sz val="12"/>
      <color theme="1"/>
      <name val="Calibri"/>
      <family val="2"/>
    </font>
    <font>
      <b/>
      <sz val="12"/>
      <color theme="3"/>
      <name val="Calibri"/>
      <family val="2"/>
    </font>
    <font>
      <b/>
      <sz val="12"/>
      <color theme="1"/>
      <name val="Calibri"/>
      <family val="2"/>
    </font>
    <font>
      <b/>
      <sz val="18"/>
      <color theme="3"/>
      <name val="Calibri"/>
      <family val="2"/>
    </font>
    <font>
      <sz val="11"/>
      <color rgb="FFFF0000"/>
      <name val="Calibri"/>
      <family val="2"/>
    </font>
  </fonts>
  <fills count="14">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65"/>
        <bgColor indexed="64"/>
      </patternFill>
    </fill>
    <fill>
      <patternFill patternType="solid">
        <fgColor rgb="FFFFCCCC"/>
        <bgColor indexed="64"/>
      </patternFill>
    </fill>
    <fill>
      <patternFill patternType="solid">
        <fgColor theme="4" tint="0.79998168889431442"/>
        <bgColor indexed="64"/>
      </patternFill>
    </fill>
    <fill>
      <patternFill patternType="solid">
        <fgColor rgb="FF2C3E50"/>
        <bgColor indexed="64"/>
      </patternFill>
    </fill>
    <fill>
      <patternFill patternType="solid">
        <fgColor rgb="FFEAEAEA"/>
        <bgColor indexed="64"/>
      </patternFill>
    </fill>
    <fill>
      <patternFill patternType="solid">
        <fgColor rgb="FFAED6F1"/>
        <bgColor indexed="64"/>
      </patternFill>
    </fill>
    <fill>
      <patternFill patternType="solid">
        <fgColor theme="2"/>
        <bgColor indexed="64"/>
      </patternFill>
    </fill>
    <fill>
      <patternFill patternType="solid">
        <fgColor rgb="FFFFA3C2"/>
        <bgColor indexed="64"/>
      </patternFill>
    </fill>
    <fill>
      <patternFill patternType="solid">
        <fgColor theme="0" tint="-4.9989318521683403E-2"/>
        <bgColor indexed="64"/>
      </patternFill>
    </fill>
    <fill>
      <patternFill patternType="solid">
        <fgColor theme="0" tint="-0.249977111117893"/>
        <bgColor indexed="64"/>
      </patternFill>
    </fill>
  </fills>
  <borders count="57">
    <border>
      <left/>
      <right/>
      <top/>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top/>
      <bottom style="medium">
        <color rgb="FF0070C0"/>
      </bottom>
      <diagonal/>
    </border>
    <border>
      <left/>
      <right/>
      <top/>
      <bottom style="thin">
        <color theme="0" tint="-0.499984740745262"/>
      </bottom>
      <diagonal/>
    </border>
    <border>
      <left style="hair">
        <color auto="1"/>
      </left>
      <right style="hair">
        <color auto="1"/>
      </right>
      <top style="hair">
        <color auto="1"/>
      </top>
      <bottom style="thin">
        <color auto="1"/>
      </bottom>
      <diagonal/>
    </border>
    <border>
      <left style="thin">
        <color theme="0"/>
      </left>
      <right style="thin">
        <color theme="0"/>
      </right>
      <top style="thin">
        <color theme="0"/>
      </top>
      <bottom style="thin">
        <color theme="0"/>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right/>
      <top/>
      <bottom style="thin">
        <color theme="3"/>
      </bottom>
      <diagonal/>
    </border>
    <border>
      <left style="hair">
        <color auto="1"/>
      </left>
      <right style="thin">
        <color auto="1"/>
      </right>
      <top/>
      <bottom style="hair">
        <color auto="1"/>
      </bottom>
      <diagonal/>
    </border>
    <border>
      <left style="hair">
        <color auto="1"/>
      </left>
      <right style="thin">
        <color auto="1"/>
      </right>
      <top style="hair">
        <color auto="1"/>
      </top>
      <bottom style="thin">
        <color theme="3"/>
      </bottom>
      <diagonal/>
    </border>
    <border>
      <left/>
      <right/>
      <top style="thin">
        <color theme="3"/>
      </top>
      <bottom style="thin">
        <color theme="3"/>
      </bottom>
      <diagonal/>
    </border>
    <border>
      <left style="hair">
        <color auto="1"/>
      </left>
      <right style="thin">
        <color auto="1"/>
      </right>
      <top style="hair">
        <color auto="1"/>
      </top>
      <bottom/>
      <diagonal/>
    </border>
    <border>
      <left style="hair">
        <color auto="1"/>
      </left>
      <right style="thin">
        <color auto="1"/>
      </right>
      <top style="thin">
        <color theme="3"/>
      </top>
      <bottom style="thin">
        <color theme="3"/>
      </bottom>
      <diagonal/>
    </border>
    <border>
      <left style="thin">
        <color theme="0"/>
      </left>
      <right style="thin">
        <color theme="0"/>
      </right>
      <top style="thin">
        <color theme="3"/>
      </top>
      <bottom style="thin">
        <color theme="3"/>
      </bottom>
      <diagonal/>
    </border>
    <border>
      <left style="hair">
        <color auto="1"/>
      </left>
      <right style="hair">
        <color auto="1"/>
      </right>
      <top/>
      <bottom style="hair">
        <color auto="1"/>
      </bottom>
      <diagonal/>
    </border>
    <border>
      <left style="hair">
        <color auto="1"/>
      </left>
      <right style="thin">
        <color auto="1"/>
      </right>
      <top/>
      <bottom/>
      <diagonal/>
    </border>
    <border>
      <left style="thin">
        <color theme="0"/>
      </left>
      <right style="thin">
        <color theme="0"/>
      </right>
      <top/>
      <bottom/>
      <diagonal/>
    </border>
    <border>
      <left style="thin">
        <color theme="0"/>
      </left>
      <right style="thin">
        <color theme="0"/>
      </right>
      <top style="thin">
        <color theme="3"/>
      </top>
      <bottom style="medium">
        <color theme="3"/>
      </bottom>
      <diagonal/>
    </border>
    <border>
      <left/>
      <right/>
      <top style="thin">
        <color theme="3"/>
      </top>
      <bottom style="medium">
        <color theme="3"/>
      </bottom>
      <diagonal/>
    </border>
    <border>
      <left style="hair">
        <color auto="1"/>
      </left>
      <right style="thin">
        <color auto="1"/>
      </right>
      <top style="thin">
        <color theme="3"/>
      </top>
      <bottom style="medium">
        <color theme="3"/>
      </bottom>
      <diagonal/>
    </border>
    <border>
      <left style="hair">
        <color auto="1"/>
      </left>
      <right style="thin">
        <color auto="1"/>
      </right>
      <top style="thin">
        <color indexed="64"/>
      </top>
      <bottom style="thin">
        <color indexed="64"/>
      </bottom>
      <diagonal/>
    </border>
    <border>
      <left style="thin">
        <color theme="0"/>
      </left>
      <right style="thin">
        <color theme="0"/>
      </right>
      <top style="thin">
        <color indexed="64"/>
      </top>
      <bottom style="thin">
        <color indexed="64"/>
      </bottom>
      <diagonal/>
    </border>
    <border>
      <left style="hair">
        <color auto="1"/>
      </left>
      <right style="thin">
        <color auto="1"/>
      </right>
      <top/>
      <bottom style="thin">
        <color indexed="64"/>
      </bottom>
      <diagonal/>
    </border>
    <border>
      <left/>
      <right style="medium">
        <color indexed="64"/>
      </right>
      <top style="thin">
        <color indexed="64"/>
      </top>
      <bottom style="thin">
        <color indexed="64"/>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auto="1"/>
      </right>
      <top style="hair">
        <color auto="1"/>
      </top>
      <bottom style="hair">
        <color auto="1"/>
      </bottom>
      <diagonal/>
    </border>
    <border>
      <left/>
      <right style="medium">
        <color indexed="64"/>
      </right>
      <top/>
      <bottom/>
      <diagonal/>
    </border>
    <border>
      <left style="medium">
        <color indexed="64"/>
      </left>
      <right style="thin">
        <color auto="1"/>
      </right>
      <top style="hair">
        <color auto="1"/>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theme="0"/>
      </bottom>
      <diagonal/>
    </border>
    <border>
      <left style="medium">
        <color indexed="64"/>
      </left>
      <right style="hair">
        <color auto="1"/>
      </right>
      <top style="hair">
        <color auto="1"/>
      </top>
      <bottom style="thin">
        <color auto="1"/>
      </bottom>
      <diagonal/>
    </border>
    <border>
      <left style="hair">
        <color auto="1"/>
      </left>
      <right style="medium">
        <color indexed="64"/>
      </right>
      <top style="hair">
        <color auto="1"/>
      </top>
      <bottom style="thin">
        <color auto="1"/>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bottom style="thin">
        <color indexed="64"/>
      </bottom>
      <diagonal/>
    </border>
    <border>
      <left style="medium">
        <color indexed="64"/>
      </left>
      <right style="thin">
        <color auto="1"/>
      </right>
      <top style="hair">
        <color auto="1"/>
      </top>
      <bottom/>
      <diagonal/>
    </border>
    <border>
      <left style="medium">
        <color indexed="64"/>
      </left>
      <right style="thin">
        <color auto="1"/>
      </right>
      <top style="hair">
        <color auto="1"/>
      </top>
      <bottom style="thin">
        <color indexed="64"/>
      </bottom>
      <diagonal/>
    </border>
    <border>
      <left style="medium">
        <color indexed="64"/>
      </left>
      <right style="thin">
        <color auto="1"/>
      </right>
      <top/>
      <bottom/>
      <diagonal/>
    </border>
    <border>
      <left style="thin">
        <color auto="1"/>
      </left>
      <right/>
      <top/>
      <bottom style="thin">
        <color indexed="64"/>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top style="medium">
        <color indexed="64"/>
      </top>
      <bottom style="thin">
        <color theme="0"/>
      </bottom>
      <diagonal/>
    </border>
    <border>
      <left style="medium">
        <color indexed="64"/>
      </left>
      <right style="thin">
        <color auto="1"/>
      </right>
      <top/>
      <bottom style="hair">
        <color auto="1"/>
      </bottom>
      <diagonal/>
    </border>
  </borders>
  <cellStyleXfs count="1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2" fillId="0" borderId="0"/>
    <xf numFmtId="168" fontId="1" fillId="0" borderId="0" applyFont="0" applyFill="0" applyBorder="0" applyAlignment="0" applyProtection="0"/>
    <xf numFmtId="9" fontId="2" fillId="0" borderId="0" applyFont="0" applyFill="0" applyBorder="0" applyAlignment="0" applyProtection="0"/>
    <xf numFmtId="0" fontId="22" fillId="0" borderId="0" applyNumberFormat="0" applyFill="0" applyBorder="0" applyAlignment="0" applyProtection="0"/>
    <xf numFmtId="0" fontId="26" fillId="0" borderId="8" applyNumberFormat="0" applyAlignment="0" applyProtection="0"/>
    <xf numFmtId="0" fontId="27" fillId="0" borderId="0"/>
    <xf numFmtId="0" fontId="28" fillId="0" borderId="8" applyNumberFormat="0" applyFill="0" applyAlignment="0" applyProtection="0"/>
    <xf numFmtId="0" fontId="29" fillId="0" borderId="9" applyNumberFormat="0" applyFill="0" applyAlignment="0" applyProtection="0"/>
    <xf numFmtId="0" fontId="30" fillId="7" borderId="11">
      <alignment horizontal="center" vertical="center" wrapText="1"/>
    </xf>
    <xf numFmtId="0" fontId="30" fillId="7" borderId="11">
      <alignment horizontal="center" vertical="center"/>
    </xf>
    <xf numFmtId="3" fontId="27" fillId="0" borderId="13">
      <alignment horizontal="center" vertical="center"/>
    </xf>
    <xf numFmtId="0" fontId="31" fillId="12" borderId="13">
      <alignment horizontal="center" vertical="center"/>
    </xf>
  </cellStyleXfs>
  <cellXfs count="405">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7" fillId="0" borderId="0" xfId="0" applyFont="1" applyAlignment="1">
      <alignment horizontal="left"/>
    </xf>
    <xf numFmtId="10" fontId="3" fillId="0" borderId="0" xfId="0" applyNumberFormat="1" applyFont="1"/>
    <xf numFmtId="3" fontId="3" fillId="0" borderId="0" xfId="0" applyNumberFormat="1" applyFont="1"/>
    <xf numFmtId="9" fontId="3" fillId="0" borderId="0" xfId="0" applyNumberFormat="1" applyFont="1"/>
    <xf numFmtId="4" fontId="6" fillId="0" borderId="0" xfId="0" applyNumberFormat="1" applyFont="1"/>
    <xf numFmtId="4" fontId="3" fillId="0" borderId="0" xfId="0" applyNumberFormat="1" applyFont="1"/>
    <xf numFmtId="15" fontId="3" fillId="0" borderId="0" xfId="0" applyNumberFormat="1" applyFont="1"/>
    <xf numFmtId="0" fontId="7" fillId="0" borderId="7" xfId="0" applyFont="1" applyBorder="1"/>
    <xf numFmtId="0" fontId="8" fillId="0" borderId="0" xfId="0" applyFont="1"/>
    <xf numFmtId="166" fontId="3" fillId="0" borderId="0" xfId="0" applyNumberFormat="1" applyFont="1"/>
    <xf numFmtId="167" fontId="3" fillId="0" borderId="0" xfId="1" applyNumberFormat="1" applyFont="1"/>
    <xf numFmtId="0" fontId="3" fillId="0" borderId="0" xfId="0" applyFont="1" applyAlignment="1">
      <alignment wrapText="1"/>
    </xf>
    <xf numFmtId="3" fontId="7" fillId="0" borderId="0" xfId="0" applyNumberFormat="1" applyFont="1" applyAlignment="1">
      <alignment horizontal="center"/>
    </xf>
    <xf numFmtId="0" fontId="9" fillId="0" borderId="0" xfId="0" applyFont="1"/>
    <xf numFmtId="0" fontId="3" fillId="0" borderId="0" xfId="3" applyFont="1"/>
    <xf numFmtId="0" fontId="12" fillId="0" borderId="0" xfId="0" applyFont="1"/>
    <xf numFmtId="0" fontId="7" fillId="0" borderId="0" xfId="3" applyFont="1"/>
    <xf numFmtId="14" fontId="3" fillId="0" borderId="0" xfId="3" applyNumberFormat="1" applyFont="1"/>
    <xf numFmtId="0" fontId="11" fillId="0" borderId="0" xfId="3" applyFont="1"/>
    <xf numFmtId="4" fontId="12" fillId="0" borderId="0" xfId="0" applyNumberFormat="1" applyFont="1"/>
    <xf numFmtId="3" fontId="12" fillId="0" borderId="0" xfId="0" applyNumberFormat="1" applyFont="1"/>
    <xf numFmtId="43" fontId="3" fillId="0" borderId="0" xfId="1" applyFont="1"/>
    <xf numFmtId="170" fontId="3" fillId="0" borderId="0" xfId="0" applyNumberFormat="1" applyFont="1"/>
    <xf numFmtId="9" fontId="12" fillId="0" borderId="0" xfId="0" applyNumberFormat="1" applyFont="1"/>
    <xf numFmtId="4" fontId="5" fillId="0" borderId="0" xfId="0" applyNumberFormat="1" applyFont="1"/>
    <xf numFmtId="10" fontId="12" fillId="0" borderId="0" xfId="0" applyNumberFormat="1" applyFont="1"/>
    <xf numFmtId="2" fontId="12" fillId="0" borderId="0" xfId="0" applyNumberFormat="1" applyFont="1"/>
    <xf numFmtId="172" fontId="5" fillId="0" borderId="0" xfId="0" applyNumberFormat="1" applyFont="1"/>
    <xf numFmtId="172" fontId="3" fillId="0" borderId="0" xfId="0" applyNumberFormat="1" applyFont="1"/>
    <xf numFmtId="0" fontId="14" fillId="0" borderId="0" xfId="3" applyFont="1"/>
    <xf numFmtId="4" fontId="11" fillId="0" borderId="0" xfId="3" applyNumberFormat="1" applyFont="1"/>
    <xf numFmtId="173" fontId="11" fillId="0" borderId="0" xfId="3" applyNumberFormat="1" applyFont="1"/>
    <xf numFmtId="10" fontId="3" fillId="0" borderId="0" xfId="2" applyNumberFormat="1" applyFont="1" applyFill="1"/>
    <xf numFmtId="0" fontId="12" fillId="0" borderId="0" xfId="3" applyFont="1"/>
    <xf numFmtId="0" fontId="15" fillId="0" borderId="0" xfId="0" applyFont="1"/>
    <xf numFmtId="0" fontId="3" fillId="0" borderId="0" xfId="0" applyFont="1" applyAlignment="1">
      <alignment horizontal="center"/>
    </xf>
    <xf numFmtId="15" fontId="12" fillId="0" borderId="0" xfId="0" applyNumberFormat="1" applyFont="1"/>
    <xf numFmtId="0" fontId="3" fillId="0" borderId="0" xfId="5" applyNumberFormat="1" applyFont="1" applyFill="1"/>
    <xf numFmtId="168" fontId="3" fillId="0" borderId="0" xfId="5" applyFont="1"/>
    <xf numFmtId="0" fontId="3" fillId="0" borderId="0" xfId="5" applyNumberFormat="1" applyFont="1"/>
    <xf numFmtId="176" fontId="3" fillId="0" borderId="0" xfId="5" applyNumberFormat="1" applyFont="1"/>
    <xf numFmtId="176" fontId="3" fillId="0" borderId="0" xfId="5" applyNumberFormat="1" applyFont="1" applyFill="1"/>
    <xf numFmtId="15" fontId="3" fillId="0" borderId="0" xfId="5" applyNumberFormat="1" applyFont="1"/>
    <xf numFmtId="177" fontId="3" fillId="0" borderId="0" xfId="0" applyNumberFormat="1" applyFont="1"/>
    <xf numFmtId="177" fontId="3" fillId="0" borderId="0" xfId="5" applyNumberFormat="1" applyFont="1"/>
    <xf numFmtId="43" fontId="3" fillId="0" borderId="0" xfId="0" applyNumberFormat="1" applyFont="1"/>
    <xf numFmtId="0" fontId="16" fillId="0" borderId="0" xfId="0" applyFont="1"/>
    <xf numFmtId="15" fontId="9" fillId="0" borderId="0" xfId="0" applyNumberFormat="1" applyFont="1"/>
    <xf numFmtId="174" fontId="9" fillId="0" borderId="0" xfId="0" applyNumberFormat="1" applyFont="1"/>
    <xf numFmtId="4" fontId="9" fillId="0" borderId="0" xfId="0" applyNumberFormat="1" applyFont="1"/>
    <xf numFmtId="14" fontId="9" fillId="0" borderId="0" xfId="0" applyNumberFormat="1" applyFont="1"/>
    <xf numFmtId="0" fontId="13" fillId="0" borderId="0" xfId="0" applyFont="1"/>
    <xf numFmtId="178" fontId="9" fillId="0" borderId="0" xfId="0" applyNumberFormat="1" applyFont="1"/>
    <xf numFmtId="10" fontId="9" fillId="0" borderId="0" xfId="2" applyNumberFormat="1" applyFont="1"/>
    <xf numFmtId="178" fontId="13" fillId="0" borderId="0" xfId="0" applyNumberFormat="1" applyFont="1"/>
    <xf numFmtId="179" fontId="9" fillId="0" borderId="0" xfId="0" applyNumberFormat="1" applyFont="1"/>
    <xf numFmtId="10" fontId="16" fillId="0" borderId="0" xfId="0" applyNumberFormat="1" applyFont="1"/>
    <xf numFmtId="10" fontId="9" fillId="0" borderId="0" xfId="0" applyNumberFormat="1" applyFont="1"/>
    <xf numFmtId="4" fontId="9" fillId="0" borderId="0" xfId="2" applyNumberFormat="1" applyFont="1"/>
    <xf numFmtId="3" fontId="9" fillId="0" borderId="0" xfId="0" applyNumberFormat="1" applyFont="1"/>
    <xf numFmtId="0" fontId="9" fillId="0" borderId="0" xfId="0" applyFont="1" applyAlignment="1">
      <alignment horizontal="center"/>
    </xf>
    <xf numFmtId="3" fontId="9" fillId="0" borderId="0" xfId="2" applyNumberFormat="1" applyFont="1"/>
    <xf numFmtId="166" fontId="9" fillId="0" borderId="0" xfId="0" applyNumberFormat="1" applyFont="1"/>
    <xf numFmtId="9" fontId="9" fillId="0" borderId="0" xfId="0" applyNumberFormat="1" applyFont="1"/>
    <xf numFmtId="178" fontId="9" fillId="0" borderId="0" xfId="0" applyNumberFormat="1" applyFont="1" applyAlignment="1">
      <alignment horizontal="center"/>
    </xf>
    <xf numFmtId="166" fontId="9" fillId="0" borderId="0" xfId="0" applyNumberFormat="1" applyFont="1" applyAlignment="1">
      <alignment horizontal="center"/>
    </xf>
    <xf numFmtId="9" fontId="9" fillId="0" borderId="0" xfId="2" applyFont="1"/>
    <xf numFmtId="180" fontId="9" fillId="0" borderId="0" xfId="0" applyNumberFormat="1" applyFont="1"/>
    <xf numFmtId="10" fontId="9" fillId="0" borderId="0" xfId="2" applyNumberFormat="1" applyFont="1" applyBorder="1"/>
    <xf numFmtId="181" fontId="9" fillId="0" borderId="0" xfId="1" applyNumberFormat="1" applyFont="1"/>
    <xf numFmtId="0" fontId="9" fillId="0" borderId="2" xfId="0" applyFont="1" applyBorder="1"/>
    <xf numFmtId="0" fontId="9" fillId="0" borderId="3" xfId="0" applyFont="1" applyBorder="1"/>
    <xf numFmtId="166" fontId="9" fillId="0" borderId="3" xfId="0" applyNumberFormat="1" applyFont="1" applyBorder="1"/>
    <xf numFmtId="166" fontId="9" fillId="0" borderId="4" xfId="0" applyNumberFormat="1" applyFont="1" applyBorder="1"/>
    <xf numFmtId="43" fontId="9" fillId="0" borderId="3" xfId="1" applyFont="1" applyBorder="1"/>
    <xf numFmtId="43" fontId="9" fillId="0" borderId="3" xfId="1" applyFont="1" applyFill="1" applyBorder="1"/>
    <xf numFmtId="177" fontId="9" fillId="0" borderId="0" xfId="1" applyNumberFormat="1" applyFont="1"/>
    <xf numFmtId="9" fontId="12" fillId="0" borderId="0" xfId="2" applyFont="1"/>
    <xf numFmtId="0" fontId="14" fillId="0" borderId="0" xfId="0" applyFont="1"/>
    <xf numFmtId="10" fontId="3" fillId="0" borderId="0" xfId="3" applyNumberFormat="1" applyFont="1"/>
    <xf numFmtId="14" fontId="3" fillId="0" borderId="0" xfId="0" applyNumberFormat="1" applyFont="1"/>
    <xf numFmtId="174" fontId="3" fillId="0" borderId="0" xfId="0" applyNumberFormat="1" applyFont="1"/>
    <xf numFmtId="10" fontId="3" fillId="0" borderId="0" xfId="6" applyNumberFormat="1" applyFont="1" applyFill="1" applyBorder="1"/>
    <xf numFmtId="10" fontId="11" fillId="0" borderId="0" xfId="0" applyNumberFormat="1" applyFont="1"/>
    <xf numFmtId="10" fontId="11" fillId="0" borderId="0" xfId="3" applyNumberFormat="1" applyFont="1"/>
    <xf numFmtId="9" fontId="11" fillId="0" borderId="0" xfId="0" applyNumberFormat="1" applyFont="1"/>
    <xf numFmtId="14" fontId="3" fillId="0" borderId="0" xfId="0" applyNumberFormat="1" applyFont="1" applyAlignment="1">
      <alignment horizontal="right"/>
    </xf>
    <xf numFmtId="175" fontId="7" fillId="0" borderId="0" xfId="3" applyNumberFormat="1" applyFont="1"/>
    <xf numFmtId="0" fontId="7" fillId="0" borderId="0" xfId="0" applyFont="1" applyAlignment="1">
      <alignment horizontal="center"/>
    </xf>
    <xf numFmtId="0" fontId="7" fillId="0" borderId="0" xfId="0" applyFont="1" applyAlignment="1">
      <alignment horizontal="center" wrapText="1"/>
    </xf>
    <xf numFmtId="0" fontId="18" fillId="0" borderId="0" xfId="0" applyFont="1"/>
    <xf numFmtId="0" fontId="19" fillId="0" borderId="0" xfId="0" applyFont="1"/>
    <xf numFmtId="9" fontId="19" fillId="0" borderId="0" xfId="0" applyNumberFormat="1" applyFont="1"/>
    <xf numFmtId="4" fontId="18" fillId="0" borderId="0" xfId="0" applyNumberFormat="1" applyFont="1"/>
    <xf numFmtId="3" fontId="18" fillId="0" borderId="0" xfId="0" applyNumberFormat="1" applyFont="1"/>
    <xf numFmtId="169" fontId="15" fillId="0" borderId="0" xfId="5" applyNumberFormat="1" applyFont="1"/>
    <xf numFmtId="4" fontId="15" fillId="0" borderId="0" xfId="0" applyNumberFormat="1" applyFont="1"/>
    <xf numFmtId="3" fontId="15" fillId="0" borderId="0" xfId="0" applyNumberFormat="1" applyFont="1"/>
    <xf numFmtId="2" fontId="11" fillId="0" borderId="0" xfId="3" applyNumberFormat="1" applyFont="1"/>
    <xf numFmtId="10" fontId="18" fillId="0" borderId="0" xfId="0" applyNumberFormat="1" applyFont="1"/>
    <xf numFmtId="0" fontId="23" fillId="0" borderId="0" xfId="0" applyFont="1"/>
    <xf numFmtId="0" fontId="22" fillId="0" borderId="0" xfId="7"/>
    <xf numFmtId="0" fontId="4" fillId="5" borderId="0" xfId="0" applyFont="1" applyFill="1"/>
    <xf numFmtId="0" fontId="3" fillId="5" borderId="0" xfId="0" applyFont="1" applyFill="1"/>
    <xf numFmtId="10" fontId="4" fillId="5" borderId="0" xfId="0" applyNumberFormat="1" applyFont="1" applyFill="1"/>
    <xf numFmtId="167" fontId="18" fillId="0" borderId="0" xfId="1" applyNumberFormat="1" applyFont="1"/>
    <xf numFmtId="0" fontId="24" fillId="0" borderId="0" xfId="0" applyFont="1"/>
    <xf numFmtId="171" fontId="3" fillId="0" borderId="0" xfId="0" applyNumberFormat="1" applyFont="1" applyAlignment="1">
      <alignment horizontal="left"/>
    </xf>
    <xf numFmtId="0" fontId="25" fillId="0" borderId="0" xfId="3" applyFont="1"/>
    <xf numFmtId="0" fontId="10" fillId="0" borderId="0" xfId="0" applyFont="1"/>
    <xf numFmtId="0" fontId="24" fillId="0" borderId="5" xfId="0" applyFont="1" applyBorder="1"/>
    <xf numFmtId="1" fontId="3" fillId="0" borderId="0" xfId="0" applyNumberFormat="1" applyFont="1" applyAlignment="1">
      <alignment horizontal="left"/>
    </xf>
    <xf numFmtId="3" fontId="27" fillId="0" borderId="13" xfId="14">
      <alignment horizontal="center" vertical="center"/>
    </xf>
    <xf numFmtId="0" fontId="32" fillId="0" borderId="8" xfId="8" applyFont="1"/>
    <xf numFmtId="0" fontId="9" fillId="0" borderId="0" xfId="9" applyFont="1"/>
    <xf numFmtId="0" fontId="33" fillId="0" borderId="8" xfId="10" applyFont="1"/>
    <xf numFmtId="0" fontId="10" fillId="7" borderId="11" xfId="12" applyFont="1">
      <alignment horizontal="center" vertical="center" wrapText="1"/>
    </xf>
    <xf numFmtId="0" fontId="17" fillId="0" borderId="12" xfId="9" applyFont="1" applyBorder="1" applyAlignment="1">
      <alignment horizontal="right" vertical="center"/>
    </xf>
    <xf numFmtId="0" fontId="35" fillId="0" borderId="0" xfId="9" applyFont="1"/>
    <xf numFmtId="0" fontId="11" fillId="10" borderId="0" xfId="9" applyFont="1" applyFill="1" applyAlignment="1">
      <alignment horizontal="center" vertical="center"/>
    </xf>
    <xf numFmtId="0" fontId="12" fillId="11" borderId="0" xfId="9" applyFont="1" applyFill="1" applyAlignment="1">
      <alignment horizontal="center" vertical="center"/>
    </xf>
    <xf numFmtId="0" fontId="36" fillId="0" borderId="0" xfId="9" applyFont="1"/>
    <xf numFmtId="0" fontId="10" fillId="7" borderId="11" xfId="12" applyFont="1" applyAlignment="1">
      <alignment horizontal="center" vertical="center"/>
    </xf>
    <xf numFmtId="3" fontId="9" fillId="0" borderId="13" xfId="14" applyFont="1">
      <alignment horizontal="center" vertical="center"/>
    </xf>
    <xf numFmtId="0" fontId="24" fillId="0" borderId="0" xfId="0" applyFont="1" applyAlignment="1">
      <alignment horizontal="left"/>
    </xf>
    <xf numFmtId="0" fontId="9" fillId="0" borderId="0" xfId="0" applyFont="1" applyAlignment="1">
      <alignment horizontal="left"/>
    </xf>
    <xf numFmtId="4" fontId="9" fillId="0" borderId="0" xfId="0" applyNumberFormat="1" applyFont="1" applyAlignment="1">
      <alignment horizontal="left"/>
    </xf>
    <xf numFmtId="0" fontId="10" fillId="7" borderId="11" xfId="12" applyFont="1" applyAlignment="1">
      <alignment horizontal="left" vertical="center"/>
    </xf>
    <xf numFmtId="10" fontId="9" fillId="0" borderId="0" xfId="0" applyNumberFormat="1" applyFont="1" applyAlignment="1">
      <alignment horizontal="left"/>
    </xf>
    <xf numFmtId="0" fontId="17" fillId="0" borderId="0" xfId="0" applyFont="1" applyAlignment="1">
      <alignment horizontal="left"/>
    </xf>
    <xf numFmtId="0" fontId="7" fillId="0" borderId="0" xfId="5" applyNumberFormat="1" applyFont="1" applyAlignment="1">
      <alignment horizontal="left"/>
    </xf>
    <xf numFmtId="0" fontId="7" fillId="0" borderId="0" xfId="5" applyNumberFormat="1" applyFont="1" applyFill="1" applyAlignment="1">
      <alignment horizontal="left"/>
    </xf>
    <xf numFmtId="0" fontId="37" fillId="8" borderId="11" xfId="9" applyFont="1" applyFill="1" applyBorder="1" applyAlignment="1">
      <alignment horizontal="center" vertical="center"/>
    </xf>
    <xf numFmtId="9" fontId="37" fillId="8" borderId="11" xfId="2" applyFont="1" applyFill="1" applyBorder="1" applyAlignment="1">
      <alignment horizontal="center" vertical="center"/>
    </xf>
    <xf numFmtId="43" fontId="37" fillId="8" borderId="11" xfId="1" applyFont="1" applyFill="1" applyBorder="1" applyAlignment="1">
      <alignment horizontal="center" vertical="center"/>
    </xf>
    <xf numFmtId="0" fontId="9" fillId="0" borderId="12" xfId="9" applyFont="1" applyBorder="1" applyAlignment="1">
      <alignment horizontal="right" vertical="center"/>
    </xf>
    <xf numFmtId="184" fontId="11" fillId="10" borderId="0" xfId="1" applyNumberFormat="1" applyFont="1" applyFill="1" applyAlignment="1">
      <alignment horizontal="center" vertical="center"/>
    </xf>
    <xf numFmtId="167" fontId="11" fillId="10" borderId="0" xfId="1" applyNumberFormat="1" applyFont="1" applyFill="1" applyAlignment="1">
      <alignment horizontal="center" vertical="center"/>
    </xf>
    <xf numFmtId="0" fontId="9" fillId="0" borderId="16" xfId="9" applyFont="1" applyBorder="1" applyAlignment="1">
      <alignment horizontal="right" vertical="center"/>
    </xf>
    <xf numFmtId="0" fontId="9" fillId="0" borderId="15" xfId="0" applyFont="1" applyBorder="1" applyAlignment="1">
      <alignment horizontal="left"/>
    </xf>
    <xf numFmtId="0" fontId="9" fillId="0" borderId="15" xfId="0" applyFont="1" applyBorder="1"/>
    <xf numFmtId="0" fontId="9" fillId="0" borderId="17" xfId="9" applyFont="1" applyBorder="1" applyAlignment="1">
      <alignment horizontal="right" vertical="center"/>
    </xf>
    <xf numFmtId="0" fontId="9" fillId="0" borderId="19" xfId="9" applyFont="1" applyBorder="1" applyAlignment="1">
      <alignment horizontal="right" vertical="center"/>
    </xf>
    <xf numFmtId="0" fontId="9" fillId="0" borderId="18" xfId="0" applyFont="1" applyBorder="1" applyAlignment="1">
      <alignment horizontal="left"/>
    </xf>
    <xf numFmtId="0" fontId="9" fillId="0" borderId="18" xfId="0" applyFont="1" applyBorder="1"/>
    <xf numFmtId="0" fontId="9" fillId="0" borderId="20" xfId="9" applyFont="1" applyBorder="1" applyAlignment="1">
      <alignment horizontal="right" vertical="center"/>
    </xf>
    <xf numFmtId="10" fontId="9" fillId="0" borderId="18" xfId="2" applyNumberFormat="1" applyFont="1" applyBorder="1"/>
    <xf numFmtId="0" fontId="18" fillId="0" borderId="0" xfId="0" applyFont="1" applyAlignment="1">
      <alignment horizontal="center"/>
    </xf>
    <xf numFmtId="0" fontId="18" fillId="2" borderId="0" xfId="0" applyFont="1" applyFill="1"/>
    <xf numFmtId="0" fontId="23" fillId="0" borderId="0" xfId="0" applyFont="1" applyAlignment="1">
      <alignment horizontal="center" wrapText="1"/>
    </xf>
    <xf numFmtId="169" fontId="18" fillId="0" borderId="0" xfId="5" applyNumberFormat="1" applyFont="1"/>
    <xf numFmtId="0" fontId="18" fillId="0" borderId="0" xfId="0" applyFont="1" applyAlignment="1">
      <alignment horizontal="right"/>
    </xf>
    <xf numFmtId="10" fontId="18" fillId="0" borderId="0" xfId="0" applyNumberFormat="1" applyFont="1" applyAlignment="1">
      <alignment wrapText="1"/>
    </xf>
    <xf numFmtId="10" fontId="18" fillId="0" borderId="0" xfId="5" applyNumberFormat="1" applyFont="1"/>
    <xf numFmtId="3" fontId="18" fillId="0" borderId="0" xfId="0" applyNumberFormat="1" applyFont="1" applyAlignment="1">
      <alignment horizontal="right"/>
    </xf>
    <xf numFmtId="164" fontId="18" fillId="0" borderId="0" xfId="2" applyNumberFormat="1" applyFont="1"/>
    <xf numFmtId="3" fontId="6" fillId="0" borderId="0" xfId="0" applyNumberFormat="1" applyFont="1"/>
    <xf numFmtId="9" fontId="6" fillId="0" borderId="0" xfId="0" applyNumberFormat="1" applyFont="1"/>
    <xf numFmtId="0" fontId="6" fillId="0" borderId="1" xfId="0" applyFont="1" applyBorder="1"/>
    <xf numFmtId="3" fontId="6" fillId="0" borderId="1" xfId="0" applyNumberFormat="1" applyFont="1" applyBorder="1"/>
    <xf numFmtId="9" fontId="6" fillId="0" borderId="1" xfId="0" applyNumberFormat="1" applyFont="1" applyBorder="1"/>
    <xf numFmtId="167" fontId="12" fillId="11" borderId="0" xfId="1" applyNumberFormat="1" applyFont="1" applyFill="1" applyAlignment="1">
      <alignment horizontal="center" vertical="center"/>
    </xf>
    <xf numFmtId="0" fontId="34" fillId="7" borderId="11" xfId="9" applyFont="1" applyFill="1" applyBorder="1" applyAlignment="1">
      <alignment horizontal="right" vertical="center"/>
    </xf>
    <xf numFmtId="0" fontId="34" fillId="7" borderId="11" xfId="9" applyFont="1" applyFill="1" applyBorder="1" applyAlignment="1">
      <alignment horizontal="center" vertical="center"/>
    </xf>
    <xf numFmtId="0" fontId="17" fillId="0" borderId="0" xfId="9" applyFont="1"/>
    <xf numFmtId="0" fontId="38" fillId="12" borderId="0" xfId="15" applyFont="1" applyBorder="1">
      <alignment horizontal="center" vertical="center"/>
    </xf>
    <xf numFmtId="9" fontId="37" fillId="8" borderId="21" xfId="2" applyFont="1" applyFill="1" applyBorder="1" applyAlignment="1">
      <alignment horizontal="center" vertical="center"/>
    </xf>
    <xf numFmtId="3" fontId="9" fillId="0" borderId="18" xfId="0" applyNumberFormat="1" applyFont="1" applyBorder="1"/>
    <xf numFmtId="0" fontId="17" fillId="0" borderId="20" xfId="9" applyFont="1" applyBorder="1" applyAlignment="1">
      <alignment horizontal="right" vertical="center"/>
    </xf>
    <xf numFmtId="164" fontId="37" fillId="8" borderId="11" xfId="2" applyNumberFormat="1" applyFont="1" applyFill="1" applyBorder="1" applyAlignment="1">
      <alignment horizontal="center" vertical="center"/>
    </xf>
    <xf numFmtId="10" fontId="37" fillId="8" borderId="11" xfId="2" applyNumberFormat="1" applyFont="1" applyFill="1" applyBorder="1" applyAlignment="1">
      <alignment horizontal="center" vertical="center"/>
    </xf>
    <xf numFmtId="14" fontId="37" fillId="8" borderId="11" xfId="2" applyNumberFormat="1" applyFont="1" applyFill="1" applyBorder="1" applyAlignment="1">
      <alignment horizontal="center" vertical="center"/>
    </xf>
    <xf numFmtId="14" fontId="9" fillId="0" borderId="0" xfId="14" applyNumberFormat="1" applyFont="1" applyBorder="1">
      <alignment horizontal="center" vertical="center"/>
    </xf>
    <xf numFmtId="14" fontId="11" fillId="0" borderId="0" xfId="14" applyNumberFormat="1" applyFont="1" applyBorder="1">
      <alignment horizontal="center" vertical="center"/>
    </xf>
    <xf numFmtId="14" fontId="37" fillId="0" borderId="0" xfId="14" applyNumberFormat="1" applyFont="1" applyBorder="1">
      <alignment horizontal="center" vertical="center"/>
    </xf>
    <xf numFmtId="167" fontId="9" fillId="0" borderId="0" xfId="1" applyNumberFormat="1" applyFont="1" applyBorder="1" applyAlignment="1">
      <alignment horizontal="center" vertical="center"/>
    </xf>
    <xf numFmtId="164" fontId="9" fillId="0" borderId="13" xfId="2" applyNumberFormat="1" applyFont="1" applyBorder="1" applyAlignment="1">
      <alignment horizontal="center" vertical="center"/>
    </xf>
    <xf numFmtId="1" fontId="9" fillId="0" borderId="13" xfId="2" applyNumberFormat="1" applyFont="1" applyBorder="1" applyAlignment="1">
      <alignment horizontal="center" vertical="center"/>
    </xf>
    <xf numFmtId="164" fontId="9" fillId="0" borderId="0" xfId="2" applyNumberFormat="1" applyFont="1" applyBorder="1" applyAlignment="1">
      <alignment horizontal="center" vertical="center"/>
    </xf>
    <xf numFmtId="10" fontId="9" fillId="0" borderId="22" xfId="2" applyNumberFormat="1" applyFont="1" applyBorder="1" applyAlignment="1">
      <alignment horizontal="center" vertical="center"/>
    </xf>
    <xf numFmtId="167" fontId="9" fillId="0" borderId="18" xfId="1" applyNumberFormat="1" applyFont="1" applyBorder="1" applyAlignment="1">
      <alignment horizontal="center" vertical="center"/>
    </xf>
    <xf numFmtId="2" fontId="9" fillId="0" borderId="0" xfId="2" applyNumberFormat="1" applyFont="1" applyBorder="1" applyAlignment="1">
      <alignment horizontal="center" vertical="center"/>
    </xf>
    <xf numFmtId="167" fontId="9" fillId="0" borderId="15" xfId="1" applyNumberFormat="1" applyFont="1" applyBorder="1" applyAlignment="1">
      <alignment horizontal="center" vertical="center"/>
    </xf>
    <xf numFmtId="1" fontId="9" fillId="0" borderId="0" xfId="14" applyNumberFormat="1" applyFont="1" applyBorder="1">
      <alignment horizontal="center" vertical="center"/>
    </xf>
    <xf numFmtId="166" fontId="9" fillId="0" borderId="18" xfId="0" applyNumberFormat="1" applyFont="1" applyBorder="1"/>
    <xf numFmtId="178" fontId="9" fillId="0" borderId="18" xfId="0" applyNumberFormat="1" applyFont="1" applyBorder="1"/>
    <xf numFmtId="0" fontId="9" fillId="0" borderId="23" xfId="9" applyFont="1" applyBorder="1" applyAlignment="1">
      <alignment horizontal="right" vertical="center"/>
    </xf>
    <xf numFmtId="4" fontId="9" fillId="0" borderId="18" xfId="0" applyNumberFormat="1" applyFont="1" applyBorder="1"/>
    <xf numFmtId="10" fontId="9" fillId="0" borderId="18" xfId="0" applyNumberFormat="1" applyFont="1" applyBorder="1"/>
    <xf numFmtId="164" fontId="9" fillId="0" borderId="18" xfId="2" applyNumberFormat="1" applyFont="1" applyBorder="1" applyAlignment="1">
      <alignment horizontal="center" vertical="center"/>
    </xf>
    <xf numFmtId="0" fontId="17" fillId="0" borderId="19" xfId="9" applyFont="1" applyBorder="1" applyAlignment="1">
      <alignment horizontal="right" vertical="center"/>
    </xf>
    <xf numFmtId="0" fontId="17" fillId="0" borderId="16" xfId="9" applyFont="1" applyBorder="1" applyAlignment="1">
      <alignment horizontal="right" vertical="center"/>
    </xf>
    <xf numFmtId="1" fontId="9" fillId="0" borderId="0" xfId="0" applyNumberFormat="1" applyFont="1"/>
    <xf numFmtId="184" fontId="9" fillId="0" borderId="13" xfId="1" applyNumberFormat="1" applyFont="1" applyBorder="1" applyAlignment="1">
      <alignment horizontal="center" vertical="center"/>
    </xf>
    <xf numFmtId="167" fontId="9" fillId="0" borderId="13" xfId="1" applyNumberFormat="1" applyFont="1" applyBorder="1" applyAlignment="1">
      <alignment horizontal="center" vertical="center"/>
    </xf>
    <xf numFmtId="43" fontId="9" fillId="0" borderId="13" xfId="1" applyFont="1" applyBorder="1" applyAlignment="1">
      <alignment horizontal="center" vertical="center"/>
    </xf>
    <xf numFmtId="184" fontId="9" fillId="0" borderId="0" xfId="1" applyNumberFormat="1" applyFont="1"/>
    <xf numFmtId="9" fontId="12" fillId="11" borderId="0" xfId="2" applyFont="1" applyFill="1" applyAlignment="1">
      <alignment horizontal="center" vertical="center"/>
    </xf>
    <xf numFmtId="167" fontId="9" fillId="0" borderId="0" xfId="1" applyNumberFormat="1" applyFont="1" applyBorder="1" applyAlignment="1">
      <alignment horizontal="left" vertical="center"/>
    </xf>
    <xf numFmtId="0" fontId="17" fillId="0" borderId="18" xfId="0" applyFont="1" applyBorder="1" applyAlignment="1">
      <alignment horizontal="right"/>
    </xf>
    <xf numFmtId="1" fontId="37" fillId="8" borderId="11" xfId="2" applyNumberFormat="1" applyFont="1" applyFill="1" applyBorder="1" applyAlignment="1">
      <alignment horizontal="center" vertical="center"/>
    </xf>
    <xf numFmtId="0" fontId="11" fillId="8" borderId="11" xfId="9" applyFont="1" applyFill="1" applyBorder="1" applyAlignment="1">
      <alignment horizontal="center" vertical="center"/>
    </xf>
    <xf numFmtId="0" fontId="9" fillId="13" borderId="0" xfId="0" applyFont="1" applyFill="1"/>
    <xf numFmtId="0" fontId="36" fillId="13" borderId="0" xfId="9" applyFont="1" applyFill="1"/>
    <xf numFmtId="0" fontId="9" fillId="13" borderId="12" xfId="9" applyFont="1" applyFill="1" applyBorder="1" applyAlignment="1">
      <alignment horizontal="right" vertical="center"/>
    </xf>
    <xf numFmtId="0" fontId="11" fillId="8" borderId="14" xfId="9" applyFont="1" applyFill="1" applyBorder="1" applyAlignment="1">
      <alignment horizontal="center" vertical="center"/>
    </xf>
    <xf numFmtId="0" fontId="37" fillId="9" borderId="24" xfId="9" applyFont="1" applyFill="1" applyBorder="1" applyAlignment="1">
      <alignment horizontal="center" vertical="center"/>
    </xf>
    <xf numFmtId="0" fontId="37" fillId="8" borderId="25" xfId="9" applyFont="1" applyFill="1" applyBorder="1" applyAlignment="1">
      <alignment horizontal="center" vertical="center"/>
    </xf>
    <xf numFmtId="0" fontId="9" fillId="0" borderId="26" xfId="0" applyFont="1" applyBorder="1"/>
    <xf numFmtId="0" fontId="36" fillId="0" borderId="26" xfId="9" applyFont="1" applyBorder="1"/>
    <xf numFmtId="0" fontId="9" fillId="6" borderId="19" xfId="9" applyFont="1" applyFill="1" applyBorder="1" applyAlignment="1">
      <alignment horizontal="right" vertical="center"/>
    </xf>
    <xf numFmtId="0" fontId="9" fillId="0" borderId="27" xfId="9" applyFont="1" applyBorder="1" applyAlignment="1">
      <alignment horizontal="right" vertical="center"/>
    </xf>
    <xf numFmtId="2" fontId="37" fillId="8" borderId="11" xfId="2" applyNumberFormat="1" applyFont="1" applyFill="1" applyBorder="1" applyAlignment="1">
      <alignment horizontal="center" vertical="center"/>
    </xf>
    <xf numFmtId="43" fontId="9" fillId="0" borderId="0" xfId="1" applyFont="1"/>
    <xf numFmtId="43" fontId="9" fillId="0" borderId="0" xfId="0" applyNumberFormat="1" applyFont="1"/>
    <xf numFmtId="10" fontId="9" fillId="0" borderId="12" xfId="2" applyNumberFormat="1" applyFont="1" applyBorder="1" applyAlignment="1">
      <alignment horizontal="right" vertical="center"/>
    </xf>
    <xf numFmtId="167" fontId="37" fillId="8" borderId="11" xfId="1" applyNumberFormat="1" applyFont="1" applyFill="1" applyBorder="1" applyAlignment="1">
      <alignment horizontal="center" vertical="center"/>
    </xf>
    <xf numFmtId="167" fontId="37" fillId="8" borderId="11" xfId="1" applyNumberFormat="1" applyFont="1" applyFill="1" applyBorder="1" applyAlignment="1">
      <alignment horizontal="left" vertical="center"/>
    </xf>
    <xf numFmtId="43" fontId="37" fillId="8" borderId="11" xfId="1" applyFont="1" applyFill="1" applyBorder="1" applyAlignment="1">
      <alignment horizontal="left" vertical="center"/>
    </xf>
    <xf numFmtId="184" fontId="9" fillId="0" borderId="0" xfId="1" applyNumberFormat="1" applyFont="1" applyBorder="1" applyAlignment="1">
      <alignment horizontal="center" vertical="center"/>
    </xf>
    <xf numFmtId="0" fontId="7" fillId="0" borderId="7" xfId="0" applyFont="1" applyBorder="1" applyAlignment="1">
      <alignment horizontal="left"/>
    </xf>
    <xf numFmtId="0" fontId="3" fillId="0" borderId="7" xfId="0" applyFont="1" applyBorder="1"/>
    <xf numFmtId="0" fontId="36" fillId="0" borderId="7" xfId="9" applyFont="1" applyBorder="1"/>
    <xf numFmtId="0" fontId="3" fillId="0" borderId="6" xfId="0" applyFont="1" applyBorder="1"/>
    <xf numFmtId="43" fontId="37" fillId="8" borderId="14" xfId="1" applyFont="1" applyFill="1" applyBorder="1" applyAlignment="1">
      <alignment horizontal="center" vertical="center"/>
    </xf>
    <xf numFmtId="0" fontId="7" fillId="0" borderId="6" xfId="0" applyFont="1" applyBorder="1" applyAlignment="1">
      <alignment horizontal="left"/>
    </xf>
    <xf numFmtId="0" fontId="9" fillId="0" borderId="28" xfId="9" applyFont="1" applyBorder="1" applyAlignment="1">
      <alignment horizontal="right" vertical="center"/>
    </xf>
    <xf numFmtId="0" fontId="36" fillId="0" borderId="6" xfId="9" applyFont="1" applyBorder="1"/>
    <xf numFmtId="167" fontId="37" fillId="8" borderId="29" xfId="1" applyNumberFormat="1" applyFont="1" applyFill="1" applyBorder="1" applyAlignment="1">
      <alignment horizontal="center" vertical="center"/>
    </xf>
    <xf numFmtId="0" fontId="12" fillId="11" borderId="6" xfId="9" applyFont="1" applyFill="1" applyBorder="1" applyAlignment="1">
      <alignment horizontal="center" vertical="center"/>
    </xf>
    <xf numFmtId="184" fontId="9" fillId="0" borderId="6" xfId="1" applyNumberFormat="1" applyFont="1" applyBorder="1" applyAlignment="1">
      <alignment horizontal="center" vertical="center"/>
    </xf>
    <xf numFmtId="10" fontId="3" fillId="0" borderId="6" xfId="0" applyNumberFormat="1" applyFont="1" applyBorder="1"/>
    <xf numFmtId="0" fontId="7" fillId="4" borderId="6" xfId="0" applyFont="1" applyFill="1" applyBorder="1" applyAlignment="1">
      <alignment horizontal="left"/>
    </xf>
    <xf numFmtId="167" fontId="9" fillId="0" borderId="6" xfId="1" applyNumberFormat="1" applyFont="1" applyBorder="1" applyAlignment="1">
      <alignment horizontal="center" vertical="center"/>
    </xf>
    <xf numFmtId="168" fontId="3" fillId="0" borderId="6" xfId="5" applyFont="1" applyBorder="1"/>
    <xf numFmtId="0" fontId="9" fillId="0" borderId="30" xfId="9" applyFont="1" applyBorder="1" applyAlignment="1">
      <alignment horizontal="right" vertical="center"/>
    </xf>
    <xf numFmtId="10" fontId="3" fillId="0" borderId="7" xfId="0" applyNumberFormat="1" applyFont="1" applyBorder="1"/>
    <xf numFmtId="168" fontId="3" fillId="0" borderId="7" xfId="5" applyFont="1" applyBorder="1"/>
    <xf numFmtId="43" fontId="37" fillId="8" borderId="14" xfId="1" applyFont="1" applyFill="1" applyBorder="1" applyAlignment="1">
      <alignment horizontal="left" vertical="center"/>
    </xf>
    <xf numFmtId="182" fontId="9" fillId="0" borderId="13" xfId="14" applyNumberFormat="1" applyFont="1">
      <alignment horizontal="center" vertical="center"/>
    </xf>
    <xf numFmtId="0" fontId="36" fillId="0" borderId="0" xfId="9" applyFont="1" applyAlignment="1">
      <alignment horizontal="center"/>
    </xf>
    <xf numFmtId="0" fontId="11" fillId="8" borderId="11" xfId="9" applyFont="1" applyFill="1" applyBorder="1" applyAlignment="1">
      <alignment horizontal="right" vertical="center"/>
    </xf>
    <xf numFmtId="1" fontId="37" fillId="8" borderId="11" xfId="9" applyNumberFormat="1" applyFont="1" applyFill="1" applyBorder="1" applyAlignment="1">
      <alignment horizontal="center" vertical="center"/>
    </xf>
    <xf numFmtId="171" fontId="37" fillId="8" borderId="11" xfId="9" applyNumberFormat="1" applyFont="1" applyFill="1" applyBorder="1" applyAlignment="1">
      <alignment horizontal="center" vertical="center"/>
    </xf>
    <xf numFmtId="183" fontId="11" fillId="8" borderId="11" xfId="9" applyNumberFormat="1" applyFont="1" applyFill="1" applyBorder="1" applyAlignment="1">
      <alignment horizontal="right" vertical="center"/>
    </xf>
    <xf numFmtId="9" fontId="11" fillId="8" borderId="11" xfId="2" applyFont="1" applyFill="1" applyBorder="1" applyAlignment="1">
      <alignment horizontal="right" vertical="center"/>
    </xf>
    <xf numFmtId="164" fontId="11" fillId="8" borderId="11" xfId="2" applyNumberFormat="1" applyFont="1" applyFill="1" applyBorder="1" applyAlignment="1">
      <alignment horizontal="right" vertical="center"/>
    </xf>
    <xf numFmtId="164" fontId="11" fillId="8" borderId="14" xfId="2" applyNumberFormat="1" applyFont="1" applyFill="1" applyBorder="1" applyAlignment="1">
      <alignment horizontal="right" vertical="center"/>
    </xf>
    <xf numFmtId="0" fontId="7" fillId="0" borderId="6" xfId="3" applyFont="1" applyBorder="1"/>
    <xf numFmtId="0" fontId="3" fillId="0" borderId="6" xfId="3" applyFont="1" applyBorder="1"/>
    <xf numFmtId="10" fontId="3" fillId="0" borderId="6" xfId="2" applyNumberFormat="1" applyFont="1" applyFill="1" applyBorder="1"/>
    <xf numFmtId="10" fontId="3" fillId="0" borderId="31" xfId="2" applyNumberFormat="1" applyFont="1" applyFill="1" applyBorder="1"/>
    <xf numFmtId="183" fontId="9" fillId="0" borderId="12" xfId="9" applyNumberFormat="1" applyFont="1" applyBorder="1" applyAlignment="1">
      <alignment horizontal="right" vertical="center"/>
    </xf>
    <xf numFmtId="183" fontId="3" fillId="0" borderId="0" xfId="0" applyNumberFormat="1" applyFont="1"/>
    <xf numFmtId="185" fontId="11" fillId="8" borderId="11" xfId="9" applyNumberFormat="1" applyFont="1" applyFill="1" applyBorder="1" applyAlignment="1">
      <alignment horizontal="right" vertical="center"/>
    </xf>
    <xf numFmtId="9" fontId="9" fillId="0" borderId="0" xfId="2" applyFont="1" applyBorder="1" applyAlignment="1">
      <alignment horizontal="center" vertical="center"/>
    </xf>
    <xf numFmtId="10" fontId="9" fillId="0" borderId="0" xfId="2" applyNumberFormat="1" applyFont="1" applyBorder="1" applyAlignment="1">
      <alignment horizontal="center" vertical="center"/>
    </xf>
    <xf numFmtId="1" fontId="9" fillId="0" borderId="0" xfId="2" applyNumberFormat="1" applyFont="1" applyBorder="1" applyAlignment="1">
      <alignment horizontal="center" vertical="center"/>
    </xf>
    <xf numFmtId="0" fontId="10" fillId="7" borderId="32" xfId="12" applyFont="1" applyBorder="1" applyAlignment="1">
      <alignment horizontal="left" vertical="center"/>
    </xf>
    <xf numFmtId="0" fontId="10" fillId="7" borderId="33" xfId="12" applyFont="1" applyBorder="1" applyAlignment="1">
      <alignment horizontal="left" vertical="center"/>
    </xf>
    <xf numFmtId="0" fontId="10" fillId="7" borderId="34" xfId="12" applyFont="1" applyBorder="1" applyAlignment="1">
      <alignment horizontal="left" vertical="center"/>
    </xf>
    <xf numFmtId="0" fontId="9" fillId="0" borderId="35" xfId="9" applyFont="1" applyBorder="1" applyAlignment="1">
      <alignment horizontal="right" vertical="center"/>
    </xf>
    <xf numFmtId="0" fontId="18" fillId="0" borderId="36" xfId="0" applyFont="1" applyBorder="1"/>
    <xf numFmtId="9" fontId="18" fillId="0" borderId="0" xfId="2" applyFont="1" applyBorder="1"/>
    <xf numFmtId="0" fontId="9" fillId="0" borderId="37" xfId="9" applyFont="1" applyBorder="1" applyAlignment="1">
      <alignment horizontal="right" vertical="center"/>
    </xf>
    <xf numFmtId="0" fontId="36" fillId="0" borderId="38" xfId="9" applyFont="1" applyBorder="1"/>
    <xf numFmtId="0" fontId="35" fillId="0" borderId="38" xfId="9" applyFont="1" applyBorder="1"/>
    <xf numFmtId="0" fontId="18" fillId="0" borderId="39" xfId="0" applyFont="1" applyBorder="1"/>
    <xf numFmtId="0" fontId="23" fillId="0" borderId="36" xfId="0" applyFont="1" applyBorder="1"/>
    <xf numFmtId="0" fontId="36" fillId="0" borderId="36" xfId="9" applyFont="1" applyBorder="1"/>
    <xf numFmtId="0" fontId="18" fillId="0" borderId="38" xfId="0" applyFont="1" applyBorder="1"/>
    <xf numFmtId="0" fontId="36" fillId="0" borderId="39" xfId="9" applyFont="1" applyBorder="1"/>
    <xf numFmtId="167" fontId="9" fillId="0" borderId="38" xfId="1" applyNumberFormat="1" applyFont="1" applyBorder="1" applyAlignment="1">
      <alignment horizontal="center" vertical="center"/>
    </xf>
    <xf numFmtId="0" fontId="10" fillId="7" borderId="42" xfId="12" applyFont="1" applyBorder="1" applyAlignment="1">
      <alignment horizontal="left" vertical="center"/>
    </xf>
    <xf numFmtId="9" fontId="9" fillId="0" borderId="38" xfId="2" applyFont="1" applyBorder="1" applyAlignment="1">
      <alignment horizontal="center" vertical="center"/>
    </xf>
    <xf numFmtId="164" fontId="9" fillId="0" borderId="45" xfId="2" applyNumberFormat="1" applyFont="1" applyBorder="1" applyAlignment="1">
      <alignment horizontal="center" vertical="center"/>
    </xf>
    <xf numFmtId="164" fontId="9" fillId="0" borderId="46" xfId="2" applyNumberFormat="1" applyFont="1" applyBorder="1" applyAlignment="1">
      <alignment horizontal="center" vertical="center"/>
    </xf>
    <xf numFmtId="164" fontId="9" fillId="0" borderId="38" xfId="2" applyNumberFormat="1" applyFont="1" applyBorder="1" applyAlignment="1">
      <alignment horizontal="center" vertical="center"/>
    </xf>
    <xf numFmtId="181" fontId="9" fillId="0" borderId="36" xfId="1" applyNumberFormat="1" applyFont="1" applyBorder="1" applyAlignment="1">
      <alignment horizontal="center" vertical="center"/>
    </xf>
    <xf numFmtId="181" fontId="9" fillId="0" borderId="39" xfId="1" applyNumberFormat="1" applyFont="1" applyBorder="1" applyAlignment="1">
      <alignment horizontal="center" vertical="center"/>
    </xf>
    <xf numFmtId="0" fontId="35" fillId="0" borderId="36" xfId="9" applyFont="1" applyBorder="1"/>
    <xf numFmtId="0" fontId="20" fillId="0" borderId="39" xfId="0" applyFont="1" applyBorder="1" applyAlignment="1">
      <alignment horizontal="left"/>
    </xf>
    <xf numFmtId="0" fontId="17" fillId="0" borderId="10" xfId="9" applyFont="1" applyBorder="1" applyAlignment="1">
      <alignment horizontal="center" vertical="center"/>
    </xf>
    <xf numFmtId="0" fontId="17" fillId="0" borderId="43" xfId="9" applyFont="1" applyBorder="1" applyAlignment="1">
      <alignment horizontal="center" vertical="center" wrapText="1"/>
    </xf>
    <xf numFmtId="0" fontId="17" fillId="0" borderId="10" xfId="9" applyFont="1" applyBorder="1" applyAlignment="1">
      <alignment horizontal="center" vertical="center" wrapText="1"/>
    </xf>
    <xf numFmtId="0" fontId="17" fillId="0" borderId="44" xfId="9" applyFont="1" applyBorder="1" applyAlignment="1">
      <alignment horizontal="center" vertical="center" wrapText="1"/>
    </xf>
    <xf numFmtId="0" fontId="17" fillId="0" borderId="43" xfId="9" applyFont="1" applyBorder="1" applyAlignment="1">
      <alignment horizontal="center" vertical="center"/>
    </xf>
    <xf numFmtId="0" fontId="17" fillId="0" borderId="44" xfId="9" applyFont="1" applyBorder="1" applyAlignment="1">
      <alignment horizontal="center" vertical="center"/>
    </xf>
    <xf numFmtId="0" fontId="18" fillId="0" borderId="36" xfId="0" quotePrefix="1" applyFont="1" applyBorder="1"/>
    <xf numFmtId="43" fontId="11" fillId="8" borderId="11" xfId="1" applyFont="1" applyFill="1" applyBorder="1" applyAlignment="1">
      <alignment horizontal="right" vertical="center"/>
    </xf>
    <xf numFmtId="10" fontId="11" fillId="8" borderId="11" xfId="2" applyNumberFormat="1" applyFont="1" applyFill="1" applyBorder="1" applyAlignment="1">
      <alignment horizontal="right" vertical="center"/>
    </xf>
    <xf numFmtId="167" fontId="11" fillId="8" borderId="11" xfId="1" applyNumberFormat="1" applyFont="1" applyFill="1" applyBorder="1" applyAlignment="1">
      <alignment horizontal="right" vertical="center"/>
    </xf>
    <xf numFmtId="0" fontId="10" fillId="7" borderId="33" xfId="12" applyFont="1" applyBorder="1" applyAlignment="1">
      <alignment horizontal="left" vertical="center" wrapText="1"/>
    </xf>
    <xf numFmtId="0" fontId="4" fillId="11" borderId="0" xfId="9" applyFont="1" applyFill="1" applyAlignment="1">
      <alignment horizontal="center" vertical="center"/>
    </xf>
    <xf numFmtId="0" fontId="3" fillId="0" borderId="36" xfId="0" applyFont="1" applyBorder="1"/>
    <xf numFmtId="0" fontId="3" fillId="0" borderId="36" xfId="0" applyFont="1" applyBorder="1" applyAlignment="1">
      <alignment horizontal="right"/>
    </xf>
    <xf numFmtId="0" fontId="3" fillId="0" borderId="39" xfId="0" applyFont="1" applyBorder="1"/>
    <xf numFmtId="2" fontId="4" fillId="0" borderId="48" xfId="0" applyNumberFormat="1" applyFont="1" applyBorder="1"/>
    <xf numFmtId="0" fontId="3" fillId="0" borderId="48" xfId="0" applyFont="1" applyBorder="1"/>
    <xf numFmtId="0" fontId="40" fillId="0" borderId="0" xfId="0" applyFont="1"/>
    <xf numFmtId="0" fontId="41" fillId="7" borderId="32" xfId="12" applyFont="1" applyBorder="1" applyAlignment="1">
      <alignment horizontal="left" vertical="center" wrapText="1"/>
    </xf>
    <xf numFmtId="0" fontId="41" fillId="7" borderId="33" xfId="12" applyFont="1" applyBorder="1" applyAlignment="1">
      <alignment horizontal="left" vertical="center" wrapText="1"/>
    </xf>
    <xf numFmtId="0" fontId="41" fillId="7" borderId="34" xfId="12" applyFont="1" applyBorder="1" applyAlignment="1">
      <alignment horizontal="left" vertical="center" wrapText="1"/>
    </xf>
    <xf numFmtId="0" fontId="42" fillId="0" borderId="0" xfId="0" applyFont="1"/>
    <xf numFmtId="0" fontId="43" fillId="0" borderId="0" xfId="0" applyFont="1"/>
    <xf numFmtId="9" fontId="11" fillId="8" borderId="11" xfId="2" applyFont="1" applyFill="1" applyBorder="1" applyAlignment="1">
      <alignment horizontal="center" vertical="center"/>
    </xf>
    <xf numFmtId="43" fontId="18" fillId="0" borderId="0" xfId="1" applyFont="1" applyBorder="1" applyAlignment="1">
      <alignment horizontal="center" vertical="center"/>
    </xf>
    <xf numFmtId="167" fontId="18" fillId="0" borderId="0" xfId="1" applyNumberFormat="1" applyFont="1" applyBorder="1" applyAlignment="1">
      <alignment horizontal="center" vertical="center"/>
    </xf>
    <xf numFmtId="185" fontId="18" fillId="0" borderId="0" xfId="1" applyNumberFormat="1" applyFont="1" applyBorder="1" applyAlignment="1">
      <alignment horizontal="center" vertical="center"/>
    </xf>
    <xf numFmtId="9" fontId="18" fillId="0" borderId="0" xfId="2" applyFont="1" applyBorder="1" applyAlignment="1">
      <alignment horizontal="center" vertical="center"/>
    </xf>
    <xf numFmtId="10" fontId="18" fillId="0" borderId="0" xfId="2" applyNumberFormat="1" applyFont="1" applyBorder="1" applyAlignment="1">
      <alignment horizontal="center" vertical="center"/>
    </xf>
    <xf numFmtId="184" fontId="18" fillId="0" borderId="0" xfId="1" applyNumberFormat="1" applyFont="1" applyBorder="1" applyAlignment="1">
      <alignment horizontal="center" vertical="center"/>
    </xf>
    <xf numFmtId="184" fontId="18" fillId="0" borderId="52" xfId="1" applyNumberFormat="1" applyFont="1" applyBorder="1" applyAlignment="1">
      <alignment horizontal="center" vertical="center"/>
    </xf>
    <xf numFmtId="182" fontId="6" fillId="0" borderId="0" xfId="0" applyNumberFormat="1" applyFont="1"/>
    <xf numFmtId="10" fontId="6" fillId="0" borderId="0" xfId="0" applyNumberFormat="1" applyFont="1"/>
    <xf numFmtId="0" fontId="44" fillId="12" borderId="0" xfId="15" applyFont="1" applyBorder="1">
      <alignment horizontal="center" vertical="center"/>
    </xf>
    <xf numFmtId="0" fontId="6" fillId="0" borderId="7" xfId="0" applyFont="1" applyBorder="1"/>
    <xf numFmtId="9" fontId="6" fillId="0" borderId="0" xfId="2" applyFont="1" applyBorder="1"/>
    <xf numFmtId="0" fontId="6" fillId="0" borderId="38" xfId="0" applyFont="1" applyBorder="1"/>
    <xf numFmtId="3" fontId="6" fillId="0" borderId="36" xfId="0" applyNumberFormat="1" applyFont="1" applyBorder="1"/>
    <xf numFmtId="0" fontId="6" fillId="0" borderId="36" xfId="0" applyFont="1" applyBorder="1"/>
    <xf numFmtId="9" fontId="45" fillId="8" borderId="11" xfId="2" applyFont="1" applyFill="1" applyBorder="1" applyAlignment="1">
      <alignment horizontal="center" vertical="center"/>
    </xf>
    <xf numFmtId="10" fontId="40" fillId="0" borderId="0" xfId="0" applyNumberFormat="1" applyFont="1"/>
    <xf numFmtId="10" fontId="40" fillId="0" borderId="7" xfId="0" applyNumberFormat="1" applyFont="1" applyBorder="1"/>
    <xf numFmtId="0" fontId="6" fillId="0" borderId="48" xfId="0" applyFont="1" applyBorder="1"/>
    <xf numFmtId="3" fontId="23" fillId="0" borderId="13" xfId="14" applyFont="1">
      <alignment horizontal="center" vertical="center"/>
    </xf>
    <xf numFmtId="3" fontId="23" fillId="0" borderId="54" xfId="14" applyFont="1" applyBorder="1">
      <alignment horizontal="center" vertical="center"/>
    </xf>
    <xf numFmtId="165" fontId="6" fillId="0" borderId="0" xfId="0" applyNumberFormat="1" applyFont="1"/>
    <xf numFmtId="4" fontId="6" fillId="0" borderId="7" xfId="0" applyNumberFormat="1" applyFont="1" applyBorder="1"/>
    <xf numFmtId="165" fontId="6" fillId="0" borderId="7" xfId="0" applyNumberFormat="1" applyFont="1" applyBorder="1"/>
    <xf numFmtId="3" fontId="18" fillId="0" borderId="54" xfId="14" applyFont="1" applyBorder="1">
      <alignment horizontal="center" vertical="center"/>
    </xf>
    <xf numFmtId="39" fontId="40" fillId="0" borderId="36" xfId="4" applyNumberFormat="1" applyFont="1" applyBorder="1" applyAlignment="1">
      <alignment horizontal="right"/>
    </xf>
    <xf numFmtId="10" fontId="23" fillId="0" borderId="7" xfId="2" applyNumberFormat="1" applyFont="1" applyBorder="1" applyAlignment="1">
      <alignment horizontal="center" vertical="center"/>
    </xf>
    <xf numFmtId="164" fontId="6" fillId="0" borderId="0" xfId="2" applyNumberFormat="1" applyFont="1" applyBorder="1"/>
    <xf numFmtId="182" fontId="6" fillId="0" borderId="36" xfId="0" applyNumberFormat="1" applyFont="1" applyBorder="1"/>
    <xf numFmtId="3" fontId="40" fillId="0" borderId="7" xfId="0" applyNumberFormat="1" applyFont="1" applyBorder="1"/>
    <xf numFmtId="182" fontId="40" fillId="0" borderId="48" xfId="0" applyNumberFormat="1" applyFont="1" applyBorder="1"/>
    <xf numFmtId="9" fontId="6" fillId="0" borderId="36" xfId="0" applyNumberFormat="1" applyFont="1" applyBorder="1"/>
    <xf numFmtId="10" fontId="18" fillId="0" borderId="7" xfId="2" applyNumberFormat="1" applyFont="1" applyBorder="1" applyAlignment="1">
      <alignment horizontal="center" vertical="center"/>
    </xf>
    <xf numFmtId="9" fontId="6" fillId="0" borderId="48" xfId="0" applyNumberFormat="1" applyFont="1" applyBorder="1"/>
    <xf numFmtId="3" fontId="40" fillId="0" borderId="1" xfId="0" applyNumberFormat="1" applyFont="1" applyBorder="1"/>
    <xf numFmtId="10" fontId="23" fillId="0" borderId="38" xfId="2" applyNumberFormat="1" applyFont="1" applyBorder="1" applyAlignment="1">
      <alignment horizontal="center" vertical="center"/>
    </xf>
    <xf numFmtId="0" fontId="6" fillId="0" borderId="39" xfId="0" applyFont="1" applyBorder="1"/>
    <xf numFmtId="0" fontId="18" fillId="0" borderId="35" xfId="9" applyFont="1" applyBorder="1" applyAlignment="1">
      <alignment horizontal="right" vertical="center"/>
    </xf>
    <xf numFmtId="0" fontId="18" fillId="0" borderId="49" xfId="9" applyFont="1" applyBorder="1" applyAlignment="1">
      <alignment horizontal="right" vertical="center"/>
    </xf>
    <xf numFmtId="0" fontId="23" fillId="0" borderId="50" xfId="9" applyFont="1" applyBorder="1" applyAlignment="1">
      <alignment horizontal="right" vertical="center"/>
    </xf>
    <xf numFmtId="0" fontId="6" fillId="0" borderId="45" xfId="0" applyFont="1" applyBorder="1"/>
    <xf numFmtId="0" fontId="23" fillId="0" borderId="49" xfId="9" applyFont="1" applyBorder="1" applyAlignment="1">
      <alignment horizontal="right" vertical="center"/>
    </xf>
    <xf numFmtId="0" fontId="18" fillId="0" borderId="50" xfId="9" applyFont="1" applyBorder="1" applyAlignment="1">
      <alignment horizontal="right" vertical="center"/>
    </xf>
    <xf numFmtId="0" fontId="18" fillId="0" borderId="51" xfId="9" applyFont="1" applyBorder="1" applyAlignment="1">
      <alignment horizontal="right" vertical="center"/>
    </xf>
    <xf numFmtId="0" fontId="18" fillId="0" borderId="37" xfId="9" applyFont="1" applyBorder="1" applyAlignment="1">
      <alignment horizontal="right" vertical="center"/>
    </xf>
    <xf numFmtId="3" fontId="18" fillId="0" borderId="53" xfId="14" applyFont="1" applyBorder="1">
      <alignment horizontal="center" vertical="center"/>
    </xf>
    <xf numFmtId="3" fontId="23" fillId="0" borderId="43" xfId="14" applyFont="1" applyBorder="1">
      <alignment horizontal="center" vertical="center"/>
    </xf>
    <xf numFmtId="3" fontId="23" fillId="0" borderId="53" xfId="14" applyFont="1" applyBorder="1">
      <alignment horizontal="center" vertical="center"/>
    </xf>
    <xf numFmtId="3" fontId="18" fillId="0" borderId="43" xfId="14" applyFont="1" applyBorder="1">
      <alignment horizontal="center" vertical="center"/>
    </xf>
    <xf numFmtId="0" fontId="6" fillId="0" borderId="45" xfId="4" applyFont="1" applyBorder="1"/>
    <xf numFmtId="185" fontId="18" fillId="0" borderId="35" xfId="9" applyNumberFormat="1" applyFont="1" applyBorder="1" applyAlignment="1">
      <alignment horizontal="right" vertical="center"/>
    </xf>
    <xf numFmtId="15" fontId="6" fillId="0" borderId="45" xfId="0" applyNumberFormat="1" applyFont="1" applyBorder="1" applyAlignment="1">
      <alignment horizontal="left"/>
    </xf>
    <xf numFmtId="0" fontId="23" fillId="0" borderId="35" xfId="9" applyFont="1" applyBorder="1" applyAlignment="1">
      <alignment horizontal="right" vertical="center"/>
    </xf>
    <xf numFmtId="0" fontId="18" fillId="3" borderId="35" xfId="9" applyFont="1" applyFill="1" applyBorder="1" applyAlignment="1">
      <alignment horizontal="right" vertical="center"/>
    </xf>
    <xf numFmtId="0" fontId="23" fillId="0" borderId="37" xfId="9" applyFont="1" applyBorder="1" applyAlignment="1">
      <alignment horizontal="right" vertical="center"/>
    </xf>
    <xf numFmtId="0" fontId="41" fillId="7" borderId="55" xfId="12" applyFont="1" applyBorder="1" applyAlignment="1">
      <alignment horizontal="left" vertical="center" wrapText="1"/>
    </xf>
    <xf numFmtId="0" fontId="46" fillId="0" borderId="0" xfId="0" applyFont="1"/>
    <xf numFmtId="0" fontId="39" fillId="7" borderId="55" xfId="12" applyFont="1" applyBorder="1" applyAlignment="1">
      <alignment horizontal="left" vertical="center" wrapText="1"/>
    </xf>
    <xf numFmtId="0" fontId="18" fillId="0" borderId="56" xfId="9" applyFont="1" applyBorder="1" applyAlignment="1">
      <alignment horizontal="right" vertical="center"/>
    </xf>
    <xf numFmtId="0" fontId="39" fillId="7" borderId="40" xfId="12" applyFont="1" applyBorder="1" applyAlignment="1">
      <alignment horizontal="left" vertical="center" wrapText="1"/>
    </xf>
    <xf numFmtId="0" fontId="39" fillId="7" borderId="41" xfId="12" applyFont="1" applyBorder="1" applyAlignment="1">
      <alignment horizontal="left" vertical="center" wrapText="1"/>
    </xf>
    <xf numFmtId="0" fontId="6" fillId="0" borderId="36" xfId="0" applyFont="1" applyBorder="1" applyAlignment="1">
      <alignment horizontal="center"/>
    </xf>
    <xf numFmtId="10" fontId="6" fillId="0" borderId="36" xfId="0" applyNumberFormat="1" applyFont="1" applyBorder="1"/>
    <xf numFmtId="10" fontId="6" fillId="0" borderId="39" xfId="0" applyNumberFormat="1" applyFont="1" applyBorder="1"/>
    <xf numFmtId="0" fontId="39" fillId="7" borderId="47" xfId="12" applyFont="1" applyBorder="1" applyAlignment="1">
      <alignment horizontal="left" vertical="center" wrapText="1"/>
    </xf>
    <xf numFmtId="3" fontId="6" fillId="0" borderId="38" xfId="0" applyNumberFormat="1" applyFont="1" applyBorder="1"/>
    <xf numFmtId="10" fontId="18" fillId="0" borderId="38" xfId="2" applyNumberFormat="1" applyFont="1" applyBorder="1" applyAlignment="1">
      <alignment horizontal="center" vertical="center"/>
    </xf>
    <xf numFmtId="0" fontId="47" fillId="0" borderId="0" xfId="0" applyFont="1"/>
    <xf numFmtId="0" fontId="48" fillId="0" borderId="0" xfId="3" applyFont="1"/>
    <xf numFmtId="0" fontId="49" fillId="0" borderId="0" xfId="0" applyFont="1"/>
    <xf numFmtId="0" fontId="47" fillId="0" borderId="35" xfId="9" applyFont="1" applyBorder="1" applyAlignment="1">
      <alignment horizontal="right" vertical="center"/>
    </xf>
    <xf numFmtId="0" fontId="41" fillId="7" borderId="42" xfId="12" applyFont="1" applyBorder="1" applyAlignment="1">
      <alignment horizontal="left" vertical="center" wrapText="1"/>
    </xf>
    <xf numFmtId="0" fontId="47" fillId="0" borderId="36" xfId="0" applyFont="1" applyBorder="1" applyAlignment="1">
      <alignment horizontal="left" vertical="center" wrapText="1"/>
    </xf>
    <xf numFmtId="0" fontId="47" fillId="0" borderId="36" xfId="0" applyFont="1" applyBorder="1" applyAlignment="1">
      <alignment vertical="center" wrapText="1"/>
    </xf>
    <xf numFmtId="0" fontId="47" fillId="0" borderId="37" xfId="9" applyFont="1" applyBorder="1" applyAlignment="1">
      <alignment horizontal="right" vertical="center"/>
    </xf>
    <xf numFmtId="0" fontId="47" fillId="0" borderId="39" xfId="0" applyFont="1" applyBorder="1" applyAlignment="1">
      <alignment vertical="center" wrapText="1"/>
    </xf>
    <xf numFmtId="0" fontId="50" fillId="0" borderId="0" xfId="3" applyFont="1"/>
    <xf numFmtId="0" fontId="18" fillId="0" borderId="5" xfId="0" applyFont="1" applyBorder="1" applyAlignment="1">
      <alignment vertical="top" wrapText="1"/>
    </xf>
    <xf numFmtId="0" fontId="34" fillId="7" borderId="32" xfId="9" applyFont="1" applyFill="1" applyBorder="1" applyAlignment="1">
      <alignment horizontal="center" vertical="center"/>
    </xf>
    <xf numFmtId="0" fontId="34" fillId="7" borderId="33" xfId="9" applyFont="1" applyFill="1" applyBorder="1" applyAlignment="1">
      <alignment horizontal="center" vertical="center"/>
    </xf>
    <xf numFmtId="0" fontId="34" fillId="7" borderId="34" xfId="9" applyFont="1" applyFill="1" applyBorder="1" applyAlignment="1">
      <alignment horizontal="center" vertical="center"/>
    </xf>
    <xf numFmtId="0" fontId="9" fillId="0" borderId="36" xfId="0" applyFont="1" applyBorder="1"/>
    <xf numFmtId="0" fontId="9" fillId="0" borderId="38" xfId="0" applyFont="1" applyBorder="1"/>
    <xf numFmtId="185" fontId="37" fillId="8" borderId="11" xfId="9" applyNumberFormat="1" applyFont="1" applyFill="1" applyBorder="1" applyAlignment="1">
      <alignment horizontal="center" vertical="center"/>
    </xf>
    <xf numFmtId="164" fontId="11" fillId="8" borderId="11" xfId="2" applyNumberFormat="1" applyFont="1" applyFill="1" applyBorder="1" applyAlignment="1">
      <alignment horizontal="center" vertical="center"/>
    </xf>
    <xf numFmtId="2" fontId="11" fillId="8" borderId="11" xfId="2" applyNumberFormat="1" applyFont="1" applyFill="1" applyBorder="1" applyAlignment="1">
      <alignment horizontal="center" vertical="center"/>
    </xf>
    <xf numFmtId="1" fontId="11" fillId="8" borderId="11" xfId="2" applyNumberFormat="1" applyFont="1" applyFill="1" applyBorder="1" applyAlignment="1">
      <alignment horizontal="center" vertical="center"/>
    </xf>
    <xf numFmtId="1" fontId="3" fillId="0" borderId="0" xfId="3" applyNumberFormat="1" applyFont="1"/>
    <xf numFmtId="1" fontId="18" fillId="0" borderId="0" xfId="1" applyNumberFormat="1" applyFont="1" applyBorder="1" applyAlignment="1">
      <alignment horizontal="center" vertical="center"/>
    </xf>
    <xf numFmtId="1" fontId="9" fillId="0" borderId="13" xfId="1" applyNumberFormat="1" applyFont="1" applyBorder="1" applyAlignment="1">
      <alignment horizontal="center" vertical="center"/>
    </xf>
    <xf numFmtId="164" fontId="15" fillId="0" borderId="0" xfId="2" applyNumberFormat="1" applyFont="1"/>
    <xf numFmtId="167" fontId="15" fillId="0" borderId="0" xfId="0" applyNumberFormat="1" applyFont="1"/>
    <xf numFmtId="184" fontId="51" fillId="0" borderId="0" xfId="1" applyNumberFormat="1" applyFont="1" applyBorder="1" applyAlignment="1">
      <alignment horizontal="center" vertical="center"/>
    </xf>
  </cellXfs>
  <cellStyles count="16">
    <cellStyle name="%" xfId="4" xr:uid="{C5224BE8-7910-4950-A9B5-AD4F81F9DB15}"/>
    <cellStyle name="b_Col_header2" xfId="12" xr:uid="{CE75BF7F-857B-48AE-A1CB-2D1E88B82502}"/>
    <cellStyle name="b_Row_header2" xfId="13" xr:uid="{EF6AB13F-8FA0-42C1-B0B1-646D88917BED}"/>
    <cellStyle name="c_inputwhite" xfId="14" xr:uid="{623D1ED0-C0E7-4BD2-9651-0818C0E8EEC4}"/>
    <cellStyle name="Comma" xfId="1" builtinId="3"/>
    <cellStyle name="Comma 3" xfId="5" xr:uid="{C1F2BECB-62D5-48ED-8BE2-C192124816DA}"/>
    <cellStyle name="Heading 1 2" xfId="8" xr:uid="{4A12F04E-D2CD-4BA8-B1CB-BA0032D0611B}"/>
    <cellStyle name="Heading 2 2" xfId="10" xr:uid="{92B573CC-6863-4286-A777-186519655851}"/>
    <cellStyle name="Heading 4 2" xfId="11" xr:uid="{15145324-545C-4BF4-A961-5A4AF077EB61}"/>
    <cellStyle name="Hyperlink" xfId="7" builtinId="8"/>
    <cellStyle name="Normal" xfId="0" builtinId="0"/>
    <cellStyle name="Normal 2" xfId="3" xr:uid="{026B364A-589E-4CAE-8F5E-32DEA22EF724}"/>
    <cellStyle name="Normal 3" xfId="9" xr:uid="{ACD42E17-8E68-4938-9E0C-4921834F38E0}"/>
    <cellStyle name="Percent" xfId="2" builtinId="5"/>
    <cellStyle name="Percent 2" xfId="6" xr:uid="{9F41402B-DBE3-4244-881A-8F9E8A3C48AB}"/>
    <cellStyle name="Test-Check" xfId="15" xr:uid="{8F3337DC-79BA-41C2-9193-C093D1490B2F}"/>
  </cellStyles>
  <dxfs count="103">
    <dxf>
      <font>
        <condense val="0"/>
        <extend val="0"/>
        <color rgb="FF9C0006"/>
      </font>
      <fill>
        <patternFill>
          <bgColor rgb="FFFFC7CE"/>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bgColor theme="9" tint="0.79998168889431442"/>
        </patternFill>
      </fill>
    </dxf>
    <dxf>
      <font>
        <color rgb="FF3333CC"/>
      </font>
    </dxf>
    <dxf>
      <font>
        <color rgb="FFFF0000"/>
      </font>
    </dxf>
    <dxf>
      <font>
        <color rgb="FF3333CC"/>
      </font>
    </dxf>
    <dxf>
      <font>
        <color rgb="FFFF0000"/>
      </font>
    </dxf>
    <dxf>
      <font>
        <color rgb="FF3333CC"/>
      </font>
    </dxf>
    <dxf>
      <font>
        <color rgb="FFFF0000"/>
      </font>
    </dxf>
    <dxf>
      <fill>
        <patternFill>
          <fgColor rgb="FFFFCCFF"/>
          <bgColor theme="4" tint="0.79998168889431442"/>
        </patternFill>
      </fill>
    </dxf>
    <dxf>
      <font>
        <color rgb="FF3333CC"/>
      </font>
    </dxf>
    <dxf>
      <font>
        <color rgb="FFFF0000"/>
      </font>
    </dxf>
    <dxf>
      <fill>
        <patternFill>
          <bgColor theme="0" tint="-0.14996795556505021"/>
        </patternFill>
      </fill>
    </dxf>
    <dxf>
      <fill>
        <patternFill>
          <fgColor rgb="FFFFCCFF"/>
          <bgColor theme="4" tint="0.79998168889431442"/>
        </patternFill>
      </fill>
    </dxf>
    <dxf>
      <font>
        <color rgb="FF3333CC"/>
      </font>
    </dxf>
    <dxf>
      <font>
        <color rgb="FFFF0000"/>
      </font>
    </dxf>
    <dxf>
      <fill>
        <patternFill>
          <bgColor theme="0" tint="-0.14996795556505021"/>
        </patternFill>
      </fill>
    </dxf>
    <dxf>
      <fill>
        <patternFill>
          <fgColor rgb="FFFFCCFF"/>
          <bgColor theme="4" tint="0.79998168889431442"/>
        </patternFill>
      </fill>
    </dxf>
    <dxf>
      <fill>
        <patternFill>
          <bgColor theme="0" tint="-0.14996795556505021"/>
        </patternFill>
      </fill>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3333CC"/>
      </font>
    </dxf>
    <dxf>
      <font>
        <color rgb="FFFF0000"/>
      </font>
    </dxf>
    <dxf>
      <fill>
        <patternFill>
          <fgColor rgb="FFFFCCFF"/>
          <bgColor theme="4" tint="0.79998168889431442"/>
        </patternFill>
      </fill>
    </dxf>
    <dxf>
      <fill>
        <patternFill>
          <bgColor theme="0" tint="-0.14996795556505021"/>
        </patternFill>
      </fill>
    </dxf>
    <dxf>
      <fill>
        <patternFill>
          <bgColor theme="0" tint="-0.14996795556505021"/>
        </patternFill>
      </fill>
    </dxf>
    <dxf>
      <font>
        <color rgb="FF3333CC"/>
      </font>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ill>
        <patternFill>
          <bgColor theme="0" tint="-0.24994659260841701"/>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color rgb="FF3333CC"/>
      </font>
    </dxf>
    <dxf>
      <font>
        <color rgb="FFFF0000"/>
      </font>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ont>
        <color rgb="FF3333CC"/>
      </font>
    </dxf>
    <dxf>
      <font>
        <color rgb="FFFF0000"/>
      </font>
    </dxf>
    <dxf>
      <font>
        <color rgb="FF3333CC"/>
      </font>
    </dxf>
    <dxf>
      <font>
        <color rgb="FFFF0000"/>
      </font>
    </dxf>
    <dxf>
      <font>
        <color rgb="FF3333CC"/>
      </font>
    </dxf>
    <dxf>
      <font>
        <color rgb="FFFF0000"/>
      </font>
    </dxf>
  </dxfs>
  <tableStyles count="0" defaultTableStyle="TableStyleMedium2" defaultPivotStyle="PivotStyleLight16"/>
  <colors>
    <mruColors>
      <color rgb="FFFFCCCC"/>
      <color rgb="FFFF9999"/>
      <color rgb="FFCC00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0573793981514"/>
          <c:y val="5.2057617385828182E-2"/>
          <c:w val="0.81538238656251294"/>
          <c:h val="0.78562125112162462"/>
        </c:manualLayout>
      </c:layout>
      <c:areaChart>
        <c:grouping val="standard"/>
        <c:varyColors val="0"/>
        <c:ser>
          <c:idx val="1"/>
          <c:order val="0"/>
          <c:tx>
            <c:strRef>
              <c:f>'Project Financing'!$C$473:$J$473</c:f>
              <c:strCache>
                <c:ptCount val="8"/>
                <c:pt idx="0">
                  <c:v>Automated Debt Service Coverage Ratio Sculpted Repayment </c:v>
                </c:pt>
                <c:pt idx="1">
                  <c:v>Project Value</c:v>
                </c:pt>
                <c:pt idx="2">
                  <c:v>5.3%</c:v>
                </c:pt>
                <c:pt idx="3">
                  <c:v>01/09/2054</c:v>
                </c:pt>
                <c:pt idx="4">
                  <c:v>Average</c:v>
                </c:pt>
                <c:pt idx="5">
                  <c:v>1</c:v>
                </c:pt>
                <c:pt idx="6">
                  <c:v> -   </c:v>
                </c:pt>
                <c:pt idx="7">
                  <c:v>-0 </c:v>
                </c:pt>
              </c:strCache>
            </c:strRef>
          </c:tx>
          <c:spPr>
            <a:solidFill>
              <a:schemeClr val="tx2"/>
            </a:solidFill>
          </c:spP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Financing'!$K$473:$DU$473</c:f>
              <c:numCache>
                <c:formatCode>_-* #,##0_-;\-* #,##0_-;_-* "-"??_-;_-@_-</c:formatCode>
                <c:ptCount val="115"/>
                <c:pt idx="0">
                  <c:v>-73486858.527847752</c:v>
                </c:pt>
                <c:pt idx="1">
                  <c:v>-64203449.156853221</c:v>
                </c:pt>
                <c:pt idx="2">
                  <c:v>-56928449.605388895</c:v>
                </c:pt>
                <c:pt idx="3">
                  <c:v>-49308183.734711394</c:v>
                </c:pt>
                <c:pt idx="4">
                  <c:v>-41126400.700284429</c:v>
                </c:pt>
                <c:pt idx="5">
                  <c:v>-32504689.476612873</c:v>
                </c:pt>
                <c:pt idx="6">
                  <c:v>-23512139.12980267</c:v>
                </c:pt>
                <c:pt idx="7">
                  <c:v>-14222510.986504193</c:v>
                </c:pt>
                <c:pt idx="8">
                  <c:v>-4682008.9316919018</c:v>
                </c:pt>
                <c:pt idx="9">
                  <c:v>5064856.9966445351</c:v>
                </c:pt>
                <c:pt idx="10">
                  <c:v>14990190.379442126</c:v>
                </c:pt>
                <c:pt idx="11">
                  <c:v>25057226.939708985</c:v>
                </c:pt>
                <c:pt idx="12">
                  <c:v>35252160.677797817</c:v>
                </c:pt>
                <c:pt idx="13">
                  <c:v>45539984.98897358</c:v>
                </c:pt>
                <c:pt idx="14">
                  <c:v>55921715.350818686</c:v>
                </c:pt>
                <c:pt idx="15">
                  <c:v>66372748.438027188</c:v>
                </c:pt>
                <c:pt idx="16">
                  <c:v>76863912.009415254</c:v>
                </c:pt>
                <c:pt idx="17">
                  <c:v>87414932.649618626</c:v>
                </c:pt>
                <c:pt idx="18">
                  <c:v>97979508.198517203</c:v>
                </c:pt>
                <c:pt idx="19">
                  <c:v>108588435.29299532</c:v>
                </c:pt>
                <c:pt idx="20">
                  <c:v>119213250.22594626</c:v>
                </c:pt>
                <c:pt idx="21">
                  <c:v>129792894.02883932</c:v>
                </c:pt>
                <c:pt idx="22">
                  <c:v>140426723.75218934</c:v>
                </c:pt>
                <c:pt idx="23">
                  <c:v>151024147.76744434</c:v>
                </c:pt>
                <c:pt idx="24">
                  <c:v>161641011.09088427</c:v>
                </c:pt>
                <c:pt idx="25">
                  <c:v>172205395.28582466</c:v>
                </c:pt>
                <c:pt idx="26">
                  <c:v>182782552.32096586</c:v>
                </c:pt>
                <c:pt idx="27">
                  <c:v>193332270.06871706</c:v>
                </c:pt>
                <c:pt idx="28">
                  <c:v>203807875.35614529</c:v>
                </c:pt>
                <c:pt idx="29">
                  <c:v>214288362.9622466</c:v>
                </c:pt>
                <c:pt idx="30">
                  <c:v>224681586.11419916</c:v>
                </c:pt>
                <c:pt idx="31">
                  <c:v>235075513.40916759</c:v>
                </c:pt>
                <c:pt idx="32">
                  <c:v>245420320.15205282</c:v>
                </c:pt>
                <c:pt idx="33">
                  <c:v>255554617.5497964</c:v>
                </c:pt>
                <c:pt idx="34">
                  <c:v>265789135.13584328</c:v>
                </c:pt>
                <c:pt idx="35">
                  <c:v>275907124.7714358</c:v>
                </c:pt>
                <c:pt idx="36">
                  <c:v>286018470.15077168</c:v>
                </c:pt>
                <c:pt idx="37">
                  <c:v>296002935.60345477</c:v>
                </c:pt>
                <c:pt idx="38">
                  <c:v>305979002.73014033</c:v>
                </c:pt>
                <c:pt idx="39">
                  <c:v>315883549.11717415</c:v>
                </c:pt>
                <c:pt idx="40" formatCode="0">
                  <c:v>376375008.41176039</c:v>
                </c:pt>
                <c:pt idx="41">
                  <c:v>370864948.50982857</c:v>
                </c:pt>
                <c:pt idx="42">
                  <c:v>366433956.4110747</c:v>
                </c:pt>
                <c:pt idx="43">
                  <c:v>362420504.86855072</c:v>
                </c:pt>
                <c:pt idx="44">
                  <c:v>357792309.66328835</c:v>
                </c:pt>
                <c:pt idx="45">
                  <c:v>353445149.40250087</c:v>
                </c:pt>
                <c:pt idx="46">
                  <c:v>357300439.97441268</c:v>
                </c:pt>
                <c:pt idx="47">
                  <c:v>352602234.78426409</c:v>
                </c:pt>
                <c:pt idx="48">
                  <c:v>347278020.33083516</c:v>
                </c:pt>
                <c:pt idx="49">
                  <c:v>342332043.51476574</c:v>
                </c:pt>
                <c:pt idx="50">
                  <c:v>340771595.5603978</c:v>
                </c:pt>
                <c:pt idx="51">
                  <c:v>335418147.5497393</c:v>
                </c:pt>
                <c:pt idx="52">
                  <c:v>329501289.80858392</c:v>
                </c:pt>
                <c:pt idx="53">
                  <c:v>323860195.3535133</c:v>
                </c:pt>
                <c:pt idx="54">
                  <c:v>317785468.71311158</c:v>
                </c:pt>
                <c:pt idx="55">
                  <c:v>311958861.80974716</c:v>
                </c:pt>
                <c:pt idx="56">
                  <c:v>305464456.28875518</c:v>
                </c:pt>
                <c:pt idx="57">
                  <c:v>299335749.93680191</c:v>
                </c:pt>
                <c:pt idx="58">
                  <c:v>292598256.14342237</c:v>
                </c:pt>
                <c:pt idx="59">
                  <c:v>286372419.48244238</c:v>
                </c:pt>
                <c:pt idx="60">
                  <c:v>279691924.13828337</c:v>
                </c:pt>
                <c:pt idx="61">
                  <c:v>273183284.38025784</c:v>
                </c:pt>
                <c:pt idx="62">
                  <c:v>266201560.27988824</c:v>
                </c:pt>
                <c:pt idx="63">
                  <c:v>259461092.6663554</c:v>
                </c:pt>
                <c:pt idx="64">
                  <c:v>252133125.77779704</c:v>
                </c:pt>
                <c:pt idx="65">
                  <c:v>245293830.82571185</c:v>
                </c:pt>
                <c:pt idx="66">
                  <c:v>237986226.11462125</c:v>
                </c:pt>
                <c:pt idx="67">
                  <c:v>230942293.87314227</c:v>
                </c:pt>
                <c:pt idx="68">
                  <c:v>223300935.71859846</c:v>
                </c:pt>
                <c:pt idx="69">
                  <c:v>215836841.56328404</c:v>
                </c:pt>
                <c:pt idx="70">
                  <c:v>207984707.10655171</c:v>
                </c:pt>
                <c:pt idx="71">
                  <c:v>200506208.23682153</c:v>
                </c:pt>
                <c:pt idx="72">
                  <c:v>192593890.90623304</c:v>
                </c:pt>
                <c:pt idx="73">
                  <c:v>184903762.028321</c:v>
                </c:pt>
                <c:pt idx="74">
                  <c:v>176604007.99818087</c:v>
                </c:pt>
                <c:pt idx="75">
                  <c:v>168560549.97291556</c:v>
                </c:pt>
                <c:pt idx="76">
                  <c:v>160008428.69467497</c:v>
                </c:pt>
                <c:pt idx="77">
                  <c:v>151792670.58273098</c:v>
                </c:pt>
                <c:pt idx="78">
                  <c:v>143350600.44277781</c:v>
                </c:pt>
                <c:pt idx="79">
                  <c:v>134996149.22340274</c:v>
                </c:pt>
                <c:pt idx="80">
                  <c:v>126058929.14408413</c:v>
                </c:pt>
                <c:pt idx="81">
                  <c:v>117336792.63355517</c:v>
                </c:pt>
                <c:pt idx="82">
                  <c:v>108114441.29706123</c:v>
                </c:pt>
                <c:pt idx="83">
                  <c:v>99302879.840401039</c:v>
                </c:pt>
                <c:pt idx="84">
                  <c:v>90155802.412498116</c:v>
                </c:pt>
                <c:pt idx="85">
                  <c:v>81054332.762880981</c:v>
                </c:pt>
                <c:pt idx="86">
                  <c:v>71564702.733383328</c:v>
                </c:pt>
                <c:pt idx="87">
                  <c:v>62156370.630404092</c:v>
                </c:pt>
                <c:pt idx="88">
                  <c:v>52286592.453784049</c:v>
                </c:pt>
                <c:pt idx="89">
                  <c:v>42799451.526857652</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0-D597-401B-8CE9-5C9495CA1729}"/>
            </c:ext>
          </c:extLst>
        </c:ser>
        <c:ser>
          <c:idx val="0"/>
          <c:order val="1"/>
          <c:tx>
            <c:strRef>
              <c:f>'Project Financing'!$D$472</c:f>
              <c:strCache>
                <c:ptCount val="1"/>
                <c:pt idx="0">
                  <c:v>Equity Value</c:v>
                </c:pt>
              </c:strCache>
            </c:strRef>
          </c:tx>
          <c:spPr>
            <a:solidFill>
              <a:schemeClr val="accent4">
                <a:lumMod val="40000"/>
                <a:lumOff val="60000"/>
              </a:schemeClr>
            </a:solidFill>
            <a:ln w="25400">
              <a:solidFill>
                <a:srgbClr val="EE0000"/>
              </a:solidFill>
            </a:ln>
          </c:spP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Financing'!$K$472:$DU$472</c:f>
              <c:numCache>
                <c:formatCode>_-* #,##0_-;\-* #,##0_-;_-* "-"??_-;_-@_-</c:formatCode>
                <c:ptCount val="115"/>
                <c:pt idx="0">
                  <c:v>-61689129.913653627</c:v>
                </c:pt>
                <c:pt idx="1">
                  <c:v>-52955501.894009084</c:v>
                </c:pt>
                <c:pt idx="2">
                  <c:v>-46351131.251451924</c:v>
                </c:pt>
                <c:pt idx="3">
                  <c:v>-38903723.639685199</c:v>
                </c:pt>
                <c:pt idx="4">
                  <c:v>-30822300.660010859</c:v>
                </c:pt>
                <c:pt idx="5">
                  <c:v>-22256147.98843937</c:v>
                </c:pt>
                <c:pt idx="6">
                  <c:v>-13289034.378512751</c:v>
                </c:pt>
                <c:pt idx="7">
                  <c:v>-3997441.3052637964</c:v>
                </c:pt>
                <c:pt idx="8">
                  <c:v>5567096.879547718</c:v>
                </c:pt>
                <c:pt idx="9">
                  <c:v>15349940.494149929</c:v>
                </c:pt>
                <c:pt idx="10">
                  <c:v>25336988.007210124</c:v>
                </c:pt>
                <c:pt idx="11">
                  <c:v>35479363.332451135</c:v>
                </c:pt>
                <c:pt idx="12">
                  <c:v>45768795.60395769</c:v>
                </c:pt>
                <c:pt idx="13">
                  <c:v>56162504.886319429</c:v>
                </c:pt>
                <c:pt idx="14">
                  <c:v>66668746.77882503</c:v>
                </c:pt>
                <c:pt idx="15">
                  <c:v>77258651.389838532</c:v>
                </c:pt>
                <c:pt idx="16">
                  <c:v>87897778.288883284</c:v>
                </c:pt>
                <c:pt idx="17">
                  <c:v>98615464.155089408</c:v>
                </c:pt>
                <c:pt idx="18">
                  <c:v>109115826.29741341</c:v>
                </c:pt>
                <c:pt idx="19">
                  <c:v>109917396.87762405</c:v>
                </c:pt>
                <c:pt idx="20">
                  <c:v>110724855.83733808</c:v>
                </c:pt>
                <c:pt idx="21">
                  <c:v>111485589.77521741</c:v>
                </c:pt>
                <c:pt idx="22">
                  <c:v>112304568.76216727</c:v>
                </c:pt>
                <c:pt idx="23">
                  <c:v>113102856.90379995</c:v>
                </c:pt>
                <c:pt idx="24">
                  <c:v>113933716.4198591</c:v>
                </c:pt>
                <c:pt idx="25">
                  <c:v>114743584.93858987</c:v>
                </c:pt>
                <c:pt idx="26">
                  <c:v>115586497.32880525</c:v>
                </c:pt>
                <c:pt idx="27">
                  <c:v>116435601.79762752</c:v>
                </c:pt>
                <c:pt idx="28">
                  <c:v>117263254.32506616</c:v>
                </c:pt>
                <c:pt idx="29">
                  <c:v>118124676.33868441</c:v>
                </c:pt>
                <c:pt idx="30">
                  <c:v>118964335.21805802</c:v>
                </c:pt>
                <c:pt idx="31">
                  <c:v>119838253.46109274</c:v>
                </c:pt>
                <c:pt idx="32">
                  <c:v>120718591.55335455</c:v>
                </c:pt>
                <c:pt idx="33">
                  <c:v>121519292.85498698</c:v>
                </c:pt>
                <c:pt idx="34">
                  <c:v>122411979.95076229</c:v>
                </c:pt>
                <c:pt idx="35">
                  <c:v>123282114.02514195</c:v>
                </c:pt>
                <c:pt idx="36">
                  <c:v>124187750.8976464</c:v>
                </c:pt>
                <c:pt idx="37">
                  <c:v>125070507.58306299</c:v>
                </c:pt>
                <c:pt idx="38">
                  <c:v>125989282.08839779</c:v>
                </c:pt>
                <c:pt idx="39">
                  <c:v>126914805.95941401</c:v>
                </c:pt>
                <c:pt idx="40" formatCode="0">
                  <c:v>160839940.74384138</c:v>
                </c:pt>
                <c:pt idx="41">
                  <c:v>162862830.36167091</c:v>
                </c:pt>
                <c:pt idx="42">
                  <c:v>164418058.7154828</c:v>
                </c:pt>
                <c:pt idx="43">
                  <c:v>166789620.85540712</c:v>
                </c:pt>
                <c:pt idx="44">
                  <c:v>168599511.20401123</c:v>
                </c:pt>
                <c:pt idx="45">
                  <c:v>170971257.50027961</c:v>
                </c:pt>
                <c:pt idx="46">
                  <c:v>190927601.73467335</c:v>
                </c:pt>
                <c:pt idx="47">
                  <c:v>193535178.35769898</c:v>
                </c:pt>
                <c:pt idx="48">
                  <c:v>195545087.608578</c:v>
                </c:pt>
                <c:pt idx="49">
                  <c:v>198380057.99462351</c:v>
                </c:pt>
                <c:pt idx="50">
                  <c:v>210104935.6167905</c:v>
                </c:pt>
                <c:pt idx="51">
                  <c:v>212961802.50020874</c:v>
                </c:pt>
                <c:pt idx="52">
                  <c:v>215287794.48193064</c:v>
                </c:pt>
                <c:pt idx="53">
                  <c:v>218206731.96746361</c:v>
                </c:pt>
                <c:pt idx="54">
                  <c:v>220796291.41757402</c:v>
                </c:pt>
                <c:pt idx="55">
                  <c:v>224131307.77384329</c:v>
                </c:pt>
                <c:pt idx="56">
                  <c:v>226810250.08788377</c:v>
                </c:pt>
                <c:pt idx="57">
                  <c:v>230331512.84529141</c:v>
                </c:pt>
                <c:pt idx="58">
                  <c:v>233142957.85977587</c:v>
                </c:pt>
                <c:pt idx="59">
                  <c:v>236884859.0454233</c:v>
                </c:pt>
                <c:pt idx="60">
                  <c:v>240285629.53169566</c:v>
                </c:pt>
                <c:pt idx="61">
                  <c:v>244286580.91275227</c:v>
                </c:pt>
                <c:pt idx="62">
                  <c:v>247908697.85215518</c:v>
                </c:pt>
                <c:pt idx="63">
                  <c:v>252308468.47340333</c:v>
                </c:pt>
                <c:pt idx="64">
                  <c:v>245347138.81393126</c:v>
                </c:pt>
                <c:pt idx="65">
                  <c:v>238930682.96796501</c:v>
                </c:pt>
                <c:pt idx="66">
                  <c:v>232030431.2339552</c:v>
                </c:pt>
                <c:pt idx="67">
                  <c:v>225394368.21543527</c:v>
                </c:pt>
                <c:pt idx="68">
                  <c:v>218146736.7078228</c:v>
                </c:pt>
                <c:pt idx="69">
                  <c:v>211072426.39346713</c:v>
                </c:pt>
                <c:pt idx="70">
                  <c:v>203592510.40989402</c:v>
                </c:pt>
                <c:pt idx="71">
                  <c:v>196483777.84584275</c:v>
                </c:pt>
                <c:pt idx="72">
                  <c:v>188923175.38175687</c:v>
                </c:pt>
                <c:pt idx="73">
                  <c:v>181580697.55071405</c:v>
                </c:pt>
                <c:pt idx="74">
                  <c:v>173609088.64241299</c:v>
                </c:pt>
                <c:pt idx="75">
                  <c:v>165887537.95061707</c:v>
                </c:pt>
                <c:pt idx="76">
                  <c:v>157638739.58188331</c:v>
                </c:pt>
                <c:pt idx="77">
                  <c:v>149716278.71870306</c:v>
                </c:pt>
                <c:pt idx="78">
                  <c:v>141546746.20437646</c:v>
                </c:pt>
                <c:pt idx="79">
                  <c:v>133454983.00408256</c:v>
                </c:pt>
                <c:pt idx="80">
                  <c:v>124757799.03094429</c:v>
                </c:pt>
                <c:pt idx="81">
                  <c:v>116263195.68365467</c:v>
                </c:pt>
                <c:pt idx="82">
                  <c:v>107244364.76931962</c:v>
                </c:pt>
                <c:pt idx="83">
                  <c:v>98621780.280745223</c:v>
                </c:pt>
                <c:pt idx="84">
                  <c:v>89640579.422304973</c:v>
                </c:pt>
                <c:pt idx="85">
                  <c:v>80686448.312242061</c:v>
                </c:pt>
                <c:pt idx="86">
                  <c:v>71318138.885640576</c:v>
                </c:pt>
                <c:pt idx="87">
                  <c:v>62010837.525331348</c:v>
                </c:pt>
                <c:pt idx="88">
                  <c:v>52214269.509820476</c:v>
                </c:pt>
                <c:pt idx="89">
                  <c:v>42777470.932335466</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1-D597-401B-8CE9-5C9495CA1729}"/>
            </c:ext>
          </c:extLst>
        </c:ser>
        <c:dLbls>
          <c:showLegendKey val="0"/>
          <c:showVal val="0"/>
          <c:showCatName val="0"/>
          <c:showSerName val="0"/>
          <c:showPercent val="0"/>
          <c:showBubbleSize val="0"/>
        </c:dLbls>
        <c:axId val="219784208"/>
        <c:axId val="219786384"/>
      </c:areaChart>
      <c:dateAx>
        <c:axId val="219784208"/>
        <c:scaling>
          <c:orientation val="minMax"/>
        </c:scaling>
        <c:delete val="0"/>
        <c:axPos val="b"/>
        <c:numFmt formatCode="yyyy" sourceLinked="0"/>
        <c:majorTickMark val="out"/>
        <c:minorTickMark val="none"/>
        <c:tickLblPos val="nextTo"/>
        <c:crossAx val="219786384"/>
        <c:crosses val="autoZero"/>
        <c:auto val="1"/>
        <c:lblOffset val="100"/>
        <c:baseTimeUnit val="months"/>
      </c:dateAx>
      <c:valAx>
        <c:axId val="219786384"/>
        <c:scaling>
          <c:orientation val="minMax"/>
        </c:scaling>
        <c:delete val="0"/>
        <c:axPos val="l"/>
        <c:numFmt formatCode="_(* #,##0_);_(* \(#,##0\);_(* &quot;-&quot;_);_(@_)" sourceLinked="0"/>
        <c:majorTickMark val="out"/>
        <c:minorTickMark val="none"/>
        <c:tickLblPos val="nextTo"/>
        <c:crossAx val="219784208"/>
        <c:crosses val="autoZero"/>
        <c:crossBetween val="midCat"/>
      </c:valAx>
    </c:plotArea>
    <c:legend>
      <c:legendPos val="r"/>
      <c:layout>
        <c:manualLayout>
          <c:xMode val="edge"/>
          <c:yMode val="edge"/>
          <c:x val="0.31048411576820723"/>
          <c:y val="0.89198623834477497"/>
          <c:w val="0.47195197392701116"/>
          <c:h val="9.5434990395239158E-2"/>
        </c:manualLayout>
      </c:layout>
      <c:overlay val="0"/>
    </c:legend>
    <c:plotVisOnly val="1"/>
    <c:dispBlanksAs val="gap"/>
    <c:showDLblsOverMax val="0"/>
  </c:chart>
  <c:spPr>
    <a:ln>
      <a:solidFill>
        <a:schemeClr val="accent4">
          <a:lumMod val="20000"/>
          <a:lumOff val="80000"/>
        </a:schemeClr>
      </a:solidFill>
    </a:ln>
  </c:spPr>
  <c:txPr>
    <a:bodyPr/>
    <a:lstStyle/>
    <a:p>
      <a:pPr>
        <a:defRPr sz="9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'Project Financing'!$D$465</c:f>
              <c:strCache>
                <c:ptCount val="1"/>
                <c:pt idx="0">
                  <c:v>Cashflow Available for Debt Service</c:v>
                </c:pt>
              </c:strCache>
            </c:strRef>
          </c:tx>
          <c:spPr>
            <a:solidFill>
              <a:schemeClr val="tx2"/>
            </a:solidFill>
            <a:ln>
              <a:noFill/>
            </a:ln>
            <a:effectLst/>
          </c:spPr>
          <c:cat>
            <c:numRef>
              <c:f>'Project Financing'!$C$464:$DU$464</c:f>
              <c:numCache>
                <c:formatCode>General</c:formatCode>
                <c:ptCount val="122"/>
                <c:pt idx="7" formatCode="m/d/yyyy">
                  <c:v>#N/A</c:v>
                </c:pt>
                <c:pt idx="8" formatCode="m/d/yyyy">
                  <c:v>#N/A</c:v>
                </c:pt>
                <c:pt idx="9" formatCode="m/d/yyyy">
                  <c:v>#N/A</c:v>
                </c:pt>
                <c:pt idx="10" formatCode="m/d/yyyy">
                  <c:v>#N/A</c:v>
                </c:pt>
                <c:pt idx="11" formatCode="m/d/yyyy">
                  <c:v>#N/A</c:v>
                </c:pt>
                <c:pt idx="12" formatCode="m/d/yyyy">
                  <c:v>#N/A</c:v>
                </c:pt>
                <c:pt idx="13" formatCode="m/d/yyyy">
                  <c:v>#N/A</c:v>
                </c:pt>
                <c:pt idx="14" formatCode="m/d/yyyy">
                  <c:v>#N/A</c:v>
                </c:pt>
                <c:pt idx="15" formatCode="m/d/yyyy">
                  <c:v>#N/A</c:v>
                </c:pt>
                <c:pt idx="16" formatCode="m/d/yyyy">
                  <c:v>#N/A</c:v>
                </c:pt>
                <c:pt idx="17" formatCode="m/d/yyyy">
                  <c:v>#N/A</c:v>
                </c:pt>
                <c:pt idx="18" formatCode="m/d/yyyy">
                  <c:v>#N/A</c:v>
                </c:pt>
                <c:pt idx="19" formatCode="m/d/yyyy">
                  <c:v>#N/A</c:v>
                </c:pt>
                <c:pt idx="20" formatCode="m/d/yyyy">
                  <c:v>#N/A</c:v>
                </c:pt>
                <c:pt idx="21" formatCode="m/d/yyyy">
                  <c:v>#N/A</c:v>
                </c:pt>
                <c:pt idx="22" formatCode="m/d/yyyy">
                  <c:v>#N/A</c:v>
                </c:pt>
                <c:pt idx="23" formatCode="m/d/yyyy">
                  <c:v>#N/A</c:v>
                </c:pt>
                <c:pt idx="24" formatCode="m/d/yyyy">
                  <c:v>#N/A</c:v>
                </c:pt>
                <c:pt idx="25" formatCode="m/d/yyyy">
                  <c:v>#N/A</c:v>
                </c:pt>
                <c:pt idx="26" formatCode="m/d/yyyy">
                  <c:v>#N/A</c:v>
                </c:pt>
                <c:pt idx="27" formatCode="m/d/yyyy">
                  <c:v>#N/A</c:v>
                </c:pt>
                <c:pt idx="28" formatCode="m/d/yyyy">
                  <c:v>#N/A</c:v>
                </c:pt>
                <c:pt idx="29" formatCode="m/d/yyyy">
                  <c:v>#N/A</c:v>
                </c:pt>
                <c:pt idx="30" formatCode="m/d/yyyy">
                  <c:v>#N/A</c:v>
                </c:pt>
                <c:pt idx="31" formatCode="m/d/yyyy">
                  <c:v>#N/A</c:v>
                </c:pt>
                <c:pt idx="32" formatCode="m/d/yyyy">
                  <c:v>#N/A</c:v>
                </c:pt>
                <c:pt idx="33" formatCode="m/d/yyyy">
                  <c:v>#N/A</c:v>
                </c:pt>
                <c:pt idx="34" formatCode="m/d/yyyy">
                  <c:v>#N/A</c:v>
                </c:pt>
                <c:pt idx="35" formatCode="m/d/yyyy">
                  <c:v>#N/A</c:v>
                </c:pt>
                <c:pt idx="36" formatCode="m/d/yyyy">
                  <c:v>#N/A</c:v>
                </c:pt>
                <c:pt idx="37" formatCode="m/d/yyyy">
                  <c:v>#N/A</c:v>
                </c:pt>
                <c:pt idx="38" formatCode="m/d/yyyy">
                  <c:v>#N/A</c:v>
                </c:pt>
                <c:pt idx="39" formatCode="m/d/yyyy">
                  <c:v>#N/A</c:v>
                </c:pt>
                <c:pt idx="40" formatCode="m/d/yyyy">
                  <c:v>#N/A</c:v>
                </c:pt>
                <c:pt idx="41" formatCode="m/d/yyyy">
                  <c:v>#N/A</c:v>
                </c:pt>
                <c:pt idx="42" formatCode="m/d/yyyy">
                  <c:v>#N/A</c:v>
                </c:pt>
                <c:pt idx="43" formatCode="m/d/yyyy">
                  <c:v>#N/A</c:v>
                </c:pt>
                <c:pt idx="44" formatCode="m/d/yyyy">
                  <c:v>#N/A</c:v>
                </c:pt>
                <c:pt idx="45" formatCode="m/d/yyyy">
                  <c:v>#N/A</c:v>
                </c:pt>
                <c:pt idx="46" formatCode="m/d/yyyy">
                  <c:v>#N/A</c:v>
                </c:pt>
                <c:pt idx="47" formatCode="0">
                  <c:v>47362</c:v>
                </c:pt>
                <c:pt idx="48" formatCode="m/d/yyyy">
                  <c:v>47543</c:v>
                </c:pt>
                <c:pt idx="49" formatCode="m/d/yyyy">
                  <c:v>47727</c:v>
                </c:pt>
                <c:pt idx="50" formatCode="m/d/yyyy">
                  <c:v>47908</c:v>
                </c:pt>
                <c:pt idx="51" formatCode="m/d/yyyy">
                  <c:v>48092</c:v>
                </c:pt>
                <c:pt idx="52" formatCode="m/d/yyyy">
                  <c:v>48274</c:v>
                </c:pt>
                <c:pt idx="53" formatCode="m/d/yyyy">
                  <c:v>48458</c:v>
                </c:pt>
                <c:pt idx="54" formatCode="m/d/yyyy">
                  <c:v>48639</c:v>
                </c:pt>
                <c:pt idx="55" formatCode="m/d/yyyy">
                  <c:v>48823</c:v>
                </c:pt>
                <c:pt idx="56" formatCode="m/d/yyyy">
                  <c:v>49004</c:v>
                </c:pt>
                <c:pt idx="57" formatCode="m/d/yyyy">
                  <c:v>49188</c:v>
                </c:pt>
                <c:pt idx="58" formatCode="m/d/yyyy">
                  <c:v>49369</c:v>
                </c:pt>
                <c:pt idx="59" formatCode="m/d/yyyy">
                  <c:v>49553</c:v>
                </c:pt>
                <c:pt idx="60" formatCode="m/d/yyyy">
                  <c:v>49735</c:v>
                </c:pt>
                <c:pt idx="61" formatCode="m/d/yyyy">
                  <c:v>49919</c:v>
                </c:pt>
                <c:pt idx="62" formatCode="m/d/yyyy">
                  <c:v>50100</c:v>
                </c:pt>
                <c:pt idx="63" formatCode="m/d/yyyy">
                  <c:v>50284</c:v>
                </c:pt>
                <c:pt idx="64" formatCode="m/d/yyyy">
                  <c:v>50465</c:v>
                </c:pt>
                <c:pt idx="65" formatCode="m/d/yyyy">
                  <c:v>50649</c:v>
                </c:pt>
                <c:pt idx="66" formatCode="m/d/yyyy">
                  <c:v>50830</c:v>
                </c:pt>
                <c:pt idx="67" formatCode="m/d/yyyy">
                  <c:v>51014</c:v>
                </c:pt>
                <c:pt idx="68" formatCode="m/d/yyyy">
                  <c:v>51196</c:v>
                </c:pt>
                <c:pt idx="69" formatCode="m/d/yyyy">
                  <c:v>51380</c:v>
                </c:pt>
                <c:pt idx="70" formatCode="m/d/yyyy">
                  <c:v>51561</c:v>
                </c:pt>
                <c:pt idx="71" formatCode="m/d/yyyy">
                  <c:v>51745</c:v>
                </c:pt>
                <c:pt idx="72" formatCode="m/d/yyyy">
                  <c:v>51926</c:v>
                </c:pt>
                <c:pt idx="73" formatCode="m/d/yyyy">
                  <c:v>52110</c:v>
                </c:pt>
                <c:pt idx="74" formatCode="m/d/yyyy">
                  <c:v>52291</c:v>
                </c:pt>
                <c:pt idx="75" formatCode="m/d/yyyy">
                  <c:v>52475</c:v>
                </c:pt>
                <c:pt idx="76" formatCode="m/d/yyyy">
                  <c:v>52657</c:v>
                </c:pt>
                <c:pt idx="77" formatCode="m/d/yyyy">
                  <c:v>52841</c:v>
                </c:pt>
                <c:pt idx="78" formatCode="m/d/yyyy">
                  <c:v>53022</c:v>
                </c:pt>
                <c:pt idx="79" formatCode="m/d/yyyy">
                  <c:v>53206</c:v>
                </c:pt>
                <c:pt idx="80" formatCode="m/d/yyyy">
                  <c:v>53387</c:v>
                </c:pt>
                <c:pt idx="81" formatCode="m/d/yyyy">
                  <c:v>53571</c:v>
                </c:pt>
                <c:pt idx="82" formatCode="m/d/yyyy">
                  <c:v>53752</c:v>
                </c:pt>
                <c:pt idx="83" formatCode="m/d/yyyy">
                  <c:v>53936</c:v>
                </c:pt>
                <c:pt idx="84" formatCode="m/d/yyyy">
                  <c:v>54118</c:v>
                </c:pt>
                <c:pt idx="85" formatCode="m/d/yyyy">
                  <c:v>54302</c:v>
                </c:pt>
                <c:pt idx="86" formatCode="m/d/yyyy">
                  <c:v>54483</c:v>
                </c:pt>
                <c:pt idx="87" formatCode="m/d/yyyy">
                  <c:v>54667</c:v>
                </c:pt>
                <c:pt idx="88" formatCode="m/d/yyyy">
                  <c:v>54848</c:v>
                </c:pt>
                <c:pt idx="89" formatCode="m/d/yyyy">
                  <c:v>55032</c:v>
                </c:pt>
                <c:pt idx="90" formatCode="m/d/yyyy">
                  <c:v>55213</c:v>
                </c:pt>
                <c:pt idx="91" formatCode="m/d/yyyy">
                  <c:v>55397</c:v>
                </c:pt>
                <c:pt idx="92" formatCode="m/d/yyyy">
                  <c:v>55579</c:v>
                </c:pt>
                <c:pt idx="93" formatCode="m/d/yyyy">
                  <c:v>55763</c:v>
                </c:pt>
                <c:pt idx="94" formatCode="m/d/yyyy">
                  <c:v>55944</c:v>
                </c:pt>
                <c:pt idx="95" formatCode="m/d/yyyy">
                  <c:v>56128</c:v>
                </c:pt>
                <c:pt idx="96" formatCode="m/d/yyyy">
                  <c:v>56309</c:v>
                </c:pt>
                <c:pt idx="97" formatCode="m/d/yyyy">
                  <c:v>#N/A</c:v>
                </c:pt>
                <c:pt idx="98" formatCode="m/d/yyyy">
                  <c:v>#N/A</c:v>
                </c:pt>
                <c:pt idx="99" formatCode="m/d/yyyy">
                  <c:v>#N/A</c:v>
                </c:pt>
                <c:pt idx="100" formatCode="m/d/yyyy">
                  <c:v>#N/A</c:v>
                </c:pt>
                <c:pt idx="101" formatCode="m/d/yyyy">
                  <c:v>#N/A</c:v>
                </c:pt>
                <c:pt idx="102" formatCode="m/d/yyyy">
                  <c:v>#N/A</c:v>
                </c:pt>
                <c:pt idx="103" formatCode="m/d/yyyy">
                  <c:v>#N/A</c:v>
                </c:pt>
                <c:pt idx="104" formatCode="m/d/yyyy">
                  <c:v>#N/A</c:v>
                </c:pt>
                <c:pt idx="105" formatCode="m/d/yyyy">
                  <c:v>#N/A</c:v>
                </c:pt>
                <c:pt idx="106" formatCode="m/d/yyyy">
                  <c:v>#N/A</c:v>
                </c:pt>
                <c:pt idx="107" formatCode="m/d/yyyy">
                  <c:v>#N/A</c:v>
                </c:pt>
                <c:pt idx="108" formatCode="m/d/yyyy">
                  <c:v>#N/A</c:v>
                </c:pt>
                <c:pt idx="109" formatCode="m/d/yyyy">
                  <c:v>#N/A</c:v>
                </c:pt>
                <c:pt idx="110" formatCode="m/d/yyyy">
                  <c:v>#N/A</c:v>
                </c:pt>
                <c:pt idx="111" formatCode="m/d/yyyy">
                  <c:v>#N/A</c:v>
                </c:pt>
                <c:pt idx="112" formatCode="m/d/yyyy">
                  <c:v>#N/A</c:v>
                </c:pt>
                <c:pt idx="113" formatCode="m/d/yyyy">
                  <c:v>#N/A</c:v>
                </c:pt>
                <c:pt idx="114" formatCode="m/d/yyyy">
                  <c:v>#N/A</c:v>
                </c:pt>
                <c:pt idx="115" formatCode="m/d/yyyy">
                  <c:v>#N/A</c:v>
                </c:pt>
                <c:pt idx="116" formatCode="m/d/yyyy">
                  <c:v>#N/A</c:v>
                </c:pt>
                <c:pt idx="117" formatCode="m/d/yyyy">
                  <c:v>#N/A</c:v>
                </c:pt>
                <c:pt idx="118" formatCode="m/d/yyyy">
                  <c:v>#N/A</c:v>
                </c:pt>
                <c:pt idx="119" formatCode="m/d/yyyy">
                  <c:v>#N/A</c:v>
                </c:pt>
                <c:pt idx="120" formatCode="m/d/yyyy">
                  <c:v>#N/A</c:v>
                </c:pt>
                <c:pt idx="121" formatCode="m/d/yyyy">
                  <c:v>#N/A</c:v>
                </c:pt>
              </c:numCache>
            </c:numRef>
          </c:cat>
          <c:val>
            <c:numRef>
              <c:f>'Project Financing'!$C$465:$DU$465</c:f>
              <c:numCache>
                <c:formatCode>General</c:formatCode>
                <c:ptCount val="122"/>
                <c:pt idx="0">
                  <c:v>0</c:v>
                </c:pt>
                <c:pt idx="7" formatCode="#,##0.00">
                  <c:v>#N/A</c:v>
                </c:pt>
                <c:pt idx="8" formatCode="#,##0.00">
                  <c:v>#N/A</c:v>
                </c:pt>
                <c:pt idx="9" formatCode="#,##0.00">
                  <c:v>#N/A</c:v>
                </c:pt>
                <c:pt idx="10" formatCode="#,##0.00">
                  <c:v>#N/A</c:v>
                </c:pt>
                <c:pt idx="11" formatCode="#,##0.00">
                  <c:v>#N/A</c:v>
                </c:pt>
                <c:pt idx="12" formatCode="#,##0.00">
                  <c:v>#N/A</c:v>
                </c:pt>
                <c:pt idx="13" formatCode="#,##0.00">
                  <c:v>#N/A</c:v>
                </c:pt>
                <c:pt idx="14" formatCode="#,##0.00">
                  <c:v>#N/A</c:v>
                </c:pt>
                <c:pt idx="15" formatCode="#,##0.00">
                  <c:v>#N/A</c:v>
                </c:pt>
                <c:pt idx="16" formatCode="#,##0.00">
                  <c:v>#N/A</c:v>
                </c:pt>
                <c:pt idx="17" formatCode="#,##0.00">
                  <c:v>#N/A</c:v>
                </c:pt>
                <c:pt idx="18" formatCode="#,##0.00">
                  <c:v>#N/A</c:v>
                </c:pt>
                <c:pt idx="19" formatCode="#,##0.00">
                  <c:v>#N/A</c:v>
                </c:pt>
                <c:pt idx="20" formatCode="#,##0.00">
                  <c:v>#N/A</c:v>
                </c:pt>
                <c:pt idx="21" formatCode="#,##0.00">
                  <c:v>#N/A</c:v>
                </c:pt>
                <c:pt idx="22" formatCode="#,##0.00">
                  <c:v>#N/A</c:v>
                </c:pt>
                <c:pt idx="23" formatCode="#,##0.00">
                  <c:v>#N/A</c:v>
                </c:pt>
                <c:pt idx="24" formatCode="#,##0.00">
                  <c:v>#N/A</c:v>
                </c:pt>
                <c:pt idx="25" formatCode="#,##0.00">
                  <c:v>#N/A</c:v>
                </c:pt>
                <c:pt idx="26" formatCode="#,##0.00">
                  <c:v>#N/A</c:v>
                </c:pt>
                <c:pt idx="27" formatCode="#,##0.00">
                  <c:v>#N/A</c:v>
                </c:pt>
                <c:pt idx="28" formatCode="#,##0.00">
                  <c:v>#N/A</c:v>
                </c:pt>
                <c:pt idx="29" formatCode="#,##0.00">
                  <c:v>#N/A</c:v>
                </c:pt>
                <c:pt idx="30" formatCode="#,##0.00">
                  <c:v>#N/A</c:v>
                </c:pt>
                <c:pt idx="31" formatCode="#,##0.00">
                  <c:v>#N/A</c:v>
                </c:pt>
                <c:pt idx="32" formatCode="#,##0.00">
                  <c:v>#N/A</c:v>
                </c:pt>
                <c:pt idx="33" formatCode="#,##0.00">
                  <c:v>#N/A</c:v>
                </c:pt>
                <c:pt idx="34" formatCode="#,##0.00">
                  <c:v>#N/A</c:v>
                </c:pt>
                <c:pt idx="35" formatCode="#,##0.00">
                  <c:v>#N/A</c:v>
                </c:pt>
                <c:pt idx="36" formatCode="#,##0.00">
                  <c:v>#N/A</c:v>
                </c:pt>
                <c:pt idx="37" formatCode="#,##0.00">
                  <c:v>#N/A</c:v>
                </c:pt>
                <c:pt idx="38" formatCode="#,##0.00">
                  <c:v>#N/A</c:v>
                </c:pt>
                <c:pt idx="39" formatCode="#,##0.00">
                  <c:v>#N/A</c:v>
                </c:pt>
                <c:pt idx="40" formatCode="#,##0.00">
                  <c:v>#N/A</c:v>
                </c:pt>
                <c:pt idx="41" formatCode="#,##0.00">
                  <c:v>#N/A</c:v>
                </c:pt>
                <c:pt idx="42" formatCode="#,##0.00">
                  <c:v>#N/A</c:v>
                </c:pt>
                <c:pt idx="43" formatCode="#,##0.00">
                  <c:v>#N/A</c:v>
                </c:pt>
                <c:pt idx="44" formatCode="#,##0.00">
                  <c:v>#N/A</c:v>
                </c:pt>
                <c:pt idx="45" formatCode="#,##0.00">
                  <c:v>#N/A</c:v>
                </c:pt>
                <c:pt idx="46" formatCode="#,##0.00">
                  <c:v>#N/A</c:v>
                </c:pt>
                <c:pt idx="47" formatCode="0">
                  <c:v>16451804.508719014</c:v>
                </c:pt>
                <c:pt idx="48" formatCode="#,##0.00">
                  <c:v>16591655.229789235</c:v>
                </c:pt>
                <c:pt idx="49" formatCode="#,##0.00">
                  <c:v>16193663.452409701</c:v>
                </c:pt>
                <c:pt idx="50" formatCode="#,##0.00">
                  <c:v>16512058.883393945</c:v>
                </c:pt>
                <c:pt idx="51" formatCode="#,##0.00">
                  <c:v>16175836.953291114</c:v>
                </c:pt>
                <c:pt idx="52" formatCode="#,##0.00">
                  <c:v>16273167.562293865</c:v>
                </c:pt>
                <c:pt idx="53" formatCode="#,##0.00">
                  <c:v>15907160.896779738</c:v>
                </c:pt>
                <c:pt idx="54" formatCode="#,##0.00">
                  <c:v>16174965.135969061</c:v>
                </c:pt>
                <c:pt idx="55" formatCode="#,##0.00">
                  <c:v>15773239.435144247</c:v>
                </c:pt>
                <c:pt idx="56" formatCode="#,##0.00">
                  <c:v>16082169.705460023</c:v>
                </c:pt>
                <c:pt idx="57" formatCode="#,##0.00">
                  <c:v>15640308.35675648</c:v>
                </c:pt>
                <c:pt idx="58" formatCode="#,##0.00">
                  <c:v>15892011.496439291</c:v>
                </c:pt>
                <c:pt idx="59" formatCode="#,##0.00">
                  <c:v>15511086.945051573</c:v>
                </c:pt>
                <c:pt idx="60" formatCode="#,##0.00">
                  <c:v>15581968.595444668</c:v>
                </c:pt>
                <c:pt idx="61" formatCode="#,##0.00">
                  <c:v>15267202.055026174</c:v>
                </c:pt>
                <c:pt idx="62" formatCode="#,##0.00">
                  <c:v>15564611.139411354</c:v>
                </c:pt>
                <c:pt idx="63" formatCode="#,##0.00">
                  <c:v>15115803.271516588</c:v>
                </c:pt>
                <c:pt idx="64" formatCode="#,##0.00">
                  <c:v>15351386.463039102</c:v>
                </c:pt>
                <c:pt idx="65" formatCode="#,##0.00">
                  <c:v>14746389.446318965</c:v>
                </c:pt>
                <c:pt idx="66" formatCode="#,##0.00">
                  <c:v>14876944.20308263</c:v>
                </c:pt>
                <c:pt idx="67" formatCode="#,##0.00">
                  <c:v>14554548.613486309</c:v>
                </c:pt>
                <c:pt idx="68" formatCode="#,##0.00">
                  <c:v>14656764.631842511</c:v>
                </c:pt>
                <c:pt idx="69" formatCode="#,##0.00">
                  <c:v>14293134.675088027</c:v>
                </c:pt>
                <c:pt idx="70" formatCode="#,##0.00">
                  <c:v>14504778.377552615</c:v>
                </c:pt>
                <c:pt idx="71" formatCode="#,##0.00">
                  <c:v>13882461.446836904</c:v>
                </c:pt>
                <c:pt idx="72" formatCode="#,##0.00">
                  <c:v>14034264.657530649</c:v>
                </c:pt>
                <c:pt idx="73" formatCode="#,##0.00">
                  <c:v>13679091.542934148</c:v>
                </c:pt>
                <c:pt idx="74" formatCode="#,##0.00">
                  <c:v>13991253.350528963</c:v>
                </c:pt>
                <c:pt idx="75" formatCode="#,##0.00">
                  <c:v>13669812.817708358</c:v>
                </c:pt>
                <c:pt idx="76" formatCode="#,##0.00">
                  <c:v>13739575.945725987</c:v>
                </c:pt>
                <c:pt idx="77" formatCode="#,##0.00">
                  <c:v>13248375.106629072</c:v>
                </c:pt>
                <c:pt idx="78" formatCode="#,##0.00">
                  <c:v>13369238.717349928</c:v>
                </c:pt>
                <c:pt idx="79" formatCode="#,##0.00">
                  <c:v>13016435.181700051</c:v>
                </c:pt>
                <c:pt idx="80" formatCode="#,##0.00">
                  <c:v>13309397.901878595</c:v>
                </c:pt>
                <c:pt idx="81" formatCode="#,##0.00">
                  <c:v>12905134.784342129</c:v>
                </c:pt>
                <c:pt idx="82" formatCode="#,##0.00">
                  <c:v>13121922.136604011</c:v>
                </c:pt>
                <c:pt idx="83" formatCode="#,##0.00">
                  <c:v>12600732.241181588</c:v>
                </c:pt>
                <c:pt idx="84" formatCode="#,##0.00">
                  <c:v>12521531.997041753</c:v>
                </c:pt>
                <c:pt idx="85" formatCode="#,##0.00">
                  <c:v>12261908.441565311</c:v>
                </c:pt>
                <c:pt idx="86" formatCode="#,##0.00">
                  <c:v>12532990.103668457</c:v>
                </c:pt>
                <c:pt idx="87" formatCode="#,##0.00">
                  <c:v>12127546.841054583</c:v>
                </c:pt>
                <c:pt idx="88" formatCode="#,##0.00">
                  <c:v>12316168.596165609</c:v>
                </c:pt>
                <c:pt idx="89" formatCode="#,##0.00">
                  <c:v>11704276.445411097</c:v>
                </c:pt>
                <c:pt idx="90" formatCode="#,##0.00">
                  <c:v>11752281.363823174</c:v>
                </c:pt>
                <c:pt idx="91" formatCode="#,##0.00">
                  <c:v>11475387.3486111</c:v>
                </c:pt>
                <c:pt idx="92" formatCode="#,##0.00">
                  <c:v>11561058.549144855</c:v>
                </c:pt>
                <c:pt idx="93" formatCode="#,##0.00">
                  <c:v>11244989.95906019</c:v>
                </c:pt>
                <c:pt idx="94" formatCode="#,##0.00">
                  <c:v>11401949.135109236</c:v>
                </c:pt>
                <c:pt idx="95" formatCode="#,##0.00">
                  <c:v>10773491.017336778</c:v>
                </c:pt>
                <c:pt idx="96" formatCode="#,##0.00">
                  <c:v>10778819.458381254</c:v>
                </c:pt>
                <c:pt idx="97" formatCode="#,##0.00">
                  <c:v>#N/A</c:v>
                </c:pt>
                <c:pt idx="98" formatCode="#,##0.00">
                  <c:v>#N/A</c:v>
                </c:pt>
                <c:pt idx="99" formatCode="#,##0.00">
                  <c:v>#N/A</c:v>
                </c:pt>
                <c:pt idx="100" formatCode="#,##0.00">
                  <c:v>#N/A</c:v>
                </c:pt>
                <c:pt idx="101" formatCode="#,##0.00">
                  <c:v>#N/A</c:v>
                </c:pt>
                <c:pt idx="102" formatCode="#,##0.00">
                  <c:v>#N/A</c:v>
                </c:pt>
                <c:pt idx="103" formatCode="#,##0.00">
                  <c:v>#N/A</c:v>
                </c:pt>
                <c:pt idx="104" formatCode="#,##0.00">
                  <c:v>#N/A</c:v>
                </c:pt>
                <c:pt idx="105" formatCode="#,##0.00">
                  <c:v>#N/A</c:v>
                </c:pt>
                <c:pt idx="106" formatCode="#,##0.00">
                  <c:v>#N/A</c:v>
                </c:pt>
                <c:pt idx="107" formatCode="#,##0.00">
                  <c:v>#N/A</c:v>
                </c:pt>
                <c:pt idx="108" formatCode="#,##0.00">
                  <c:v>#N/A</c:v>
                </c:pt>
                <c:pt idx="109" formatCode="#,##0.00">
                  <c:v>#N/A</c:v>
                </c:pt>
                <c:pt idx="110" formatCode="#,##0.00">
                  <c:v>#N/A</c:v>
                </c:pt>
                <c:pt idx="111" formatCode="#,##0.00">
                  <c:v>#N/A</c:v>
                </c:pt>
                <c:pt idx="112" formatCode="#,##0.00">
                  <c:v>#N/A</c:v>
                </c:pt>
                <c:pt idx="113" formatCode="_-* #,##0_-;\-* #,##0_-;_-* &quot;-&quot;??_-;_-@_-">
                  <c:v>#N/A</c:v>
                </c:pt>
                <c:pt idx="114" formatCode="_-* #,##0_-;\-* #,##0_-;_-* &quot;-&quot;??_-;_-@_-">
                  <c:v>#N/A</c:v>
                </c:pt>
                <c:pt idx="115" formatCode="_-* #,##0_-;\-* #,##0_-;_-* &quot;-&quot;??_-;_-@_-">
                  <c:v>#N/A</c:v>
                </c:pt>
                <c:pt idx="116" formatCode="_-* #,##0_-;\-* #,##0_-;_-* &quot;-&quot;??_-;_-@_-">
                  <c:v>#N/A</c:v>
                </c:pt>
                <c:pt idx="117" formatCode="_-* #,##0_-;\-* #,##0_-;_-* &quot;-&quot;??_-;_-@_-">
                  <c:v>#N/A</c:v>
                </c:pt>
                <c:pt idx="118" formatCode="_-* #,##0_-;\-* #,##0_-;_-* &quot;-&quot;??_-;_-@_-">
                  <c:v>#N/A</c:v>
                </c:pt>
                <c:pt idx="119" formatCode="_-* #,##0_-;\-* #,##0_-;_-* &quot;-&quot;??_-;_-@_-">
                  <c:v>#N/A</c:v>
                </c:pt>
                <c:pt idx="120" formatCode="_-* #,##0_-;\-* #,##0_-;_-* &quot;-&quot;??_-;_-@_-">
                  <c:v>#N/A</c:v>
                </c:pt>
                <c:pt idx="121" formatCode="_-* #,##0_-;\-* #,##0_-;_-* &quot;-&quot;??_-;_-@_-">
                  <c:v>#N/A</c:v>
                </c:pt>
              </c:numCache>
            </c:numRef>
          </c:val>
          <c:extLst>
            <c:ext xmlns:c16="http://schemas.microsoft.com/office/drawing/2014/chart" uri="{C3380CC4-5D6E-409C-BE32-E72D297353CC}">
              <c16:uniqueId val="{00000000-136E-427D-8E2D-6AD8617AAEEC}"/>
            </c:ext>
          </c:extLst>
        </c:ser>
        <c:ser>
          <c:idx val="1"/>
          <c:order val="1"/>
          <c:tx>
            <c:strRef>
              <c:f>'Project Financing'!$D$466</c:f>
              <c:strCache>
                <c:ptCount val="1"/>
                <c:pt idx="0">
                  <c:v>Debt Service</c:v>
                </c:pt>
              </c:strCache>
            </c:strRef>
          </c:tx>
          <c:spPr>
            <a:solidFill>
              <a:schemeClr val="accent4">
                <a:lumMod val="40000"/>
                <a:lumOff val="60000"/>
              </a:schemeClr>
            </a:solidFill>
            <a:ln>
              <a:noFill/>
            </a:ln>
            <a:effectLst/>
          </c:spPr>
          <c:cat>
            <c:numRef>
              <c:f>'Project Financing'!$C$464:$DU$464</c:f>
              <c:numCache>
                <c:formatCode>General</c:formatCode>
                <c:ptCount val="122"/>
                <c:pt idx="7" formatCode="m/d/yyyy">
                  <c:v>#N/A</c:v>
                </c:pt>
                <c:pt idx="8" formatCode="m/d/yyyy">
                  <c:v>#N/A</c:v>
                </c:pt>
                <c:pt idx="9" formatCode="m/d/yyyy">
                  <c:v>#N/A</c:v>
                </c:pt>
                <c:pt idx="10" formatCode="m/d/yyyy">
                  <c:v>#N/A</c:v>
                </c:pt>
                <c:pt idx="11" formatCode="m/d/yyyy">
                  <c:v>#N/A</c:v>
                </c:pt>
                <c:pt idx="12" formatCode="m/d/yyyy">
                  <c:v>#N/A</c:v>
                </c:pt>
                <c:pt idx="13" formatCode="m/d/yyyy">
                  <c:v>#N/A</c:v>
                </c:pt>
                <c:pt idx="14" formatCode="m/d/yyyy">
                  <c:v>#N/A</c:v>
                </c:pt>
                <c:pt idx="15" formatCode="m/d/yyyy">
                  <c:v>#N/A</c:v>
                </c:pt>
                <c:pt idx="16" formatCode="m/d/yyyy">
                  <c:v>#N/A</c:v>
                </c:pt>
                <c:pt idx="17" formatCode="m/d/yyyy">
                  <c:v>#N/A</c:v>
                </c:pt>
                <c:pt idx="18" formatCode="m/d/yyyy">
                  <c:v>#N/A</c:v>
                </c:pt>
                <c:pt idx="19" formatCode="m/d/yyyy">
                  <c:v>#N/A</c:v>
                </c:pt>
                <c:pt idx="20" formatCode="m/d/yyyy">
                  <c:v>#N/A</c:v>
                </c:pt>
                <c:pt idx="21" formatCode="m/d/yyyy">
                  <c:v>#N/A</c:v>
                </c:pt>
                <c:pt idx="22" formatCode="m/d/yyyy">
                  <c:v>#N/A</c:v>
                </c:pt>
                <c:pt idx="23" formatCode="m/d/yyyy">
                  <c:v>#N/A</c:v>
                </c:pt>
                <c:pt idx="24" formatCode="m/d/yyyy">
                  <c:v>#N/A</c:v>
                </c:pt>
                <c:pt idx="25" formatCode="m/d/yyyy">
                  <c:v>#N/A</c:v>
                </c:pt>
                <c:pt idx="26" formatCode="m/d/yyyy">
                  <c:v>#N/A</c:v>
                </c:pt>
                <c:pt idx="27" formatCode="m/d/yyyy">
                  <c:v>#N/A</c:v>
                </c:pt>
                <c:pt idx="28" formatCode="m/d/yyyy">
                  <c:v>#N/A</c:v>
                </c:pt>
                <c:pt idx="29" formatCode="m/d/yyyy">
                  <c:v>#N/A</c:v>
                </c:pt>
                <c:pt idx="30" formatCode="m/d/yyyy">
                  <c:v>#N/A</c:v>
                </c:pt>
                <c:pt idx="31" formatCode="m/d/yyyy">
                  <c:v>#N/A</c:v>
                </c:pt>
                <c:pt idx="32" formatCode="m/d/yyyy">
                  <c:v>#N/A</c:v>
                </c:pt>
                <c:pt idx="33" formatCode="m/d/yyyy">
                  <c:v>#N/A</c:v>
                </c:pt>
                <c:pt idx="34" formatCode="m/d/yyyy">
                  <c:v>#N/A</c:v>
                </c:pt>
                <c:pt idx="35" formatCode="m/d/yyyy">
                  <c:v>#N/A</c:v>
                </c:pt>
                <c:pt idx="36" formatCode="m/d/yyyy">
                  <c:v>#N/A</c:v>
                </c:pt>
                <c:pt idx="37" formatCode="m/d/yyyy">
                  <c:v>#N/A</c:v>
                </c:pt>
                <c:pt idx="38" formatCode="m/d/yyyy">
                  <c:v>#N/A</c:v>
                </c:pt>
                <c:pt idx="39" formatCode="m/d/yyyy">
                  <c:v>#N/A</c:v>
                </c:pt>
                <c:pt idx="40" formatCode="m/d/yyyy">
                  <c:v>#N/A</c:v>
                </c:pt>
                <c:pt idx="41" formatCode="m/d/yyyy">
                  <c:v>#N/A</c:v>
                </c:pt>
                <c:pt idx="42" formatCode="m/d/yyyy">
                  <c:v>#N/A</c:v>
                </c:pt>
                <c:pt idx="43" formatCode="m/d/yyyy">
                  <c:v>#N/A</c:v>
                </c:pt>
                <c:pt idx="44" formatCode="m/d/yyyy">
                  <c:v>#N/A</c:v>
                </c:pt>
                <c:pt idx="45" formatCode="m/d/yyyy">
                  <c:v>#N/A</c:v>
                </c:pt>
                <c:pt idx="46" formatCode="m/d/yyyy">
                  <c:v>#N/A</c:v>
                </c:pt>
                <c:pt idx="47" formatCode="0">
                  <c:v>47362</c:v>
                </c:pt>
                <c:pt idx="48" formatCode="m/d/yyyy">
                  <c:v>47543</c:v>
                </c:pt>
                <c:pt idx="49" formatCode="m/d/yyyy">
                  <c:v>47727</c:v>
                </c:pt>
                <c:pt idx="50" formatCode="m/d/yyyy">
                  <c:v>47908</c:v>
                </c:pt>
                <c:pt idx="51" formatCode="m/d/yyyy">
                  <c:v>48092</c:v>
                </c:pt>
                <c:pt idx="52" formatCode="m/d/yyyy">
                  <c:v>48274</c:v>
                </c:pt>
                <c:pt idx="53" formatCode="m/d/yyyy">
                  <c:v>48458</c:v>
                </c:pt>
                <c:pt idx="54" formatCode="m/d/yyyy">
                  <c:v>48639</c:v>
                </c:pt>
                <c:pt idx="55" formatCode="m/d/yyyy">
                  <c:v>48823</c:v>
                </c:pt>
                <c:pt idx="56" formatCode="m/d/yyyy">
                  <c:v>49004</c:v>
                </c:pt>
                <c:pt idx="57" formatCode="m/d/yyyy">
                  <c:v>49188</c:v>
                </c:pt>
                <c:pt idx="58" formatCode="m/d/yyyy">
                  <c:v>49369</c:v>
                </c:pt>
                <c:pt idx="59" formatCode="m/d/yyyy">
                  <c:v>49553</c:v>
                </c:pt>
                <c:pt idx="60" formatCode="m/d/yyyy">
                  <c:v>49735</c:v>
                </c:pt>
                <c:pt idx="61" formatCode="m/d/yyyy">
                  <c:v>49919</c:v>
                </c:pt>
                <c:pt idx="62" formatCode="m/d/yyyy">
                  <c:v>50100</c:v>
                </c:pt>
                <c:pt idx="63" formatCode="m/d/yyyy">
                  <c:v>50284</c:v>
                </c:pt>
                <c:pt idx="64" formatCode="m/d/yyyy">
                  <c:v>50465</c:v>
                </c:pt>
                <c:pt idx="65" formatCode="m/d/yyyy">
                  <c:v>50649</c:v>
                </c:pt>
                <c:pt idx="66" formatCode="m/d/yyyy">
                  <c:v>50830</c:v>
                </c:pt>
                <c:pt idx="67" formatCode="m/d/yyyy">
                  <c:v>51014</c:v>
                </c:pt>
                <c:pt idx="68" formatCode="m/d/yyyy">
                  <c:v>51196</c:v>
                </c:pt>
                <c:pt idx="69" formatCode="m/d/yyyy">
                  <c:v>51380</c:v>
                </c:pt>
                <c:pt idx="70" formatCode="m/d/yyyy">
                  <c:v>51561</c:v>
                </c:pt>
                <c:pt idx="71" formatCode="m/d/yyyy">
                  <c:v>51745</c:v>
                </c:pt>
                <c:pt idx="72" formatCode="m/d/yyyy">
                  <c:v>51926</c:v>
                </c:pt>
                <c:pt idx="73" formatCode="m/d/yyyy">
                  <c:v>52110</c:v>
                </c:pt>
                <c:pt idx="74" formatCode="m/d/yyyy">
                  <c:v>52291</c:v>
                </c:pt>
                <c:pt idx="75" formatCode="m/d/yyyy">
                  <c:v>52475</c:v>
                </c:pt>
                <c:pt idx="76" formatCode="m/d/yyyy">
                  <c:v>52657</c:v>
                </c:pt>
                <c:pt idx="77" formatCode="m/d/yyyy">
                  <c:v>52841</c:v>
                </c:pt>
                <c:pt idx="78" formatCode="m/d/yyyy">
                  <c:v>53022</c:v>
                </c:pt>
                <c:pt idx="79" formatCode="m/d/yyyy">
                  <c:v>53206</c:v>
                </c:pt>
                <c:pt idx="80" formatCode="m/d/yyyy">
                  <c:v>53387</c:v>
                </c:pt>
                <c:pt idx="81" formatCode="m/d/yyyy">
                  <c:v>53571</c:v>
                </c:pt>
                <c:pt idx="82" formatCode="m/d/yyyy">
                  <c:v>53752</c:v>
                </c:pt>
                <c:pt idx="83" formatCode="m/d/yyyy">
                  <c:v>53936</c:v>
                </c:pt>
                <c:pt idx="84" formatCode="m/d/yyyy">
                  <c:v>54118</c:v>
                </c:pt>
                <c:pt idx="85" formatCode="m/d/yyyy">
                  <c:v>54302</c:v>
                </c:pt>
                <c:pt idx="86" formatCode="m/d/yyyy">
                  <c:v>54483</c:v>
                </c:pt>
                <c:pt idx="87" formatCode="m/d/yyyy">
                  <c:v>54667</c:v>
                </c:pt>
                <c:pt idx="88" formatCode="m/d/yyyy">
                  <c:v>54848</c:v>
                </c:pt>
                <c:pt idx="89" formatCode="m/d/yyyy">
                  <c:v>55032</c:v>
                </c:pt>
                <c:pt idx="90" formatCode="m/d/yyyy">
                  <c:v>55213</c:v>
                </c:pt>
                <c:pt idx="91" formatCode="m/d/yyyy">
                  <c:v>55397</c:v>
                </c:pt>
                <c:pt idx="92" formatCode="m/d/yyyy">
                  <c:v>55579</c:v>
                </c:pt>
                <c:pt idx="93" formatCode="m/d/yyyy">
                  <c:v>55763</c:v>
                </c:pt>
                <c:pt idx="94" formatCode="m/d/yyyy">
                  <c:v>55944</c:v>
                </c:pt>
                <c:pt idx="95" formatCode="m/d/yyyy">
                  <c:v>56128</c:v>
                </c:pt>
                <c:pt idx="96" formatCode="m/d/yyyy">
                  <c:v>56309</c:v>
                </c:pt>
                <c:pt idx="97" formatCode="m/d/yyyy">
                  <c:v>#N/A</c:v>
                </c:pt>
                <c:pt idx="98" formatCode="m/d/yyyy">
                  <c:v>#N/A</c:v>
                </c:pt>
                <c:pt idx="99" formatCode="m/d/yyyy">
                  <c:v>#N/A</c:v>
                </c:pt>
                <c:pt idx="100" formatCode="m/d/yyyy">
                  <c:v>#N/A</c:v>
                </c:pt>
                <c:pt idx="101" formatCode="m/d/yyyy">
                  <c:v>#N/A</c:v>
                </c:pt>
                <c:pt idx="102" formatCode="m/d/yyyy">
                  <c:v>#N/A</c:v>
                </c:pt>
                <c:pt idx="103" formatCode="m/d/yyyy">
                  <c:v>#N/A</c:v>
                </c:pt>
                <c:pt idx="104" formatCode="m/d/yyyy">
                  <c:v>#N/A</c:v>
                </c:pt>
                <c:pt idx="105" formatCode="m/d/yyyy">
                  <c:v>#N/A</c:v>
                </c:pt>
                <c:pt idx="106" formatCode="m/d/yyyy">
                  <c:v>#N/A</c:v>
                </c:pt>
                <c:pt idx="107" formatCode="m/d/yyyy">
                  <c:v>#N/A</c:v>
                </c:pt>
                <c:pt idx="108" formatCode="m/d/yyyy">
                  <c:v>#N/A</c:v>
                </c:pt>
                <c:pt idx="109" formatCode="m/d/yyyy">
                  <c:v>#N/A</c:v>
                </c:pt>
                <c:pt idx="110" formatCode="m/d/yyyy">
                  <c:v>#N/A</c:v>
                </c:pt>
                <c:pt idx="111" formatCode="m/d/yyyy">
                  <c:v>#N/A</c:v>
                </c:pt>
                <c:pt idx="112" formatCode="m/d/yyyy">
                  <c:v>#N/A</c:v>
                </c:pt>
                <c:pt idx="113" formatCode="m/d/yyyy">
                  <c:v>#N/A</c:v>
                </c:pt>
                <c:pt idx="114" formatCode="m/d/yyyy">
                  <c:v>#N/A</c:v>
                </c:pt>
                <c:pt idx="115" formatCode="m/d/yyyy">
                  <c:v>#N/A</c:v>
                </c:pt>
                <c:pt idx="116" formatCode="m/d/yyyy">
                  <c:v>#N/A</c:v>
                </c:pt>
                <c:pt idx="117" formatCode="m/d/yyyy">
                  <c:v>#N/A</c:v>
                </c:pt>
                <c:pt idx="118" formatCode="m/d/yyyy">
                  <c:v>#N/A</c:v>
                </c:pt>
                <c:pt idx="119" formatCode="m/d/yyyy">
                  <c:v>#N/A</c:v>
                </c:pt>
                <c:pt idx="120" formatCode="m/d/yyyy">
                  <c:v>#N/A</c:v>
                </c:pt>
                <c:pt idx="121" formatCode="m/d/yyyy">
                  <c:v>#N/A</c:v>
                </c:pt>
              </c:numCache>
            </c:numRef>
          </c:cat>
          <c:val>
            <c:numRef>
              <c:f>'Project Financing'!$C$466:$DU$466</c:f>
              <c:numCache>
                <c:formatCode>General</c:formatCode>
                <c:ptCount val="122"/>
                <c:pt idx="0">
                  <c:v>0</c:v>
                </c:pt>
                <c:pt idx="7" formatCode="#,##0.00">
                  <c:v>#N/A</c:v>
                </c:pt>
                <c:pt idx="8" formatCode="#,##0.00">
                  <c:v>#N/A</c:v>
                </c:pt>
                <c:pt idx="9" formatCode="#,##0.00">
                  <c:v>#N/A</c:v>
                </c:pt>
                <c:pt idx="10" formatCode="#,##0.00">
                  <c:v>#N/A</c:v>
                </c:pt>
                <c:pt idx="11" formatCode="#,##0.00">
                  <c:v>#N/A</c:v>
                </c:pt>
                <c:pt idx="12" formatCode="#,##0.00">
                  <c:v>#N/A</c:v>
                </c:pt>
                <c:pt idx="13" formatCode="#,##0.00">
                  <c:v>#N/A</c:v>
                </c:pt>
                <c:pt idx="14" formatCode="#,##0.00">
                  <c:v>#N/A</c:v>
                </c:pt>
                <c:pt idx="15" formatCode="#,##0.00">
                  <c:v>#N/A</c:v>
                </c:pt>
                <c:pt idx="16" formatCode="#,##0.00">
                  <c:v>#N/A</c:v>
                </c:pt>
                <c:pt idx="17" formatCode="#,##0.00">
                  <c:v>#N/A</c:v>
                </c:pt>
                <c:pt idx="18" formatCode="#,##0.00">
                  <c:v>#N/A</c:v>
                </c:pt>
                <c:pt idx="19" formatCode="#,##0.00">
                  <c:v>#N/A</c:v>
                </c:pt>
                <c:pt idx="20" formatCode="#,##0.00">
                  <c:v>#N/A</c:v>
                </c:pt>
                <c:pt idx="21" formatCode="#,##0.00">
                  <c:v>#N/A</c:v>
                </c:pt>
                <c:pt idx="22" formatCode="#,##0.00">
                  <c:v>#N/A</c:v>
                </c:pt>
                <c:pt idx="23" formatCode="#,##0.00">
                  <c:v>#N/A</c:v>
                </c:pt>
                <c:pt idx="24" formatCode="#,##0.00">
                  <c:v>#N/A</c:v>
                </c:pt>
                <c:pt idx="25" formatCode="#,##0.00">
                  <c:v>#N/A</c:v>
                </c:pt>
                <c:pt idx="26" formatCode="#,##0.00">
                  <c:v>#N/A</c:v>
                </c:pt>
                <c:pt idx="27" formatCode="#,##0.00">
                  <c:v>#N/A</c:v>
                </c:pt>
                <c:pt idx="28" formatCode="#,##0.00">
                  <c:v>#N/A</c:v>
                </c:pt>
                <c:pt idx="29" formatCode="#,##0.00">
                  <c:v>#N/A</c:v>
                </c:pt>
                <c:pt idx="30" formatCode="#,##0.00">
                  <c:v>#N/A</c:v>
                </c:pt>
                <c:pt idx="31" formatCode="#,##0.00">
                  <c:v>#N/A</c:v>
                </c:pt>
                <c:pt idx="32" formatCode="#,##0.00">
                  <c:v>#N/A</c:v>
                </c:pt>
                <c:pt idx="33" formatCode="#,##0.00">
                  <c:v>#N/A</c:v>
                </c:pt>
                <c:pt idx="34" formatCode="#,##0.00">
                  <c:v>#N/A</c:v>
                </c:pt>
                <c:pt idx="35" formatCode="#,##0.00">
                  <c:v>#N/A</c:v>
                </c:pt>
                <c:pt idx="36" formatCode="#,##0.00">
                  <c:v>#N/A</c:v>
                </c:pt>
                <c:pt idx="37" formatCode="#,##0.00">
                  <c:v>#N/A</c:v>
                </c:pt>
                <c:pt idx="38" formatCode="#,##0.00">
                  <c:v>#N/A</c:v>
                </c:pt>
                <c:pt idx="39" formatCode="#,##0.00">
                  <c:v>#N/A</c:v>
                </c:pt>
                <c:pt idx="40" formatCode="#,##0.00">
                  <c:v>#N/A</c:v>
                </c:pt>
                <c:pt idx="41" formatCode="#,##0.00">
                  <c:v>#N/A</c:v>
                </c:pt>
                <c:pt idx="42" formatCode="#,##0.00">
                  <c:v>#N/A</c:v>
                </c:pt>
                <c:pt idx="43" formatCode="#,##0.00">
                  <c:v>#N/A</c:v>
                </c:pt>
                <c:pt idx="44" formatCode="#,##0.00">
                  <c:v>#N/A</c:v>
                </c:pt>
                <c:pt idx="45" formatCode="#,##0.00">
                  <c:v>#N/A</c:v>
                </c:pt>
                <c:pt idx="46" formatCode="#,##0.00">
                  <c:v>#N/A</c:v>
                </c:pt>
                <c:pt idx="47" formatCode="0">
                  <c:v>12655234.237476164</c:v>
                </c:pt>
                <c:pt idx="48" formatCode="#,##0.00">
                  <c:v>12762811.715222487</c:v>
                </c:pt>
                <c:pt idx="49" formatCode="#,##0.00">
                  <c:v>12456664.194161309</c:v>
                </c:pt>
                <c:pt idx="50" formatCode="#,##0.00">
                  <c:v>12701583.75645688</c:v>
                </c:pt>
                <c:pt idx="51" formatCode="#,##0.00">
                  <c:v>12442951.502531625</c:v>
                </c:pt>
                <c:pt idx="52" formatCode="#,##0.00">
                  <c:v>12517821.201764511</c:v>
                </c:pt>
                <c:pt idx="53" formatCode="#,##0.00">
                  <c:v>12236277.61290749</c:v>
                </c:pt>
                <c:pt idx="54" formatCode="#,##0.00">
                  <c:v>12442280.873822354</c:v>
                </c:pt>
                <c:pt idx="55" formatCode="#,##0.00">
                  <c:v>12133261.103957113</c:v>
                </c:pt>
                <c:pt idx="56" formatCode="#,##0.00">
                  <c:v>12370899.773430787</c:v>
                </c:pt>
                <c:pt idx="57" formatCode="#,##0.00">
                  <c:v>12031006.428274216</c:v>
                </c:pt>
                <c:pt idx="58" formatCode="#,##0.00">
                  <c:v>12224624.228030223</c:v>
                </c:pt>
                <c:pt idx="59" formatCode="#,##0.00">
                  <c:v>11931605.342347363</c:v>
                </c:pt>
                <c:pt idx="60" formatCode="#,##0.00">
                  <c:v>11986129.688803591</c:v>
                </c:pt>
                <c:pt idx="61" formatCode="#,##0.00">
                  <c:v>11744001.580789361</c:v>
                </c:pt>
                <c:pt idx="62" formatCode="#,##0.00">
                  <c:v>11972777.799547195</c:v>
                </c:pt>
                <c:pt idx="63" formatCode="#,##0.00">
                  <c:v>11627540.978089683</c:v>
                </c:pt>
                <c:pt idx="64" formatCode="#,##0.00">
                  <c:v>11808758.817722386</c:v>
                </c:pt>
                <c:pt idx="65" formatCode="#,##0.00">
                  <c:v>11343376.497168435</c:v>
                </c:pt>
                <c:pt idx="66" formatCode="#,##0.00">
                  <c:v>11443803.233140485</c:v>
                </c:pt>
                <c:pt idx="67" formatCode="#,##0.00">
                  <c:v>11195806.625758698</c:v>
                </c:pt>
                <c:pt idx="68" formatCode="#,##0.00">
                  <c:v>11274434.332186546</c:v>
                </c:pt>
                <c:pt idx="69" formatCode="#,##0.00">
                  <c:v>10994718.980836945</c:v>
                </c:pt>
                <c:pt idx="70" formatCode="#,##0.00">
                  <c:v>11157521.828886626</c:v>
                </c:pt>
                <c:pt idx="71" formatCode="#,##0.00">
                  <c:v>0</c:v>
                </c:pt>
                <c:pt idx="72" formatCode="#,##0.00">
                  <c:v>0</c:v>
                </c:pt>
                <c:pt idx="73" formatCode="#,##0.00">
                  <c:v>0</c:v>
                </c:pt>
                <c:pt idx="74" formatCode="#,##0.00">
                  <c:v>0</c:v>
                </c:pt>
                <c:pt idx="75" formatCode="#,##0.00">
                  <c:v>0</c:v>
                </c:pt>
                <c:pt idx="76" formatCode="#,##0.00">
                  <c:v>0</c:v>
                </c:pt>
                <c:pt idx="77" formatCode="#,##0.00">
                  <c:v>0</c:v>
                </c:pt>
                <c:pt idx="78" formatCode="#,##0.00">
                  <c:v>0</c:v>
                </c:pt>
                <c:pt idx="79" formatCode="#,##0.00">
                  <c:v>0</c:v>
                </c:pt>
                <c:pt idx="80" formatCode="#,##0.00">
                  <c:v>0</c:v>
                </c:pt>
                <c:pt idx="81" formatCode="#,##0.00">
                  <c:v>0</c:v>
                </c:pt>
                <c:pt idx="82" formatCode="#,##0.00">
                  <c:v>0</c:v>
                </c:pt>
                <c:pt idx="83" formatCode="#,##0.00">
                  <c:v>0</c:v>
                </c:pt>
                <c:pt idx="84" formatCode="#,##0.00">
                  <c:v>0</c:v>
                </c:pt>
                <c:pt idx="85" formatCode="#,##0.00">
                  <c:v>0</c:v>
                </c:pt>
                <c:pt idx="86" formatCode="#,##0.00">
                  <c:v>0</c:v>
                </c:pt>
                <c:pt idx="87" formatCode="#,##0.00">
                  <c:v>0</c:v>
                </c:pt>
                <c:pt idx="88" formatCode="#,##0.00">
                  <c:v>0</c:v>
                </c:pt>
                <c:pt idx="89" formatCode="#,##0.00">
                  <c:v>0</c:v>
                </c:pt>
                <c:pt idx="90" formatCode="#,##0.00">
                  <c:v>0</c:v>
                </c:pt>
                <c:pt idx="91" formatCode="#,##0.00">
                  <c:v>0</c:v>
                </c:pt>
                <c:pt idx="92" formatCode="#,##0.00">
                  <c:v>0</c:v>
                </c:pt>
                <c:pt idx="93" formatCode="#,##0.00">
                  <c:v>0</c:v>
                </c:pt>
                <c:pt idx="94" formatCode="#,##0.00">
                  <c:v>0</c:v>
                </c:pt>
                <c:pt idx="95" formatCode="#,##0.00">
                  <c:v>0</c:v>
                </c:pt>
                <c:pt idx="96" formatCode="#,##0.00">
                  <c:v>0</c:v>
                </c:pt>
                <c:pt idx="97" formatCode="#,##0.00">
                  <c:v>#N/A</c:v>
                </c:pt>
                <c:pt idx="98" formatCode="#,##0.00">
                  <c:v>#N/A</c:v>
                </c:pt>
                <c:pt idx="99" formatCode="#,##0.00">
                  <c:v>#N/A</c:v>
                </c:pt>
                <c:pt idx="100" formatCode="#,##0.00">
                  <c:v>#N/A</c:v>
                </c:pt>
                <c:pt idx="101" formatCode="#,##0.00">
                  <c:v>#N/A</c:v>
                </c:pt>
                <c:pt idx="102" formatCode="#,##0.00">
                  <c:v>#N/A</c:v>
                </c:pt>
                <c:pt idx="103" formatCode="#,##0.00">
                  <c:v>#N/A</c:v>
                </c:pt>
                <c:pt idx="104" formatCode="#,##0.00">
                  <c:v>#N/A</c:v>
                </c:pt>
                <c:pt idx="105" formatCode="#,##0.00">
                  <c:v>#N/A</c:v>
                </c:pt>
                <c:pt idx="106" formatCode="#,##0.00">
                  <c:v>#N/A</c:v>
                </c:pt>
                <c:pt idx="107" formatCode="#,##0.00">
                  <c:v>#N/A</c:v>
                </c:pt>
                <c:pt idx="108" formatCode="#,##0.00">
                  <c:v>#N/A</c:v>
                </c:pt>
                <c:pt idx="109" formatCode="#,##0.00">
                  <c:v>#N/A</c:v>
                </c:pt>
                <c:pt idx="110" formatCode="#,##0.00">
                  <c:v>#N/A</c:v>
                </c:pt>
                <c:pt idx="111" formatCode="#,##0.00">
                  <c:v>#N/A</c:v>
                </c:pt>
                <c:pt idx="112" formatCode="#,##0.00">
                  <c:v>#N/A</c:v>
                </c:pt>
                <c:pt idx="113" formatCode="_-* #,##0_-;\-* #,##0_-;_-* &quot;-&quot;??_-;_-@_-">
                  <c:v>#N/A</c:v>
                </c:pt>
                <c:pt idx="114" formatCode="_-* #,##0_-;\-* #,##0_-;_-* &quot;-&quot;??_-;_-@_-">
                  <c:v>#N/A</c:v>
                </c:pt>
                <c:pt idx="115" formatCode="_-* #,##0_-;\-* #,##0_-;_-* &quot;-&quot;??_-;_-@_-">
                  <c:v>#N/A</c:v>
                </c:pt>
                <c:pt idx="116" formatCode="_-* #,##0_-;\-* #,##0_-;_-* &quot;-&quot;??_-;_-@_-">
                  <c:v>#N/A</c:v>
                </c:pt>
                <c:pt idx="117" formatCode="_-* #,##0_-;\-* #,##0_-;_-* &quot;-&quot;??_-;_-@_-">
                  <c:v>#N/A</c:v>
                </c:pt>
                <c:pt idx="118" formatCode="_-* #,##0_-;\-* #,##0_-;_-* &quot;-&quot;??_-;_-@_-">
                  <c:v>#N/A</c:v>
                </c:pt>
                <c:pt idx="119" formatCode="_-* #,##0_-;\-* #,##0_-;_-* &quot;-&quot;??_-;_-@_-">
                  <c:v>#N/A</c:v>
                </c:pt>
                <c:pt idx="120" formatCode="_-* #,##0_-;\-* #,##0_-;_-* &quot;-&quot;??_-;_-@_-">
                  <c:v>#N/A</c:v>
                </c:pt>
                <c:pt idx="121" formatCode="_-* #,##0_-;\-* #,##0_-;_-* &quot;-&quot;??_-;_-@_-">
                  <c:v>#N/A</c:v>
                </c:pt>
              </c:numCache>
            </c:numRef>
          </c:val>
          <c:extLst>
            <c:ext xmlns:c16="http://schemas.microsoft.com/office/drawing/2014/chart" uri="{C3380CC4-5D6E-409C-BE32-E72D297353CC}">
              <c16:uniqueId val="{00000001-136E-427D-8E2D-6AD8617AAEEC}"/>
            </c:ext>
          </c:extLst>
        </c:ser>
        <c:dLbls>
          <c:showLegendKey val="0"/>
          <c:showVal val="0"/>
          <c:showCatName val="0"/>
          <c:showSerName val="0"/>
          <c:showPercent val="0"/>
          <c:showBubbleSize val="0"/>
        </c:dLbls>
        <c:axId val="116379072"/>
        <c:axId val="116380992"/>
      </c:areaChart>
      <c:catAx>
        <c:axId val="116379072"/>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16380992"/>
        <c:crosses val="autoZero"/>
        <c:auto val="1"/>
        <c:lblAlgn val="ctr"/>
        <c:lblOffset val="100"/>
        <c:noMultiLvlLbl val="1"/>
      </c:catAx>
      <c:valAx>
        <c:axId val="1163809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16379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r>
              <a:rPr lang="en-GB"/>
              <a:t>Total Capex vs NPV</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'Project Finance Dashboard'!$I$35</c:f>
              <c:strCache>
                <c:ptCount val="1"/>
                <c:pt idx="0">
                  <c:v>Tổng chi phí dự án</c:v>
                </c:pt>
              </c:strCache>
            </c:strRef>
          </c:tx>
          <c:spPr>
            <a:solidFill>
              <a:schemeClr val="tx2">
                <a:lumMod val="60000"/>
                <a:lumOff val="40000"/>
              </a:schemeClr>
            </a:solidFill>
            <a:ln>
              <a:noFill/>
            </a:ln>
            <a:effectLst/>
          </c:spPr>
          <c:invertIfNegative val="0"/>
          <c:val>
            <c:numRef>
              <c:f>'Project Finance Dashboard'!$J$35</c:f>
              <c:numCache>
                <c:formatCode>#,##0</c:formatCode>
                <c:ptCount val="1"/>
                <c:pt idx="0">
                  <c:v>390360733.65389603</c:v>
                </c:pt>
              </c:numCache>
            </c:numRef>
          </c:val>
          <c:extLst>
            <c:ext xmlns:c16="http://schemas.microsoft.com/office/drawing/2014/chart" uri="{C3380CC4-5D6E-409C-BE32-E72D297353CC}">
              <c16:uniqueId val="{00000000-E3A8-4D61-9F24-CB04E6C9A7F0}"/>
            </c:ext>
          </c:extLst>
        </c:ser>
        <c:ser>
          <c:idx val="8"/>
          <c:order val="1"/>
          <c:tx>
            <c:strRef>
              <c:f>'Project Finance Dashboard'!$I$13</c:f>
              <c:strCache>
                <c:ptCount val="1"/>
                <c:pt idx="0">
                  <c:v>Giá trị hiện tại</c:v>
                </c:pt>
              </c:strCache>
            </c:strRef>
          </c:tx>
          <c:spPr>
            <a:solidFill>
              <a:schemeClr val="accent4">
                <a:lumMod val="40000"/>
                <a:lumOff val="60000"/>
              </a:schemeClr>
            </a:solidFill>
            <a:ln>
              <a:noFill/>
            </a:ln>
            <a:effectLst/>
          </c:spPr>
          <c:invertIfNegative val="0"/>
          <c:val>
            <c:numRef>
              <c:f>'Project Finance Dashboard'!$J$13</c:f>
              <c:numCache>
                <c:formatCode>#,##0</c:formatCode>
                <c:ptCount val="1"/>
                <c:pt idx="0">
                  <c:v>-30168983.750167117</c:v>
                </c:pt>
              </c:numCache>
            </c:numRef>
          </c:val>
          <c:extLst>
            <c:ext xmlns:c16="http://schemas.microsoft.com/office/drawing/2014/chart" uri="{C3380CC4-5D6E-409C-BE32-E72D297353CC}">
              <c16:uniqueId val="{00000009-E3A8-4D61-9F24-CB04E6C9A7F0}"/>
            </c:ext>
          </c:extLst>
        </c:ser>
        <c:dLbls>
          <c:showLegendKey val="0"/>
          <c:showVal val="0"/>
          <c:showCatName val="0"/>
          <c:showSerName val="0"/>
          <c:showPercent val="0"/>
          <c:showBubbleSize val="0"/>
        </c:dLbls>
        <c:gapWidth val="102"/>
        <c:overlap val="-100"/>
        <c:axId val="339302848"/>
        <c:axId val="339295168"/>
      </c:barChart>
      <c:catAx>
        <c:axId val="339302848"/>
        <c:scaling>
          <c:orientation val="minMax"/>
        </c:scaling>
        <c:delete val="1"/>
        <c:axPos val="b"/>
        <c:numFmt formatCode="General" sourceLinked="1"/>
        <c:majorTickMark val="none"/>
        <c:minorTickMark val="none"/>
        <c:tickLblPos val="nextTo"/>
        <c:crossAx val="339295168"/>
        <c:crosses val="autoZero"/>
        <c:auto val="1"/>
        <c:lblAlgn val="ctr"/>
        <c:lblOffset val="100"/>
        <c:noMultiLvlLbl val="0"/>
      </c:catAx>
      <c:valAx>
        <c:axId val="339295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3930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9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36568210323877"/>
          <c:y val="5.1400554097404488E-2"/>
          <c:w val="0.84005126230721661"/>
          <c:h val="0.62720290172061821"/>
        </c:manualLayout>
      </c:layout>
      <c:areaChart>
        <c:grouping val="stacked"/>
        <c:varyColors val="0"/>
        <c:ser>
          <c:idx val="1"/>
          <c:order val="1"/>
          <c:tx>
            <c:strRef>
              <c:f>'Project Financing'!$C$466:$J$466</c:f>
              <c:strCache>
                <c:ptCount val="8"/>
                <c:pt idx="0">
                  <c:v>Automated Debt Service Coverage Ratio Sculpted Repayment </c:v>
                </c:pt>
                <c:pt idx="1">
                  <c:v>Debt Service</c:v>
                </c:pt>
                <c:pt idx="2">
                  <c:v>5.3%</c:v>
                </c:pt>
                <c:pt idx="3">
                  <c:v>01/09/2054</c:v>
                </c:pt>
                <c:pt idx="4">
                  <c:v>Average</c:v>
                </c:pt>
                <c:pt idx="5">
                  <c:v>1</c:v>
                </c:pt>
                <c:pt idx="6">
                  <c:v> -   </c:v>
                </c:pt>
                <c:pt idx="7">
                  <c:v>-0 </c:v>
                </c:pt>
              </c:strCache>
            </c:strRef>
          </c:tx>
          <c:spPr>
            <a:solidFill>
              <a:schemeClr val="tx2"/>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Financing'!$K$466:$DU$466</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12655234.237476164</c:v>
                </c:pt>
                <c:pt idx="41">
                  <c:v>12762811.715222487</c:v>
                </c:pt>
                <c:pt idx="42">
                  <c:v>12456664.194161309</c:v>
                </c:pt>
                <c:pt idx="43">
                  <c:v>12701583.75645688</c:v>
                </c:pt>
                <c:pt idx="44">
                  <c:v>12442951.502531625</c:v>
                </c:pt>
                <c:pt idx="45">
                  <c:v>12517821.201764511</c:v>
                </c:pt>
                <c:pt idx="46">
                  <c:v>12236277.61290749</c:v>
                </c:pt>
                <c:pt idx="47">
                  <c:v>12442280.873822354</c:v>
                </c:pt>
                <c:pt idx="48">
                  <c:v>12133261.103957113</c:v>
                </c:pt>
                <c:pt idx="49">
                  <c:v>12370899.773430787</c:v>
                </c:pt>
                <c:pt idx="50">
                  <c:v>12031006.428274216</c:v>
                </c:pt>
                <c:pt idx="51">
                  <c:v>12224624.228030223</c:v>
                </c:pt>
                <c:pt idx="52">
                  <c:v>11931605.342347363</c:v>
                </c:pt>
                <c:pt idx="53">
                  <c:v>11986129.688803591</c:v>
                </c:pt>
                <c:pt idx="54">
                  <c:v>11744001.580789361</c:v>
                </c:pt>
                <c:pt idx="55">
                  <c:v>11972777.799547195</c:v>
                </c:pt>
                <c:pt idx="56">
                  <c:v>11627540.978089683</c:v>
                </c:pt>
                <c:pt idx="57">
                  <c:v>11808758.817722386</c:v>
                </c:pt>
                <c:pt idx="58">
                  <c:v>11343376.497168435</c:v>
                </c:pt>
                <c:pt idx="59">
                  <c:v>11443803.233140485</c:v>
                </c:pt>
                <c:pt idx="60">
                  <c:v>11195806.625758698</c:v>
                </c:pt>
                <c:pt idx="61">
                  <c:v>11274434.332186546</c:v>
                </c:pt>
                <c:pt idx="62">
                  <c:v>10994718.980836945</c:v>
                </c:pt>
                <c:pt idx="63">
                  <c:v>11157521.828886626</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0-9D2F-47AF-A526-F2709C2D3FE1}"/>
            </c:ext>
          </c:extLst>
        </c:ser>
        <c:ser>
          <c:idx val="2"/>
          <c:order val="2"/>
          <c:tx>
            <c:strRef>
              <c:f>'Project Financing'!$C$467:$J$467</c:f>
              <c:strCache>
                <c:ptCount val="8"/>
                <c:pt idx="0">
                  <c:v>Automated Debt Service Coverage Ratio Sculpted Repayment </c:v>
                </c:pt>
                <c:pt idx="1">
                  <c:v>Sub Debt Service</c:v>
                </c:pt>
                <c:pt idx="2">
                  <c:v>5.3%</c:v>
                </c:pt>
                <c:pt idx="3">
                  <c:v>01/09/2054</c:v>
                </c:pt>
                <c:pt idx="4">
                  <c:v>Average</c:v>
                </c:pt>
                <c:pt idx="5">
                  <c:v>1</c:v>
                </c:pt>
                <c:pt idx="6">
                  <c:v> -   </c:v>
                </c:pt>
                <c:pt idx="7">
                  <c:v>-0 </c:v>
                </c:pt>
              </c:strCache>
            </c:strRef>
          </c:tx>
          <c:spPr>
            <a:solidFill>
              <a:schemeClr val="accent1">
                <a:lumMod val="40000"/>
                <a:lumOff val="60000"/>
              </a:schemeClr>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Financing'!$K$467:$DU$467</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1-9D2F-47AF-A526-F2709C2D3FE1}"/>
            </c:ext>
          </c:extLst>
        </c:ser>
        <c:dLbls>
          <c:showLegendKey val="0"/>
          <c:showVal val="0"/>
          <c:showCatName val="0"/>
          <c:showSerName val="0"/>
          <c:showPercent val="0"/>
          <c:showBubbleSize val="0"/>
        </c:dLbls>
        <c:axId val="219796176"/>
        <c:axId val="219786928"/>
      </c:areaChart>
      <c:lineChart>
        <c:grouping val="standard"/>
        <c:varyColors val="0"/>
        <c:ser>
          <c:idx val="0"/>
          <c:order val="0"/>
          <c:tx>
            <c:strRef>
              <c:f>'Project Financing'!$C$465:$J$465</c:f>
              <c:strCache>
                <c:ptCount val="8"/>
                <c:pt idx="0">
                  <c:v>Automated Debt Service Coverage Ratio Sculpted Repayment </c:v>
                </c:pt>
                <c:pt idx="1">
                  <c:v>Cashflow Available for Debt Service</c:v>
                </c:pt>
                <c:pt idx="2">
                  <c:v>5.3%</c:v>
                </c:pt>
                <c:pt idx="3">
                  <c:v>01/09/2054</c:v>
                </c:pt>
                <c:pt idx="4">
                  <c:v>Average</c:v>
                </c:pt>
                <c:pt idx="5">
                  <c:v>1</c:v>
                </c:pt>
                <c:pt idx="6">
                  <c:v> -   </c:v>
                </c:pt>
                <c:pt idx="7">
                  <c:v>-0 </c:v>
                </c:pt>
              </c:strCache>
            </c:strRef>
          </c:tx>
          <c:marker>
            <c:symbol val="none"/>
          </c:marke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Financing'!$K$465:$DU$465</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16451804.508719014</c:v>
                </c:pt>
                <c:pt idx="41">
                  <c:v>16591655.229789235</c:v>
                </c:pt>
                <c:pt idx="42">
                  <c:v>16193663.452409701</c:v>
                </c:pt>
                <c:pt idx="43">
                  <c:v>16512058.883393945</c:v>
                </c:pt>
                <c:pt idx="44">
                  <c:v>16175836.953291114</c:v>
                </c:pt>
                <c:pt idx="45">
                  <c:v>16273167.562293865</c:v>
                </c:pt>
                <c:pt idx="46">
                  <c:v>15907160.896779738</c:v>
                </c:pt>
                <c:pt idx="47">
                  <c:v>16174965.135969061</c:v>
                </c:pt>
                <c:pt idx="48">
                  <c:v>15773239.435144247</c:v>
                </c:pt>
                <c:pt idx="49">
                  <c:v>16082169.705460023</c:v>
                </c:pt>
                <c:pt idx="50">
                  <c:v>15640308.35675648</c:v>
                </c:pt>
                <c:pt idx="51">
                  <c:v>15892011.496439291</c:v>
                </c:pt>
                <c:pt idx="52">
                  <c:v>15511086.945051573</c:v>
                </c:pt>
                <c:pt idx="53">
                  <c:v>15581968.595444668</c:v>
                </c:pt>
                <c:pt idx="54">
                  <c:v>15267202.055026174</c:v>
                </c:pt>
                <c:pt idx="55">
                  <c:v>15564611.139411354</c:v>
                </c:pt>
                <c:pt idx="56">
                  <c:v>15115803.271516588</c:v>
                </c:pt>
                <c:pt idx="57">
                  <c:v>15351386.463039102</c:v>
                </c:pt>
                <c:pt idx="58">
                  <c:v>14746389.446318965</c:v>
                </c:pt>
                <c:pt idx="59">
                  <c:v>14876944.20308263</c:v>
                </c:pt>
                <c:pt idx="60">
                  <c:v>14554548.613486309</c:v>
                </c:pt>
                <c:pt idx="61">
                  <c:v>14656764.631842511</c:v>
                </c:pt>
                <c:pt idx="62">
                  <c:v>14293134.675088027</c:v>
                </c:pt>
                <c:pt idx="63">
                  <c:v>14504778.377552615</c:v>
                </c:pt>
                <c:pt idx="64">
                  <c:v>13882461.446836904</c:v>
                </c:pt>
                <c:pt idx="65">
                  <c:v>14034264.657530649</c:v>
                </c:pt>
                <c:pt idx="66">
                  <c:v>13679091.542934148</c:v>
                </c:pt>
                <c:pt idx="67">
                  <c:v>13991253.350528963</c:v>
                </c:pt>
                <c:pt idx="68">
                  <c:v>13669812.817708358</c:v>
                </c:pt>
                <c:pt idx="69">
                  <c:v>13739575.945725987</c:v>
                </c:pt>
                <c:pt idx="70">
                  <c:v>13248375.106629072</c:v>
                </c:pt>
                <c:pt idx="71">
                  <c:v>13369238.717349928</c:v>
                </c:pt>
                <c:pt idx="72">
                  <c:v>13016435.181700051</c:v>
                </c:pt>
                <c:pt idx="73">
                  <c:v>13309397.901878595</c:v>
                </c:pt>
                <c:pt idx="74">
                  <c:v>12905134.784342129</c:v>
                </c:pt>
                <c:pt idx="75">
                  <c:v>13121922.136604011</c:v>
                </c:pt>
                <c:pt idx="76">
                  <c:v>12600732.241181588</c:v>
                </c:pt>
                <c:pt idx="77">
                  <c:v>12521531.997041753</c:v>
                </c:pt>
                <c:pt idx="78">
                  <c:v>12261908.441565311</c:v>
                </c:pt>
                <c:pt idx="79">
                  <c:v>12532990.103668457</c:v>
                </c:pt>
                <c:pt idx="80">
                  <c:v>12127546.841054583</c:v>
                </c:pt>
                <c:pt idx="81">
                  <c:v>12316168.596165609</c:v>
                </c:pt>
                <c:pt idx="82">
                  <c:v>11704276.445411097</c:v>
                </c:pt>
                <c:pt idx="83">
                  <c:v>11752281.363823174</c:v>
                </c:pt>
                <c:pt idx="84">
                  <c:v>11475387.3486111</c:v>
                </c:pt>
                <c:pt idx="85">
                  <c:v>11561058.549144855</c:v>
                </c:pt>
                <c:pt idx="86">
                  <c:v>11244989.95906019</c:v>
                </c:pt>
                <c:pt idx="87">
                  <c:v>11401949.135109236</c:v>
                </c:pt>
                <c:pt idx="88">
                  <c:v>10773491.017336778</c:v>
                </c:pt>
                <c:pt idx="89">
                  <c:v>10778819.458381254</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smooth val="0"/>
          <c:extLst>
            <c:ext xmlns:c16="http://schemas.microsoft.com/office/drawing/2014/chart" uri="{C3380CC4-5D6E-409C-BE32-E72D297353CC}">
              <c16:uniqueId val="{00000002-9D2F-47AF-A526-F2709C2D3FE1}"/>
            </c:ext>
          </c:extLst>
        </c:ser>
        <c:dLbls>
          <c:showLegendKey val="0"/>
          <c:showVal val="0"/>
          <c:showCatName val="0"/>
          <c:showSerName val="0"/>
          <c:showPercent val="0"/>
          <c:showBubbleSize val="0"/>
        </c:dLbls>
        <c:marker val="1"/>
        <c:smooth val="0"/>
        <c:axId val="219796176"/>
        <c:axId val="219786928"/>
      </c:lineChart>
      <c:dateAx>
        <c:axId val="219796176"/>
        <c:scaling>
          <c:orientation val="minMax"/>
        </c:scaling>
        <c:delete val="0"/>
        <c:axPos val="b"/>
        <c:numFmt formatCode="yyyy" sourceLinked="0"/>
        <c:majorTickMark val="out"/>
        <c:minorTickMark val="none"/>
        <c:tickLblPos val="nextTo"/>
        <c:crossAx val="219786928"/>
        <c:crosses val="autoZero"/>
        <c:auto val="1"/>
        <c:lblOffset val="100"/>
        <c:baseTimeUnit val="months"/>
      </c:dateAx>
      <c:valAx>
        <c:axId val="219786928"/>
        <c:scaling>
          <c:orientation val="minMax"/>
        </c:scaling>
        <c:delete val="0"/>
        <c:axPos val="l"/>
        <c:numFmt formatCode="_-[$€-1809]* #,##0_-;\-[$€-1809]* #,##0_-;_-[$€-1809]* &quot;-&quot;_-;_-@_-" sourceLinked="0"/>
        <c:majorTickMark val="out"/>
        <c:minorTickMark val="none"/>
        <c:tickLblPos val="nextTo"/>
        <c:crossAx val="219796176"/>
        <c:crosses val="autoZero"/>
        <c:crossBetween val="between"/>
      </c:valAx>
    </c:plotArea>
    <c:legend>
      <c:legendPos val="r"/>
      <c:layout>
        <c:manualLayout>
          <c:xMode val="edge"/>
          <c:yMode val="edge"/>
          <c:x val="3.8548246123277591E-2"/>
          <c:y val="0.81856007582385537"/>
          <c:w val="0.96145169353830773"/>
          <c:h val="0.16442330125400989"/>
        </c:manualLayout>
      </c:layout>
      <c:overlay val="0"/>
    </c:legend>
    <c:plotVisOnly val="1"/>
    <c:dispBlanksAs val="gap"/>
    <c:showDLblsOverMax val="0"/>
  </c:chart>
  <c:spPr>
    <a:ln>
      <a:solidFill>
        <a:schemeClr val="accent4">
          <a:lumMod val="40000"/>
          <a:lumOff val="60000"/>
        </a:schemeClr>
      </a:solidFill>
    </a:ln>
  </c:spPr>
  <c:txPr>
    <a:bodyPr/>
    <a:lstStyle/>
    <a:p>
      <a:pPr>
        <a:defRPr sz="900">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r>
              <a:rPr lang="en-GB"/>
              <a:t>Undiscounted Lifetime Project and Equity Cashflows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631088399687188"/>
          <c:y val="0.14404497255206034"/>
          <c:w val="0.82743392994274734"/>
          <c:h val="0.69977004546973076"/>
        </c:manualLayout>
      </c:layout>
      <c:barChart>
        <c:barDir val="col"/>
        <c:grouping val="stacked"/>
        <c:varyColors val="0"/>
        <c:ser>
          <c:idx val="2"/>
          <c:order val="0"/>
          <c:tx>
            <c:strRef>
              <c:f>'Annual Analysis'!$D$60:$E$60</c:f>
              <c:strCache>
                <c:ptCount val="2"/>
                <c:pt idx="1">
                  <c:v>Construction Expenditures</c:v>
                </c:pt>
              </c:strCache>
            </c:strRef>
          </c:tx>
          <c:spPr>
            <a:solidFill>
              <a:schemeClr val="accent3"/>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Analysis'!$F$60:$AN$60</c:f>
              <c:numCache>
                <c:formatCode>_-* #,##0_-;\-* #,##0_-;_-* "-"??_-;_-@_-</c:formatCode>
                <c:ptCount val="35"/>
                <c:pt idx="0">
                  <c:v>-68713906.858806014</c:v>
                </c:pt>
                <c:pt idx="1">
                  <c:v>-119163059.61939619</c:v>
                </c:pt>
                <c:pt idx="2">
                  <c:v>-112299860.38705425</c:v>
                </c:pt>
                <c:pt idx="3">
                  <c:v>-65988265.338202685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26EF-4E27-AE26-CB5544ADFEF8}"/>
            </c:ext>
          </c:extLst>
        </c:ser>
        <c:ser>
          <c:idx val="3"/>
          <c:order val="1"/>
          <c:tx>
            <c:strRef>
              <c:f>'Annual Analysis'!$D$61:$E$61</c:f>
              <c:strCache>
                <c:ptCount val="2"/>
                <c:pt idx="1">
                  <c:v>EBITDA</c:v>
                </c:pt>
              </c:strCache>
            </c:strRef>
          </c:tx>
          <c:spPr>
            <a:solidFill>
              <a:schemeClr val="accent4"/>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Analysis'!$F$61:$AN$61</c:f>
              <c:numCache>
                <c:formatCode>_-* #,##0_-;\-* #,##0_-;_-* "-"??_-;_-@_-</c:formatCode>
                <c:ptCount val="35"/>
                <c:pt idx="0">
                  <c:v>0</c:v>
                </c:pt>
                <c:pt idx="1">
                  <c:v>0</c:v>
                </c:pt>
                <c:pt idx="2">
                  <c:v>0</c:v>
                </c:pt>
                <c:pt idx="3">
                  <c:v>0</c:v>
                </c:pt>
                <c:pt idx="4">
                  <c:v>35279999.999999985</c:v>
                </c:pt>
                <c:pt idx="5">
                  <c:v>35279999.999999985</c:v>
                </c:pt>
                <c:pt idx="6">
                  <c:v>35117474.182899207</c:v>
                </c:pt>
                <c:pt idx="7">
                  <c:v>34861663.742029265</c:v>
                </c:pt>
                <c:pt idx="8">
                  <c:v>34851076.697180718</c:v>
                </c:pt>
                <c:pt idx="9">
                  <c:v>34607467.744978741</c:v>
                </c:pt>
                <c:pt idx="10">
                  <c:v>34296817.032438159</c:v>
                </c:pt>
                <c:pt idx="11">
                  <c:v>34274680.653232247</c:v>
                </c:pt>
                <c:pt idx="12">
                  <c:v>33998587.959484041</c:v>
                </c:pt>
                <c:pt idx="13">
                  <c:v>33082593.001025915</c:v>
                </c:pt>
                <c:pt idx="14">
                  <c:v>33020829.139176443</c:v>
                </c:pt>
                <c:pt idx="15">
                  <c:v>32700040.619786605</c:v>
                </c:pt>
                <c:pt idx="16">
                  <c:v>31684351.446869731</c:v>
                </c:pt>
                <c:pt idx="17">
                  <c:v>31593354.571111411</c:v>
                </c:pt>
                <c:pt idx="18">
                  <c:v>31198260.112774491</c:v>
                </c:pt>
                <c:pt idx="19">
                  <c:v>30084077.998523608</c:v>
                </c:pt>
                <c:pt idx="20">
                  <c:v>29952582.202471361</c:v>
                </c:pt>
                <c:pt idx="21">
                  <c:v>29504730.355821103</c:v>
                </c:pt>
                <c:pt idx="22">
                  <c:v>28239796.170355931</c:v>
                </c:pt>
                <c:pt idx="23">
                  <c:v>28081285.875932977</c:v>
                </c:pt>
                <c:pt idx="24">
                  <c:v>27562007.261963621</c:v>
                </c:pt>
                <c:pt idx="25">
                  <c:v>26183915.021921366</c:v>
                </c:pt>
                <c:pt idx="26">
                  <c:v>25928245.800780877</c:v>
                </c:pt>
                <c:pt idx="27">
                  <c:v>25354674.147940204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26EF-4E27-AE26-CB5544ADFEF8}"/>
            </c:ext>
          </c:extLst>
        </c:ser>
        <c:ser>
          <c:idx val="4"/>
          <c:order val="2"/>
          <c:tx>
            <c:strRef>
              <c:f>'Annual Analysis'!$D$62:$E$62</c:f>
              <c:strCache>
                <c:ptCount val="2"/>
                <c:pt idx="1">
                  <c:v>Less Working Capital Change</c:v>
                </c:pt>
              </c:strCache>
            </c:strRef>
          </c:tx>
          <c:spPr>
            <a:solidFill>
              <a:schemeClr val="accent5"/>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Analysis'!$F$62:$AN$62</c:f>
              <c:numCache>
                <c:formatCode>_-* #,##0_-;\-* #,##0_-;_-* "-"??_-;_-@_-</c:formatCode>
                <c:ptCount val="35"/>
                <c:pt idx="0">
                  <c:v>0</c:v>
                </c:pt>
                <c:pt idx="1">
                  <c:v>0</c:v>
                </c:pt>
                <c:pt idx="2">
                  <c:v>0</c:v>
                </c:pt>
                <c:pt idx="3">
                  <c:v>0</c:v>
                </c:pt>
                <c:pt idx="4">
                  <c:v>-187833.38157202303</c:v>
                </c:pt>
                <c:pt idx="5">
                  <c:v>-376577.89863876253</c:v>
                </c:pt>
                <c:pt idx="6">
                  <c:v>-348445.58271616697</c:v>
                </c:pt>
                <c:pt idx="7">
                  <c:v>-350972.23070516437</c:v>
                </c:pt>
                <c:pt idx="8">
                  <c:v>-403770.1480852142</c:v>
                </c:pt>
                <c:pt idx="9">
                  <c:v>-359909.02869365364</c:v>
                </c:pt>
                <c:pt idx="10">
                  <c:v>-372380.92508185655</c:v>
                </c:pt>
                <c:pt idx="11">
                  <c:v>-432479.51586194336</c:v>
                </c:pt>
                <c:pt idx="12">
                  <c:v>-385186.74974838644</c:v>
                </c:pt>
                <c:pt idx="13">
                  <c:v>-299211.66747935116</c:v>
                </c:pt>
                <c:pt idx="14">
                  <c:v>-460700.24199834466</c:v>
                </c:pt>
                <c:pt idx="15">
                  <c:v>-409643.73557192832</c:v>
                </c:pt>
                <c:pt idx="16">
                  <c:v>-317120.18473172933</c:v>
                </c:pt>
                <c:pt idx="17">
                  <c:v>-490703.89502951503</c:v>
                </c:pt>
                <c:pt idx="18">
                  <c:v>-435584.45838874578</c:v>
                </c:pt>
                <c:pt idx="19">
                  <c:v>-336013.70644338429</c:v>
                </c:pt>
                <c:pt idx="20">
                  <c:v>-522597.81000193954</c:v>
                </c:pt>
                <c:pt idx="21">
                  <c:v>-463092.49531424046</c:v>
                </c:pt>
                <c:pt idx="22">
                  <c:v>-355937.8296649009</c:v>
                </c:pt>
                <c:pt idx="23">
                  <c:v>-556495.28711611032</c:v>
                </c:pt>
                <c:pt idx="24">
                  <c:v>-492255.50395420194</c:v>
                </c:pt>
                <c:pt idx="25">
                  <c:v>-376939.33990631998</c:v>
                </c:pt>
                <c:pt idx="26">
                  <c:v>-592515.87447224557</c:v>
                </c:pt>
                <c:pt idx="27">
                  <c:v>-523165.35578623414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26EF-4E27-AE26-CB5544ADFEF8}"/>
            </c:ext>
          </c:extLst>
        </c:ser>
        <c:ser>
          <c:idx val="5"/>
          <c:order val="3"/>
          <c:tx>
            <c:strRef>
              <c:f>'Annual Analysis'!$D$63:$E$63</c:f>
              <c:strCache>
                <c:ptCount val="2"/>
                <c:pt idx="1">
                  <c:v>Add Interest Income</c:v>
                </c:pt>
              </c:strCache>
            </c:strRef>
          </c:tx>
          <c:spPr>
            <a:solidFill>
              <a:schemeClr val="accent6"/>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Analysis'!$F$63:$AN$63</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3-26EF-4E27-AE26-CB5544ADFEF8}"/>
            </c:ext>
          </c:extLst>
        </c:ser>
        <c:ser>
          <c:idx val="6"/>
          <c:order val="4"/>
          <c:tx>
            <c:strRef>
              <c:f>'Annual Analysis'!$D$64:$E$64</c:f>
              <c:strCache>
                <c:ptCount val="2"/>
                <c:pt idx="1">
                  <c:v>Less Taxes</c:v>
                </c:pt>
              </c:strCache>
            </c:strRef>
          </c:tx>
          <c:spPr>
            <a:solidFill>
              <a:schemeClr val="accent1">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Analysis'!$F$64:$AN$64</c:f>
              <c:numCache>
                <c:formatCode>_-* #,##0_-;\-* #,##0_-;_-* "-"??_-;_-@_-</c:formatCode>
                <c:ptCount val="35"/>
                <c:pt idx="0">
                  <c:v>0</c:v>
                </c:pt>
                <c:pt idx="1">
                  <c:v>0</c:v>
                </c:pt>
                <c:pt idx="2">
                  <c:v>0</c:v>
                </c:pt>
                <c:pt idx="3">
                  <c:v>0</c:v>
                </c:pt>
                <c:pt idx="4">
                  <c:v>-2048706.8799197138</c:v>
                </c:pt>
                <c:pt idx="5">
                  <c:v>-2197699.7655575764</c:v>
                </c:pt>
                <c:pt idx="6">
                  <c:v>-2320024.0845980607</c:v>
                </c:pt>
                <c:pt idx="7">
                  <c:v>-2428565.4785752995</c:v>
                </c:pt>
                <c:pt idx="8">
                  <c:v>-2591897.4084912329</c:v>
                </c:pt>
                <c:pt idx="9">
                  <c:v>-2715238.8630893165</c:v>
                </c:pt>
                <c:pt idx="10">
                  <c:v>-2831380.5668600621</c:v>
                </c:pt>
                <c:pt idx="11">
                  <c:v>-3010387.9429327743</c:v>
                </c:pt>
                <c:pt idx="12">
                  <c:v>-3146211.4751799647</c:v>
                </c:pt>
                <c:pt idx="13">
                  <c:v>-3160047.6841449672</c:v>
                </c:pt>
                <c:pt idx="14">
                  <c:v>-3348815.6518492801</c:v>
                </c:pt>
                <c:pt idx="15">
                  <c:v>-3492483.8315740349</c:v>
                </c:pt>
                <c:pt idx="16">
                  <c:v>-3450505.1577704498</c:v>
                </c:pt>
                <c:pt idx="17">
                  <c:v>-3432305.7826187853</c:v>
                </c:pt>
                <c:pt idx="18">
                  <c:v>-3353286.8909514016</c:v>
                </c:pt>
                <c:pt idx="19">
                  <c:v>-3130450.4681012249</c:v>
                </c:pt>
                <c:pt idx="20">
                  <c:v>-3104151.3088907748</c:v>
                </c:pt>
                <c:pt idx="21">
                  <c:v>-3014580.9395607235</c:v>
                </c:pt>
                <c:pt idx="22">
                  <c:v>-2761594.1024676887</c:v>
                </c:pt>
                <c:pt idx="23">
                  <c:v>-2729892.0435830979</c:v>
                </c:pt>
                <c:pt idx="24">
                  <c:v>-2626036.3207892263</c:v>
                </c:pt>
                <c:pt idx="25">
                  <c:v>-2350417.8727807757</c:v>
                </c:pt>
                <c:pt idx="26">
                  <c:v>-2299284.0285526775</c:v>
                </c:pt>
                <c:pt idx="27">
                  <c:v>-2184569.6979845427</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26EF-4E27-AE26-CB5544ADFEF8}"/>
            </c:ext>
          </c:extLst>
        </c:ser>
        <c:ser>
          <c:idx val="8"/>
          <c:order val="6"/>
          <c:tx>
            <c:strRef>
              <c:f>'Annual Analysis'!$D$66:$E$66</c:f>
              <c:strCache>
                <c:ptCount val="2"/>
                <c:pt idx="1">
                  <c:v>Less Senior Debt Repayment</c:v>
                </c:pt>
              </c:strCache>
            </c:strRef>
          </c:tx>
          <c:spPr>
            <a:solidFill>
              <a:schemeClr val="accent3">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Analysis'!$F$66:$AN$66</c:f>
              <c:numCache>
                <c:formatCode>_-* #,##0_-;\-* #,##0_-;_-* "-"??_-;_-@_-</c:formatCode>
                <c:ptCount val="35"/>
                <c:pt idx="0">
                  <c:v>0</c:v>
                </c:pt>
                <c:pt idx="1">
                  <c:v>0</c:v>
                </c:pt>
                <c:pt idx="2">
                  <c:v>0</c:v>
                </c:pt>
                <c:pt idx="3">
                  <c:v>0</c:v>
                </c:pt>
                <c:pt idx="4">
                  <c:v>-14813406.01031471</c:v>
                </c:pt>
                <c:pt idx="5">
                  <c:v>-15298572.436423559</c:v>
                </c:pt>
                <c:pt idx="6">
                  <c:v>-15875244.602404708</c:v>
                </c:pt>
                <c:pt idx="7">
                  <c:v>-16391547.795594551</c:v>
                </c:pt>
                <c:pt idx="8">
                  <c:v>-17044396.880680822</c:v>
                </c:pt>
                <c:pt idx="9">
                  <c:v>-17656182.884789757</c:v>
                </c:pt>
                <c:pt idx="10">
                  <c:v>-18209646.491030581</c:v>
                </c:pt>
                <c:pt idx="11">
                  <c:v>-18925864.099785656</c:v>
                </c:pt>
                <c:pt idx="12">
                  <c:v>-19600594.870245323</c:v>
                </c:pt>
                <c:pt idx="13">
                  <c:v>-19936650.808025315</c:v>
                </c:pt>
                <c:pt idx="14">
                  <c:v>-20625315.73603268</c:v>
                </c:pt>
                <c:pt idx="15">
                  <c:v>-21346445.005824614</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5-26EF-4E27-AE26-CB5544ADFEF8}"/>
            </c:ext>
          </c:extLst>
        </c:ser>
        <c:ser>
          <c:idx val="9"/>
          <c:order val="7"/>
          <c:tx>
            <c:strRef>
              <c:f>'Annual Analysis'!$D$67:$E$67</c:f>
              <c:strCache>
                <c:ptCount val="2"/>
                <c:pt idx="1">
                  <c:v>Less Senior Debt Interest</c:v>
                </c:pt>
              </c:strCache>
            </c:strRef>
          </c:tx>
          <c:spPr>
            <a:solidFill>
              <a:schemeClr val="accent4">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Analysis'!$F$67:$AN$67</c:f>
              <c:numCache>
                <c:formatCode>_-* #,##0_-;\-* #,##0_-;_-* "-"??_-;_-@_-</c:formatCode>
                <c:ptCount val="35"/>
                <c:pt idx="0">
                  <c:v>0</c:v>
                </c:pt>
                <c:pt idx="1">
                  <c:v>0</c:v>
                </c:pt>
                <c:pt idx="2">
                  <c:v>0</c:v>
                </c:pt>
                <c:pt idx="3">
                  <c:v>0</c:v>
                </c:pt>
                <c:pt idx="4">
                  <c:v>-10604639.942383941</c:v>
                </c:pt>
                <c:pt idx="5">
                  <c:v>-9859675.5141946301</c:v>
                </c:pt>
                <c:pt idx="6">
                  <c:v>-9085528.1018914282</c:v>
                </c:pt>
                <c:pt idx="7">
                  <c:v>-8287010.6911352929</c:v>
                </c:pt>
                <c:pt idx="8">
                  <c:v>-7459763.9967070781</c:v>
                </c:pt>
                <c:pt idx="9">
                  <c:v>-6599447.771514684</c:v>
                </c:pt>
                <c:pt idx="10">
                  <c:v>-5708088.5401203744</c:v>
                </c:pt>
                <c:pt idx="11">
                  <c:v>-4790915.2805509008</c:v>
                </c:pt>
                <c:pt idx="12">
                  <c:v>-3835704.9255667436</c:v>
                </c:pt>
                <c:pt idx="13">
                  <c:v>-2850528.9222836052</c:v>
                </c:pt>
                <c:pt idx="14">
                  <c:v>-1844925.221912567</c:v>
                </c:pt>
                <c:pt idx="15">
                  <c:v>-805795.80389895663</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6-26EF-4E27-AE26-CB5544ADFEF8}"/>
            </c:ext>
          </c:extLst>
        </c:ser>
        <c:ser>
          <c:idx val="10"/>
          <c:order val="8"/>
          <c:tx>
            <c:strRef>
              <c:f>'Annual Analysis'!$D$68:$E$68</c:f>
              <c:strCache>
                <c:ptCount val="2"/>
                <c:pt idx="1">
                  <c:v>Add Withdrawals from Debt Service Reserve Account</c:v>
                </c:pt>
              </c:strCache>
            </c:strRef>
          </c:tx>
          <c:spPr>
            <a:solidFill>
              <a:schemeClr val="accent5">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Analysis'!$F$68:$AN$68</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7-26EF-4E27-AE26-CB5544ADFEF8}"/>
            </c:ext>
          </c:extLst>
        </c:ser>
        <c:ser>
          <c:idx val="11"/>
          <c:order val="9"/>
          <c:tx>
            <c:strRef>
              <c:f>'Annual Analysis'!$D$69:$E$69</c:f>
              <c:strCache>
                <c:ptCount val="2"/>
                <c:pt idx="1">
                  <c:v>Less Contributions/Top Up to Debt Service Reserve Account</c:v>
                </c:pt>
              </c:strCache>
            </c:strRef>
          </c:tx>
          <c:spPr>
            <a:solidFill>
              <a:schemeClr val="accent6">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Analysis'!$F$69:$AN$69</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8-26EF-4E27-AE26-CB5544ADFEF8}"/>
            </c:ext>
          </c:extLst>
        </c:ser>
        <c:ser>
          <c:idx val="13"/>
          <c:order val="10"/>
          <c:tx>
            <c:strRef>
              <c:f>'Annual Analysis'!$D$71:$E$71</c:f>
              <c:strCache>
                <c:ptCount val="2"/>
                <c:pt idx="1">
                  <c:v>Less Interest on the Subhordinated-Debt</c:v>
                </c:pt>
              </c:strCache>
            </c:strRef>
          </c:tx>
          <c:spPr>
            <a:solidFill>
              <a:schemeClr val="accent2">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Analysis'!$F$71:$AN$71</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9-26EF-4E27-AE26-CB5544ADFEF8}"/>
            </c:ext>
          </c:extLst>
        </c:ser>
        <c:ser>
          <c:idx val="14"/>
          <c:order val="11"/>
          <c:tx>
            <c:strRef>
              <c:f>'Annual Analysis'!$D$72:$E$72</c:f>
              <c:strCache>
                <c:ptCount val="2"/>
                <c:pt idx="1">
                  <c:v>Less repayment of Subhordinated-Debt</c:v>
                </c:pt>
              </c:strCache>
            </c:strRef>
          </c:tx>
          <c:spPr>
            <a:solidFill>
              <a:schemeClr val="accent3">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Analysis'!$F$72:$AN$72</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A-26EF-4E27-AE26-CB5544ADFEF8}"/>
            </c:ext>
          </c:extLst>
        </c:ser>
        <c:dLbls>
          <c:showLegendKey val="0"/>
          <c:showVal val="0"/>
          <c:showCatName val="0"/>
          <c:showSerName val="0"/>
          <c:showPercent val="0"/>
          <c:showBubbleSize val="0"/>
        </c:dLbls>
        <c:gapWidth val="20"/>
        <c:overlap val="100"/>
        <c:axId val="385567264"/>
        <c:axId val="385563904"/>
      </c:barChart>
      <c:lineChart>
        <c:grouping val="standard"/>
        <c:varyColors val="0"/>
        <c:ser>
          <c:idx val="7"/>
          <c:order val="5"/>
          <c:tx>
            <c:strRef>
              <c:f>'Annual Analysis'!$D$65:$E$65</c:f>
              <c:strCache>
                <c:ptCount val="2"/>
                <c:pt idx="1">
                  <c:v>Subtotal Cashflow Available For Debt Service</c:v>
                </c:pt>
              </c:strCache>
            </c:strRef>
          </c:tx>
          <c:spPr>
            <a:ln w="38100" cap="rnd">
              <a:solidFill>
                <a:srgbClr val="7030A0"/>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Analysis'!$F$65:$AN$65</c:f>
              <c:numCache>
                <c:formatCode>_-* #,##0_-;\-* #,##0_-;_-* "-"??_-;_-@_-</c:formatCode>
                <c:ptCount val="35"/>
                <c:pt idx="0">
                  <c:v>0</c:v>
                </c:pt>
                <c:pt idx="1">
                  <c:v>0</c:v>
                </c:pt>
                <c:pt idx="2">
                  <c:v>0</c:v>
                </c:pt>
                <c:pt idx="3">
                  <c:v>0</c:v>
                </c:pt>
                <c:pt idx="4">
                  <c:v>33043459.738508247</c:v>
                </c:pt>
                <c:pt idx="5">
                  <c:v>32705722.335803647</c:v>
                </c:pt>
                <c:pt idx="6">
                  <c:v>32449004.515584979</c:v>
                </c:pt>
                <c:pt idx="7">
                  <c:v>32082126.0327488</c:v>
                </c:pt>
                <c:pt idx="8">
                  <c:v>31855409.140604272</c:v>
                </c:pt>
                <c:pt idx="9">
                  <c:v>31532319.853195772</c:v>
                </c:pt>
                <c:pt idx="10">
                  <c:v>31093055.540496241</c:v>
                </c:pt>
                <c:pt idx="11">
                  <c:v>30831813.194437526</c:v>
                </c:pt>
                <c:pt idx="12">
                  <c:v>30467189.734555691</c:v>
                </c:pt>
                <c:pt idx="13">
                  <c:v>29623333.649401598</c:v>
                </c:pt>
                <c:pt idx="14">
                  <c:v>29211313.245328821</c:v>
                </c:pt>
                <c:pt idx="15">
                  <c:v>28797913.052640643</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B-26EF-4E27-AE26-CB5544ADFEF8}"/>
            </c:ext>
          </c:extLst>
        </c:ser>
        <c:ser>
          <c:idx val="15"/>
          <c:order val="12"/>
          <c:tx>
            <c:strRef>
              <c:f>'Annual Analysis'!$D$73:$E$73</c:f>
              <c:strCache>
                <c:ptCount val="2"/>
                <c:pt idx="1">
                  <c:v>Equity Cashflows</c:v>
                </c:pt>
              </c:strCache>
            </c:strRef>
          </c:tx>
          <c:spPr>
            <a:ln w="28575" cap="rnd">
              <a:solidFill>
                <a:schemeClr val="tx2"/>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Analysis'!$F$73:$AN$73</c:f>
              <c:numCache>
                <c:formatCode>_-* #,##0_-;\-* #,##0_-;_-* "-"??_-;_-@_-</c:formatCode>
                <c:ptCount val="35"/>
                <c:pt idx="0">
                  <c:v>-68713906.858806014</c:v>
                </c:pt>
                <c:pt idx="1">
                  <c:v>-99122959.173937529</c:v>
                </c:pt>
                <c:pt idx="2">
                  <c:v>0</c:v>
                </c:pt>
                <c:pt idx="3">
                  <c:v>0</c:v>
                </c:pt>
                <c:pt idx="4">
                  <c:v>7625413.7858095989</c:v>
                </c:pt>
                <c:pt idx="5">
                  <c:v>7547474.3851854568</c:v>
                </c:pt>
                <c:pt idx="6">
                  <c:v>7488231.8112888429</c:v>
                </c:pt>
                <c:pt idx="7">
                  <c:v>7403567.5460189553</c:v>
                </c:pt>
                <c:pt idx="8">
                  <c:v>7351248.2632163707</c:v>
                </c:pt>
                <c:pt idx="9">
                  <c:v>7276689.196891332</c:v>
                </c:pt>
                <c:pt idx="10">
                  <c:v>7175320.5093452875</c:v>
                </c:pt>
                <c:pt idx="11">
                  <c:v>7115033.8141009696</c:v>
                </c:pt>
                <c:pt idx="12">
                  <c:v>7030889.9387436211</c:v>
                </c:pt>
                <c:pt idx="13">
                  <c:v>6836153.9190926775</c:v>
                </c:pt>
                <c:pt idx="14">
                  <c:v>6741072.287383575</c:v>
                </c:pt>
                <c:pt idx="15">
                  <c:v>6645672.242917072</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C-26EF-4E27-AE26-CB5544ADFEF8}"/>
            </c:ext>
          </c:extLst>
        </c:ser>
        <c:dLbls>
          <c:showLegendKey val="0"/>
          <c:showVal val="0"/>
          <c:showCatName val="0"/>
          <c:showSerName val="0"/>
          <c:showPercent val="0"/>
          <c:showBubbleSize val="0"/>
        </c:dLbls>
        <c:marker val="1"/>
        <c:smooth val="0"/>
        <c:axId val="385567264"/>
        <c:axId val="385563904"/>
      </c:lineChart>
      <c:catAx>
        <c:axId val="38556726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85563904"/>
        <c:crosses val="autoZero"/>
        <c:auto val="1"/>
        <c:lblAlgn val="ctr"/>
        <c:lblOffset val="100"/>
        <c:noMultiLvlLbl val="0"/>
      </c:catAx>
      <c:valAx>
        <c:axId val="385563904"/>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85567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sz="9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080" b="0"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GB"/>
              <a:t>Discounted Lifetime Project and Equity Cashflows</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GB"/>
        </a:p>
      </c:txPr>
    </c:title>
    <c:autoTitleDeleted val="0"/>
    <c:plotArea>
      <c:layout>
        <c:manualLayout>
          <c:layoutTarget val="inner"/>
          <c:xMode val="edge"/>
          <c:yMode val="edge"/>
          <c:x val="9.5907630453623688E-2"/>
          <c:y val="0.11389710820245146"/>
          <c:w val="0.89039169937572116"/>
          <c:h val="0.79275625503710156"/>
        </c:manualLayout>
      </c:layout>
      <c:barChart>
        <c:barDir val="col"/>
        <c:grouping val="stacked"/>
        <c:varyColors val="0"/>
        <c:ser>
          <c:idx val="0"/>
          <c:order val="0"/>
          <c:tx>
            <c:strRef>
              <c:f>'Annual Analysis'!$D$79:$E$79</c:f>
              <c:strCache>
                <c:ptCount val="2"/>
                <c:pt idx="1">
                  <c:v>Less repayment of Subhordinated-Debt</c:v>
                </c:pt>
              </c:strCache>
            </c:strRef>
          </c:tx>
          <c:spPr>
            <a:solidFill>
              <a:schemeClr val="accent1"/>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Analysis'!$F$79:$AY$79</c:f>
              <c:numCache>
                <c:formatCode>_-* #,##0_-;\-* #,##0_-;_-* "-"??_-;_-@_-</c:formatCode>
                <c:ptCount val="46"/>
                <c:pt idx="0">
                  <c:v>-68713906.858806014</c:v>
                </c:pt>
                <c:pt idx="1">
                  <c:v>-109323907.90770292</c:v>
                </c:pt>
                <c:pt idx="2">
                  <c:v>-94520545.734411448</c:v>
                </c:pt>
                <c:pt idx="3">
                  <c:v>-50955048.37204624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08DD-4FD8-84E1-59E12AB01A75}"/>
            </c:ext>
          </c:extLst>
        </c:ser>
        <c:ser>
          <c:idx val="1"/>
          <c:order val="1"/>
          <c:tx>
            <c:strRef>
              <c:f>'Annual Analysis'!$D$80:$E$80</c:f>
              <c:strCache>
                <c:ptCount val="2"/>
                <c:pt idx="1">
                  <c:v>EBITDA</c:v>
                </c:pt>
              </c:strCache>
            </c:strRef>
          </c:tx>
          <c:spPr>
            <a:solidFill>
              <a:schemeClr val="accent2"/>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Analysis'!$F$80:$AY$80</c:f>
              <c:numCache>
                <c:formatCode>_-* #,##0_-;\-* #,##0_-;_-* "-"??_-;_-@_-</c:formatCode>
                <c:ptCount val="46"/>
                <c:pt idx="0">
                  <c:v>0</c:v>
                </c:pt>
                <c:pt idx="1">
                  <c:v>0</c:v>
                </c:pt>
                <c:pt idx="2">
                  <c:v>0</c:v>
                </c:pt>
                <c:pt idx="3">
                  <c:v>0</c:v>
                </c:pt>
                <c:pt idx="4">
                  <c:v>25931853.206658859</c:v>
                </c:pt>
                <c:pt idx="5">
                  <c:v>24010975.191350795</c:v>
                </c:pt>
                <c:pt idx="6">
                  <c:v>22129965.60291465</c:v>
                </c:pt>
                <c:pt idx="7">
                  <c:v>21710092.097016133</c:v>
                </c:pt>
                <c:pt idx="8">
                  <c:v>20283643.941653628</c:v>
                </c:pt>
                <c:pt idx="9">
                  <c:v>19634658.532114264</c:v>
                </c:pt>
                <c:pt idx="10">
                  <c:v>18270807.368663732</c:v>
                </c:pt>
                <c:pt idx="11">
                  <c:v>17144614.782280367</c:v>
                </c:pt>
                <c:pt idx="12">
                  <c:v>15968553.838040888</c:v>
                </c:pt>
                <c:pt idx="13">
                  <c:v>14589978.132718686</c:v>
                </c:pt>
                <c:pt idx="14">
                  <c:v>13673933.553231318</c:v>
                </c:pt>
                <c:pt idx="15">
                  <c:v>12714643.143310901</c:v>
                </c:pt>
                <c:pt idx="16">
                  <c:v>11567808.687598165</c:v>
                </c:pt>
                <c:pt idx="17">
                  <c:v>10830597.327122783</c:v>
                </c:pt>
                <c:pt idx="18">
                  <c:v>10042398.124254821</c:v>
                </c:pt>
                <c:pt idx="19">
                  <c:v>9092727.1308196373</c:v>
                </c:pt>
                <c:pt idx="20">
                  <c:v>8500453.8375859708</c:v>
                </c:pt>
                <c:pt idx="21">
                  <c:v>7862304.9897743259</c:v>
                </c:pt>
                <c:pt idx="22">
                  <c:v>7065943.9269047203</c:v>
                </c:pt>
                <c:pt idx="23">
                  <c:v>6597448.5483058235</c:v>
                </c:pt>
                <c:pt idx="24">
                  <c:v>6080233.4769624807</c:v>
                </c:pt>
                <c:pt idx="25">
                  <c:v>5423684.1268324954</c:v>
                </c:pt>
                <c:pt idx="26">
                  <c:v>5042934.5656460989</c:v>
                </c:pt>
                <c:pt idx="27">
                  <c:v>4630401.2166936509</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08DD-4FD8-84E1-59E12AB01A75}"/>
            </c:ext>
          </c:extLst>
        </c:ser>
        <c:ser>
          <c:idx val="2"/>
          <c:order val="2"/>
          <c:tx>
            <c:strRef>
              <c:f>'Annual Analysis'!$D$81:$E$81</c:f>
              <c:strCache>
                <c:ptCount val="2"/>
                <c:pt idx="1">
                  <c:v>Less Working Capital Change</c:v>
                </c:pt>
              </c:strCache>
            </c:strRef>
          </c:tx>
          <c:spPr>
            <a:solidFill>
              <a:schemeClr val="accent3"/>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Analysis'!$F$81:$AY$81</c:f>
              <c:numCache>
                <c:formatCode>_-* #,##0_-;\-* #,##0_-;_-* "-"??_-;_-@_-</c:formatCode>
                <c:ptCount val="46"/>
                <c:pt idx="0">
                  <c:v>0</c:v>
                </c:pt>
                <c:pt idx="1">
                  <c:v>0</c:v>
                </c:pt>
                <c:pt idx="2">
                  <c:v>0</c:v>
                </c:pt>
                <c:pt idx="3">
                  <c:v>0</c:v>
                </c:pt>
                <c:pt idx="4">
                  <c:v>-138063.14280714412</c:v>
                </c:pt>
                <c:pt idx="5">
                  <c:v>-256292.5901878216</c:v>
                </c:pt>
                <c:pt idx="6">
                  <c:v>-219579.82284931288</c:v>
                </c:pt>
                <c:pt idx="7">
                  <c:v>-218567.86608030027</c:v>
                </c:pt>
                <c:pt idx="8">
                  <c:v>-234997.90233716849</c:v>
                </c:pt>
                <c:pt idx="9">
                  <c:v>-204195.5491542753</c:v>
                </c:pt>
                <c:pt idx="10">
                  <c:v>-198377.01392232452</c:v>
                </c:pt>
                <c:pt idx="11">
                  <c:v>-216331.54735114632</c:v>
                </c:pt>
                <c:pt idx="12">
                  <c:v>-180915.6120950394</c:v>
                </c:pt>
                <c:pt idx="13">
                  <c:v>-131957.36154788869</c:v>
                </c:pt>
                <c:pt idx="14">
                  <c:v>-190776.08470978774</c:v>
                </c:pt>
                <c:pt idx="15">
                  <c:v>-159280.34996195891</c:v>
                </c:pt>
                <c:pt idx="16">
                  <c:v>-115779.09789644291</c:v>
                </c:pt>
                <c:pt idx="17">
                  <c:v>-168219.43620938013</c:v>
                </c:pt>
                <c:pt idx="18">
                  <c:v>-140210.1441575769</c:v>
                </c:pt>
                <c:pt idx="19">
                  <c:v>-101558.07151726454</c:v>
                </c:pt>
                <c:pt idx="20">
                  <c:v>-148311.70579939111</c:v>
                </c:pt>
                <c:pt idx="21">
                  <c:v>-123403.0744469371</c:v>
                </c:pt>
                <c:pt idx="22">
                  <c:v>-89060.017668132263</c:v>
                </c:pt>
                <c:pt idx="23">
                  <c:v>-130743.62193897339</c:v>
                </c:pt>
                <c:pt idx="24">
                  <c:v>-108592.5406634604</c:v>
                </c:pt>
                <c:pt idx="25">
                  <c:v>-78078.465841225028</c:v>
                </c:pt>
                <c:pt idx="26">
                  <c:v>-115241.84115765065</c:v>
                </c:pt>
                <c:pt idx="27">
                  <c:v>-95543.152549698396</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08DD-4FD8-84E1-59E12AB01A75}"/>
            </c:ext>
          </c:extLst>
        </c:ser>
        <c:ser>
          <c:idx val="3"/>
          <c:order val="3"/>
          <c:tx>
            <c:strRef>
              <c:f>'Annual Analysis'!$D$82:$E$82</c:f>
              <c:strCache>
                <c:ptCount val="2"/>
                <c:pt idx="1">
                  <c:v>Add Interest Income</c:v>
                </c:pt>
              </c:strCache>
            </c:strRef>
          </c:tx>
          <c:spPr>
            <a:solidFill>
              <a:schemeClr val="accent4"/>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Analysis'!$F$82:$AY$82</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08DD-4FD8-84E1-59E12AB01A75}"/>
            </c:ext>
          </c:extLst>
        </c:ser>
        <c:ser>
          <c:idx val="4"/>
          <c:order val="4"/>
          <c:tx>
            <c:strRef>
              <c:f>'Annual Analysis'!$D$83:$E$83</c:f>
              <c:strCache>
                <c:ptCount val="2"/>
                <c:pt idx="1">
                  <c:v>Less Taxes</c:v>
                </c:pt>
              </c:strCache>
            </c:strRef>
          </c:tx>
          <c:spPr>
            <a:solidFill>
              <a:schemeClr val="accent5"/>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Analysis'!$F$83:$AY$83</c:f>
              <c:numCache>
                <c:formatCode>_-* #,##0_-;\-* #,##0_-;_-* "-"??_-;_-@_-</c:formatCode>
                <c:ptCount val="46"/>
                <c:pt idx="0">
                  <c:v>0</c:v>
                </c:pt>
                <c:pt idx="1">
                  <c:v>0</c:v>
                </c:pt>
                <c:pt idx="2">
                  <c:v>0</c:v>
                </c:pt>
                <c:pt idx="3">
                  <c:v>0</c:v>
                </c:pt>
                <c:pt idx="4">
                  <c:v>-1505860.7163704683</c:v>
                </c:pt>
                <c:pt idx="5">
                  <c:v>-1495717.5325635048</c:v>
                </c:pt>
                <c:pt idx="6">
                  <c:v>-1462008.711750976</c:v>
                </c:pt>
                <c:pt idx="7">
                  <c:v>-1512388.5249325961</c:v>
                </c:pt>
                <c:pt idx="8">
                  <c:v>-1508507.8898404262</c:v>
                </c:pt>
                <c:pt idx="9">
                  <c:v>-1540499.5333014543</c:v>
                </c:pt>
                <c:pt idx="10">
                  <c:v>-1508350.1444332288</c:v>
                </c:pt>
                <c:pt idx="11">
                  <c:v>-1505832.8959787581</c:v>
                </c:pt>
                <c:pt idx="12">
                  <c:v>-1477721.5861771854</c:v>
                </c:pt>
                <c:pt idx="13">
                  <c:v>-1393634.0059134315</c:v>
                </c:pt>
                <c:pt idx="14">
                  <c:v>-1386745.3937151544</c:v>
                </c:pt>
                <c:pt idx="15">
                  <c:v>-1357970.3499015644</c:v>
                </c:pt>
                <c:pt idx="16">
                  <c:v>-1259763.3127378621</c:v>
                </c:pt>
                <c:pt idx="17">
                  <c:v>-1176637.3764275883</c:v>
                </c:pt>
                <c:pt idx="18">
                  <c:v>-1079388.4614735292</c:v>
                </c:pt>
                <c:pt idx="19">
                  <c:v>-946159.35726492736</c:v>
                </c:pt>
                <c:pt idx="20">
                  <c:v>-880948.91878573853</c:v>
                </c:pt>
                <c:pt idx="21">
                  <c:v>-803313.72215068154</c:v>
                </c:pt>
                <c:pt idx="22">
                  <c:v>-690984.77054133476</c:v>
                </c:pt>
                <c:pt idx="23">
                  <c:v>-641363.87413101504</c:v>
                </c:pt>
                <c:pt idx="24">
                  <c:v>-579308.82165526634</c:v>
                </c:pt>
                <c:pt idx="25">
                  <c:v>-486860.88758506265</c:v>
                </c:pt>
                <c:pt idx="26">
                  <c:v>-447201.05605744838</c:v>
                </c:pt>
                <c:pt idx="27">
                  <c:v>-398957.37284880382</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08DD-4FD8-84E1-59E12AB01A75}"/>
            </c:ext>
          </c:extLst>
        </c:ser>
        <c:ser>
          <c:idx val="6"/>
          <c:order val="6"/>
          <c:tx>
            <c:strRef>
              <c:f>'Annual Analysis'!$D$85:$E$85</c:f>
              <c:strCache>
                <c:ptCount val="2"/>
                <c:pt idx="1">
                  <c:v>Less Senior Debt Repayment</c:v>
                </c:pt>
              </c:strCache>
            </c:strRef>
          </c:tx>
          <c:spPr>
            <a:solidFill>
              <a:schemeClr val="accent1">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Analysis'!$F$85:$AY$85</c:f>
              <c:numCache>
                <c:formatCode>_-* #,##0_-;\-* #,##0_-;_-* "-"??_-;_-@_-</c:formatCode>
                <c:ptCount val="46"/>
                <c:pt idx="0">
                  <c:v>0</c:v>
                </c:pt>
                <c:pt idx="1">
                  <c:v>0</c:v>
                </c:pt>
                <c:pt idx="2">
                  <c:v>0</c:v>
                </c:pt>
                <c:pt idx="3">
                  <c:v>0</c:v>
                </c:pt>
                <c:pt idx="4">
                  <c:v>-10888295.639175717</c:v>
                </c:pt>
                <c:pt idx="5">
                  <c:v>-10411951.338833598</c:v>
                </c:pt>
                <c:pt idx="6">
                  <c:v>-10004096.967775395</c:v>
                </c:pt>
                <c:pt idx="7">
                  <c:v>-10207832.158795444</c:v>
                </c:pt>
                <c:pt idx="8">
                  <c:v>-9919994.1663761791</c:v>
                </c:pt>
                <c:pt idx="9">
                  <c:v>-10017292.350831028</c:v>
                </c:pt>
                <c:pt idx="10">
                  <c:v>-9700752.7833970319</c:v>
                </c:pt>
                <c:pt idx="11">
                  <c:v>-9466948.8738771062</c:v>
                </c:pt>
                <c:pt idx="12">
                  <c:v>-9206063.3463993557</c:v>
                </c:pt>
                <c:pt idx="13">
                  <c:v>-8792397.2380193248</c:v>
                </c:pt>
                <c:pt idx="14">
                  <c:v>-8540948.3723206446</c:v>
                </c:pt>
                <c:pt idx="15">
                  <c:v>-8300064.020811677</c:v>
                </c:pt>
                <c:pt idx="16">
                  <c:v>3.305009183730403E-9</c:v>
                </c:pt>
                <c:pt idx="17">
                  <c:v>3.2603993179875629E-9</c:v>
                </c:pt>
                <c:pt idx="18">
                  <c:v>3.2163915807142559E-9</c:v>
                </c:pt>
                <c:pt idx="19">
                  <c:v>3.1729778445895924E-9</c:v>
                </c:pt>
                <c:pt idx="20">
                  <c:v>3.1301500919924326E-9</c:v>
                </c:pt>
                <c:pt idx="21">
                  <c:v>3.0879004135207041E-9</c:v>
                </c:pt>
                <c:pt idx="22">
                  <c:v>3.0462210065306949E-9</c:v>
                </c:pt>
                <c:pt idx="23">
                  <c:v>3.0051041736960672E-9</c:v>
                </c:pt>
                <c:pt idx="24">
                  <c:v>2.9645423215863192E-9</c:v>
                </c:pt>
                <c:pt idx="25">
                  <c:v>2.9245279592644375E-9</c:v>
                </c:pt>
                <c:pt idx="26">
                  <c:v>2.885053696903475E-9</c:v>
                </c:pt>
                <c:pt idx="27">
                  <c:v>2.8461122444217964E-9</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08DD-4FD8-84E1-59E12AB01A75}"/>
            </c:ext>
          </c:extLst>
        </c:ser>
        <c:ser>
          <c:idx val="7"/>
          <c:order val="7"/>
          <c:tx>
            <c:strRef>
              <c:f>'Annual Analysis'!$D$86:$E$86</c:f>
              <c:strCache>
                <c:ptCount val="2"/>
                <c:pt idx="1">
                  <c:v>Less Senior Debt Interest</c:v>
                </c:pt>
              </c:strCache>
            </c:strRef>
          </c:tx>
          <c:spPr>
            <a:solidFill>
              <a:schemeClr val="accent2">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Analysis'!$F$86:$AY$86</c:f>
              <c:numCache>
                <c:formatCode>_-* #,##0_-;\-* #,##0_-;_-* "-"??_-;_-@_-</c:formatCode>
                <c:ptCount val="46"/>
                <c:pt idx="0">
                  <c:v>0</c:v>
                </c:pt>
                <c:pt idx="1">
                  <c:v>0</c:v>
                </c:pt>
                <c:pt idx="2">
                  <c:v>0</c:v>
                </c:pt>
                <c:pt idx="3">
                  <c:v>0</c:v>
                </c:pt>
                <c:pt idx="4">
                  <c:v>-7794726.9358098572</c:v>
                </c:pt>
                <c:pt idx="5">
                  <c:v>-6710329.4831659943</c:v>
                </c:pt>
                <c:pt idx="6">
                  <c:v>-5725423.8540048823</c:v>
                </c:pt>
                <c:pt idx="7">
                  <c:v>-5160733.7688993504</c:v>
                </c:pt>
                <c:pt idx="8">
                  <c:v>-4341650.5639899988</c:v>
                </c:pt>
                <c:pt idx="9">
                  <c:v>-3744217.9950601542</c:v>
                </c:pt>
                <c:pt idx="10">
                  <c:v>-3040847.3783784909</c:v>
                </c:pt>
                <c:pt idx="11">
                  <c:v>-2396474.4637770932</c:v>
                </c:pt>
                <c:pt idx="12">
                  <c:v>-1801564.8380380766</c:v>
                </c:pt>
                <c:pt idx="13">
                  <c:v>-1257131.0429478805</c:v>
                </c:pt>
                <c:pt idx="14">
                  <c:v>-763983.99291502975</c:v>
                </c:pt>
                <c:pt idx="15">
                  <c:v>-313314.78184015246</c:v>
                </c:pt>
                <c:pt idx="16">
                  <c:v>-3.305009183730403E-9</c:v>
                </c:pt>
                <c:pt idx="17">
                  <c:v>-3.2603993179875629E-9</c:v>
                </c:pt>
                <c:pt idx="18">
                  <c:v>-3.2163915807142559E-9</c:v>
                </c:pt>
                <c:pt idx="19">
                  <c:v>-3.1729778445895924E-9</c:v>
                </c:pt>
                <c:pt idx="20">
                  <c:v>-3.1301500919924326E-9</c:v>
                </c:pt>
                <c:pt idx="21">
                  <c:v>-3.0879004135207041E-9</c:v>
                </c:pt>
                <c:pt idx="22">
                  <c:v>-3.0462210065306949E-9</c:v>
                </c:pt>
                <c:pt idx="23">
                  <c:v>-3.0051041736960672E-9</c:v>
                </c:pt>
                <c:pt idx="24">
                  <c:v>-2.9645423215863192E-9</c:v>
                </c:pt>
                <c:pt idx="25">
                  <c:v>-2.9245279592644375E-9</c:v>
                </c:pt>
                <c:pt idx="26">
                  <c:v>-2.885053696903475E-9</c:v>
                </c:pt>
                <c:pt idx="27">
                  <c:v>-2.8461122444217964E-9</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6-08DD-4FD8-84E1-59E12AB01A75}"/>
            </c:ext>
          </c:extLst>
        </c:ser>
        <c:ser>
          <c:idx val="8"/>
          <c:order val="8"/>
          <c:tx>
            <c:strRef>
              <c:f>'Annual Analysis'!$D$87:$E$87</c:f>
              <c:strCache>
                <c:ptCount val="2"/>
                <c:pt idx="1">
                  <c:v>Add Withdrawals from Debt Service Reserve Account</c:v>
                </c:pt>
              </c:strCache>
            </c:strRef>
          </c:tx>
          <c:spPr>
            <a:solidFill>
              <a:schemeClr val="accent3">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Analysis'!$F$87:$AY$87</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08DD-4FD8-84E1-59E12AB01A75}"/>
            </c:ext>
          </c:extLst>
        </c:ser>
        <c:ser>
          <c:idx val="9"/>
          <c:order val="9"/>
          <c:tx>
            <c:strRef>
              <c:f>'Annual Analysis'!$D$88:$E$88</c:f>
              <c:strCache>
                <c:ptCount val="2"/>
                <c:pt idx="1">
                  <c:v>Less Contributions/Top Up to Debt Service Reserve Account</c:v>
                </c:pt>
              </c:strCache>
            </c:strRef>
          </c:tx>
          <c:spPr>
            <a:solidFill>
              <a:schemeClr val="accent4">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Analysis'!$F$88:$AY$88</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08DD-4FD8-84E1-59E12AB01A75}"/>
            </c:ext>
          </c:extLst>
        </c:ser>
        <c:ser>
          <c:idx val="10"/>
          <c:order val="10"/>
          <c:tx>
            <c:strRef>
              <c:f>'Annual Analysis'!$D$89:$E$89</c:f>
              <c:strCache>
                <c:ptCount val="2"/>
                <c:pt idx="1">
                  <c:v>Less Cash Trapped</c:v>
                </c:pt>
              </c:strCache>
            </c:strRef>
          </c:tx>
          <c:spPr>
            <a:solidFill>
              <a:schemeClr val="accent5">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Analysis'!$F$89:$AY$89</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9-08DD-4FD8-84E1-59E12AB01A75}"/>
            </c:ext>
          </c:extLst>
        </c:ser>
        <c:ser>
          <c:idx val="11"/>
          <c:order val="11"/>
          <c:tx>
            <c:strRef>
              <c:f>'Annual Analysis'!$D$90:$E$90</c:f>
              <c:strCache>
                <c:ptCount val="2"/>
                <c:pt idx="1">
                  <c:v>Less Interest on the Subhordinated-Debt</c:v>
                </c:pt>
              </c:strCache>
            </c:strRef>
          </c:tx>
          <c:spPr>
            <a:solidFill>
              <a:schemeClr val="accent6">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Analysis'!$F$90:$AY$90</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A-08DD-4FD8-84E1-59E12AB01A75}"/>
            </c:ext>
          </c:extLst>
        </c:ser>
        <c:ser>
          <c:idx val="12"/>
          <c:order val="12"/>
          <c:tx>
            <c:strRef>
              <c:f>'Annual Analysis'!$D$91:$E$91</c:f>
              <c:strCache>
                <c:ptCount val="2"/>
                <c:pt idx="1">
                  <c:v>Less repayment of Subhordinated-Debt</c:v>
                </c:pt>
              </c:strCache>
            </c:strRef>
          </c:tx>
          <c:spPr>
            <a:solidFill>
              <a:schemeClr val="accent1">
                <a:lumMod val="80000"/>
                <a:lumOff val="2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Analysis'!$F$91:$AY$91</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B-08DD-4FD8-84E1-59E12AB01A75}"/>
            </c:ext>
          </c:extLst>
        </c:ser>
        <c:dLbls>
          <c:showLegendKey val="0"/>
          <c:showVal val="0"/>
          <c:showCatName val="0"/>
          <c:showSerName val="0"/>
          <c:showPercent val="0"/>
          <c:showBubbleSize val="0"/>
        </c:dLbls>
        <c:gapWidth val="28"/>
        <c:overlap val="100"/>
        <c:axId val="1561895872"/>
        <c:axId val="1561892512"/>
      </c:barChart>
      <c:lineChart>
        <c:grouping val="standard"/>
        <c:varyColors val="0"/>
        <c:ser>
          <c:idx val="5"/>
          <c:order val="5"/>
          <c:tx>
            <c:strRef>
              <c:f>'Annual Analysis'!$D$84:$E$84</c:f>
              <c:strCache>
                <c:ptCount val="2"/>
                <c:pt idx="1">
                  <c:v>Subtotal Cashflow Available For Debt Service</c:v>
                </c:pt>
              </c:strCache>
            </c:strRef>
          </c:tx>
          <c:spPr>
            <a:ln w="28575" cap="rnd">
              <a:solidFill>
                <a:srgbClr val="7030A0"/>
              </a:solidFill>
              <a:round/>
            </a:ln>
            <a:effectLst/>
          </c:spPr>
          <c:marker>
            <c:symbol val="none"/>
          </c:marker>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Analysis'!$F$84:$AY$84</c:f>
              <c:numCache>
                <c:formatCode>_-* #,##0_-;\-* #,##0_-;_-* "-"??_-;_-@_-</c:formatCode>
                <c:ptCount val="46"/>
                <c:pt idx="0">
                  <c:v>0</c:v>
                </c:pt>
                <c:pt idx="1">
                  <c:v>0</c:v>
                </c:pt>
                <c:pt idx="2">
                  <c:v>0</c:v>
                </c:pt>
                <c:pt idx="3">
                  <c:v>0</c:v>
                </c:pt>
                <c:pt idx="4">
                  <c:v>24287929.347481247</c:v>
                </c:pt>
                <c:pt idx="5">
                  <c:v>22258965.06859947</c:v>
                </c:pt>
                <c:pt idx="6">
                  <c:v>20448377.068314362</c:v>
                </c:pt>
                <c:pt idx="7">
                  <c:v>19979135.706003238</c:v>
                </c:pt>
                <c:pt idx="8">
                  <c:v>18540138.149476033</c:v>
                </c:pt>
                <c:pt idx="9">
                  <c:v>17889963.449658535</c:v>
                </c:pt>
                <c:pt idx="10">
                  <c:v>16564080.210308179</c:v>
                </c:pt>
                <c:pt idx="11">
                  <c:v>15422450.338950461</c:v>
                </c:pt>
                <c:pt idx="12">
                  <c:v>14309916.639768666</c:v>
                </c:pt>
                <c:pt idx="13">
                  <c:v>13064386.765257366</c:v>
                </c:pt>
                <c:pt idx="14">
                  <c:v>12096412.074806375</c:v>
                </c:pt>
                <c:pt idx="15">
                  <c:v>11197392.443447378</c:v>
                </c:pt>
                <c:pt idx="16">
                  <c:v>10192266.27696386</c:v>
                </c:pt>
                <c:pt idx="17">
                  <c:v>9485740.5144858155</c:v>
                </c:pt>
                <c:pt idx="18">
                  <c:v>8822799.5186237134</c:v>
                </c:pt>
                <c:pt idx="19">
                  <c:v>8045009.7020374443</c:v>
                </c:pt>
                <c:pt idx="20">
                  <c:v>7471193.2130008414</c:v>
                </c:pt>
                <c:pt idx="21">
                  <c:v>6935588.1931767073</c:v>
                </c:pt>
                <c:pt idx="22">
                  <c:v>6285899.1386952531</c:v>
                </c:pt>
                <c:pt idx="23">
                  <c:v>5825341.0522358343</c:v>
                </c:pt>
                <c:pt idx="24">
                  <c:v>5392332.1146437544</c:v>
                </c:pt>
                <c:pt idx="25">
                  <c:v>4858744.7734062066</c:v>
                </c:pt>
                <c:pt idx="26">
                  <c:v>4480491.6684309999</c:v>
                </c:pt>
                <c:pt idx="27">
                  <c:v>4135900.6912951483</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C-08DD-4FD8-84E1-59E12AB01A75}"/>
            </c:ext>
          </c:extLst>
        </c:ser>
        <c:ser>
          <c:idx val="13"/>
          <c:order val="13"/>
          <c:tx>
            <c:strRef>
              <c:f>'Annual Analysis'!$D$92:$E$92</c:f>
              <c:strCache>
                <c:ptCount val="2"/>
                <c:pt idx="1">
                  <c:v>Equity Cashflows</c:v>
                </c:pt>
              </c:strCache>
            </c:strRef>
          </c:tx>
          <c:spPr>
            <a:ln w="19050" cap="rnd">
              <a:solidFill>
                <a:schemeClr val="tx2"/>
              </a:solidFill>
              <a:round/>
            </a:ln>
            <a:effectLst/>
          </c:spPr>
          <c:marker>
            <c:symbol val="none"/>
          </c:marker>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Analysis'!$F$92:$AY$92</c:f>
              <c:numCache>
                <c:formatCode>_-* #,##0_-;\-* #,##0_-;_-* "-"??_-;_-@_-</c:formatCode>
                <c:ptCount val="46"/>
                <c:pt idx="0">
                  <c:v>-68713906.858806014</c:v>
                </c:pt>
                <c:pt idx="1">
                  <c:v>-90938494.654988557</c:v>
                </c:pt>
                <c:pt idx="2">
                  <c:v>0</c:v>
                </c:pt>
                <c:pt idx="3">
                  <c:v>0</c:v>
                </c:pt>
                <c:pt idx="4">
                  <c:v>5604906.7724956749</c:v>
                </c:pt>
                <c:pt idx="5">
                  <c:v>5136684.2465998773</c:v>
                </c:pt>
                <c:pt idx="6">
                  <c:v>4718856.246534084</c:v>
                </c:pt>
                <c:pt idx="7">
                  <c:v>4610569.77830844</c:v>
                </c:pt>
                <c:pt idx="8">
                  <c:v>4278493.4191098539</c:v>
                </c:pt>
                <c:pt idx="9">
                  <c:v>4128453.103767354</c:v>
                </c:pt>
                <c:pt idx="10">
                  <c:v>3822480.0485326573</c:v>
                </c:pt>
                <c:pt idx="11">
                  <c:v>3559027.0012962613</c:v>
                </c:pt>
                <c:pt idx="12">
                  <c:v>3302288.4553312305</c:v>
                </c:pt>
                <c:pt idx="13">
                  <c:v>3014858.4842901621</c:v>
                </c:pt>
                <c:pt idx="14">
                  <c:v>2791479.7095707026</c:v>
                </c:pt>
                <c:pt idx="15">
                  <c:v>2584013.6407955489</c:v>
                </c:pt>
                <c:pt idx="16">
                  <c:v>10192266.27696386</c:v>
                </c:pt>
                <c:pt idx="17">
                  <c:v>9485740.5144858155</c:v>
                </c:pt>
                <c:pt idx="18">
                  <c:v>8822799.5186237134</c:v>
                </c:pt>
                <c:pt idx="19">
                  <c:v>8045009.7020374443</c:v>
                </c:pt>
                <c:pt idx="20">
                  <c:v>7471193.2130008414</c:v>
                </c:pt>
                <c:pt idx="21">
                  <c:v>6935588.1931767073</c:v>
                </c:pt>
                <c:pt idx="22">
                  <c:v>6285899.1386952531</c:v>
                </c:pt>
                <c:pt idx="23">
                  <c:v>5825341.0522358343</c:v>
                </c:pt>
                <c:pt idx="24">
                  <c:v>5392332.1146437544</c:v>
                </c:pt>
                <c:pt idx="25">
                  <c:v>4858744.7734062066</c:v>
                </c:pt>
                <c:pt idx="26">
                  <c:v>4480491.6684309999</c:v>
                </c:pt>
                <c:pt idx="27">
                  <c:v>4135900.6912951483</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D-08DD-4FD8-84E1-59E12AB01A75}"/>
            </c:ext>
          </c:extLst>
        </c:ser>
        <c:dLbls>
          <c:showLegendKey val="0"/>
          <c:showVal val="0"/>
          <c:showCatName val="0"/>
          <c:showSerName val="0"/>
          <c:showPercent val="0"/>
          <c:showBubbleSize val="0"/>
        </c:dLbls>
        <c:marker val="1"/>
        <c:smooth val="0"/>
        <c:axId val="1561895872"/>
        <c:axId val="1561892512"/>
      </c:lineChart>
      <c:catAx>
        <c:axId val="1561895872"/>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61892512"/>
        <c:crosses val="autoZero"/>
        <c:auto val="1"/>
        <c:lblAlgn val="ctr"/>
        <c:lblOffset val="100"/>
        <c:noMultiLvlLbl val="0"/>
      </c:catAx>
      <c:valAx>
        <c:axId val="1561892512"/>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6189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0573793981514"/>
          <c:y val="5.2057617385828182E-2"/>
          <c:w val="0.81538238656251294"/>
          <c:h val="0.69625733609939322"/>
        </c:manualLayout>
      </c:layout>
      <c:areaChart>
        <c:grouping val="standard"/>
        <c:varyColors val="0"/>
        <c:ser>
          <c:idx val="1"/>
          <c:order val="0"/>
          <c:tx>
            <c:strRef>
              <c:f>'Project Financing'!$C$473:$J$473</c:f>
              <c:strCache>
                <c:ptCount val="8"/>
                <c:pt idx="0">
                  <c:v>Automated Debt Service Coverage Ratio Sculpted Repayment </c:v>
                </c:pt>
                <c:pt idx="1">
                  <c:v>Project Value</c:v>
                </c:pt>
                <c:pt idx="2">
                  <c:v>5.3%</c:v>
                </c:pt>
                <c:pt idx="3">
                  <c:v>01/09/2054</c:v>
                </c:pt>
                <c:pt idx="4">
                  <c:v>Average</c:v>
                </c:pt>
                <c:pt idx="5">
                  <c:v>1</c:v>
                </c:pt>
                <c:pt idx="6">
                  <c:v> -   </c:v>
                </c:pt>
                <c:pt idx="7">
                  <c:v>-0 </c:v>
                </c:pt>
              </c:strCache>
            </c:strRef>
          </c:tx>
          <c:spPr>
            <a:solidFill>
              <a:schemeClr val="tx2"/>
            </a:solidFill>
          </c:spPr>
          <c:cat>
            <c:numRef>
              <c:f>'Project Financing'!$K$7:$DU$7</c:f>
              <c:numCache>
                <c:formatCode>m/d/yyyy</c:formatCode>
                <c:ptCount val="115"/>
                <c:pt idx="0">
                  <c:v>46173</c:v>
                </c:pt>
                <c:pt idx="1">
                  <c:v>46203</c:v>
                </c:pt>
                <c:pt idx="2">
                  <c:v>46234</c:v>
                </c:pt>
                <c:pt idx="3">
                  <c:v>46265</c:v>
                </c:pt>
                <c:pt idx="4">
                  <c:v>46295</c:v>
                </c:pt>
                <c:pt idx="5">
                  <c:v>46326</c:v>
                </c:pt>
                <c:pt idx="6">
                  <c:v>46356</c:v>
                </c:pt>
                <c:pt idx="7">
                  <c:v>46387</c:v>
                </c:pt>
                <c:pt idx="8">
                  <c:v>46418</c:v>
                </c:pt>
                <c:pt idx="9">
                  <c:v>46446</c:v>
                </c:pt>
                <c:pt idx="10">
                  <c:v>46477</c:v>
                </c:pt>
                <c:pt idx="11">
                  <c:v>46507</c:v>
                </c:pt>
                <c:pt idx="12">
                  <c:v>46538</c:v>
                </c:pt>
                <c:pt idx="13">
                  <c:v>46568</c:v>
                </c:pt>
                <c:pt idx="14">
                  <c:v>46599</c:v>
                </c:pt>
                <c:pt idx="15">
                  <c:v>46630</c:v>
                </c:pt>
                <c:pt idx="16">
                  <c:v>46660</c:v>
                </c:pt>
                <c:pt idx="17">
                  <c:v>46691</c:v>
                </c:pt>
                <c:pt idx="18">
                  <c:v>46721</c:v>
                </c:pt>
                <c:pt idx="19">
                  <c:v>46752</c:v>
                </c:pt>
                <c:pt idx="20">
                  <c:v>46783</c:v>
                </c:pt>
                <c:pt idx="21">
                  <c:v>46812</c:v>
                </c:pt>
                <c:pt idx="22">
                  <c:v>46843</c:v>
                </c:pt>
                <c:pt idx="23">
                  <c:v>46873</c:v>
                </c:pt>
                <c:pt idx="24">
                  <c:v>46904</c:v>
                </c:pt>
                <c:pt idx="25">
                  <c:v>46934</c:v>
                </c:pt>
                <c:pt idx="26">
                  <c:v>46965</c:v>
                </c:pt>
                <c:pt idx="27">
                  <c:v>46996</c:v>
                </c:pt>
                <c:pt idx="28">
                  <c:v>47026</c:v>
                </c:pt>
                <c:pt idx="29">
                  <c:v>47057</c:v>
                </c:pt>
                <c:pt idx="30">
                  <c:v>47087</c:v>
                </c:pt>
                <c:pt idx="31">
                  <c:v>47118</c:v>
                </c:pt>
                <c:pt idx="32">
                  <c:v>47149</c:v>
                </c:pt>
                <c:pt idx="33">
                  <c:v>47177</c:v>
                </c:pt>
                <c:pt idx="34">
                  <c:v>47208</c:v>
                </c:pt>
                <c:pt idx="35">
                  <c:v>47238</c:v>
                </c:pt>
                <c:pt idx="36">
                  <c:v>47269</c:v>
                </c:pt>
                <c:pt idx="37">
                  <c:v>47299</c:v>
                </c:pt>
                <c:pt idx="38">
                  <c:v>47330</c:v>
                </c:pt>
                <c:pt idx="39">
                  <c:v>47361</c:v>
                </c:pt>
                <c:pt idx="40">
                  <c:v>47542</c:v>
                </c:pt>
                <c:pt idx="41">
                  <c:v>47726</c:v>
                </c:pt>
                <c:pt idx="42">
                  <c:v>47907</c:v>
                </c:pt>
                <c:pt idx="43">
                  <c:v>48091</c:v>
                </c:pt>
                <c:pt idx="44">
                  <c:v>48273</c:v>
                </c:pt>
                <c:pt idx="45">
                  <c:v>48457</c:v>
                </c:pt>
                <c:pt idx="46">
                  <c:v>48638</c:v>
                </c:pt>
                <c:pt idx="47">
                  <c:v>48822</c:v>
                </c:pt>
                <c:pt idx="48">
                  <c:v>49003</c:v>
                </c:pt>
                <c:pt idx="49">
                  <c:v>49187</c:v>
                </c:pt>
                <c:pt idx="50">
                  <c:v>49368</c:v>
                </c:pt>
                <c:pt idx="51">
                  <c:v>49552</c:v>
                </c:pt>
                <c:pt idx="52">
                  <c:v>49734</c:v>
                </c:pt>
                <c:pt idx="53">
                  <c:v>49918</c:v>
                </c:pt>
                <c:pt idx="54">
                  <c:v>50099</c:v>
                </c:pt>
                <c:pt idx="55">
                  <c:v>50283</c:v>
                </c:pt>
                <c:pt idx="56">
                  <c:v>50464</c:v>
                </c:pt>
                <c:pt idx="57">
                  <c:v>50648</c:v>
                </c:pt>
                <c:pt idx="58">
                  <c:v>50829</c:v>
                </c:pt>
                <c:pt idx="59">
                  <c:v>51013</c:v>
                </c:pt>
                <c:pt idx="60">
                  <c:v>51195</c:v>
                </c:pt>
                <c:pt idx="61">
                  <c:v>51379</c:v>
                </c:pt>
                <c:pt idx="62">
                  <c:v>51560</c:v>
                </c:pt>
                <c:pt idx="63">
                  <c:v>51744</c:v>
                </c:pt>
                <c:pt idx="64">
                  <c:v>51925</c:v>
                </c:pt>
                <c:pt idx="65">
                  <c:v>52109</c:v>
                </c:pt>
                <c:pt idx="66">
                  <c:v>52290</c:v>
                </c:pt>
                <c:pt idx="67">
                  <c:v>52474</c:v>
                </c:pt>
                <c:pt idx="68">
                  <c:v>52656</c:v>
                </c:pt>
                <c:pt idx="69">
                  <c:v>52840</c:v>
                </c:pt>
                <c:pt idx="70">
                  <c:v>53021</c:v>
                </c:pt>
                <c:pt idx="71">
                  <c:v>53205</c:v>
                </c:pt>
                <c:pt idx="72">
                  <c:v>53386</c:v>
                </c:pt>
                <c:pt idx="73">
                  <c:v>53570</c:v>
                </c:pt>
                <c:pt idx="74">
                  <c:v>53751</c:v>
                </c:pt>
                <c:pt idx="75">
                  <c:v>53935</c:v>
                </c:pt>
                <c:pt idx="76">
                  <c:v>54117</c:v>
                </c:pt>
                <c:pt idx="77">
                  <c:v>54301</c:v>
                </c:pt>
                <c:pt idx="78">
                  <c:v>54482</c:v>
                </c:pt>
                <c:pt idx="79">
                  <c:v>54666</c:v>
                </c:pt>
                <c:pt idx="80">
                  <c:v>54847</c:v>
                </c:pt>
                <c:pt idx="81">
                  <c:v>55031</c:v>
                </c:pt>
                <c:pt idx="82">
                  <c:v>55212</c:v>
                </c:pt>
                <c:pt idx="83">
                  <c:v>55396</c:v>
                </c:pt>
                <c:pt idx="84">
                  <c:v>55578</c:v>
                </c:pt>
                <c:pt idx="85">
                  <c:v>55762</c:v>
                </c:pt>
                <c:pt idx="86">
                  <c:v>55943</c:v>
                </c:pt>
                <c:pt idx="87">
                  <c:v>56127</c:v>
                </c:pt>
                <c:pt idx="88">
                  <c:v>56308</c:v>
                </c:pt>
                <c:pt idx="89">
                  <c:v>56492</c:v>
                </c:pt>
                <c:pt idx="90">
                  <c:v>56673</c:v>
                </c:pt>
                <c:pt idx="91">
                  <c:v>56857</c:v>
                </c:pt>
                <c:pt idx="92">
                  <c:v>57039</c:v>
                </c:pt>
                <c:pt idx="93">
                  <c:v>57223</c:v>
                </c:pt>
                <c:pt idx="94">
                  <c:v>57404</c:v>
                </c:pt>
                <c:pt idx="95">
                  <c:v>57588</c:v>
                </c:pt>
                <c:pt idx="96">
                  <c:v>57769</c:v>
                </c:pt>
                <c:pt idx="97">
                  <c:v>57953</c:v>
                </c:pt>
                <c:pt idx="98">
                  <c:v>58134</c:v>
                </c:pt>
                <c:pt idx="99">
                  <c:v>58318</c:v>
                </c:pt>
                <c:pt idx="100">
                  <c:v>58500</c:v>
                </c:pt>
                <c:pt idx="101">
                  <c:v>58684</c:v>
                </c:pt>
                <c:pt idx="102">
                  <c:v>58865</c:v>
                </c:pt>
                <c:pt idx="103">
                  <c:v>59049</c:v>
                </c:pt>
                <c:pt idx="104">
                  <c:v>59230</c:v>
                </c:pt>
                <c:pt idx="105">
                  <c:v>59414</c:v>
                </c:pt>
                <c:pt idx="106">
                  <c:v>59595</c:v>
                </c:pt>
                <c:pt idx="107">
                  <c:v>59779</c:v>
                </c:pt>
                <c:pt idx="108">
                  <c:v>59961</c:v>
                </c:pt>
                <c:pt idx="109">
                  <c:v>60145</c:v>
                </c:pt>
                <c:pt idx="110">
                  <c:v>60326</c:v>
                </c:pt>
                <c:pt idx="111">
                  <c:v>60510</c:v>
                </c:pt>
                <c:pt idx="112">
                  <c:v>60691</c:v>
                </c:pt>
                <c:pt idx="113">
                  <c:v>60875</c:v>
                </c:pt>
                <c:pt idx="114">
                  <c:v>61056</c:v>
                </c:pt>
              </c:numCache>
            </c:numRef>
          </c:cat>
          <c:val>
            <c:numRef>
              <c:f>'Project Financing'!$K$473:$DU$473</c:f>
              <c:numCache>
                <c:formatCode>_-* #,##0_-;\-* #,##0_-;_-* "-"??_-;_-@_-</c:formatCode>
                <c:ptCount val="115"/>
                <c:pt idx="0">
                  <c:v>-73486858.527847752</c:v>
                </c:pt>
                <c:pt idx="1">
                  <c:v>-64203449.156853221</c:v>
                </c:pt>
                <c:pt idx="2">
                  <c:v>-56928449.605388895</c:v>
                </c:pt>
                <c:pt idx="3">
                  <c:v>-49308183.734711394</c:v>
                </c:pt>
                <c:pt idx="4">
                  <c:v>-41126400.700284429</c:v>
                </c:pt>
                <c:pt idx="5">
                  <c:v>-32504689.476612873</c:v>
                </c:pt>
                <c:pt idx="6">
                  <c:v>-23512139.12980267</c:v>
                </c:pt>
                <c:pt idx="7">
                  <c:v>-14222510.986504193</c:v>
                </c:pt>
                <c:pt idx="8">
                  <c:v>-4682008.9316919018</c:v>
                </c:pt>
                <c:pt idx="9">
                  <c:v>5064856.9966445351</c:v>
                </c:pt>
                <c:pt idx="10">
                  <c:v>14990190.379442126</c:v>
                </c:pt>
                <c:pt idx="11">
                  <c:v>25057226.939708985</c:v>
                </c:pt>
                <c:pt idx="12">
                  <c:v>35252160.677797817</c:v>
                </c:pt>
                <c:pt idx="13">
                  <c:v>45539984.98897358</c:v>
                </c:pt>
                <c:pt idx="14">
                  <c:v>55921715.350818686</c:v>
                </c:pt>
                <c:pt idx="15">
                  <c:v>66372748.438027188</c:v>
                </c:pt>
                <c:pt idx="16">
                  <c:v>76863912.009415254</c:v>
                </c:pt>
                <c:pt idx="17">
                  <c:v>87414932.649618626</c:v>
                </c:pt>
                <c:pt idx="18">
                  <c:v>97979508.198517203</c:v>
                </c:pt>
                <c:pt idx="19">
                  <c:v>108588435.29299532</c:v>
                </c:pt>
                <c:pt idx="20">
                  <c:v>119213250.22594626</c:v>
                </c:pt>
                <c:pt idx="21">
                  <c:v>129792894.02883932</c:v>
                </c:pt>
                <c:pt idx="22">
                  <c:v>140426723.75218934</c:v>
                </c:pt>
                <c:pt idx="23">
                  <c:v>151024147.76744434</c:v>
                </c:pt>
                <c:pt idx="24">
                  <c:v>161641011.09088427</c:v>
                </c:pt>
                <c:pt idx="25">
                  <c:v>172205395.28582466</c:v>
                </c:pt>
                <c:pt idx="26">
                  <c:v>182782552.32096586</c:v>
                </c:pt>
                <c:pt idx="27">
                  <c:v>193332270.06871706</c:v>
                </c:pt>
                <c:pt idx="28">
                  <c:v>203807875.35614529</c:v>
                </c:pt>
                <c:pt idx="29">
                  <c:v>214288362.9622466</c:v>
                </c:pt>
                <c:pt idx="30">
                  <c:v>224681586.11419916</c:v>
                </c:pt>
                <c:pt idx="31">
                  <c:v>235075513.40916759</c:v>
                </c:pt>
                <c:pt idx="32">
                  <c:v>245420320.15205282</c:v>
                </c:pt>
                <c:pt idx="33">
                  <c:v>255554617.5497964</c:v>
                </c:pt>
                <c:pt idx="34">
                  <c:v>265789135.13584328</c:v>
                </c:pt>
                <c:pt idx="35">
                  <c:v>275907124.7714358</c:v>
                </c:pt>
                <c:pt idx="36">
                  <c:v>286018470.15077168</c:v>
                </c:pt>
                <c:pt idx="37">
                  <c:v>296002935.60345477</c:v>
                </c:pt>
                <c:pt idx="38">
                  <c:v>305979002.73014033</c:v>
                </c:pt>
                <c:pt idx="39">
                  <c:v>315883549.11717415</c:v>
                </c:pt>
                <c:pt idx="40" formatCode="0">
                  <c:v>376375008.41176039</c:v>
                </c:pt>
                <c:pt idx="41">
                  <c:v>370864948.50982857</c:v>
                </c:pt>
                <c:pt idx="42">
                  <c:v>366433956.4110747</c:v>
                </c:pt>
                <c:pt idx="43">
                  <c:v>362420504.86855072</c:v>
                </c:pt>
                <c:pt idx="44">
                  <c:v>357792309.66328835</c:v>
                </c:pt>
                <c:pt idx="45">
                  <c:v>353445149.40250087</c:v>
                </c:pt>
                <c:pt idx="46">
                  <c:v>357300439.97441268</c:v>
                </c:pt>
                <c:pt idx="47">
                  <c:v>352602234.78426409</c:v>
                </c:pt>
                <c:pt idx="48">
                  <c:v>347278020.33083516</c:v>
                </c:pt>
                <c:pt idx="49">
                  <c:v>342332043.51476574</c:v>
                </c:pt>
                <c:pt idx="50">
                  <c:v>340771595.5603978</c:v>
                </c:pt>
                <c:pt idx="51">
                  <c:v>335418147.5497393</c:v>
                </c:pt>
                <c:pt idx="52">
                  <c:v>329501289.80858392</c:v>
                </c:pt>
                <c:pt idx="53">
                  <c:v>323860195.3535133</c:v>
                </c:pt>
                <c:pt idx="54">
                  <c:v>317785468.71311158</c:v>
                </c:pt>
                <c:pt idx="55">
                  <c:v>311958861.80974716</c:v>
                </c:pt>
                <c:pt idx="56">
                  <c:v>305464456.28875518</c:v>
                </c:pt>
                <c:pt idx="57">
                  <c:v>299335749.93680191</c:v>
                </c:pt>
                <c:pt idx="58">
                  <c:v>292598256.14342237</c:v>
                </c:pt>
                <c:pt idx="59">
                  <c:v>286372419.48244238</c:v>
                </c:pt>
                <c:pt idx="60">
                  <c:v>279691924.13828337</c:v>
                </c:pt>
                <c:pt idx="61">
                  <c:v>273183284.38025784</c:v>
                </c:pt>
                <c:pt idx="62">
                  <c:v>266201560.27988824</c:v>
                </c:pt>
                <c:pt idx="63">
                  <c:v>259461092.6663554</c:v>
                </c:pt>
                <c:pt idx="64">
                  <c:v>252133125.77779704</c:v>
                </c:pt>
                <c:pt idx="65">
                  <c:v>245293830.82571185</c:v>
                </c:pt>
                <c:pt idx="66">
                  <c:v>237986226.11462125</c:v>
                </c:pt>
                <c:pt idx="67">
                  <c:v>230942293.87314227</c:v>
                </c:pt>
                <c:pt idx="68">
                  <c:v>223300935.71859846</c:v>
                </c:pt>
                <c:pt idx="69">
                  <c:v>215836841.56328404</c:v>
                </c:pt>
                <c:pt idx="70">
                  <c:v>207984707.10655171</c:v>
                </c:pt>
                <c:pt idx="71">
                  <c:v>200506208.23682153</c:v>
                </c:pt>
                <c:pt idx="72">
                  <c:v>192593890.90623304</c:v>
                </c:pt>
                <c:pt idx="73">
                  <c:v>184903762.028321</c:v>
                </c:pt>
                <c:pt idx="74">
                  <c:v>176604007.99818087</c:v>
                </c:pt>
                <c:pt idx="75">
                  <c:v>168560549.97291556</c:v>
                </c:pt>
                <c:pt idx="76">
                  <c:v>160008428.69467497</c:v>
                </c:pt>
                <c:pt idx="77">
                  <c:v>151792670.58273098</c:v>
                </c:pt>
                <c:pt idx="78">
                  <c:v>143350600.44277781</c:v>
                </c:pt>
                <c:pt idx="79">
                  <c:v>134996149.22340274</c:v>
                </c:pt>
                <c:pt idx="80">
                  <c:v>126058929.14408413</c:v>
                </c:pt>
                <c:pt idx="81">
                  <c:v>117336792.63355517</c:v>
                </c:pt>
                <c:pt idx="82">
                  <c:v>108114441.29706123</c:v>
                </c:pt>
                <c:pt idx="83">
                  <c:v>99302879.840401039</c:v>
                </c:pt>
                <c:pt idx="84">
                  <c:v>90155802.412498116</c:v>
                </c:pt>
                <c:pt idx="85">
                  <c:v>81054332.762880981</c:v>
                </c:pt>
                <c:pt idx="86">
                  <c:v>71564702.733383328</c:v>
                </c:pt>
                <c:pt idx="87">
                  <c:v>62156370.630404092</c:v>
                </c:pt>
                <c:pt idx="88">
                  <c:v>52286592.453784049</c:v>
                </c:pt>
                <c:pt idx="89">
                  <c:v>42799451.526857652</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0-8DFB-42BE-ADEA-37324750AED2}"/>
            </c:ext>
          </c:extLst>
        </c:ser>
        <c:ser>
          <c:idx val="0"/>
          <c:order val="1"/>
          <c:tx>
            <c:strRef>
              <c:f>'Project Financing'!$D$472</c:f>
              <c:strCache>
                <c:ptCount val="1"/>
                <c:pt idx="0">
                  <c:v>Equity Value</c:v>
                </c:pt>
              </c:strCache>
            </c:strRef>
          </c:tx>
          <c:spPr>
            <a:solidFill>
              <a:schemeClr val="accent4">
                <a:lumMod val="20000"/>
                <a:lumOff val="80000"/>
              </a:schemeClr>
            </a:solidFill>
            <a:ln w="25400">
              <a:noFill/>
            </a:ln>
          </c:spPr>
          <c:cat>
            <c:numRef>
              <c:f>'Project Financing'!$K$7:$DU$7</c:f>
              <c:numCache>
                <c:formatCode>m/d/yyyy</c:formatCode>
                <c:ptCount val="115"/>
                <c:pt idx="0">
                  <c:v>46173</c:v>
                </c:pt>
                <c:pt idx="1">
                  <c:v>46203</c:v>
                </c:pt>
                <c:pt idx="2">
                  <c:v>46234</c:v>
                </c:pt>
                <c:pt idx="3">
                  <c:v>46265</c:v>
                </c:pt>
                <c:pt idx="4">
                  <c:v>46295</c:v>
                </c:pt>
                <c:pt idx="5">
                  <c:v>46326</c:v>
                </c:pt>
                <c:pt idx="6">
                  <c:v>46356</c:v>
                </c:pt>
                <c:pt idx="7">
                  <c:v>46387</c:v>
                </c:pt>
                <c:pt idx="8">
                  <c:v>46418</c:v>
                </c:pt>
                <c:pt idx="9">
                  <c:v>46446</c:v>
                </c:pt>
                <c:pt idx="10">
                  <c:v>46477</c:v>
                </c:pt>
                <c:pt idx="11">
                  <c:v>46507</c:v>
                </c:pt>
                <c:pt idx="12">
                  <c:v>46538</c:v>
                </c:pt>
                <c:pt idx="13">
                  <c:v>46568</c:v>
                </c:pt>
                <c:pt idx="14">
                  <c:v>46599</c:v>
                </c:pt>
                <c:pt idx="15">
                  <c:v>46630</c:v>
                </c:pt>
                <c:pt idx="16">
                  <c:v>46660</c:v>
                </c:pt>
                <c:pt idx="17">
                  <c:v>46691</c:v>
                </c:pt>
                <c:pt idx="18">
                  <c:v>46721</c:v>
                </c:pt>
                <c:pt idx="19">
                  <c:v>46752</c:v>
                </c:pt>
                <c:pt idx="20">
                  <c:v>46783</c:v>
                </c:pt>
                <c:pt idx="21">
                  <c:v>46812</c:v>
                </c:pt>
                <c:pt idx="22">
                  <c:v>46843</c:v>
                </c:pt>
                <c:pt idx="23">
                  <c:v>46873</c:v>
                </c:pt>
                <c:pt idx="24">
                  <c:v>46904</c:v>
                </c:pt>
                <c:pt idx="25">
                  <c:v>46934</c:v>
                </c:pt>
                <c:pt idx="26">
                  <c:v>46965</c:v>
                </c:pt>
                <c:pt idx="27">
                  <c:v>46996</c:v>
                </c:pt>
                <c:pt idx="28">
                  <c:v>47026</c:v>
                </c:pt>
                <c:pt idx="29">
                  <c:v>47057</c:v>
                </c:pt>
                <c:pt idx="30">
                  <c:v>47087</c:v>
                </c:pt>
                <c:pt idx="31">
                  <c:v>47118</c:v>
                </c:pt>
                <c:pt idx="32">
                  <c:v>47149</c:v>
                </c:pt>
                <c:pt idx="33">
                  <c:v>47177</c:v>
                </c:pt>
                <c:pt idx="34">
                  <c:v>47208</c:v>
                </c:pt>
                <c:pt idx="35">
                  <c:v>47238</c:v>
                </c:pt>
                <c:pt idx="36">
                  <c:v>47269</c:v>
                </c:pt>
                <c:pt idx="37">
                  <c:v>47299</c:v>
                </c:pt>
                <c:pt idx="38">
                  <c:v>47330</c:v>
                </c:pt>
                <c:pt idx="39">
                  <c:v>47361</c:v>
                </c:pt>
                <c:pt idx="40">
                  <c:v>47542</c:v>
                </c:pt>
                <c:pt idx="41">
                  <c:v>47726</c:v>
                </c:pt>
                <c:pt idx="42">
                  <c:v>47907</c:v>
                </c:pt>
                <c:pt idx="43">
                  <c:v>48091</c:v>
                </c:pt>
                <c:pt idx="44">
                  <c:v>48273</c:v>
                </c:pt>
                <c:pt idx="45">
                  <c:v>48457</c:v>
                </c:pt>
                <c:pt idx="46">
                  <c:v>48638</c:v>
                </c:pt>
                <c:pt idx="47">
                  <c:v>48822</c:v>
                </c:pt>
                <c:pt idx="48">
                  <c:v>49003</c:v>
                </c:pt>
                <c:pt idx="49">
                  <c:v>49187</c:v>
                </c:pt>
                <c:pt idx="50">
                  <c:v>49368</c:v>
                </c:pt>
                <c:pt idx="51">
                  <c:v>49552</c:v>
                </c:pt>
                <c:pt idx="52">
                  <c:v>49734</c:v>
                </c:pt>
                <c:pt idx="53">
                  <c:v>49918</c:v>
                </c:pt>
                <c:pt idx="54">
                  <c:v>50099</c:v>
                </c:pt>
                <c:pt idx="55">
                  <c:v>50283</c:v>
                </c:pt>
                <c:pt idx="56">
                  <c:v>50464</c:v>
                </c:pt>
                <c:pt idx="57">
                  <c:v>50648</c:v>
                </c:pt>
                <c:pt idx="58">
                  <c:v>50829</c:v>
                </c:pt>
                <c:pt idx="59">
                  <c:v>51013</c:v>
                </c:pt>
                <c:pt idx="60">
                  <c:v>51195</c:v>
                </c:pt>
                <c:pt idx="61">
                  <c:v>51379</c:v>
                </c:pt>
                <c:pt idx="62">
                  <c:v>51560</c:v>
                </c:pt>
                <c:pt idx="63">
                  <c:v>51744</c:v>
                </c:pt>
                <c:pt idx="64">
                  <c:v>51925</c:v>
                </c:pt>
                <c:pt idx="65">
                  <c:v>52109</c:v>
                </c:pt>
                <c:pt idx="66">
                  <c:v>52290</c:v>
                </c:pt>
                <c:pt idx="67">
                  <c:v>52474</c:v>
                </c:pt>
                <c:pt idx="68">
                  <c:v>52656</c:v>
                </c:pt>
                <c:pt idx="69">
                  <c:v>52840</c:v>
                </c:pt>
                <c:pt idx="70">
                  <c:v>53021</c:v>
                </c:pt>
                <c:pt idx="71">
                  <c:v>53205</c:v>
                </c:pt>
                <c:pt idx="72">
                  <c:v>53386</c:v>
                </c:pt>
                <c:pt idx="73">
                  <c:v>53570</c:v>
                </c:pt>
                <c:pt idx="74">
                  <c:v>53751</c:v>
                </c:pt>
                <c:pt idx="75">
                  <c:v>53935</c:v>
                </c:pt>
                <c:pt idx="76">
                  <c:v>54117</c:v>
                </c:pt>
                <c:pt idx="77">
                  <c:v>54301</c:v>
                </c:pt>
                <c:pt idx="78">
                  <c:v>54482</c:v>
                </c:pt>
                <c:pt idx="79">
                  <c:v>54666</c:v>
                </c:pt>
                <c:pt idx="80">
                  <c:v>54847</c:v>
                </c:pt>
                <c:pt idx="81">
                  <c:v>55031</c:v>
                </c:pt>
                <c:pt idx="82">
                  <c:v>55212</c:v>
                </c:pt>
                <c:pt idx="83">
                  <c:v>55396</c:v>
                </c:pt>
                <c:pt idx="84">
                  <c:v>55578</c:v>
                </c:pt>
                <c:pt idx="85">
                  <c:v>55762</c:v>
                </c:pt>
                <c:pt idx="86">
                  <c:v>55943</c:v>
                </c:pt>
                <c:pt idx="87">
                  <c:v>56127</c:v>
                </c:pt>
                <c:pt idx="88">
                  <c:v>56308</c:v>
                </c:pt>
                <c:pt idx="89">
                  <c:v>56492</c:v>
                </c:pt>
                <c:pt idx="90">
                  <c:v>56673</c:v>
                </c:pt>
                <c:pt idx="91">
                  <c:v>56857</c:v>
                </c:pt>
                <c:pt idx="92">
                  <c:v>57039</c:v>
                </c:pt>
                <c:pt idx="93">
                  <c:v>57223</c:v>
                </c:pt>
                <c:pt idx="94">
                  <c:v>57404</c:v>
                </c:pt>
                <c:pt idx="95">
                  <c:v>57588</c:v>
                </c:pt>
                <c:pt idx="96">
                  <c:v>57769</c:v>
                </c:pt>
                <c:pt idx="97">
                  <c:v>57953</c:v>
                </c:pt>
                <c:pt idx="98">
                  <c:v>58134</c:v>
                </c:pt>
                <c:pt idx="99">
                  <c:v>58318</c:v>
                </c:pt>
                <c:pt idx="100">
                  <c:v>58500</c:v>
                </c:pt>
                <c:pt idx="101">
                  <c:v>58684</c:v>
                </c:pt>
                <c:pt idx="102">
                  <c:v>58865</c:v>
                </c:pt>
                <c:pt idx="103">
                  <c:v>59049</c:v>
                </c:pt>
                <c:pt idx="104">
                  <c:v>59230</c:v>
                </c:pt>
                <c:pt idx="105">
                  <c:v>59414</c:v>
                </c:pt>
                <c:pt idx="106">
                  <c:v>59595</c:v>
                </c:pt>
                <c:pt idx="107">
                  <c:v>59779</c:v>
                </c:pt>
                <c:pt idx="108">
                  <c:v>59961</c:v>
                </c:pt>
                <c:pt idx="109">
                  <c:v>60145</c:v>
                </c:pt>
                <c:pt idx="110">
                  <c:v>60326</c:v>
                </c:pt>
                <c:pt idx="111">
                  <c:v>60510</c:v>
                </c:pt>
                <c:pt idx="112">
                  <c:v>60691</c:v>
                </c:pt>
                <c:pt idx="113">
                  <c:v>60875</c:v>
                </c:pt>
                <c:pt idx="114">
                  <c:v>61056</c:v>
                </c:pt>
              </c:numCache>
            </c:numRef>
          </c:cat>
          <c:val>
            <c:numRef>
              <c:f>'Project Financing'!$K$472:$DU$472</c:f>
              <c:numCache>
                <c:formatCode>_-* #,##0_-;\-* #,##0_-;_-* "-"??_-;_-@_-</c:formatCode>
                <c:ptCount val="115"/>
                <c:pt idx="0">
                  <c:v>-61689129.913653627</c:v>
                </c:pt>
                <c:pt idx="1">
                  <c:v>-52955501.894009084</c:v>
                </c:pt>
                <c:pt idx="2">
                  <c:v>-46351131.251451924</c:v>
                </c:pt>
                <c:pt idx="3">
                  <c:v>-38903723.639685199</c:v>
                </c:pt>
                <c:pt idx="4">
                  <c:v>-30822300.660010859</c:v>
                </c:pt>
                <c:pt idx="5">
                  <c:v>-22256147.98843937</c:v>
                </c:pt>
                <c:pt idx="6">
                  <c:v>-13289034.378512751</c:v>
                </c:pt>
                <c:pt idx="7">
                  <c:v>-3997441.3052637964</c:v>
                </c:pt>
                <c:pt idx="8">
                  <c:v>5567096.879547718</c:v>
                </c:pt>
                <c:pt idx="9">
                  <c:v>15349940.494149929</c:v>
                </c:pt>
                <c:pt idx="10">
                  <c:v>25336988.007210124</c:v>
                </c:pt>
                <c:pt idx="11">
                  <c:v>35479363.332451135</c:v>
                </c:pt>
                <c:pt idx="12">
                  <c:v>45768795.60395769</c:v>
                </c:pt>
                <c:pt idx="13">
                  <c:v>56162504.886319429</c:v>
                </c:pt>
                <c:pt idx="14">
                  <c:v>66668746.77882503</c:v>
                </c:pt>
                <c:pt idx="15">
                  <c:v>77258651.389838532</c:v>
                </c:pt>
                <c:pt idx="16">
                  <c:v>87897778.288883284</c:v>
                </c:pt>
                <c:pt idx="17">
                  <c:v>98615464.155089408</c:v>
                </c:pt>
                <c:pt idx="18">
                  <c:v>109115826.29741341</c:v>
                </c:pt>
                <c:pt idx="19">
                  <c:v>109917396.87762405</c:v>
                </c:pt>
                <c:pt idx="20">
                  <c:v>110724855.83733808</c:v>
                </c:pt>
                <c:pt idx="21">
                  <c:v>111485589.77521741</c:v>
                </c:pt>
                <c:pt idx="22">
                  <c:v>112304568.76216727</c:v>
                </c:pt>
                <c:pt idx="23">
                  <c:v>113102856.90379995</c:v>
                </c:pt>
                <c:pt idx="24">
                  <c:v>113933716.4198591</c:v>
                </c:pt>
                <c:pt idx="25">
                  <c:v>114743584.93858987</c:v>
                </c:pt>
                <c:pt idx="26">
                  <c:v>115586497.32880525</c:v>
                </c:pt>
                <c:pt idx="27">
                  <c:v>116435601.79762752</c:v>
                </c:pt>
                <c:pt idx="28">
                  <c:v>117263254.32506616</c:v>
                </c:pt>
                <c:pt idx="29">
                  <c:v>118124676.33868441</c:v>
                </c:pt>
                <c:pt idx="30">
                  <c:v>118964335.21805802</c:v>
                </c:pt>
                <c:pt idx="31">
                  <c:v>119838253.46109274</c:v>
                </c:pt>
                <c:pt idx="32">
                  <c:v>120718591.55335455</c:v>
                </c:pt>
                <c:pt idx="33">
                  <c:v>121519292.85498698</c:v>
                </c:pt>
                <c:pt idx="34">
                  <c:v>122411979.95076229</c:v>
                </c:pt>
                <c:pt idx="35">
                  <c:v>123282114.02514195</c:v>
                </c:pt>
                <c:pt idx="36">
                  <c:v>124187750.8976464</c:v>
                </c:pt>
                <c:pt idx="37">
                  <c:v>125070507.58306299</c:v>
                </c:pt>
                <c:pt idx="38">
                  <c:v>125989282.08839779</c:v>
                </c:pt>
                <c:pt idx="39">
                  <c:v>126914805.95941401</c:v>
                </c:pt>
                <c:pt idx="40" formatCode="0">
                  <c:v>160839940.74384138</c:v>
                </c:pt>
                <c:pt idx="41">
                  <c:v>162862830.36167091</c:v>
                </c:pt>
                <c:pt idx="42">
                  <c:v>164418058.7154828</c:v>
                </c:pt>
                <c:pt idx="43">
                  <c:v>166789620.85540712</c:v>
                </c:pt>
                <c:pt idx="44">
                  <c:v>168599511.20401123</c:v>
                </c:pt>
                <c:pt idx="45">
                  <c:v>170971257.50027961</c:v>
                </c:pt>
                <c:pt idx="46">
                  <c:v>190927601.73467335</c:v>
                </c:pt>
                <c:pt idx="47">
                  <c:v>193535178.35769898</c:v>
                </c:pt>
                <c:pt idx="48">
                  <c:v>195545087.608578</c:v>
                </c:pt>
                <c:pt idx="49">
                  <c:v>198380057.99462351</c:v>
                </c:pt>
                <c:pt idx="50">
                  <c:v>210104935.6167905</c:v>
                </c:pt>
                <c:pt idx="51">
                  <c:v>212961802.50020874</c:v>
                </c:pt>
                <c:pt idx="52">
                  <c:v>215287794.48193064</c:v>
                </c:pt>
                <c:pt idx="53">
                  <c:v>218206731.96746361</c:v>
                </c:pt>
                <c:pt idx="54">
                  <c:v>220796291.41757402</c:v>
                </c:pt>
                <c:pt idx="55">
                  <c:v>224131307.77384329</c:v>
                </c:pt>
                <c:pt idx="56">
                  <c:v>226810250.08788377</c:v>
                </c:pt>
                <c:pt idx="57">
                  <c:v>230331512.84529141</c:v>
                </c:pt>
                <c:pt idx="58">
                  <c:v>233142957.85977587</c:v>
                </c:pt>
                <c:pt idx="59">
                  <c:v>236884859.0454233</c:v>
                </c:pt>
                <c:pt idx="60">
                  <c:v>240285629.53169566</c:v>
                </c:pt>
                <c:pt idx="61">
                  <c:v>244286580.91275227</c:v>
                </c:pt>
                <c:pt idx="62">
                  <c:v>247908697.85215518</c:v>
                </c:pt>
                <c:pt idx="63">
                  <c:v>252308468.47340333</c:v>
                </c:pt>
                <c:pt idx="64">
                  <c:v>245347138.81393126</c:v>
                </c:pt>
                <c:pt idx="65">
                  <c:v>238930682.96796501</c:v>
                </c:pt>
                <c:pt idx="66">
                  <c:v>232030431.2339552</c:v>
                </c:pt>
                <c:pt idx="67">
                  <c:v>225394368.21543527</c:v>
                </c:pt>
                <c:pt idx="68">
                  <c:v>218146736.7078228</c:v>
                </c:pt>
                <c:pt idx="69">
                  <c:v>211072426.39346713</c:v>
                </c:pt>
                <c:pt idx="70">
                  <c:v>203592510.40989402</c:v>
                </c:pt>
                <c:pt idx="71">
                  <c:v>196483777.84584275</c:v>
                </c:pt>
                <c:pt idx="72">
                  <c:v>188923175.38175687</c:v>
                </c:pt>
                <c:pt idx="73">
                  <c:v>181580697.55071405</c:v>
                </c:pt>
                <c:pt idx="74">
                  <c:v>173609088.64241299</c:v>
                </c:pt>
                <c:pt idx="75">
                  <c:v>165887537.95061707</c:v>
                </c:pt>
                <c:pt idx="76">
                  <c:v>157638739.58188331</c:v>
                </c:pt>
                <c:pt idx="77">
                  <c:v>149716278.71870306</c:v>
                </c:pt>
                <c:pt idx="78">
                  <c:v>141546746.20437646</c:v>
                </c:pt>
                <c:pt idx="79">
                  <c:v>133454983.00408256</c:v>
                </c:pt>
                <c:pt idx="80">
                  <c:v>124757799.03094429</c:v>
                </c:pt>
                <c:pt idx="81">
                  <c:v>116263195.68365467</c:v>
                </c:pt>
                <c:pt idx="82">
                  <c:v>107244364.76931962</c:v>
                </c:pt>
                <c:pt idx="83">
                  <c:v>98621780.280745223</c:v>
                </c:pt>
                <c:pt idx="84">
                  <c:v>89640579.422304973</c:v>
                </c:pt>
                <c:pt idx="85">
                  <c:v>80686448.312242061</c:v>
                </c:pt>
                <c:pt idx="86">
                  <c:v>71318138.885640576</c:v>
                </c:pt>
                <c:pt idx="87">
                  <c:v>62010837.525331348</c:v>
                </c:pt>
                <c:pt idx="88">
                  <c:v>52214269.509820476</c:v>
                </c:pt>
                <c:pt idx="89">
                  <c:v>42777470.932335466</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1-8DFB-42BE-ADEA-37324750AED2}"/>
            </c:ext>
          </c:extLst>
        </c:ser>
        <c:dLbls>
          <c:showLegendKey val="0"/>
          <c:showVal val="0"/>
          <c:showCatName val="0"/>
          <c:showSerName val="0"/>
          <c:showPercent val="0"/>
          <c:showBubbleSize val="0"/>
        </c:dLbls>
        <c:axId val="219784208"/>
        <c:axId val="219786384"/>
      </c:areaChart>
      <c:dateAx>
        <c:axId val="219784208"/>
        <c:scaling>
          <c:orientation val="minMax"/>
        </c:scaling>
        <c:delete val="0"/>
        <c:axPos val="b"/>
        <c:numFmt formatCode="yyyy" sourceLinked="0"/>
        <c:majorTickMark val="out"/>
        <c:minorTickMark val="none"/>
        <c:tickLblPos val="nextTo"/>
        <c:txPr>
          <a:bodyPr/>
          <a:lstStyle/>
          <a:p>
            <a:pPr>
              <a:defRPr sz="800"/>
            </a:pPr>
            <a:endParaRPr lang="en-US"/>
          </a:p>
        </c:txPr>
        <c:crossAx val="219786384"/>
        <c:crosses val="autoZero"/>
        <c:auto val="1"/>
        <c:lblOffset val="100"/>
        <c:baseTimeUnit val="months"/>
      </c:dateAx>
      <c:valAx>
        <c:axId val="219786384"/>
        <c:scaling>
          <c:orientation val="minMax"/>
        </c:scaling>
        <c:delete val="0"/>
        <c:axPos val="l"/>
        <c:numFmt formatCode="_(* #,##0_);_(* \(#,##0\);_(* &quot;-&quot;_);_(@_)" sourceLinked="0"/>
        <c:majorTickMark val="out"/>
        <c:minorTickMark val="none"/>
        <c:tickLblPos val="nextTo"/>
        <c:txPr>
          <a:bodyPr/>
          <a:lstStyle/>
          <a:p>
            <a:pPr>
              <a:defRPr sz="700"/>
            </a:pPr>
            <a:endParaRPr lang="en-US"/>
          </a:p>
        </c:txPr>
        <c:crossAx val="219784208"/>
        <c:crosses val="autoZero"/>
        <c:crossBetween val="midCat"/>
      </c:valAx>
    </c:plotArea>
    <c:legend>
      <c:legendPos val="r"/>
      <c:layout>
        <c:manualLayout>
          <c:xMode val="edge"/>
          <c:yMode val="edge"/>
          <c:x val="1.2697352428261904E-2"/>
          <c:y val="0.9102702201478986"/>
          <c:w val="0.95484930580860472"/>
          <c:h val="7.5846283171508558E-2"/>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98366870807816"/>
          <c:y val="5.1400554097404488E-2"/>
          <c:w val="0.86101633129192179"/>
          <c:h val="0.75220290172061821"/>
        </c:manualLayout>
      </c:layout>
      <c:areaChart>
        <c:grouping val="stacked"/>
        <c:varyColors val="0"/>
        <c:ser>
          <c:idx val="1"/>
          <c:order val="1"/>
          <c:tx>
            <c:strRef>
              <c:f>'Project Financing'!$C$466:$J$466</c:f>
              <c:strCache>
                <c:ptCount val="8"/>
                <c:pt idx="0">
                  <c:v>Automated Debt Service Coverage Ratio Sculpted Repayment </c:v>
                </c:pt>
                <c:pt idx="1">
                  <c:v>Debt Service</c:v>
                </c:pt>
                <c:pt idx="2">
                  <c:v>5.3%</c:v>
                </c:pt>
                <c:pt idx="3">
                  <c:v>01/09/2054</c:v>
                </c:pt>
                <c:pt idx="4">
                  <c:v>Average</c:v>
                </c:pt>
                <c:pt idx="5">
                  <c:v>1</c:v>
                </c:pt>
                <c:pt idx="6">
                  <c:v> -   </c:v>
                </c:pt>
                <c:pt idx="7">
                  <c:v>-0 </c:v>
                </c:pt>
              </c:strCache>
            </c:strRef>
          </c:tx>
          <c:spPr>
            <a:solidFill>
              <a:schemeClr val="tx2">
                <a:lumMod val="75000"/>
                <a:lumOff val="25000"/>
              </a:schemeClr>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Financing'!$K$466:$DU$466</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12655234.237476164</c:v>
                </c:pt>
                <c:pt idx="41">
                  <c:v>12762811.715222487</c:v>
                </c:pt>
                <c:pt idx="42">
                  <c:v>12456664.194161309</c:v>
                </c:pt>
                <c:pt idx="43">
                  <c:v>12701583.75645688</c:v>
                </c:pt>
                <c:pt idx="44">
                  <c:v>12442951.502531625</c:v>
                </c:pt>
                <c:pt idx="45">
                  <c:v>12517821.201764511</c:v>
                </c:pt>
                <c:pt idx="46">
                  <c:v>12236277.61290749</c:v>
                </c:pt>
                <c:pt idx="47">
                  <c:v>12442280.873822354</c:v>
                </c:pt>
                <c:pt idx="48">
                  <c:v>12133261.103957113</c:v>
                </c:pt>
                <c:pt idx="49">
                  <c:v>12370899.773430787</c:v>
                </c:pt>
                <c:pt idx="50">
                  <c:v>12031006.428274216</c:v>
                </c:pt>
                <c:pt idx="51">
                  <c:v>12224624.228030223</c:v>
                </c:pt>
                <c:pt idx="52">
                  <c:v>11931605.342347363</c:v>
                </c:pt>
                <c:pt idx="53">
                  <c:v>11986129.688803591</c:v>
                </c:pt>
                <c:pt idx="54">
                  <c:v>11744001.580789361</c:v>
                </c:pt>
                <c:pt idx="55">
                  <c:v>11972777.799547195</c:v>
                </c:pt>
                <c:pt idx="56">
                  <c:v>11627540.978089683</c:v>
                </c:pt>
                <c:pt idx="57">
                  <c:v>11808758.817722386</c:v>
                </c:pt>
                <c:pt idx="58">
                  <c:v>11343376.497168435</c:v>
                </c:pt>
                <c:pt idx="59">
                  <c:v>11443803.233140485</c:v>
                </c:pt>
                <c:pt idx="60">
                  <c:v>11195806.625758698</c:v>
                </c:pt>
                <c:pt idx="61">
                  <c:v>11274434.332186546</c:v>
                </c:pt>
                <c:pt idx="62">
                  <c:v>10994718.980836945</c:v>
                </c:pt>
                <c:pt idx="63">
                  <c:v>11157521.828886626</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0-CF5C-43FA-82D9-9A3CAAC1D609}"/>
            </c:ext>
          </c:extLst>
        </c:ser>
        <c:ser>
          <c:idx val="2"/>
          <c:order val="2"/>
          <c:tx>
            <c:strRef>
              <c:f>'Project Financing'!$C$467:$J$467</c:f>
              <c:strCache>
                <c:ptCount val="8"/>
                <c:pt idx="0">
                  <c:v>Automated Debt Service Coverage Ratio Sculpted Repayment </c:v>
                </c:pt>
                <c:pt idx="1">
                  <c:v>Sub Debt Service</c:v>
                </c:pt>
                <c:pt idx="2">
                  <c:v>5.3%</c:v>
                </c:pt>
                <c:pt idx="3">
                  <c:v>01/09/2054</c:v>
                </c:pt>
                <c:pt idx="4">
                  <c:v>Average</c:v>
                </c:pt>
                <c:pt idx="5">
                  <c:v>1</c:v>
                </c:pt>
                <c:pt idx="6">
                  <c:v> -   </c:v>
                </c:pt>
                <c:pt idx="7">
                  <c:v>-0 </c:v>
                </c:pt>
              </c:strCache>
            </c:strRef>
          </c:tx>
          <c:spPr>
            <a:solidFill>
              <a:schemeClr val="accent1">
                <a:lumMod val="40000"/>
                <a:lumOff val="60000"/>
              </a:schemeClr>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Financing'!$K$467:$DU$467</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1-CF5C-43FA-82D9-9A3CAAC1D609}"/>
            </c:ext>
          </c:extLst>
        </c:ser>
        <c:dLbls>
          <c:showLegendKey val="0"/>
          <c:showVal val="0"/>
          <c:showCatName val="0"/>
          <c:showSerName val="0"/>
          <c:showPercent val="0"/>
          <c:showBubbleSize val="0"/>
        </c:dLbls>
        <c:axId val="219796176"/>
        <c:axId val="219786928"/>
      </c:areaChart>
      <c:lineChart>
        <c:grouping val="standard"/>
        <c:varyColors val="0"/>
        <c:ser>
          <c:idx val="0"/>
          <c:order val="0"/>
          <c:tx>
            <c:strRef>
              <c:f>'Project Financing'!$C$465:$J$465</c:f>
              <c:strCache>
                <c:ptCount val="8"/>
                <c:pt idx="0">
                  <c:v>Automated Debt Service Coverage Ratio Sculpted Repayment </c:v>
                </c:pt>
                <c:pt idx="1">
                  <c:v>Cashflow Available for Debt Service</c:v>
                </c:pt>
                <c:pt idx="2">
                  <c:v>5.3%</c:v>
                </c:pt>
                <c:pt idx="3">
                  <c:v>01/09/2054</c:v>
                </c:pt>
                <c:pt idx="4">
                  <c:v>Average</c:v>
                </c:pt>
                <c:pt idx="5">
                  <c:v>1</c:v>
                </c:pt>
                <c:pt idx="6">
                  <c:v> -   </c:v>
                </c:pt>
                <c:pt idx="7">
                  <c:v>-0 </c:v>
                </c:pt>
              </c:strCache>
            </c:strRef>
          </c:tx>
          <c:marker>
            <c:symbol val="none"/>
          </c:marke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Financing'!$K$465:$DU$465</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16451804.508719014</c:v>
                </c:pt>
                <c:pt idx="41">
                  <c:v>16591655.229789235</c:v>
                </c:pt>
                <c:pt idx="42">
                  <c:v>16193663.452409701</c:v>
                </c:pt>
                <c:pt idx="43">
                  <c:v>16512058.883393945</c:v>
                </c:pt>
                <c:pt idx="44">
                  <c:v>16175836.953291114</c:v>
                </c:pt>
                <c:pt idx="45">
                  <c:v>16273167.562293865</c:v>
                </c:pt>
                <c:pt idx="46">
                  <c:v>15907160.896779738</c:v>
                </c:pt>
                <c:pt idx="47">
                  <c:v>16174965.135969061</c:v>
                </c:pt>
                <c:pt idx="48">
                  <c:v>15773239.435144247</c:v>
                </c:pt>
                <c:pt idx="49">
                  <c:v>16082169.705460023</c:v>
                </c:pt>
                <c:pt idx="50">
                  <c:v>15640308.35675648</c:v>
                </c:pt>
                <c:pt idx="51">
                  <c:v>15892011.496439291</c:v>
                </c:pt>
                <c:pt idx="52">
                  <c:v>15511086.945051573</c:v>
                </c:pt>
                <c:pt idx="53">
                  <c:v>15581968.595444668</c:v>
                </c:pt>
                <c:pt idx="54">
                  <c:v>15267202.055026174</c:v>
                </c:pt>
                <c:pt idx="55">
                  <c:v>15564611.139411354</c:v>
                </c:pt>
                <c:pt idx="56">
                  <c:v>15115803.271516588</c:v>
                </c:pt>
                <c:pt idx="57">
                  <c:v>15351386.463039102</c:v>
                </c:pt>
                <c:pt idx="58">
                  <c:v>14746389.446318965</c:v>
                </c:pt>
                <c:pt idx="59">
                  <c:v>14876944.20308263</c:v>
                </c:pt>
                <c:pt idx="60">
                  <c:v>14554548.613486309</c:v>
                </c:pt>
                <c:pt idx="61">
                  <c:v>14656764.631842511</c:v>
                </c:pt>
                <c:pt idx="62">
                  <c:v>14293134.675088027</c:v>
                </c:pt>
                <c:pt idx="63">
                  <c:v>14504778.377552615</c:v>
                </c:pt>
                <c:pt idx="64">
                  <c:v>13882461.446836904</c:v>
                </c:pt>
                <c:pt idx="65">
                  <c:v>14034264.657530649</c:v>
                </c:pt>
                <c:pt idx="66">
                  <c:v>13679091.542934148</c:v>
                </c:pt>
                <c:pt idx="67">
                  <c:v>13991253.350528963</c:v>
                </c:pt>
                <c:pt idx="68">
                  <c:v>13669812.817708358</c:v>
                </c:pt>
                <c:pt idx="69">
                  <c:v>13739575.945725987</c:v>
                </c:pt>
                <c:pt idx="70">
                  <c:v>13248375.106629072</c:v>
                </c:pt>
                <c:pt idx="71">
                  <c:v>13369238.717349928</c:v>
                </c:pt>
                <c:pt idx="72">
                  <c:v>13016435.181700051</c:v>
                </c:pt>
                <c:pt idx="73">
                  <c:v>13309397.901878595</c:v>
                </c:pt>
                <c:pt idx="74">
                  <c:v>12905134.784342129</c:v>
                </c:pt>
                <c:pt idx="75">
                  <c:v>13121922.136604011</c:v>
                </c:pt>
                <c:pt idx="76">
                  <c:v>12600732.241181588</c:v>
                </c:pt>
                <c:pt idx="77">
                  <c:v>12521531.997041753</c:v>
                </c:pt>
                <c:pt idx="78">
                  <c:v>12261908.441565311</c:v>
                </c:pt>
                <c:pt idx="79">
                  <c:v>12532990.103668457</c:v>
                </c:pt>
                <c:pt idx="80">
                  <c:v>12127546.841054583</c:v>
                </c:pt>
                <c:pt idx="81">
                  <c:v>12316168.596165609</c:v>
                </c:pt>
                <c:pt idx="82">
                  <c:v>11704276.445411097</c:v>
                </c:pt>
                <c:pt idx="83">
                  <c:v>11752281.363823174</c:v>
                </c:pt>
                <c:pt idx="84">
                  <c:v>11475387.3486111</c:v>
                </c:pt>
                <c:pt idx="85">
                  <c:v>11561058.549144855</c:v>
                </c:pt>
                <c:pt idx="86">
                  <c:v>11244989.95906019</c:v>
                </c:pt>
                <c:pt idx="87">
                  <c:v>11401949.135109236</c:v>
                </c:pt>
                <c:pt idx="88">
                  <c:v>10773491.017336778</c:v>
                </c:pt>
                <c:pt idx="89">
                  <c:v>10778819.458381254</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smooth val="0"/>
          <c:extLst>
            <c:ext xmlns:c16="http://schemas.microsoft.com/office/drawing/2014/chart" uri="{C3380CC4-5D6E-409C-BE32-E72D297353CC}">
              <c16:uniqueId val="{00000002-CF5C-43FA-82D9-9A3CAAC1D609}"/>
            </c:ext>
          </c:extLst>
        </c:ser>
        <c:dLbls>
          <c:showLegendKey val="0"/>
          <c:showVal val="0"/>
          <c:showCatName val="0"/>
          <c:showSerName val="0"/>
          <c:showPercent val="0"/>
          <c:showBubbleSize val="0"/>
        </c:dLbls>
        <c:marker val="1"/>
        <c:smooth val="0"/>
        <c:axId val="219796176"/>
        <c:axId val="219786928"/>
      </c:lineChart>
      <c:dateAx>
        <c:axId val="219796176"/>
        <c:scaling>
          <c:orientation val="minMax"/>
        </c:scaling>
        <c:delete val="0"/>
        <c:axPos val="b"/>
        <c:numFmt formatCode="yyyy" sourceLinked="0"/>
        <c:majorTickMark val="out"/>
        <c:minorTickMark val="none"/>
        <c:tickLblPos val="nextTo"/>
        <c:txPr>
          <a:bodyPr/>
          <a:lstStyle/>
          <a:p>
            <a:pPr>
              <a:defRPr sz="800"/>
            </a:pPr>
            <a:endParaRPr lang="en-US"/>
          </a:p>
        </c:txPr>
        <c:crossAx val="219786928"/>
        <c:crosses val="autoZero"/>
        <c:auto val="1"/>
        <c:lblOffset val="100"/>
        <c:baseTimeUnit val="months"/>
      </c:dateAx>
      <c:valAx>
        <c:axId val="219786928"/>
        <c:scaling>
          <c:orientation val="minMax"/>
        </c:scaling>
        <c:delete val="0"/>
        <c:axPos val="l"/>
        <c:numFmt formatCode="_-[$€-1809]* #,##0_-;\-[$€-1809]* #,##0_-;_-[$€-1809]* &quot;-&quot;_-;_-@_-" sourceLinked="0"/>
        <c:majorTickMark val="out"/>
        <c:minorTickMark val="none"/>
        <c:tickLblPos val="nextTo"/>
        <c:txPr>
          <a:bodyPr/>
          <a:lstStyle/>
          <a:p>
            <a:pPr>
              <a:defRPr sz="800"/>
            </a:pPr>
            <a:endParaRPr lang="en-US"/>
          </a:p>
        </c:txPr>
        <c:crossAx val="219796176"/>
        <c:crosses val="autoZero"/>
        <c:crossBetween val="between"/>
      </c:valAx>
    </c:plotArea>
    <c:legend>
      <c:legendPos val="r"/>
      <c:layout>
        <c:manualLayout>
          <c:xMode val="edge"/>
          <c:yMode val="edge"/>
          <c:x val="3.8548246123277591E-2"/>
          <c:y val="0.91115266841644793"/>
          <c:w val="0.96145169353830773"/>
          <c:h val="7.1830708661417345E-2"/>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en-US"/>
        </a:p>
      </c:txPr>
    </c:title>
    <c:autoTitleDeleted val="0"/>
    <c:plotArea>
      <c:layout>
        <c:manualLayout>
          <c:layoutTarget val="inner"/>
          <c:xMode val="edge"/>
          <c:yMode val="edge"/>
          <c:x val="0.13839303021254079"/>
          <c:y val="0.13891874086736314"/>
          <c:w val="0.83233218602165671"/>
          <c:h val="0.75916422314957743"/>
        </c:manualLayout>
      </c:layout>
      <c:barChart>
        <c:barDir val="col"/>
        <c:grouping val="clustered"/>
        <c:varyColors val="0"/>
        <c:ser>
          <c:idx val="0"/>
          <c:order val="0"/>
          <c:tx>
            <c:strRef>
              <c:f>'Annual Analysis'!$E$17</c:f>
              <c:strCache>
                <c:ptCount val="1"/>
                <c:pt idx="0">
                  <c:v>Heat Rate after degradation</c:v>
                </c:pt>
              </c:strCache>
            </c:strRef>
          </c:tx>
          <c:invertIfNegative val="0"/>
          <c:cat>
            <c:numRef>
              <c:f>'Annual Analysis'!$I$16:$AZ$16</c:f>
              <c:numCache>
                <c:formatCode>_-* #,##0_-;\-* #,##0_-;_-* "-"??_-;_-@_-</c:formatCode>
                <c:ptCount val="44"/>
              </c:numCache>
            </c:numRef>
          </c:cat>
          <c:val>
            <c:numRef>
              <c:f>'Annual Analysis'!$I$17:$AZ$17</c:f>
              <c:numCache>
                <c:formatCode>_-* #,##0_-;\-* #,##0_-;_-* "-"??_-;_-@_-</c:formatCode>
                <c:ptCount val="44"/>
                <c:pt idx="0">
                  <c:v>6516.294295892093</c:v>
                </c:pt>
                <c:pt idx="1">
                  <c:v>6517.9505038392836</c:v>
                </c:pt>
                <c:pt idx="2">
                  <c:v>6519.9058889904327</c:v>
                </c:pt>
                <c:pt idx="3">
                  <c:v>6523.5311111275641</c:v>
                </c:pt>
                <c:pt idx="4">
                  <c:v>6530.4966726879356</c:v>
                </c:pt>
                <c:pt idx="5">
                  <c:v>6532.4558216897394</c:v>
                </c:pt>
                <c:pt idx="6">
                  <c:v>6536.2041513582808</c:v>
                </c:pt>
                <c:pt idx="7">
                  <c:v>6543.5315961863153</c:v>
                </c:pt>
                <c:pt idx="8">
                  <c:v>6545.4946556651694</c:v>
                </c:pt>
                <c:pt idx="9">
                  <c:v>6552.5020837961229</c:v>
                </c:pt>
                <c:pt idx="10">
                  <c:v>6569.6014431830736</c:v>
                </c:pt>
                <c:pt idx="11">
                  <c:v>6571.5723236160275</c:v>
                </c:pt>
                <c:pt idx="12">
                  <c:v>6578.5817086718062</c:v>
                </c:pt>
                <c:pt idx="13">
                  <c:v>6595.6712901798319</c:v>
                </c:pt>
                <c:pt idx="14">
                  <c:v>6597.6499915668837</c:v>
                </c:pt>
                <c:pt idx="15">
                  <c:v>6604.6613335474858</c:v>
                </c:pt>
                <c:pt idx="16">
                  <c:v>6621.7411371765902</c:v>
                </c:pt>
                <c:pt idx="17">
                  <c:v>6623.7276595177391</c:v>
                </c:pt>
                <c:pt idx="18">
                  <c:v>6630.7409584231664</c:v>
                </c:pt>
                <c:pt idx="19">
                  <c:v>6647.8109841733494</c:v>
                </c:pt>
                <c:pt idx="20">
                  <c:v>6649.8053274685999</c:v>
                </c:pt>
                <c:pt idx="21">
                  <c:v>6656.8205832988506</c:v>
                </c:pt>
                <c:pt idx="22">
                  <c:v>6673.8808311701068</c:v>
                </c:pt>
                <c:pt idx="23">
                  <c:v>6675.8829954194553</c:v>
                </c:pt>
                <c:pt idx="24">
                  <c:v>6682.9002081745321</c:v>
                </c:pt>
                <c:pt idx="25">
                  <c:v>6699.8250635125714</c:v>
                </c:pt>
                <c:pt idx="26">
                  <c:v>6700.2018697988251</c:v>
                </c:pt>
                <c:pt idx="27">
                  <c:v>6706.3413223491189</c:v>
                </c:pt>
                <c:pt idx="28">
                  <c:v>6724.7596800000001</c:v>
                </c:pt>
                <c:pt idx="29">
                  <c:v>6724.7596800000001</c:v>
                </c:pt>
                <c:pt idx="30">
                  <c:v>6731.27592</c:v>
                </c:pt>
                <c:pt idx="31">
                  <c:v>6750.8246399999998</c:v>
                </c:pt>
                <c:pt idx="32">
                  <c:v>6750.8246399999998</c:v>
                </c:pt>
                <c:pt idx="33">
                  <c:v>6757.3408799999997</c:v>
                </c:pt>
                <c:pt idx="34">
                  <c:v>6776.8896000000004</c:v>
                </c:pt>
                <c:pt idx="35">
                  <c:v>6776.8896000000004</c:v>
                </c:pt>
                <c:pt idx="36">
                  <c:v>6776.8896000000004</c:v>
                </c:pt>
                <c:pt idx="37">
                  <c:v>6776.8896000000004</c:v>
                </c:pt>
                <c:pt idx="38">
                  <c:v>6776.8896000000004</c:v>
                </c:pt>
                <c:pt idx="39">
                  <c:v>0</c:v>
                </c:pt>
                <c:pt idx="40">
                  <c:v>0</c:v>
                </c:pt>
                <c:pt idx="41">
                  <c:v>0</c:v>
                </c:pt>
                <c:pt idx="42">
                  <c:v>0</c:v>
                </c:pt>
                <c:pt idx="43">
                  <c:v>0</c:v>
                </c:pt>
              </c:numCache>
            </c:numRef>
          </c:val>
          <c:extLst>
            <c:ext xmlns:c16="http://schemas.microsoft.com/office/drawing/2014/chart" uri="{C3380CC4-5D6E-409C-BE32-E72D297353CC}">
              <c16:uniqueId val="{00000000-1298-4D01-ADED-6828C891B4EA}"/>
            </c:ext>
          </c:extLst>
        </c:ser>
        <c:dLbls>
          <c:showLegendKey val="0"/>
          <c:showVal val="0"/>
          <c:showCatName val="0"/>
          <c:showSerName val="0"/>
          <c:showPercent val="0"/>
          <c:showBubbleSize val="0"/>
        </c:dLbls>
        <c:gapWidth val="150"/>
        <c:axId val="219598528"/>
        <c:axId val="219602336"/>
      </c:barChart>
      <c:dateAx>
        <c:axId val="219598528"/>
        <c:scaling>
          <c:orientation val="minMax"/>
        </c:scaling>
        <c:delete val="0"/>
        <c:axPos val="b"/>
        <c:numFmt formatCode="_-* #,##0_-;\-* #,##0_-;_-* &quot;-&quot;??_-;_-@_-" sourceLinked="1"/>
        <c:majorTickMark val="out"/>
        <c:minorTickMark val="none"/>
        <c:tickLblPos val="nextTo"/>
        <c:txPr>
          <a:bodyPr/>
          <a:lstStyle/>
          <a:p>
            <a:pPr>
              <a:defRPr sz="800"/>
            </a:pPr>
            <a:endParaRPr lang="en-US"/>
          </a:p>
        </c:txPr>
        <c:crossAx val="219602336"/>
        <c:crosses val="autoZero"/>
        <c:auto val="0"/>
        <c:lblOffset val="100"/>
        <c:baseTimeUnit val="days"/>
      </c:dateAx>
      <c:valAx>
        <c:axId val="219602336"/>
        <c:scaling>
          <c:orientation val="minMax"/>
        </c:scaling>
        <c:delete val="0"/>
        <c:axPos val="l"/>
        <c:majorGridlines/>
        <c:numFmt formatCode="_-* #,##0_-;\-* #,##0_-;_-* &quot;-&quot;??_-;_-@_-" sourceLinked="1"/>
        <c:majorTickMark val="out"/>
        <c:minorTickMark val="none"/>
        <c:tickLblPos val="nextTo"/>
        <c:txPr>
          <a:bodyPr/>
          <a:lstStyle/>
          <a:p>
            <a:pPr>
              <a:defRPr sz="800"/>
            </a:pPr>
            <a:endParaRPr lang="en-US"/>
          </a:p>
        </c:txPr>
        <c:crossAx val="219598528"/>
        <c:crosses val="autoZero"/>
        <c:crossBetween val="between"/>
      </c:valAx>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Capex Distribution</a:t>
            </a:r>
          </a:p>
        </c:rich>
      </c:tx>
      <c:overlay val="0"/>
    </c:title>
    <c:autoTitleDeleted val="0"/>
    <c:plotArea>
      <c:layout/>
      <c:barChart>
        <c:barDir val="col"/>
        <c:grouping val="clustered"/>
        <c:varyColors val="0"/>
        <c:ser>
          <c:idx val="0"/>
          <c:order val="0"/>
          <c:invertIfNegative val="0"/>
          <c:val>
            <c:numRef>
              <c:f>'Operating Assumptions'!$L$45:$CD$45</c:f>
              <c:numCache>
                <c:formatCode>_-* #,##0_-;\-* #,##0_-;_-* "-"??_-;_-@_-</c:formatCode>
                <c:ptCount val="71"/>
                <c:pt idx="0">
                  <c:v>1.6786405345714666E-2</c:v>
                </c:pt>
                <c:pt idx="1">
                  <c:v>2.0418176056027398E-2</c:v>
                </c:pt>
                <c:pt idx="2">
                  <c:v>2.2735749715193272E-2</c:v>
                </c:pt>
                <c:pt idx="3">
                  <c:v>2.4400544428190851E-2</c:v>
                </c:pt>
                <c:pt idx="4">
                  <c:v>2.5653535337200942E-2</c:v>
                </c:pt>
                <c:pt idx="5">
                  <c:v>2.6614643198864568E-2</c:v>
                </c:pt>
                <c:pt idx="6">
                  <c:v>2.735414675152515E-2</c:v>
                </c:pt>
                <c:pt idx="7">
                  <c:v>2.7917718241160634E-2</c:v>
                </c:pt>
                <c:pt idx="8">
                  <c:v>2.8337252323169478E-2</c:v>
                </c:pt>
                <c:pt idx="9">
                  <c:v>2.8636235710341476E-2</c:v>
                </c:pt>
                <c:pt idx="10">
                  <c:v>2.8832681586463346E-2</c:v>
                </c:pt>
                <c:pt idx="11">
                  <c:v>2.894085498299891E-2</c:v>
                </c:pt>
                <c:pt idx="12">
                  <c:v>2.8972347153306072E-2</c:v>
                </c:pt>
                <c:pt idx="13">
                  <c:v>2.8936776287211446E-2</c:v>
                </c:pt>
                <c:pt idx="14">
                  <c:v>2.8842262363076243E-2</c:v>
                </c:pt>
                <c:pt idx="15">
                  <c:v>2.869575949916519E-2</c:v>
                </c:pt>
                <c:pt idx="16">
                  <c:v>2.8503295094272324E-2</c:v>
                </c:pt>
                <c:pt idx="17">
                  <c:v>2.8270146087528324E-2</c:v>
                </c:pt>
                <c:pt idx="18">
                  <c:v>2.8000971649615066E-2</c:v>
                </c:pt>
                <c:pt idx="19">
                  <c:v>2.7699914972281196E-2</c:v>
                </c:pt>
                <c:pt idx="20">
                  <c:v>2.7370682682965979E-2</c:v>
                </c:pt>
                <c:pt idx="21">
                  <c:v>2.7016607757616006E-2</c:v>
                </c:pt>
                <c:pt idx="22">
                  <c:v>2.6640700060403911E-2</c:v>
                </c:pt>
                <c:pt idx="23">
                  <c:v>2.6245687466371962E-2</c:v>
                </c:pt>
                <c:pt idx="24">
                  <c:v>2.5834049718607744E-2</c:v>
                </c:pt>
                <c:pt idx="25">
                  <c:v>2.5408046609624844E-2</c:v>
                </c:pt>
                <c:pt idx="26">
                  <c:v>2.4969741677539695E-2</c:v>
                </c:pt>
                <c:pt idx="27">
                  <c:v>2.4521022319912412E-2</c:v>
                </c:pt>
                <c:pt idx="28">
                  <c:v>2.4063617017805912E-2</c:v>
                </c:pt>
                <c:pt idx="29">
                  <c:v>2.3599110206930299E-2</c:v>
                </c:pt>
                <c:pt idx="30">
                  <c:v>2.3128955216139127E-2</c:v>
                </c:pt>
                <c:pt idx="31">
                  <c:v>2.2654485605272237E-2</c:v>
                </c:pt>
                <c:pt idx="32">
                  <c:v>2.2176925166842731E-2</c:v>
                </c:pt>
                <c:pt idx="33">
                  <c:v>2.1697396803973239E-2</c:v>
                </c:pt>
                <c:pt idx="34">
                  <c:v>2.1216930456433927E-2</c:v>
                </c:pt>
                <c:pt idx="35">
                  <c:v>2.0736470214809156E-2</c:v>
                </c:pt>
                <c:pt idx="36">
                  <c:v>2.0256880737654061E-2</c:v>
                </c:pt>
                <c:pt idx="37">
                  <c:v>1.9778953066460905E-2</c:v>
                </c:pt>
                <c:pt idx="38">
                  <c:v>1.9303409917187982E-2</c:v>
                </c:pt>
                <c:pt idx="39">
                  <c:v>1.8830910514141427E-2</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0-C722-47BA-9244-24212CA16702}"/>
            </c:ext>
          </c:extLst>
        </c:ser>
        <c:dLbls>
          <c:showLegendKey val="0"/>
          <c:showVal val="0"/>
          <c:showCatName val="0"/>
          <c:showSerName val="0"/>
          <c:showPercent val="0"/>
          <c:showBubbleSize val="0"/>
        </c:dLbls>
        <c:gapWidth val="150"/>
        <c:axId val="401932656"/>
        <c:axId val="401937552"/>
      </c:barChart>
      <c:catAx>
        <c:axId val="401932656"/>
        <c:scaling>
          <c:orientation val="minMax"/>
        </c:scaling>
        <c:delete val="0"/>
        <c:axPos val="b"/>
        <c:majorTickMark val="out"/>
        <c:minorTickMark val="none"/>
        <c:tickLblPos val="nextTo"/>
        <c:crossAx val="401937552"/>
        <c:crosses val="autoZero"/>
        <c:auto val="1"/>
        <c:lblAlgn val="ctr"/>
        <c:lblOffset val="100"/>
        <c:noMultiLvlLbl val="0"/>
      </c:catAx>
      <c:valAx>
        <c:axId val="401937552"/>
        <c:scaling>
          <c:orientation val="minMax"/>
        </c:scaling>
        <c:delete val="0"/>
        <c:axPos val="l"/>
        <c:majorGridlines/>
        <c:numFmt formatCode="_-* #,##0_-;\-* #,##0_-;_-* &quot;-&quot;??_-;_-@_-" sourceLinked="1"/>
        <c:majorTickMark val="out"/>
        <c:minorTickMark val="none"/>
        <c:tickLblPos val="nextTo"/>
        <c:crossAx val="40193265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en-US"/>
        </a:p>
      </c:txPr>
    </c:title>
    <c:autoTitleDeleted val="0"/>
    <c:plotArea>
      <c:layout>
        <c:manualLayout>
          <c:layoutTarget val="inner"/>
          <c:xMode val="edge"/>
          <c:yMode val="edge"/>
          <c:x val="0.13839303021254079"/>
          <c:y val="0.13891874086736314"/>
          <c:w val="0.83233218602165671"/>
          <c:h val="0.75916422314957743"/>
        </c:manualLayout>
      </c:layout>
      <c:barChart>
        <c:barDir val="col"/>
        <c:grouping val="clustered"/>
        <c:varyColors val="0"/>
        <c:ser>
          <c:idx val="0"/>
          <c:order val="0"/>
          <c:tx>
            <c:strRef>
              <c:f>'Annual Analysis'!$E$17</c:f>
              <c:strCache>
                <c:ptCount val="1"/>
                <c:pt idx="0">
                  <c:v>Heat Rate after degradation</c:v>
                </c:pt>
              </c:strCache>
            </c:strRef>
          </c:tx>
          <c:invertIfNegative val="0"/>
          <c:cat>
            <c:numRef>
              <c:f>'Annual Analysis'!$I$16:$AZ$16</c:f>
              <c:numCache>
                <c:formatCode>_-* #,##0_-;\-* #,##0_-;_-* "-"??_-;_-@_-</c:formatCode>
                <c:ptCount val="44"/>
              </c:numCache>
            </c:numRef>
          </c:cat>
          <c:val>
            <c:numRef>
              <c:f>'Annual Analysis'!$I$17:$AZ$17</c:f>
              <c:numCache>
                <c:formatCode>_-* #,##0_-;\-* #,##0_-;_-* "-"??_-;_-@_-</c:formatCode>
                <c:ptCount val="44"/>
                <c:pt idx="0">
                  <c:v>6516.294295892093</c:v>
                </c:pt>
                <c:pt idx="1">
                  <c:v>6517.9505038392836</c:v>
                </c:pt>
                <c:pt idx="2">
                  <c:v>6519.9058889904327</c:v>
                </c:pt>
                <c:pt idx="3">
                  <c:v>6523.5311111275641</c:v>
                </c:pt>
                <c:pt idx="4">
                  <c:v>6530.4966726879356</c:v>
                </c:pt>
                <c:pt idx="5">
                  <c:v>6532.4558216897394</c:v>
                </c:pt>
                <c:pt idx="6">
                  <c:v>6536.2041513582808</c:v>
                </c:pt>
                <c:pt idx="7">
                  <c:v>6543.5315961863153</c:v>
                </c:pt>
                <c:pt idx="8">
                  <c:v>6545.4946556651694</c:v>
                </c:pt>
                <c:pt idx="9">
                  <c:v>6552.5020837961229</c:v>
                </c:pt>
                <c:pt idx="10">
                  <c:v>6569.6014431830736</c:v>
                </c:pt>
                <c:pt idx="11">
                  <c:v>6571.5723236160275</c:v>
                </c:pt>
                <c:pt idx="12">
                  <c:v>6578.5817086718062</c:v>
                </c:pt>
                <c:pt idx="13">
                  <c:v>6595.6712901798319</c:v>
                </c:pt>
                <c:pt idx="14">
                  <c:v>6597.6499915668837</c:v>
                </c:pt>
                <c:pt idx="15">
                  <c:v>6604.6613335474858</c:v>
                </c:pt>
                <c:pt idx="16">
                  <c:v>6621.7411371765902</c:v>
                </c:pt>
                <c:pt idx="17">
                  <c:v>6623.7276595177391</c:v>
                </c:pt>
                <c:pt idx="18">
                  <c:v>6630.7409584231664</c:v>
                </c:pt>
                <c:pt idx="19">
                  <c:v>6647.8109841733494</c:v>
                </c:pt>
                <c:pt idx="20">
                  <c:v>6649.8053274685999</c:v>
                </c:pt>
                <c:pt idx="21">
                  <c:v>6656.8205832988506</c:v>
                </c:pt>
                <c:pt idx="22">
                  <c:v>6673.8808311701068</c:v>
                </c:pt>
                <c:pt idx="23">
                  <c:v>6675.8829954194553</c:v>
                </c:pt>
                <c:pt idx="24">
                  <c:v>6682.9002081745321</c:v>
                </c:pt>
                <c:pt idx="25">
                  <c:v>6699.8250635125714</c:v>
                </c:pt>
                <c:pt idx="26">
                  <c:v>6700.2018697988251</c:v>
                </c:pt>
                <c:pt idx="27">
                  <c:v>6706.3413223491189</c:v>
                </c:pt>
                <c:pt idx="28">
                  <c:v>6724.7596800000001</c:v>
                </c:pt>
                <c:pt idx="29">
                  <c:v>6724.7596800000001</c:v>
                </c:pt>
                <c:pt idx="30">
                  <c:v>6731.27592</c:v>
                </c:pt>
                <c:pt idx="31">
                  <c:v>6750.8246399999998</c:v>
                </c:pt>
                <c:pt idx="32">
                  <c:v>6750.8246399999998</c:v>
                </c:pt>
                <c:pt idx="33">
                  <c:v>6757.3408799999997</c:v>
                </c:pt>
                <c:pt idx="34">
                  <c:v>6776.8896000000004</c:v>
                </c:pt>
                <c:pt idx="35">
                  <c:v>6776.8896000000004</c:v>
                </c:pt>
                <c:pt idx="36">
                  <c:v>6776.8896000000004</c:v>
                </c:pt>
                <c:pt idx="37">
                  <c:v>6776.8896000000004</c:v>
                </c:pt>
                <c:pt idx="38">
                  <c:v>6776.8896000000004</c:v>
                </c:pt>
                <c:pt idx="39">
                  <c:v>0</c:v>
                </c:pt>
                <c:pt idx="40">
                  <c:v>0</c:v>
                </c:pt>
                <c:pt idx="41">
                  <c:v>0</c:v>
                </c:pt>
                <c:pt idx="42">
                  <c:v>0</c:v>
                </c:pt>
                <c:pt idx="43">
                  <c:v>0</c:v>
                </c:pt>
              </c:numCache>
            </c:numRef>
          </c:val>
          <c:extLst>
            <c:ext xmlns:c16="http://schemas.microsoft.com/office/drawing/2014/chart" uri="{C3380CC4-5D6E-409C-BE32-E72D297353CC}">
              <c16:uniqueId val="{00000000-F3D4-4A66-8595-1295A3FD744E}"/>
            </c:ext>
          </c:extLst>
        </c:ser>
        <c:dLbls>
          <c:showLegendKey val="0"/>
          <c:showVal val="0"/>
          <c:showCatName val="0"/>
          <c:showSerName val="0"/>
          <c:showPercent val="0"/>
          <c:showBubbleSize val="0"/>
        </c:dLbls>
        <c:gapWidth val="150"/>
        <c:axId val="219791824"/>
        <c:axId val="219792368"/>
      </c:barChart>
      <c:dateAx>
        <c:axId val="219791824"/>
        <c:scaling>
          <c:orientation val="minMax"/>
        </c:scaling>
        <c:delete val="0"/>
        <c:axPos val="b"/>
        <c:numFmt formatCode="_-* #,##0_-;\-* #,##0_-;_-* &quot;-&quot;??_-;_-@_-" sourceLinked="1"/>
        <c:majorTickMark val="out"/>
        <c:minorTickMark val="none"/>
        <c:tickLblPos val="nextTo"/>
        <c:txPr>
          <a:bodyPr/>
          <a:lstStyle/>
          <a:p>
            <a:pPr>
              <a:defRPr sz="800"/>
            </a:pPr>
            <a:endParaRPr lang="en-US"/>
          </a:p>
        </c:txPr>
        <c:crossAx val="219792368"/>
        <c:crosses val="autoZero"/>
        <c:auto val="0"/>
        <c:lblOffset val="100"/>
        <c:baseTimeUnit val="days"/>
      </c:dateAx>
      <c:valAx>
        <c:axId val="219792368"/>
        <c:scaling>
          <c:orientation val="minMax"/>
        </c:scaling>
        <c:delete val="0"/>
        <c:axPos val="l"/>
        <c:majorGridlines/>
        <c:numFmt formatCode="_-* #,##0_-;\-* #,##0_-;_-* &quot;-&quot;??_-;_-@_-" sourceLinked="1"/>
        <c:majorTickMark val="out"/>
        <c:minorTickMark val="none"/>
        <c:tickLblPos val="nextTo"/>
        <c:txPr>
          <a:bodyPr/>
          <a:lstStyle/>
          <a:p>
            <a:pPr>
              <a:defRPr sz="800"/>
            </a:pPr>
            <a:endParaRPr lang="en-US"/>
          </a:p>
        </c:txPr>
        <c:crossAx val="219791824"/>
        <c:crosses val="autoZero"/>
        <c:crossBetween val="between"/>
      </c:valAx>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solidFill>
                <a:latin typeface="+mn-lt"/>
                <a:ea typeface="+mn-ea"/>
                <a:cs typeface="+mn-cs"/>
              </a:defRPr>
            </a:pPr>
            <a:r>
              <a:rPr lang="en-GB"/>
              <a:t>Undiscounted Lifetime Project and Equity Cashflows</a:t>
            </a:r>
          </a:p>
        </c:rich>
      </c:tx>
      <c:overlay val="0"/>
      <c:spPr>
        <a:noFill/>
        <a:ln>
          <a:noFill/>
        </a:ln>
        <a:effectLst/>
      </c:spPr>
      <c:txPr>
        <a:bodyPr rot="0" spcFirstLastPara="1" vertOverflow="ellipsis" vert="horz" wrap="square" anchor="ctr" anchorCtr="1"/>
        <a:lstStyle/>
        <a:p>
          <a:pPr>
            <a:defRPr sz="84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631088399687188"/>
          <c:y val="0.14404497255206034"/>
          <c:w val="0.82743392994274734"/>
          <c:h val="0.69977004546973076"/>
        </c:manualLayout>
      </c:layout>
      <c:barChart>
        <c:barDir val="col"/>
        <c:grouping val="stacked"/>
        <c:varyColors val="0"/>
        <c:ser>
          <c:idx val="2"/>
          <c:order val="0"/>
          <c:tx>
            <c:strRef>
              <c:f>'Annual Analysis'!$D$60:$E$60</c:f>
              <c:strCache>
                <c:ptCount val="2"/>
                <c:pt idx="1">
                  <c:v>Construction Expenditures</c:v>
                </c:pt>
              </c:strCache>
            </c:strRef>
          </c:tx>
          <c:spPr>
            <a:solidFill>
              <a:schemeClr val="accent3"/>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Analysis'!$F$60:$AN$60</c:f>
              <c:numCache>
                <c:formatCode>_-* #,##0_-;\-* #,##0_-;_-* "-"??_-;_-@_-</c:formatCode>
                <c:ptCount val="35"/>
                <c:pt idx="0">
                  <c:v>-68713906.858806014</c:v>
                </c:pt>
                <c:pt idx="1">
                  <c:v>-119163059.61939619</c:v>
                </c:pt>
                <c:pt idx="2">
                  <c:v>-112299860.38705425</c:v>
                </c:pt>
                <c:pt idx="3">
                  <c:v>-65988265.338202685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E35A-44A5-829E-C400A921C6C9}"/>
            </c:ext>
          </c:extLst>
        </c:ser>
        <c:ser>
          <c:idx val="3"/>
          <c:order val="1"/>
          <c:tx>
            <c:strRef>
              <c:f>'Annual Analysis'!$D$61:$E$61</c:f>
              <c:strCache>
                <c:ptCount val="2"/>
                <c:pt idx="1">
                  <c:v>EBITDA</c:v>
                </c:pt>
              </c:strCache>
            </c:strRef>
          </c:tx>
          <c:spPr>
            <a:solidFill>
              <a:schemeClr val="accent4"/>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Analysis'!$F$61:$AN$61</c:f>
              <c:numCache>
                <c:formatCode>_-* #,##0_-;\-* #,##0_-;_-* "-"??_-;_-@_-</c:formatCode>
                <c:ptCount val="35"/>
                <c:pt idx="0">
                  <c:v>0</c:v>
                </c:pt>
                <c:pt idx="1">
                  <c:v>0</c:v>
                </c:pt>
                <c:pt idx="2">
                  <c:v>0</c:v>
                </c:pt>
                <c:pt idx="3">
                  <c:v>0</c:v>
                </c:pt>
                <c:pt idx="4">
                  <c:v>35279999.999999985</c:v>
                </c:pt>
                <c:pt idx="5">
                  <c:v>35279999.999999985</c:v>
                </c:pt>
                <c:pt idx="6">
                  <c:v>35117474.182899207</c:v>
                </c:pt>
                <c:pt idx="7">
                  <c:v>34861663.742029265</c:v>
                </c:pt>
                <c:pt idx="8">
                  <c:v>34851076.697180718</c:v>
                </c:pt>
                <c:pt idx="9">
                  <c:v>34607467.744978741</c:v>
                </c:pt>
                <c:pt idx="10">
                  <c:v>34296817.032438159</c:v>
                </c:pt>
                <c:pt idx="11">
                  <c:v>34274680.653232247</c:v>
                </c:pt>
                <c:pt idx="12">
                  <c:v>33998587.959484041</c:v>
                </c:pt>
                <c:pt idx="13">
                  <c:v>33082593.001025915</c:v>
                </c:pt>
                <c:pt idx="14">
                  <c:v>33020829.139176443</c:v>
                </c:pt>
                <c:pt idx="15">
                  <c:v>32700040.619786605</c:v>
                </c:pt>
                <c:pt idx="16">
                  <c:v>31684351.446869731</c:v>
                </c:pt>
                <c:pt idx="17">
                  <c:v>31593354.571111411</c:v>
                </c:pt>
                <c:pt idx="18">
                  <c:v>31198260.112774491</c:v>
                </c:pt>
                <c:pt idx="19">
                  <c:v>30084077.998523608</c:v>
                </c:pt>
                <c:pt idx="20">
                  <c:v>29952582.202471361</c:v>
                </c:pt>
                <c:pt idx="21">
                  <c:v>29504730.355821103</c:v>
                </c:pt>
                <c:pt idx="22">
                  <c:v>28239796.170355931</c:v>
                </c:pt>
                <c:pt idx="23">
                  <c:v>28081285.875932977</c:v>
                </c:pt>
                <c:pt idx="24">
                  <c:v>27562007.261963621</c:v>
                </c:pt>
                <c:pt idx="25">
                  <c:v>26183915.021921366</c:v>
                </c:pt>
                <c:pt idx="26">
                  <c:v>25928245.800780877</c:v>
                </c:pt>
                <c:pt idx="27">
                  <c:v>25354674.147940204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E35A-44A5-829E-C400A921C6C9}"/>
            </c:ext>
          </c:extLst>
        </c:ser>
        <c:ser>
          <c:idx val="4"/>
          <c:order val="2"/>
          <c:tx>
            <c:strRef>
              <c:f>'Annual Analysis'!$D$62:$E$62</c:f>
              <c:strCache>
                <c:ptCount val="2"/>
                <c:pt idx="1">
                  <c:v>Less Working Capital Change</c:v>
                </c:pt>
              </c:strCache>
            </c:strRef>
          </c:tx>
          <c:spPr>
            <a:solidFill>
              <a:schemeClr val="accent5"/>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Analysis'!$F$62:$AN$62</c:f>
              <c:numCache>
                <c:formatCode>_-* #,##0_-;\-* #,##0_-;_-* "-"??_-;_-@_-</c:formatCode>
                <c:ptCount val="35"/>
                <c:pt idx="0">
                  <c:v>0</c:v>
                </c:pt>
                <c:pt idx="1">
                  <c:v>0</c:v>
                </c:pt>
                <c:pt idx="2">
                  <c:v>0</c:v>
                </c:pt>
                <c:pt idx="3">
                  <c:v>0</c:v>
                </c:pt>
                <c:pt idx="4">
                  <c:v>-187833.38157202303</c:v>
                </c:pt>
                <c:pt idx="5">
                  <c:v>-376577.89863876253</c:v>
                </c:pt>
                <c:pt idx="6">
                  <c:v>-348445.58271616697</c:v>
                </c:pt>
                <c:pt idx="7">
                  <c:v>-350972.23070516437</c:v>
                </c:pt>
                <c:pt idx="8">
                  <c:v>-403770.1480852142</c:v>
                </c:pt>
                <c:pt idx="9">
                  <c:v>-359909.02869365364</c:v>
                </c:pt>
                <c:pt idx="10">
                  <c:v>-372380.92508185655</c:v>
                </c:pt>
                <c:pt idx="11">
                  <c:v>-432479.51586194336</c:v>
                </c:pt>
                <c:pt idx="12">
                  <c:v>-385186.74974838644</c:v>
                </c:pt>
                <c:pt idx="13">
                  <c:v>-299211.66747935116</c:v>
                </c:pt>
                <c:pt idx="14">
                  <c:v>-460700.24199834466</c:v>
                </c:pt>
                <c:pt idx="15">
                  <c:v>-409643.73557192832</c:v>
                </c:pt>
                <c:pt idx="16">
                  <c:v>-317120.18473172933</c:v>
                </c:pt>
                <c:pt idx="17">
                  <c:v>-490703.89502951503</c:v>
                </c:pt>
                <c:pt idx="18">
                  <c:v>-435584.45838874578</c:v>
                </c:pt>
                <c:pt idx="19">
                  <c:v>-336013.70644338429</c:v>
                </c:pt>
                <c:pt idx="20">
                  <c:v>-522597.81000193954</c:v>
                </c:pt>
                <c:pt idx="21">
                  <c:v>-463092.49531424046</c:v>
                </c:pt>
                <c:pt idx="22">
                  <c:v>-355937.8296649009</c:v>
                </c:pt>
                <c:pt idx="23">
                  <c:v>-556495.28711611032</c:v>
                </c:pt>
                <c:pt idx="24">
                  <c:v>-492255.50395420194</c:v>
                </c:pt>
                <c:pt idx="25">
                  <c:v>-376939.33990631998</c:v>
                </c:pt>
                <c:pt idx="26">
                  <c:v>-592515.87447224557</c:v>
                </c:pt>
                <c:pt idx="27">
                  <c:v>-523165.35578623414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E35A-44A5-829E-C400A921C6C9}"/>
            </c:ext>
          </c:extLst>
        </c:ser>
        <c:ser>
          <c:idx val="5"/>
          <c:order val="3"/>
          <c:tx>
            <c:strRef>
              <c:f>'Annual Analysis'!$D$63:$E$63</c:f>
              <c:strCache>
                <c:ptCount val="2"/>
                <c:pt idx="1">
                  <c:v>Add Interest Income</c:v>
                </c:pt>
              </c:strCache>
            </c:strRef>
          </c:tx>
          <c:spPr>
            <a:solidFill>
              <a:schemeClr val="accent6"/>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Analysis'!$F$63:$AN$63</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3-E35A-44A5-829E-C400A921C6C9}"/>
            </c:ext>
          </c:extLst>
        </c:ser>
        <c:ser>
          <c:idx val="6"/>
          <c:order val="4"/>
          <c:tx>
            <c:strRef>
              <c:f>'Annual Analysis'!$D$64:$E$64</c:f>
              <c:strCache>
                <c:ptCount val="2"/>
                <c:pt idx="1">
                  <c:v>Less Taxes</c:v>
                </c:pt>
              </c:strCache>
            </c:strRef>
          </c:tx>
          <c:spPr>
            <a:solidFill>
              <a:schemeClr val="accent1">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Analysis'!$F$64:$AN$64</c:f>
              <c:numCache>
                <c:formatCode>_-* #,##0_-;\-* #,##0_-;_-* "-"??_-;_-@_-</c:formatCode>
                <c:ptCount val="35"/>
                <c:pt idx="0">
                  <c:v>0</c:v>
                </c:pt>
                <c:pt idx="1">
                  <c:v>0</c:v>
                </c:pt>
                <c:pt idx="2">
                  <c:v>0</c:v>
                </c:pt>
                <c:pt idx="3">
                  <c:v>0</c:v>
                </c:pt>
                <c:pt idx="4">
                  <c:v>-2048706.8799197138</c:v>
                </c:pt>
                <c:pt idx="5">
                  <c:v>-2197699.7655575764</c:v>
                </c:pt>
                <c:pt idx="6">
                  <c:v>-2320024.0845980607</c:v>
                </c:pt>
                <c:pt idx="7">
                  <c:v>-2428565.4785752995</c:v>
                </c:pt>
                <c:pt idx="8">
                  <c:v>-2591897.4084912329</c:v>
                </c:pt>
                <c:pt idx="9">
                  <c:v>-2715238.8630893165</c:v>
                </c:pt>
                <c:pt idx="10">
                  <c:v>-2831380.5668600621</c:v>
                </c:pt>
                <c:pt idx="11">
                  <c:v>-3010387.9429327743</c:v>
                </c:pt>
                <c:pt idx="12">
                  <c:v>-3146211.4751799647</c:v>
                </c:pt>
                <c:pt idx="13">
                  <c:v>-3160047.6841449672</c:v>
                </c:pt>
                <c:pt idx="14">
                  <c:v>-3348815.6518492801</c:v>
                </c:pt>
                <c:pt idx="15">
                  <c:v>-3492483.8315740349</c:v>
                </c:pt>
                <c:pt idx="16">
                  <c:v>-3450505.1577704498</c:v>
                </c:pt>
                <c:pt idx="17">
                  <c:v>-3432305.7826187853</c:v>
                </c:pt>
                <c:pt idx="18">
                  <c:v>-3353286.8909514016</c:v>
                </c:pt>
                <c:pt idx="19">
                  <c:v>-3130450.4681012249</c:v>
                </c:pt>
                <c:pt idx="20">
                  <c:v>-3104151.3088907748</c:v>
                </c:pt>
                <c:pt idx="21">
                  <c:v>-3014580.9395607235</c:v>
                </c:pt>
                <c:pt idx="22">
                  <c:v>-2761594.1024676887</c:v>
                </c:pt>
                <c:pt idx="23">
                  <c:v>-2729892.0435830979</c:v>
                </c:pt>
                <c:pt idx="24">
                  <c:v>-2626036.3207892263</c:v>
                </c:pt>
                <c:pt idx="25">
                  <c:v>-2350417.8727807757</c:v>
                </c:pt>
                <c:pt idx="26">
                  <c:v>-2299284.0285526775</c:v>
                </c:pt>
                <c:pt idx="27">
                  <c:v>-2184569.6979845427</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35A-44A5-829E-C400A921C6C9}"/>
            </c:ext>
          </c:extLst>
        </c:ser>
        <c:ser>
          <c:idx val="8"/>
          <c:order val="6"/>
          <c:tx>
            <c:strRef>
              <c:f>'Annual Analysis'!$D$66:$E$66</c:f>
              <c:strCache>
                <c:ptCount val="2"/>
                <c:pt idx="1">
                  <c:v>Less Senior Debt Repayment</c:v>
                </c:pt>
              </c:strCache>
            </c:strRef>
          </c:tx>
          <c:spPr>
            <a:solidFill>
              <a:schemeClr val="accent3">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Analysis'!$F$66:$AN$66</c:f>
              <c:numCache>
                <c:formatCode>_-* #,##0_-;\-* #,##0_-;_-* "-"??_-;_-@_-</c:formatCode>
                <c:ptCount val="35"/>
                <c:pt idx="0">
                  <c:v>0</c:v>
                </c:pt>
                <c:pt idx="1">
                  <c:v>0</c:v>
                </c:pt>
                <c:pt idx="2">
                  <c:v>0</c:v>
                </c:pt>
                <c:pt idx="3">
                  <c:v>0</c:v>
                </c:pt>
                <c:pt idx="4">
                  <c:v>-14813406.01031471</c:v>
                </c:pt>
                <c:pt idx="5">
                  <c:v>-15298572.436423559</c:v>
                </c:pt>
                <c:pt idx="6">
                  <c:v>-15875244.602404708</c:v>
                </c:pt>
                <c:pt idx="7">
                  <c:v>-16391547.795594551</c:v>
                </c:pt>
                <c:pt idx="8">
                  <c:v>-17044396.880680822</c:v>
                </c:pt>
                <c:pt idx="9">
                  <c:v>-17656182.884789757</c:v>
                </c:pt>
                <c:pt idx="10">
                  <c:v>-18209646.491030581</c:v>
                </c:pt>
                <c:pt idx="11">
                  <c:v>-18925864.099785656</c:v>
                </c:pt>
                <c:pt idx="12">
                  <c:v>-19600594.870245323</c:v>
                </c:pt>
                <c:pt idx="13">
                  <c:v>-19936650.808025315</c:v>
                </c:pt>
                <c:pt idx="14">
                  <c:v>-20625315.73603268</c:v>
                </c:pt>
                <c:pt idx="15">
                  <c:v>-21346445.005824614</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5-E35A-44A5-829E-C400A921C6C9}"/>
            </c:ext>
          </c:extLst>
        </c:ser>
        <c:ser>
          <c:idx val="9"/>
          <c:order val="7"/>
          <c:tx>
            <c:strRef>
              <c:f>'Annual Analysis'!$D$67:$E$67</c:f>
              <c:strCache>
                <c:ptCount val="2"/>
                <c:pt idx="1">
                  <c:v>Less Senior Debt Interest</c:v>
                </c:pt>
              </c:strCache>
            </c:strRef>
          </c:tx>
          <c:spPr>
            <a:solidFill>
              <a:schemeClr val="accent4">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Analysis'!$F$67:$AN$67</c:f>
              <c:numCache>
                <c:formatCode>_-* #,##0_-;\-* #,##0_-;_-* "-"??_-;_-@_-</c:formatCode>
                <c:ptCount val="35"/>
                <c:pt idx="0">
                  <c:v>0</c:v>
                </c:pt>
                <c:pt idx="1">
                  <c:v>0</c:v>
                </c:pt>
                <c:pt idx="2">
                  <c:v>0</c:v>
                </c:pt>
                <c:pt idx="3">
                  <c:v>0</c:v>
                </c:pt>
                <c:pt idx="4">
                  <c:v>-10604639.942383941</c:v>
                </c:pt>
                <c:pt idx="5">
                  <c:v>-9859675.5141946301</c:v>
                </c:pt>
                <c:pt idx="6">
                  <c:v>-9085528.1018914282</c:v>
                </c:pt>
                <c:pt idx="7">
                  <c:v>-8287010.6911352929</c:v>
                </c:pt>
                <c:pt idx="8">
                  <c:v>-7459763.9967070781</c:v>
                </c:pt>
                <c:pt idx="9">
                  <c:v>-6599447.771514684</c:v>
                </c:pt>
                <c:pt idx="10">
                  <c:v>-5708088.5401203744</c:v>
                </c:pt>
                <c:pt idx="11">
                  <c:v>-4790915.2805509008</c:v>
                </c:pt>
                <c:pt idx="12">
                  <c:v>-3835704.9255667436</c:v>
                </c:pt>
                <c:pt idx="13">
                  <c:v>-2850528.9222836052</c:v>
                </c:pt>
                <c:pt idx="14">
                  <c:v>-1844925.221912567</c:v>
                </c:pt>
                <c:pt idx="15">
                  <c:v>-805795.80389895663</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6-E35A-44A5-829E-C400A921C6C9}"/>
            </c:ext>
          </c:extLst>
        </c:ser>
        <c:ser>
          <c:idx val="10"/>
          <c:order val="8"/>
          <c:tx>
            <c:strRef>
              <c:f>'Annual Analysis'!$D$68:$E$68</c:f>
              <c:strCache>
                <c:ptCount val="2"/>
                <c:pt idx="1">
                  <c:v>Add Withdrawals from Debt Service Reserve Account</c:v>
                </c:pt>
              </c:strCache>
            </c:strRef>
          </c:tx>
          <c:spPr>
            <a:solidFill>
              <a:schemeClr val="accent5">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Analysis'!$F$68:$AN$68</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7-E35A-44A5-829E-C400A921C6C9}"/>
            </c:ext>
          </c:extLst>
        </c:ser>
        <c:ser>
          <c:idx val="11"/>
          <c:order val="9"/>
          <c:tx>
            <c:strRef>
              <c:f>'Annual Analysis'!$D$69:$E$69</c:f>
              <c:strCache>
                <c:ptCount val="2"/>
                <c:pt idx="1">
                  <c:v>Less Contributions/Top Up to Debt Service Reserve Account</c:v>
                </c:pt>
              </c:strCache>
            </c:strRef>
          </c:tx>
          <c:spPr>
            <a:solidFill>
              <a:schemeClr val="accent6">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Analysis'!$F$69:$AN$69</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8-E35A-44A5-829E-C400A921C6C9}"/>
            </c:ext>
          </c:extLst>
        </c:ser>
        <c:ser>
          <c:idx val="13"/>
          <c:order val="10"/>
          <c:tx>
            <c:strRef>
              <c:f>'Annual Analysis'!$D$71:$E$71</c:f>
              <c:strCache>
                <c:ptCount val="2"/>
                <c:pt idx="1">
                  <c:v>Less Interest on the Subhordinated-Debt</c:v>
                </c:pt>
              </c:strCache>
            </c:strRef>
          </c:tx>
          <c:spPr>
            <a:solidFill>
              <a:schemeClr val="accent2">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Analysis'!$F$71:$AN$71</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9-E35A-44A5-829E-C400A921C6C9}"/>
            </c:ext>
          </c:extLst>
        </c:ser>
        <c:ser>
          <c:idx val="14"/>
          <c:order val="11"/>
          <c:tx>
            <c:strRef>
              <c:f>'Annual Analysis'!$D$72:$E$72</c:f>
              <c:strCache>
                <c:ptCount val="2"/>
                <c:pt idx="1">
                  <c:v>Less repayment of Subhordinated-Debt</c:v>
                </c:pt>
              </c:strCache>
            </c:strRef>
          </c:tx>
          <c:spPr>
            <a:solidFill>
              <a:schemeClr val="accent3">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Analysis'!$F$72:$AN$72</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A-E35A-44A5-829E-C400A921C6C9}"/>
            </c:ext>
          </c:extLst>
        </c:ser>
        <c:dLbls>
          <c:showLegendKey val="0"/>
          <c:showVal val="0"/>
          <c:showCatName val="0"/>
          <c:showSerName val="0"/>
          <c:showPercent val="0"/>
          <c:showBubbleSize val="0"/>
        </c:dLbls>
        <c:gapWidth val="20"/>
        <c:overlap val="100"/>
        <c:axId val="385567264"/>
        <c:axId val="385563904"/>
      </c:barChart>
      <c:lineChart>
        <c:grouping val="standard"/>
        <c:varyColors val="0"/>
        <c:ser>
          <c:idx val="7"/>
          <c:order val="5"/>
          <c:tx>
            <c:strRef>
              <c:f>'Annual Analysis'!$D$65:$E$65</c:f>
              <c:strCache>
                <c:ptCount val="2"/>
                <c:pt idx="1">
                  <c:v>Subtotal Cashflow Available For Debt Service</c:v>
                </c:pt>
              </c:strCache>
            </c:strRef>
          </c:tx>
          <c:spPr>
            <a:ln w="38100" cap="rnd">
              <a:solidFill>
                <a:srgbClr val="7030A0"/>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Analysis'!$F$65:$AN$65</c:f>
              <c:numCache>
                <c:formatCode>_-* #,##0_-;\-* #,##0_-;_-* "-"??_-;_-@_-</c:formatCode>
                <c:ptCount val="35"/>
                <c:pt idx="0">
                  <c:v>0</c:v>
                </c:pt>
                <c:pt idx="1">
                  <c:v>0</c:v>
                </c:pt>
                <c:pt idx="2">
                  <c:v>0</c:v>
                </c:pt>
                <c:pt idx="3">
                  <c:v>0</c:v>
                </c:pt>
                <c:pt idx="4">
                  <c:v>33043459.738508247</c:v>
                </c:pt>
                <c:pt idx="5">
                  <c:v>32705722.335803647</c:v>
                </c:pt>
                <c:pt idx="6">
                  <c:v>32449004.515584979</c:v>
                </c:pt>
                <c:pt idx="7">
                  <c:v>32082126.0327488</c:v>
                </c:pt>
                <c:pt idx="8">
                  <c:v>31855409.140604272</c:v>
                </c:pt>
                <c:pt idx="9">
                  <c:v>31532319.853195772</c:v>
                </c:pt>
                <c:pt idx="10">
                  <c:v>31093055.540496241</c:v>
                </c:pt>
                <c:pt idx="11">
                  <c:v>30831813.194437526</c:v>
                </c:pt>
                <c:pt idx="12">
                  <c:v>30467189.734555691</c:v>
                </c:pt>
                <c:pt idx="13">
                  <c:v>29623333.649401598</c:v>
                </c:pt>
                <c:pt idx="14">
                  <c:v>29211313.245328821</c:v>
                </c:pt>
                <c:pt idx="15">
                  <c:v>28797913.052640643</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B-E35A-44A5-829E-C400A921C6C9}"/>
            </c:ext>
          </c:extLst>
        </c:ser>
        <c:ser>
          <c:idx val="15"/>
          <c:order val="12"/>
          <c:tx>
            <c:strRef>
              <c:f>'Annual Analysis'!$D$73:$E$73</c:f>
              <c:strCache>
                <c:ptCount val="2"/>
                <c:pt idx="1">
                  <c:v>Equity Cashflows</c:v>
                </c:pt>
              </c:strCache>
            </c:strRef>
          </c:tx>
          <c:spPr>
            <a:ln w="28575" cap="rnd">
              <a:solidFill>
                <a:schemeClr val="tx2"/>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Analysis'!$F$73:$AN$73</c:f>
              <c:numCache>
                <c:formatCode>_-* #,##0_-;\-* #,##0_-;_-* "-"??_-;_-@_-</c:formatCode>
                <c:ptCount val="35"/>
                <c:pt idx="0">
                  <c:v>-68713906.858806014</c:v>
                </c:pt>
                <c:pt idx="1">
                  <c:v>-99122959.173937529</c:v>
                </c:pt>
                <c:pt idx="2">
                  <c:v>0</c:v>
                </c:pt>
                <c:pt idx="3">
                  <c:v>0</c:v>
                </c:pt>
                <c:pt idx="4">
                  <c:v>7625413.7858095989</c:v>
                </c:pt>
                <c:pt idx="5">
                  <c:v>7547474.3851854568</c:v>
                </c:pt>
                <c:pt idx="6">
                  <c:v>7488231.8112888429</c:v>
                </c:pt>
                <c:pt idx="7">
                  <c:v>7403567.5460189553</c:v>
                </c:pt>
                <c:pt idx="8">
                  <c:v>7351248.2632163707</c:v>
                </c:pt>
                <c:pt idx="9">
                  <c:v>7276689.196891332</c:v>
                </c:pt>
                <c:pt idx="10">
                  <c:v>7175320.5093452875</c:v>
                </c:pt>
                <c:pt idx="11">
                  <c:v>7115033.8141009696</c:v>
                </c:pt>
                <c:pt idx="12">
                  <c:v>7030889.9387436211</c:v>
                </c:pt>
                <c:pt idx="13">
                  <c:v>6836153.9190926775</c:v>
                </c:pt>
                <c:pt idx="14">
                  <c:v>6741072.287383575</c:v>
                </c:pt>
                <c:pt idx="15">
                  <c:v>6645672.242917072</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C-E35A-44A5-829E-C400A921C6C9}"/>
            </c:ext>
          </c:extLst>
        </c:ser>
        <c:dLbls>
          <c:showLegendKey val="0"/>
          <c:showVal val="0"/>
          <c:showCatName val="0"/>
          <c:showSerName val="0"/>
          <c:showPercent val="0"/>
          <c:showBubbleSize val="0"/>
        </c:dLbls>
        <c:marker val="1"/>
        <c:smooth val="0"/>
        <c:axId val="385567264"/>
        <c:axId val="385563904"/>
      </c:lineChart>
      <c:catAx>
        <c:axId val="38556726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385563904"/>
        <c:crosses val="autoZero"/>
        <c:auto val="1"/>
        <c:lblAlgn val="ctr"/>
        <c:lblOffset val="100"/>
        <c:noMultiLvlLbl val="0"/>
      </c:catAx>
      <c:valAx>
        <c:axId val="385563904"/>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85567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sz="7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15" fmlaLink="'Finance and Value Assumptions'!$E$4" max="300" min="100" page="10" val="130"/>
</file>

<file path=xl/ctrlProps/ctrlProp2.xml><?xml version="1.0" encoding="utf-8"?>
<formControlPr xmlns="http://schemas.microsoft.com/office/spreadsheetml/2009/9/main" objectType="CheckBox" fmlaLink="'Finance and Value Assumptions'!$F$6" lockText="1" noThreeD="1"/>
</file>

<file path=xl/ctrlProps/ctrlProp3.xml><?xml version="1.0" encoding="utf-8"?>
<formControlPr xmlns="http://schemas.microsoft.com/office/spreadsheetml/2009/9/main" objectType="Spin" dx="15" fmlaLink="'Finance and Value Assumptions'!$F$14" max="25" min="1" page="10" val="12"/>
</file>

<file path=xl/ctrlProps/ctrlProp4.xml><?xml version="1.0" encoding="utf-8"?>
<formControlPr xmlns="http://schemas.microsoft.com/office/spreadsheetml/2009/9/main" objectType="Spin" dx="15" fmlaLink="'Finance and Value Assumptions'!$E$5" inc="5" max="100" page="10" val="75"/>
</file>

<file path=xl/ctrlProps/ctrlProp5.xml><?xml version="1.0" encoding="utf-8"?>
<formControlPr xmlns="http://schemas.microsoft.com/office/spreadsheetml/2009/9/main" objectType="Drop" dropStyle="combo" dx="16" fmlaLink="'Finance and Value Assumptions'!$F$17" fmlaRange="'Finance and Value Assumptions'!$I$15:$I$17" noThreeD="1" sel="3" val="0"/>
</file>

<file path=xl/ctrlProps/ctrlProp6.xml><?xml version="1.0" encoding="utf-8"?>
<formControlPr xmlns="http://schemas.microsoft.com/office/spreadsheetml/2009/9/main" objectType="Spin" dx="16" fmlaLink="'Finance and Value Assumptions'!$G$39" max="100" page="10" val="0"/>
</file>

<file path=xl/ctrlProps/ctrlProp7.xml><?xml version="1.0" encoding="utf-8"?>
<formControlPr xmlns="http://schemas.microsoft.com/office/spreadsheetml/2009/9/main" objectType="Drop" dropStyle="combo" dx="16" fmlaLink="'Finance and Value Assumptions'!$F$11" fmlaRange="'Finance and Value Assumptions'!$I$11:$I$12" noThreeD="1" sel="2" val="0"/>
</file>

<file path=xl/ctrlProps/ctrlProp8.xml><?xml version="1.0" encoding="utf-8"?>
<formControlPr xmlns="http://schemas.microsoft.com/office/spreadsheetml/2009/9/main" objectType="CheckBox" checked="Checked" fmlaLink="'Finance and Value Assumptions'!$F$9" lockText="1" noThreeD="1"/>
</file>

<file path=xl/ctrlProps/ctrlProp9.xml><?xml version="1.0" encoding="utf-8"?>
<formControlPr xmlns="http://schemas.microsoft.com/office/spreadsheetml/2009/9/main" objectType="Drop" dropStyle="combo" dx="16" fmlaLink="Scenarios!$K$13" fmlaRange="'Operating Assumptions'!$D$85:$D$87" noThreeD="1" sel="1" val="0"/>
</file>

<file path=xl/ctrlProps/ctrlProp10.xml><?xml version="1.0" encoding="utf-8"?>
<formControlPr xmlns="http://schemas.microsoft.com/office/spreadsheetml/2009/9/main" objectType="Drop" dropLines="60" dropStyle="combo" dx="16" fmlaLink="Scenarios!$F$2" fmlaRange="Scenarios!$D$7:$D$11" noThreeD="1" sel="5" val="0"/>
</file>

<file path=xl/ctrlProps/ctrlProp11.xml><?xml version="1.0" encoding="utf-8"?>
<formControlPr xmlns="http://schemas.microsoft.com/office/spreadsheetml/2009/9/main" objectType="Spin" dx="16" fmlaLink="Scenarios!$G$18" inc="50" max="4000" min="100" page="10" val="3400"/>
</file>

<file path=xl/ctrlProps/ctrlProp12.xml><?xml version="1.0" encoding="utf-8"?>
<formControlPr xmlns="http://schemas.microsoft.com/office/spreadsheetml/2009/9/main" objectType="Spin" dx="16" fmlaLink="Scenarios!$F$18" max="40" min="10" page="10" val="25"/>
</file>

<file path=xl/ctrlProps/ctrlProp13.xml><?xml version="1.0" encoding="utf-8"?>
<formControlPr xmlns="http://schemas.microsoft.com/office/spreadsheetml/2009/9/main" objectType="Spin" dx="16" fmlaLink="Scenarios!$I$18" inc="10" max="7000" min="5500" page="10" val="6516"/>
</file>

<file path=xl/ctrlProps/ctrlProp14.xml><?xml version="1.0" encoding="utf-8"?>
<formControlPr xmlns="http://schemas.microsoft.com/office/spreadsheetml/2009/9/main" objectType="Spin" dx="16" fmlaLink="Scenarios!$L$18" max="100" min="50" page="10" val="80"/>
</file>

<file path=xl/ctrlProps/ctrlProp15.xml><?xml version="1.0" encoding="utf-8"?>
<formControlPr xmlns="http://schemas.microsoft.com/office/spreadsheetml/2009/9/main" objectType="Spin" dx="16" fmlaLink="'Operating Assumptions'!$I$67" max="300" min="1" page="10" val="98"/>
</file>

<file path=xl/ctrlProps/ctrlProp16.xml><?xml version="1.0" encoding="utf-8"?>
<formControlPr xmlns="http://schemas.microsoft.com/office/spreadsheetml/2009/9/main" objectType="Spin" dx="22" fmlaLink="Scenarios!$N$18" max="100" min="1" page="10" val="2"/>
</file>

<file path=xl/ctrlProps/ctrlProp17.xml><?xml version="1.0" encoding="utf-8"?>
<formControlPr xmlns="http://schemas.microsoft.com/office/spreadsheetml/2009/9/main" objectType="Spin" dx="22" fmlaLink="Scenarios!$O$18" max="20" page="10" val="12"/>
</file>

<file path=xl/ctrlProps/ctrlProp18.xml><?xml version="1.0" encoding="utf-8"?>
<formControlPr xmlns="http://schemas.microsoft.com/office/spreadsheetml/2009/9/main" objectType="Spin" dx="15" fmlaLink="'Finance and Value Assumptions'!$G$20" max="12" min="1" page="10" val="5"/>
</file>

<file path=xl/ctrlProps/ctrlProp19.xml><?xml version="1.0" encoding="utf-8"?>
<formControlPr xmlns="http://schemas.microsoft.com/office/spreadsheetml/2009/9/main" objectType="Spin" dx="22" fmlaLink="Scenarios!$M$18" max="200" min="1" page="10" val="150"/>
</file>

<file path=xl/ctrlProps/ctrlProp20.xml><?xml version="1.0" encoding="utf-8"?>
<formControlPr xmlns="http://schemas.microsoft.com/office/spreadsheetml/2009/9/main" objectType="Spin" dx="16" fmlaLink="'Finance and Value Assumptions'!$G$56" max="1000" page="10" val="2"/>
</file>

<file path=xl/ctrlProps/ctrlProp21.xml><?xml version="1.0" encoding="utf-8"?>
<formControlPr xmlns="http://schemas.microsoft.com/office/spreadsheetml/2009/9/main" objectType="Spin" dx="22" fmlaLink="'Operating Assumptions'!$G$145" max="31" min="1" page="10" val="28"/>
</file>

<file path=xl/ctrlProps/ctrlProp22.xml><?xml version="1.0" encoding="utf-8"?>
<formControlPr xmlns="http://schemas.microsoft.com/office/spreadsheetml/2009/9/main" objectType="Spin" dx="31" fmlaLink="'Operating Assumptions'!$G$146" max="31" min="1" page="10" val="21"/>
</file>

<file path=xl/ctrlProps/ctrlProp23.xml><?xml version="1.0" encoding="utf-8"?>
<formControlPr xmlns="http://schemas.microsoft.com/office/spreadsheetml/2009/9/main" objectType="Spin" dx="31" fmlaLink="Scenarios!$J$18" max="300" page="10" val="3"/>
</file>

<file path=xl/ctrlProps/ctrlProp24.xml><?xml version="1.0" encoding="utf-8"?>
<formControlPr xmlns="http://schemas.microsoft.com/office/spreadsheetml/2009/9/main" objectType="Spin" dx="31" fmlaLink="'Finance and Value Assumptions'!$G$53" max="10" page="10"/>
</file>

<file path=xl/ctrlProps/ctrlProp25.xml><?xml version="1.0" encoding="utf-8"?>
<formControlPr xmlns="http://schemas.microsoft.com/office/spreadsheetml/2009/9/main" objectType="Drop" dropStyle="combo" dx="31" fmlaLink="$E$15" fmlaRange="Scenarios!$E$21:$E$22" noThreeD="1" sel="2" val="0"/>
</file>

<file path=xl/ctrlProps/ctrlProp26.xml><?xml version="1.0" encoding="utf-8"?>
<formControlPr xmlns="http://schemas.microsoft.com/office/spreadsheetml/2009/9/main" objectType="Spin" dx="16" fmlaLink="'Finance and Value Assumptions'!$I$67" max="200" page="10" val="90"/>
</file>

<file path=xl/ctrlProps/ctrlProp27.xml><?xml version="1.0" encoding="utf-8"?>
<formControlPr xmlns="http://schemas.microsoft.com/office/spreadsheetml/2009/9/main" objectType="Spin" dx="16" fmlaLink="'Finance and Value Assumptions'!$I$68" max="200" page="10" val="80"/>
</file>

<file path=xl/ctrlProps/ctrlProp28.xml><?xml version="1.0" encoding="utf-8"?>
<formControlPr xmlns="http://schemas.microsoft.com/office/spreadsheetml/2009/9/main" objectType="Spin" dx="16" fmlaLink="'Finance and Value Assumptions'!$I$69" max="200" page="10" val="70"/>
</file>

<file path=xl/ctrlProps/ctrlProp29.xml><?xml version="1.0" encoding="utf-8"?>
<formControlPr xmlns="http://schemas.microsoft.com/office/spreadsheetml/2009/9/main" objectType="Spin" dx="16" fmlaLink="'Finance and Value Assumptions'!$I$70" max="200" page="10" val="65"/>
</file>

<file path=xl/ctrlProps/ctrlProp30.xml><?xml version="1.0" encoding="utf-8"?>
<formControlPr xmlns="http://schemas.microsoft.com/office/spreadsheetml/2009/9/main" objectType="Spin" dx="15" fmlaLink="'Finance and Value Assumptions'!$F$29" inc="6" max="24" page="10" val="0"/>
</file>

<file path=xl/ctrlProps/ctrlProp31.xml><?xml version="1.0" encoding="utf-8"?>
<formControlPr xmlns="http://schemas.microsoft.com/office/spreadsheetml/2009/9/main" objectType="Spin" dx="31" fmlaLink="'Operating Assumptions'!$F$7" max="80" min="12" page="10" val="40"/>
</file>

<file path=xl/ctrlProps/ctrlProp32.xml><?xml version="1.0" encoding="utf-8"?>
<formControlPr xmlns="http://schemas.microsoft.com/office/spreadsheetml/2009/9/main" objectType="Spin" dx="16" fmlaLink="'Finance and Value Assumptions'!$H$79" max="2040" min="2014" page="10" val="2032"/>
</file>

<file path=xl/ctrlProps/ctrlProp33.xml><?xml version="1.0" encoding="utf-8"?>
<formControlPr xmlns="http://schemas.microsoft.com/office/spreadsheetml/2009/9/main" objectType="Spin" dx="16" fmlaLink="'Finance and Value Assumptions'!$H$82" max="1000" page="10" val="56"/>
</file>

<file path=xl/ctrlProps/ctrlProp34.xml><?xml version="1.0" encoding="utf-8"?>
<formControlPr xmlns="http://schemas.microsoft.com/office/spreadsheetml/2009/9/main" objectType="Spin" dx="16" fmlaLink="'Finance and Value Assumptions'!$H$80" max="300" min="100" page="10" val="130"/>
</file>

<file path=xl/ctrlProps/ctrlProp35.xml><?xml version="1.0" encoding="utf-8"?>
<formControlPr xmlns="http://schemas.microsoft.com/office/spreadsheetml/2009/9/main" objectType="Spin" dx="16" fmlaLink="'Finance and Value Assumptions'!#REF!" max="100" page="10" val="90"/>
</file>

<file path=xl/ctrlProps/ctrlProp36.xml><?xml version="1.0" encoding="utf-8"?>
<formControlPr xmlns="http://schemas.microsoft.com/office/spreadsheetml/2009/9/main" objectType="Spin" dx="16" fmlaLink="'Finance and Value Assumptions'!#REF!" max="100" page="10" val="80"/>
</file>

<file path=xl/ctrlProps/ctrlProp37.xml><?xml version="1.0" encoding="utf-8"?>
<formControlPr xmlns="http://schemas.microsoft.com/office/spreadsheetml/2009/9/main" objectType="Spin" dx="16" fmlaLink="'Finance and Value Assumptions'!#REF!" max="100" page="10" val="70"/>
</file>

<file path=xl/ctrlProps/ctrlProp38.xml><?xml version="1.0" encoding="utf-8"?>
<formControlPr xmlns="http://schemas.microsoft.com/office/spreadsheetml/2009/9/main" objectType="Spin" dx="16" fmlaLink="'Finance and Value Assumptions'!#REF!" max="100" page="10" val="60"/>
</file>

<file path=xl/ctrlProps/ctrlProp39.xml><?xml version="1.0" encoding="utf-8"?>
<formControlPr xmlns="http://schemas.microsoft.com/office/spreadsheetml/2009/9/main" objectType="Spin" dx="16" fmlaLink="'Finance and Value Assumptions'!$H$75" max="2040" min="2014" page="10" val="2038"/>
</file>

<file path=xl/ctrlProps/ctrlProp40.xml><?xml version="1.0" encoding="utf-8"?>
<formControlPr xmlns="http://schemas.microsoft.com/office/spreadsheetml/2009/9/main" objectType="CheckBox" fmlaLink="'Finance and Value Assumptions'!$F$78" lockText="1" noThreeD="1"/>
</file>

<file path=xl/ctrlProps/ctrlProp41.xml><?xml version="1.0" encoding="utf-8"?>
<formControlPr xmlns="http://schemas.microsoft.com/office/spreadsheetml/2009/9/main" objectType="Spin" dx="16" fmlaLink="'Finance and Value Assumptions'!$G$39" max="100" page="10" val="0"/>
</file>

<file path=xl/ctrlProps/ctrlProp42.xml><?xml version="1.0" encoding="utf-8"?>
<formControlPr xmlns="http://schemas.microsoft.com/office/spreadsheetml/2009/9/main" objectType="Spin" dx="16" fmlaLink="'Finance and Value Assumptions'!$G$48" max="100" page="10" val="8"/>
</file>

<file path=xl/ctrlProps/ctrlProp43.xml><?xml version="1.0" encoding="utf-8"?>
<formControlPr xmlns="http://schemas.microsoft.com/office/spreadsheetml/2009/9/main" objectType="Spin" dx="16" fmlaLink="'Finance and Value Assumptions'!$G$41" max="100" page="10" val="4"/>
</file>

<file path=xl/ctrlProps/ctrlProp44.xml><?xml version="1.0" encoding="utf-8"?>
<formControlPr xmlns="http://schemas.microsoft.com/office/spreadsheetml/2009/9/main" objectType="Spin" dx="16" fmlaLink="'Finance and Value Assumptions'!$G$44" max="100" page="10" val="14"/>
</file>

<file path=xl/ctrlProps/ctrlProp45.xml><?xml version="1.0" encoding="utf-8"?>
<formControlPr xmlns="http://schemas.microsoft.com/office/spreadsheetml/2009/9/main" objectType="Drop" dropStyle="combo" dx="16" fmlaLink="'Annual Analysis'!$I$13" fmlaRange="'Annual Analysis'!$E$3:$E$11" noThreeD="1" sel="9" val="0"/>
</file>

<file path=xl/ctrlProps/ctrlProp46.xml><?xml version="1.0" encoding="utf-8"?>
<formControlPr xmlns="http://schemas.microsoft.com/office/spreadsheetml/2009/9/main" objectType="Drop" dropLines="4" dropStyle="combo" dx="16" fmlaLink="Scenarios!$F$2" fmlaRange="Scenarios!$D$7:$D$11" noThreeD="1" sel="5" val="0"/>
</file>

<file path=xl/ctrlProps/ctrlProp47.xml><?xml version="1.0" encoding="utf-8"?>
<formControlPr xmlns="http://schemas.microsoft.com/office/spreadsheetml/2009/9/main" objectType="CheckBox" checked="Checked" fmlaLink="'Finance and Value Assumptions'!$F$9" lockText="1" noThreeD="1"/>
</file>

<file path=xl/ctrlProps/ctrlProp48.xml><?xml version="1.0" encoding="utf-8"?>
<formControlPr xmlns="http://schemas.microsoft.com/office/spreadsheetml/2009/9/main" objectType="CheckBox" fmlaLink="'Finance and Value Assumptions'!$F$6" lockText="1" noThreeD="1"/>
</file>

<file path=xl/ctrlProps/ctrlProp49.xml><?xml version="1.0" encoding="utf-8"?>
<formControlPr xmlns="http://schemas.microsoft.com/office/spreadsheetml/2009/9/main" objectType="Drop" dropStyle="combo" dx="16" fmlaLink="'Finance and Value Assumptions'!$F$17" fmlaRange="'Finance and Value Assumptions'!$I$15:$I$17" noThreeD="1" sel="3" val="0"/>
</file>

<file path=xl/ctrlProps/ctrlProp50.xml><?xml version="1.0" encoding="utf-8"?>
<formControlPr xmlns="http://schemas.microsoft.com/office/spreadsheetml/2009/9/main" objectType="CheckBox" checked="Checked" fmlaLink="'Finance and Value Assumptions'!$F$9" lockText="1" noThreeD="1"/>
</file>

<file path=xl/ctrlProps/ctrlProp51.xml><?xml version="1.0" encoding="utf-8"?>
<formControlPr xmlns="http://schemas.microsoft.com/office/spreadsheetml/2009/9/main" objectType="Spin" dx="16" fmlaLink="'Finance and Value Assumptions'!$H$82" max="1000" page="10" val="56"/>
</file>

<file path=xl/ctrlProps/ctrlProp52.xml><?xml version="1.0" encoding="utf-8"?>
<formControlPr xmlns="http://schemas.microsoft.com/office/spreadsheetml/2009/9/main" objectType="Spin" dx="16" fmlaLink="'Finance and Value Assumptions'!$H$80" max="300" min="100" page="10" val="130"/>
</file>

<file path=xl/ctrlProps/ctrlProp53.xml><?xml version="1.0" encoding="utf-8"?>
<formControlPr xmlns="http://schemas.microsoft.com/office/spreadsheetml/2009/9/main" objectType="Spin" dx="16" fmlaLink="'Finance and Value Assumptions'!$G$39" max="100" page="10" val="0"/>
</file>

<file path=xl/ctrlProps/ctrlProp54.xml><?xml version="1.0" encoding="utf-8"?>
<formControlPr xmlns="http://schemas.microsoft.com/office/spreadsheetml/2009/9/main" objectType="Spin" dx="16" fmlaLink="'Finance and Value Assumptions'!$G$55" max="1000" page="10" val="7"/>
</file>

<file path=xl/ctrlProps/ctrlProp55.xml><?xml version="1.0" encoding="utf-8"?>
<formControlPr xmlns="http://schemas.microsoft.com/office/spreadsheetml/2009/9/main" objectType="Drop" dropStyle="combo" dx="16" fmlaLink="'Finance and Value Assumptions'!$F$11" fmlaRange="'Finance and Value Assumptions'!$I$11:$I$12" noThreeD="1" sel="2" val="0"/>
</file>

<file path=xl/ctrlProps/ctrlProp56.xml><?xml version="1.0" encoding="utf-8"?>
<formControlPr xmlns="http://schemas.microsoft.com/office/spreadsheetml/2009/9/main" objectType="CheckBox" fmlaLink="'Finance and Value Assumptions'!$F$78" lockText="1" noThreeD="1"/>
</file>

<file path=xl/ctrlProps/ctrlProp57.xml><?xml version="1.0" encoding="utf-8"?>
<formControlPr xmlns="http://schemas.microsoft.com/office/spreadsheetml/2009/9/main" objectType="Spin" dx="16" fmlaLink="Scenarios!$E$18" max="50" min="30" page="10" val="40"/>
</file>

<file path=xl/ctrlProps/ctrlProp58.xml><?xml version="1.0" encoding="utf-8"?>
<formControlPr xmlns="http://schemas.microsoft.com/office/spreadsheetml/2009/9/main" objectType="Drop" dropLines="60" dropStyle="combo" dx="16" fmlaLink="Scenarios!$F$2" fmlaRange="Scenarios!$D$7:$D$11" noThreeD="1" sel="5" val="0"/>
</file>

<file path=xl/ctrlProps/ctrlProp59.xml><?xml version="1.0" encoding="utf-8"?>
<formControlPr xmlns="http://schemas.microsoft.com/office/spreadsheetml/2009/9/main" objectType="Spin" dx="16" fmlaLink="Scenarios!$F$18" max="40" min="10" page="10" val="25"/>
</file>

<file path=xl/ctrlProps/ctrlProp60.xml><?xml version="1.0" encoding="utf-8"?>
<formControlPr xmlns="http://schemas.microsoft.com/office/spreadsheetml/2009/9/main" objectType="Spin" dx="16" fmlaLink="Scenarios!$G$18" inc="100" max="4000" min="2400" page="10" val="3400"/>
</file>

<file path=xl/ctrlProps/ctrlProp61.xml><?xml version="1.0" encoding="utf-8"?>
<formControlPr xmlns="http://schemas.microsoft.com/office/spreadsheetml/2009/9/main" objectType="Spin" dx="16" fmlaLink="Scenarios!$I$18" inc="100" max="6500" min="5500" page="10" val="6500"/>
</file>

<file path=xl/ctrlProps/ctrlProp62.xml><?xml version="1.0" encoding="utf-8"?>
<formControlPr xmlns="http://schemas.microsoft.com/office/spreadsheetml/2009/9/main" objectType="Spin" dx="16" fmlaLink="Scenarios!$L$18" max="100" min="50" page="10" val="80"/>
</file>

<file path=xl/ctrlProps/ctrlProp63.xml><?xml version="1.0" encoding="utf-8"?>
<formControlPr xmlns="http://schemas.microsoft.com/office/spreadsheetml/2009/9/main" objectType="Spin" dx="16" fmlaLink="Scenarios!$H$18" inc="100" max="6500" min="5500" page="10" val="5500"/>
</file>

<file path=xl/ctrlProps/ctrlProp64.xml><?xml version="1.0" encoding="utf-8"?>
<formControlPr xmlns="http://schemas.microsoft.com/office/spreadsheetml/2009/9/main" objectType="Spin" dx="16" fmlaLink="Scenarios!$J$18" max="1000" page="10" val="3"/>
</file>

<file path=xl/ctrlProps/ctrlProp65.xml><?xml version="1.0" encoding="utf-8"?>
<formControlPr xmlns="http://schemas.microsoft.com/office/spreadsheetml/2009/9/main" objectType="Spin" dx="16" fmlaLink="Scenarios!$M$18" max="100" page="10" val="100"/>
</file>

<file path=xl/ctrlProps/ctrlProp66.xml><?xml version="1.0" encoding="utf-8"?>
<formControlPr xmlns="http://schemas.microsoft.com/office/spreadsheetml/2009/9/main" objectType="Spin" dx="16" fmlaLink="Scenarios!$N$18" max="50" page="10" val="2"/>
</file>

<file path=xl/ctrlProps/ctrlProp67.xml><?xml version="1.0" encoding="utf-8"?>
<formControlPr xmlns="http://schemas.microsoft.com/office/spreadsheetml/2009/9/main" objectType="Spin" dx="16" fmlaLink="Scenarios!$O$18" max="50" page="10" val="12"/>
</file>

<file path=xl/ctrlProps/ctrlProp68.xml><?xml version="1.0" encoding="utf-8"?>
<formControlPr xmlns="http://schemas.microsoft.com/office/spreadsheetml/2009/9/main" objectType="Spin" dx="15" fmlaLink="'Finance and Value Assumptions'!$E$5" max="100" page="10" val="75"/>
</file>

<file path=xl/ctrlProps/ctrlProp69.xml><?xml version="1.0" encoding="utf-8"?>
<formControlPr xmlns="http://schemas.microsoft.com/office/spreadsheetml/2009/9/main" objectType="CheckBox" checked="Checked" fmlaLink="'Finance and Value Assumptions'!$F$9" lockText="1" noThreeD="1"/>
</file>

<file path=xl/ctrlProps/ctrlProp70.xml><?xml version="1.0" encoding="utf-8"?>
<formControlPr xmlns="http://schemas.microsoft.com/office/spreadsheetml/2009/9/main" objectType="CheckBox" fmlaLink="'Finance and Value Assumptions'!$F$31" lockText="1" noThreeD="1"/>
</file>

<file path=xl/ctrlProps/ctrlProp71.xml><?xml version="1.0" encoding="utf-8"?>
<formControlPr xmlns="http://schemas.microsoft.com/office/spreadsheetml/2009/9/main" objectType="Spin" dx="15" fmlaLink="'Finance and Value Assumptions'!$F$14" max="25" min="1" page="10" val="12"/>
</file>

<file path=xl/ctrlProps/ctrlProp72.xml><?xml version="1.0" encoding="utf-8"?>
<formControlPr xmlns="http://schemas.microsoft.com/office/spreadsheetml/2009/9/main" objectType="CheckBox" fmlaLink="'Finance and Value Assumptions'!$F$6" lockText="1" noThreeD="1"/>
</file>

<file path=xl/ctrlProps/ctrlProp73.xml><?xml version="1.0" encoding="utf-8"?>
<formControlPr xmlns="http://schemas.microsoft.com/office/spreadsheetml/2009/9/main" objectType="Spin" dx="15" fmlaLink="'Finance and Value Assumptions'!$E$4" max="300" min="100" page="10" val="130"/>
</file>

<file path=xl/ctrlProps/ctrlProp74.xml><?xml version="1.0" encoding="utf-8"?>
<formControlPr xmlns="http://schemas.microsoft.com/office/spreadsheetml/2009/9/main" objectType="Drop" dropStyle="combo" dx="16" fmlaLink="'Finance and Value Assumptions'!$F$17" fmlaRange="'Finance and Value Assumptions'!$I$15:$I$17" noThreeD="1" sel="3" val="0"/>
</file>

<file path=xl/ctrlProps/ctrlProp75.xml><?xml version="1.0" encoding="utf-8"?>
<formControlPr xmlns="http://schemas.microsoft.com/office/spreadsheetml/2009/9/main" objectType="Spin" dx="16" fmlaLink="'Finance and Value Assumptions'!$H$79" max="2040" min="2014" page="10" val="2032"/>
</file>

<file path=xl/ctrlProps/ctrlProp76.xml><?xml version="1.0" encoding="utf-8"?>
<formControlPr xmlns="http://schemas.microsoft.com/office/spreadsheetml/2009/9/main" objectType="Spin" dx="16" fmlaLink="'Finance and Value Assumptions'!$H$75" max="2060" min="2014" page="10" val="2038"/>
</file>

<file path=xl/ctrlProps/ctrlProp77.xml><?xml version="1.0" encoding="utf-8"?>
<formControlPr xmlns="http://schemas.microsoft.com/office/spreadsheetml/2009/9/main" objectType="Spin" dx="16" fmlaLink="'Finance and Value Assumptions'!$H$80" max="300" min="100" page="10" val="130"/>
</file>

<file path=xl/ctrlProps/ctrlProp78.xml><?xml version="1.0" encoding="utf-8"?>
<formControlPr xmlns="http://schemas.microsoft.com/office/spreadsheetml/2009/9/main" objectType="CheckBox" fmlaLink="'Finance and Value Assumptions'!$F$78" lockText="1" noThreeD="1"/>
</file>

<file path=xl/ctrlProps/ctrlProp79.xml><?xml version="1.0" encoding="utf-8"?>
<formControlPr xmlns="http://schemas.microsoft.com/office/spreadsheetml/2009/9/main" objectType="Spin" dx="16" fmlaLink="'Finance and Value Assumptions'!$H$82" max="1000" page="10" val="56"/>
</file>

<file path=xl/ctrlProps/ctrlProp80.xml><?xml version="1.0" encoding="utf-8"?>
<formControlPr xmlns="http://schemas.microsoft.com/office/spreadsheetml/2009/9/main" objectType="Spin" dx="15" fmlaLink="'Finance and Value Assumptions'!$F$29" inc="6" max="24" page="10" val="0"/>
</file>

<file path=xl/ctrlProps/ctrlProp81.xml><?xml version="1.0" encoding="utf-8"?>
<formControlPr xmlns="http://schemas.microsoft.com/office/spreadsheetml/2009/9/main" objectType="Spin" dx="16" fmlaLink="'Finance and Value Assumptions'!$H$81" max="30" page="10" val="0"/>
</file>

<file path=xl/ctrlProps/ctrlProp82.xml><?xml version="1.0" encoding="utf-8"?>
<formControlPr xmlns="http://schemas.microsoft.com/office/spreadsheetml/2009/9/main" objectType="Spin" dx="16" fmlaLink="'Finance and Value Assumptions'!$G$39" max="100" page="10" val="0"/>
</file>

<file path=xl/ctrlProps/ctrlProp83.xml><?xml version="1.0" encoding="utf-8"?>
<formControlPr xmlns="http://schemas.microsoft.com/office/spreadsheetml/2009/9/main" objectType="Spin" dx="16" fmlaLink="'Finance and Value Assumptions'!$G$48" max="100" page="10" val="8"/>
</file>

<file path=xl/ctrlProps/ctrlProp84.xml><?xml version="1.0" encoding="utf-8"?>
<formControlPr xmlns="http://schemas.microsoft.com/office/spreadsheetml/2009/9/main" objectType="Spin" dx="16" fmlaLink="'Finance and Value Assumptions'!$G$55" max="1000" page="10" val="7"/>
</file>

<file path=xl/ctrlProps/ctrlProp85.xml><?xml version="1.0" encoding="utf-8"?>
<formControlPr xmlns="http://schemas.microsoft.com/office/spreadsheetml/2009/9/main" objectType="Drop" dropStyle="combo" dx="16" fmlaLink="'Finance and Value Assumptions'!$F$11" fmlaRange="'Finance and Value Assumptions'!$I$11:$I$12" noThreeD="1" sel="2" val="0"/>
</file>

<file path=xl/ctrlProps/ctrlProp86.xml><?xml version="1.0" encoding="utf-8"?>
<formControlPr xmlns="http://schemas.microsoft.com/office/spreadsheetml/2009/9/main" objectType="Spin" dx="16" fmlaLink="'Finance and Value Assumptions'!$G$41" max="100" page="10" val="4"/>
</file>

<file path=xl/ctrlProps/ctrlProp87.xml><?xml version="1.0" encoding="utf-8"?>
<formControlPr xmlns="http://schemas.microsoft.com/office/spreadsheetml/2009/9/main" objectType="Spin" dx="16" fmlaLink="'Finance and Value Assumptions'!$G$44" max="100" page="10" val="14"/>
</file>

<file path=xl/ctrlProps/ctrlProp88.xml><?xml version="1.0" encoding="utf-8"?>
<formControlPr xmlns="http://schemas.microsoft.com/office/spreadsheetml/2009/9/main" objectType="Drop" dropStyle="combo" dx="16" fmlaLink="'Annual Analysis'!$I$13" fmlaRange="'Annual Analysis'!$E$3:$E$11" noThreeD="1" sel="9" val="2"/>
</file>

<file path=xl/ctrlProps/ctrlProp89.xml><?xml version="1.0" encoding="utf-8"?>
<formControlPr xmlns="http://schemas.microsoft.com/office/spreadsheetml/2009/9/main" objectType="Drop" dropStyle="combo" dx="16" fmlaLink="'Annual Analysis'!$I$13" fmlaRange="'Annual Analysis'!$E$3:$E$11" noThreeD="1" sel="9"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247650</xdr:colOff>
          <xdr:row>30</xdr:row>
          <xdr:rowOff>38100</xdr:rowOff>
        </xdr:from>
        <xdr:to>
          <xdr:col>5</xdr:col>
          <xdr:colOff>444500</xdr:colOff>
          <xdr:row>30</xdr:row>
          <xdr:rowOff>120650</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32</xdr:row>
          <xdr:rowOff>139700</xdr:rowOff>
        </xdr:from>
        <xdr:to>
          <xdr:col>5</xdr:col>
          <xdr:colOff>552450</xdr:colOff>
          <xdr:row>33</xdr:row>
          <xdr:rowOff>152400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222250</xdr:colOff>
          <xdr:row>34</xdr:row>
          <xdr:rowOff>25400</xdr:rowOff>
        </xdr:from>
        <xdr:to>
          <xdr:col>5</xdr:col>
          <xdr:colOff>438150</xdr:colOff>
          <xdr:row>34</xdr:row>
          <xdr:rowOff>107950</xdr:rowOff>
        </xdr:to>
        <xdr:sp macro="" textlink="">
          <xdr:nvSpPr>
            <xdr:cNvPr id="2051" name="Spinner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32</xdr:row>
          <xdr:rowOff>25400</xdr:rowOff>
        </xdr:from>
        <xdr:to>
          <xdr:col>5</xdr:col>
          <xdr:colOff>444500</xdr:colOff>
          <xdr:row>32</xdr:row>
          <xdr:rowOff>107950</xdr:rowOff>
        </xdr:to>
        <xdr:sp macro="" textlink="">
          <xdr:nvSpPr>
            <xdr:cNvPr id="2052" name="Spinner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36</xdr:row>
          <xdr:rowOff>0</xdr:rowOff>
        </xdr:from>
        <xdr:to>
          <xdr:col>5</xdr:col>
          <xdr:colOff>203200</xdr:colOff>
          <xdr:row>36</xdr:row>
          <xdr:rowOff>146050</xdr:rowOff>
        </xdr:to>
        <xdr:sp macro="" textlink="">
          <xdr:nvSpPr>
            <xdr:cNvPr id="2055" name="Drop Dow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38</xdr:row>
          <xdr:rowOff>12700</xdr:rowOff>
        </xdr:from>
        <xdr:to>
          <xdr:col>11</xdr:col>
          <xdr:colOff>393700</xdr:colOff>
          <xdr:row>38</xdr:row>
          <xdr:rowOff>127000</xdr:rowOff>
        </xdr:to>
        <xdr:sp macro="" textlink="">
          <xdr:nvSpPr>
            <xdr:cNvPr id="2057" name="Spinner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43</xdr:row>
          <xdr:rowOff>25400</xdr:rowOff>
        </xdr:from>
        <xdr:to>
          <xdr:col>5</xdr:col>
          <xdr:colOff>330200</xdr:colOff>
          <xdr:row>44</xdr:row>
          <xdr:rowOff>0</xdr:rowOff>
        </xdr:to>
        <xdr:sp macro="" textlink="">
          <xdr:nvSpPr>
            <xdr:cNvPr id="2059" name="Drop Dow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241300</xdr:colOff>
          <xdr:row>43</xdr:row>
          <xdr:rowOff>95250</xdr:rowOff>
        </xdr:from>
        <xdr:to>
          <xdr:col>5</xdr:col>
          <xdr:colOff>603250</xdr:colOff>
          <xdr:row>44</xdr:row>
          <xdr:rowOff>158750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17</xdr:row>
          <xdr:rowOff>12700</xdr:rowOff>
        </xdr:from>
        <xdr:to>
          <xdr:col>5</xdr:col>
          <xdr:colOff>685800</xdr:colOff>
          <xdr:row>18</xdr:row>
          <xdr:rowOff>6350</xdr:rowOff>
        </xdr:to>
        <xdr:sp macro="" textlink="">
          <xdr:nvSpPr>
            <xdr:cNvPr id="2062" name="Drop Dow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1574800</xdr:colOff>
          <xdr:row>4</xdr:row>
          <xdr:rowOff>25400</xdr:rowOff>
        </xdr:from>
        <xdr:to>
          <xdr:col>4</xdr:col>
          <xdr:colOff>63500</xdr:colOff>
          <xdr:row>4</xdr:row>
          <xdr:rowOff>171450</xdr:rowOff>
        </xdr:to>
        <xdr:sp macro="" textlink="">
          <xdr:nvSpPr>
            <xdr:cNvPr id="2063" name="Drop Dow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12</xdr:row>
          <xdr:rowOff>69850</xdr:rowOff>
        </xdr:from>
        <xdr:to>
          <xdr:col>5</xdr:col>
          <xdr:colOff>520700</xdr:colOff>
          <xdr:row>12</xdr:row>
          <xdr:rowOff>158750</xdr:rowOff>
        </xdr:to>
        <xdr:sp macro="" textlink="">
          <xdr:nvSpPr>
            <xdr:cNvPr id="2064" name="Spinner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298450</xdr:colOff>
          <xdr:row>11</xdr:row>
          <xdr:rowOff>69850</xdr:rowOff>
        </xdr:from>
        <xdr:to>
          <xdr:col>5</xdr:col>
          <xdr:colOff>520700</xdr:colOff>
          <xdr:row>11</xdr:row>
          <xdr:rowOff>158750</xdr:rowOff>
        </xdr:to>
        <xdr:sp macro="" textlink="">
          <xdr:nvSpPr>
            <xdr:cNvPr id="2065" name="Spinner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15</xdr:row>
          <xdr:rowOff>38100</xdr:rowOff>
        </xdr:from>
        <xdr:to>
          <xdr:col>5</xdr:col>
          <xdr:colOff>520700</xdr:colOff>
          <xdr:row>15</xdr:row>
          <xdr:rowOff>139700</xdr:rowOff>
        </xdr:to>
        <xdr:sp macro="" textlink="">
          <xdr:nvSpPr>
            <xdr:cNvPr id="2066" name="Spinner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16</xdr:row>
          <xdr:rowOff>31750</xdr:rowOff>
        </xdr:from>
        <xdr:to>
          <xdr:col>5</xdr:col>
          <xdr:colOff>520700</xdr:colOff>
          <xdr:row>16</xdr:row>
          <xdr:rowOff>127000</xdr:rowOff>
        </xdr:to>
        <xdr:sp macro="" textlink="">
          <xdr:nvSpPr>
            <xdr:cNvPr id="2067" name="Spinner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273050</xdr:colOff>
          <xdr:row>5</xdr:row>
          <xdr:rowOff>69850</xdr:rowOff>
        </xdr:from>
        <xdr:to>
          <xdr:col>5</xdr:col>
          <xdr:colOff>508000</xdr:colOff>
          <xdr:row>5</xdr:row>
          <xdr:rowOff>171450</xdr:rowOff>
        </xdr:to>
        <xdr:sp macro="" textlink="">
          <xdr:nvSpPr>
            <xdr:cNvPr id="2068" name="Spinner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21</xdr:row>
          <xdr:rowOff>25400</xdr:rowOff>
        </xdr:from>
        <xdr:to>
          <xdr:col>5</xdr:col>
          <xdr:colOff>520700</xdr:colOff>
          <xdr:row>21</xdr:row>
          <xdr:rowOff>120650</xdr:rowOff>
        </xdr:to>
        <xdr:sp macro="" textlink="">
          <xdr:nvSpPr>
            <xdr:cNvPr id="2070" name="Spinner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254000</xdr:colOff>
          <xdr:row>22</xdr:row>
          <xdr:rowOff>31750</xdr:rowOff>
        </xdr:from>
        <xdr:to>
          <xdr:col>5</xdr:col>
          <xdr:colOff>520700</xdr:colOff>
          <xdr:row>22</xdr:row>
          <xdr:rowOff>146050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254000</xdr:colOff>
          <xdr:row>31</xdr:row>
          <xdr:rowOff>44450</xdr:rowOff>
        </xdr:from>
        <xdr:to>
          <xdr:col>5</xdr:col>
          <xdr:colOff>444500</xdr:colOff>
          <xdr:row>31</xdr:row>
          <xdr:rowOff>120650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254000</xdr:colOff>
          <xdr:row>19</xdr:row>
          <xdr:rowOff>44450</xdr:rowOff>
        </xdr:from>
        <xdr:to>
          <xdr:col>5</xdr:col>
          <xdr:colOff>520700</xdr:colOff>
          <xdr:row>19</xdr:row>
          <xdr:rowOff>133350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241300</xdr:colOff>
          <xdr:row>41</xdr:row>
          <xdr:rowOff>57150</xdr:rowOff>
        </xdr:from>
        <xdr:to>
          <xdr:col>5</xdr:col>
          <xdr:colOff>488950</xdr:colOff>
          <xdr:row>41</xdr:row>
          <xdr:rowOff>165100</xdr:rowOff>
        </xdr:to>
        <xdr:sp macro="" textlink="">
          <xdr:nvSpPr>
            <xdr:cNvPr id="2083" name="Spinner 35" hidden="1">
              <a:extLst>
                <a:ext uri="{63B3BB69-23CF-44E3-9099-C40C66FF867C}">
                  <a14:compatExt spid="_x0000_s2083"/>
                </a:ext>
                <a:ext uri="{FF2B5EF4-FFF2-40B4-BE49-F238E27FC236}">
                  <a16:creationId xmlns:a16="http://schemas.microsoft.com/office/drawing/2014/main" id="{00000000-0008-0000-0200-00002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234950</xdr:colOff>
          <xdr:row>23</xdr:row>
          <xdr:rowOff>31750</xdr:rowOff>
        </xdr:from>
        <xdr:to>
          <xdr:col>5</xdr:col>
          <xdr:colOff>520700</xdr:colOff>
          <xdr:row>23</xdr:row>
          <xdr:rowOff>139700</xdr:rowOff>
        </xdr:to>
        <xdr:sp macro="" textlink="">
          <xdr:nvSpPr>
            <xdr:cNvPr id="2088" name="Spinner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24</xdr:row>
          <xdr:rowOff>38100</xdr:rowOff>
        </xdr:from>
        <xdr:to>
          <xdr:col>5</xdr:col>
          <xdr:colOff>520700</xdr:colOff>
          <xdr:row>24</xdr:row>
          <xdr:rowOff>171450</xdr:rowOff>
        </xdr:to>
        <xdr:sp macro="" textlink="">
          <xdr:nvSpPr>
            <xdr:cNvPr id="2089" name="Spinner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18</xdr:row>
          <xdr:rowOff>44450</xdr:rowOff>
        </xdr:from>
        <xdr:to>
          <xdr:col>5</xdr:col>
          <xdr:colOff>520700</xdr:colOff>
          <xdr:row>18</xdr:row>
          <xdr:rowOff>139700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222250</xdr:colOff>
          <xdr:row>39</xdr:row>
          <xdr:rowOff>38100</xdr:rowOff>
        </xdr:from>
        <xdr:to>
          <xdr:col>5</xdr:col>
          <xdr:colOff>488950</xdr:colOff>
          <xdr:row>39</xdr:row>
          <xdr:rowOff>171450</xdr:rowOff>
        </xdr:to>
        <xdr:sp macro="" textlink="">
          <xdr:nvSpPr>
            <xdr:cNvPr id="2092" name="Spinner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158081</xdr:colOff>
      <xdr:row>6</xdr:row>
      <xdr:rowOff>37812</xdr:rowOff>
    </xdr:from>
    <xdr:to>
      <xdr:col>19</xdr:col>
      <xdr:colOff>225266</xdr:colOff>
      <xdr:row>20</xdr:row>
      <xdr:rowOff>27686</xdr:rowOff>
    </xdr:to>
    <xdr:graphicFrame macro="">
      <xdr:nvGraphicFramePr>
        <xdr:cNvPr id="7" name="Chart 6">
          <a:extLst>
            <a:ext uri="{FF2B5EF4-FFF2-40B4-BE49-F238E27FC236}">
              <a16:creationId xmlns:a16="http://schemas.microsoft.com/office/drawing/2014/main" id="{89FC8DBB-9F08-4160-B79D-45883A516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96032</xdr:colOff>
      <xdr:row>20</xdr:row>
      <xdr:rowOff>74412</xdr:rowOff>
    </xdr:from>
    <xdr:to>
      <xdr:col>19</xdr:col>
      <xdr:colOff>132051</xdr:colOff>
      <xdr:row>35</xdr:row>
      <xdr:rowOff>150452</xdr:rowOff>
    </xdr:to>
    <xdr:graphicFrame macro="">
      <xdr:nvGraphicFramePr>
        <xdr:cNvPr id="8" name="Chart 7">
          <a:extLst>
            <a:ext uri="{FF2B5EF4-FFF2-40B4-BE49-F238E27FC236}">
              <a16:creationId xmlns:a16="http://schemas.microsoft.com/office/drawing/2014/main" id="{B0BC2806-6D64-4627-8C2C-E93D70083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63500</xdr:colOff>
          <xdr:row>13</xdr:row>
          <xdr:rowOff>171450</xdr:rowOff>
        </xdr:from>
        <xdr:to>
          <xdr:col>5</xdr:col>
          <xdr:colOff>615950</xdr:colOff>
          <xdr:row>15</xdr:row>
          <xdr:rowOff>0</xdr:rowOff>
        </xdr:to>
        <xdr:sp macro="" textlink="">
          <xdr:nvSpPr>
            <xdr:cNvPr id="2094" name="Drop Dow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97636</xdr:colOff>
      <xdr:row>35</xdr:row>
      <xdr:rowOff>151280</xdr:rowOff>
    </xdr:from>
    <xdr:to>
      <xdr:col>19</xdr:col>
      <xdr:colOff>103209</xdr:colOff>
      <xdr:row>52</xdr:row>
      <xdr:rowOff>178466</xdr:rowOff>
    </xdr:to>
    <xdr:graphicFrame macro="">
      <xdr:nvGraphicFramePr>
        <xdr:cNvPr id="3" name="Chart 2">
          <a:extLst>
            <a:ext uri="{FF2B5EF4-FFF2-40B4-BE49-F238E27FC236}">
              <a16:creationId xmlns:a16="http://schemas.microsoft.com/office/drawing/2014/main" id="{C4853420-2FB8-E39A-1483-9A8D5AEBCA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140261</xdr:colOff>
      <xdr:row>35</xdr:row>
      <xdr:rowOff>146647</xdr:rowOff>
    </xdr:from>
    <xdr:to>
      <xdr:col>27</xdr:col>
      <xdr:colOff>44952</xdr:colOff>
      <xdr:row>52</xdr:row>
      <xdr:rowOff>149049</xdr:rowOff>
    </xdr:to>
    <xdr:graphicFrame macro="">
      <xdr:nvGraphicFramePr>
        <xdr:cNvPr id="4" name="Chart 3">
          <a:extLst>
            <a:ext uri="{FF2B5EF4-FFF2-40B4-BE49-F238E27FC236}">
              <a16:creationId xmlns:a16="http://schemas.microsoft.com/office/drawing/2014/main" id="{3E37FFAE-2869-4019-9BE2-BDF6F716AF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11</xdr:col>
          <xdr:colOff>158750</xdr:colOff>
          <xdr:row>20</xdr:row>
          <xdr:rowOff>63500</xdr:rowOff>
        </xdr:from>
        <xdr:to>
          <xdr:col>11</xdr:col>
          <xdr:colOff>406400</xdr:colOff>
          <xdr:row>20</xdr:row>
          <xdr:rowOff>171450</xdr:rowOff>
        </xdr:to>
        <xdr:sp macro="" textlink="">
          <xdr:nvSpPr>
            <xdr:cNvPr id="2095" name="Spinner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21</xdr:row>
          <xdr:rowOff>44450</xdr:rowOff>
        </xdr:from>
        <xdr:to>
          <xdr:col>11</xdr:col>
          <xdr:colOff>400050</xdr:colOff>
          <xdr:row>21</xdr:row>
          <xdr:rowOff>165100</xdr:rowOff>
        </xdr:to>
        <xdr:sp macro="" textlink="">
          <xdr:nvSpPr>
            <xdr:cNvPr id="2096" name="Spinner 48" hidden="1">
              <a:extLst>
                <a:ext uri="{63B3BB69-23CF-44E3-9099-C40C66FF867C}">
                  <a14:compatExt spid="_x0000_s2096"/>
                </a:ext>
                <a:ext uri="{FF2B5EF4-FFF2-40B4-BE49-F238E27FC236}">
                  <a16:creationId xmlns:a16="http://schemas.microsoft.com/office/drawing/2014/main" id="{00000000-0008-0000-0200-000030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22</xdr:row>
          <xdr:rowOff>50800</xdr:rowOff>
        </xdr:from>
        <xdr:to>
          <xdr:col>11</xdr:col>
          <xdr:colOff>412750</xdr:colOff>
          <xdr:row>22</xdr:row>
          <xdr:rowOff>165100</xdr:rowOff>
        </xdr:to>
        <xdr:sp macro="" textlink="">
          <xdr:nvSpPr>
            <xdr:cNvPr id="2097" name="Spinner 49" hidden="1">
              <a:extLst>
                <a:ext uri="{63B3BB69-23CF-44E3-9099-C40C66FF867C}">
                  <a14:compatExt spid="_x0000_s2097"/>
                </a:ext>
                <a:ext uri="{FF2B5EF4-FFF2-40B4-BE49-F238E27FC236}">
                  <a16:creationId xmlns:a16="http://schemas.microsoft.com/office/drawing/2014/main" id="{00000000-0008-0000-0200-00003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23</xdr:row>
          <xdr:rowOff>44450</xdr:rowOff>
        </xdr:from>
        <xdr:to>
          <xdr:col>11</xdr:col>
          <xdr:colOff>400050</xdr:colOff>
          <xdr:row>23</xdr:row>
          <xdr:rowOff>158750</xdr:rowOff>
        </xdr:to>
        <xdr:sp macro="" textlink="">
          <xdr:nvSpPr>
            <xdr:cNvPr id="2098" name="Spinner 50" hidden="1">
              <a:extLst>
                <a:ext uri="{63B3BB69-23CF-44E3-9099-C40C66FF867C}">
                  <a14:compatExt spid="_x0000_s2098"/>
                </a:ext>
                <a:ext uri="{FF2B5EF4-FFF2-40B4-BE49-F238E27FC236}">
                  <a16:creationId xmlns:a16="http://schemas.microsoft.com/office/drawing/2014/main" id="{00000000-0008-0000-0200-00003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19</xdr:col>
      <xdr:colOff>118473</xdr:colOff>
      <xdr:row>6</xdr:row>
      <xdr:rowOff>50972</xdr:rowOff>
    </xdr:from>
    <xdr:to>
      <xdr:col>27</xdr:col>
      <xdr:colOff>204890</xdr:colOff>
      <xdr:row>20</xdr:row>
      <xdr:rowOff>92850</xdr:rowOff>
    </xdr:to>
    <xdr:graphicFrame macro="">
      <xdr:nvGraphicFramePr>
        <xdr:cNvPr id="11" name="Chart 10">
          <a:extLst>
            <a:ext uri="{FF2B5EF4-FFF2-40B4-BE49-F238E27FC236}">
              <a16:creationId xmlns:a16="http://schemas.microsoft.com/office/drawing/2014/main" id="{77DECD3E-A9D5-4919-8974-34A4A08F7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158592</xdr:colOff>
      <xdr:row>20</xdr:row>
      <xdr:rowOff>93922</xdr:rowOff>
    </xdr:from>
    <xdr:to>
      <xdr:col>27</xdr:col>
      <xdr:colOff>148862</xdr:colOff>
      <xdr:row>35</xdr:row>
      <xdr:rowOff>166369</xdr:rowOff>
    </xdr:to>
    <xdr:graphicFrame macro="">
      <xdr:nvGraphicFramePr>
        <xdr:cNvPr id="12" name="Chart 11">
          <a:extLst>
            <a:ext uri="{FF2B5EF4-FFF2-40B4-BE49-F238E27FC236}">
              <a16:creationId xmlns:a16="http://schemas.microsoft.com/office/drawing/2014/main" id="{25B131AA-2809-4F4A-80AE-EE3D9A3D15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5</xdr:col>
          <xdr:colOff>209550</xdr:colOff>
          <xdr:row>35</xdr:row>
          <xdr:rowOff>0</xdr:rowOff>
        </xdr:from>
        <xdr:to>
          <xdr:col>5</xdr:col>
          <xdr:colOff>450850</xdr:colOff>
          <xdr:row>35</xdr:row>
          <xdr:rowOff>133350</xdr:rowOff>
        </xdr:to>
        <xdr:sp macro="" textlink="">
          <xdr:nvSpPr>
            <xdr:cNvPr id="2099" name="Spinner 51" hidden="1">
              <a:extLst>
                <a:ext uri="{63B3BB69-23CF-44E3-9099-C40C66FF867C}">
                  <a14:compatExt spid="_x0000_s2099"/>
                </a:ext>
                <a:ext uri="{FF2B5EF4-FFF2-40B4-BE49-F238E27FC236}">
                  <a16:creationId xmlns:a16="http://schemas.microsoft.com/office/drawing/2014/main" id="{00000000-0008-0000-0200-00003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9</xdr:row>
          <xdr:rowOff>57150</xdr:rowOff>
        </xdr:from>
        <xdr:to>
          <xdr:col>5</xdr:col>
          <xdr:colOff>514350</xdr:colOff>
          <xdr:row>9</xdr:row>
          <xdr:rowOff>177800</xdr:rowOff>
        </xdr:to>
        <xdr:sp macro="" textlink="">
          <xdr:nvSpPr>
            <xdr:cNvPr id="2100" name="Spinner 52" hidden="1">
              <a:extLst>
                <a:ext uri="{63B3BB69-23CF-44E3-9099-C40C66FF867C}">
                  <a14:compatExt spid="_x0000_s2100"/>
                </a:ext>
                <a:ext uri="{FF2B5EF4-FFF2-40B4-BE49-F238E27FC236}">
                  <a16:creationId xmlns:a16="http://schemas.microsoft.com/office/drawing/2014/main" id="{00000000-0008-0000-0200-00003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7</xdr:row>
          <xdr:rowOff>31750</xdr:rowOff>
        </xdr:from>
        <xdr:to>
          <xdr:col>9</xdr:col>
          <xdr:colOff>444500</xdr:colOff>
          <xdr:row>7</xdr:row>
          <xdr:rowOff>120650</xdr:rowOff>
        </xdr:to>
        <xdr:sp macro="" textlink="">
          <xdr:nvSpPr>
            <xdr:cNvPr id="3073" name="Spinner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82550</xdr:colOff>
          <xdr:row>12</xdr:row>
          <xdr:rowOff>6350</xdr:rowOff>
        </xdr:from>
        <xdr:to>
          <xdr:col>9</xdr:col>
          <xdr:colOff>412750</xdr:colOff>
          <xdr:row>12</xdr:row>
          <xdr:rowOff>114300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xdr:colOff>
          <xdr:row>8</xdr:row>
          <xdr:rowOff>6350</xdr:rowOff>
        </xdr:from>
        <xdr:to>
          <xdr:col>9</xdr:col>
          <xdr:colOff>444500</xdr:colOff>
          <xdr:row>8</xdr:row>
          <xdr:rowOff>114300</xdr:rowOff>
        </xdr:to>
        <xdr:sp macro="" textlink="">
          <xdr:nvSpPr>
            <xdr:cNvPr id="3075" name="Spinner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16</xdr:row>
          <xdr:rowOff>25400</xdr:rowOff>
        </xdr:from>
        <xdr:to>
          <xdr:col>5</xdr:col>
          <xdr:colOff>273050</xdr:colOff>
          <xdr:row>16</xdr:row>
          <xdr:rowOff>107950</xdr:rowOff>
        </xdr:to>
        <xdr:sp macro="" textlink="">
          <xdr:nvSpPr>
            <xdr:cNvPr id="3076" name="Spinner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17</xdr:row>
          <xdr:rowOff>25400</xdr:rowOff>
        </xdr:from>
        <xdr:to>
          <xdr:col>5</xdr:col>
          <xdr:colOff>273050</xdr:colOff>
          <xdr:row>17</xdr:row>
          <xdr:rowOff>107950</xdr:rowOff>
        </xdr:to>
        <xdr:sp macro="" textlink="">
          <xdr:nvSpPr>
            <xdr:cNvPr id="3077" name="Spinner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18</xdr:row>
          <xdr:rowOff>25400</xdr:rowOff>
        </xdr:from>
        <xdr:to>
          <xdr:col>5</xdr:col>
          <xdr:colOff>273050</xdr:colOff>
          <xdr:row>18</xdr:row>
          <xdr:rowOff>107950</xdr:rowOff>
        </xdr:to>
        <xdr:sp macro="" textlink="">
          <xdr:nvSpPr>
            <xdr:cNvPr id="3078" name="Spinner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19</xdr:row>
          <xdr:rowOff>25400</xdr:rowOff>
        </xdr:from>
        <xdr:to>
          <xdr:col>5</xdr:col>
          <xdr:colOff>273050</xdr:colOff>
          <xdr:row>19</xdr:row>
          <xdr:rowOff>107950</xdr:rowOff>
        </xdr:to>
        <xdr:sp macro="" textlink="">
          <xdr:nvSpPr>
            <xdr:cNvPr id="3079" name="Spinner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19050</xdr:colOff>
      <xdr:row>28</xdr:row>
      <xdr:rowOff>141940</xdr:rowOff>
    </xdr:from>
    <xdr:to>
      <xdr:col>7</xdr:col>
      <xdr:colOff>828675</xdr:colOff>
      <xdr:row>49</xdr:row>
      <xdr:rowOff>2986</xdr:rowOff>
    </xdr:to>
    <xdr:graphicFrame macro="">
      <xdr:nvGraphicFramePr>
        <xdr:cNvPr id="2" name="Chart 1">
          <a:extLst>
            <a:ext uri="{FF2B5EF4-FFF2-40B4-BE49-F238E27FC236}">
              <a16:creationId xmlns:a16="http://schemas.microsoft.com/office/drawing/2014/main" id="{4410FCAE-31DB-4BC3-A968-CEE440D74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19050</xdr:colOff>
          <xdr:row>11</xdr:row>
          <xdr:rowOff>12700</xdr:rowOff>
        </xdr:from>
        <xdr:to>
          <xdr:col>5</xdr:col>
          <xdr:colOff>412750</xdr:colOff>
          <xdr:row>11</xdr:row>
          <xdr:rowOff>120650</xdr:rowOff>
        </xdr:to>
        <xdr:sp macro="" textlink="">
          <xdr:nvSpPr>
            <xdr:cNvPr id="3080" name="Spinner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4</xdr:row>
          <xdr:rowOff>158750</xdr:rowOff>
        </xdr:from>
        <xdr:to>
          <xdr:col>9</xdr:col>
          <xdr:colOff>565150</xdr:colOff>
          <xdr:row>6</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811967</xdr:colOff>
      <xdr:row>28</xdr:row>
      <xdr:rowOff>151879</xdr:rowOff>
    </xdr:from>
    <xdr:to>
      <xdr:col>14</xdr:col>
      <xdr:colOff>316094</xdr:colOff>
      <xdr:row>49</xdr:row>
      <xdr:rowOff>41640</xdr:rowOff>
    </xdr:to>
    <xdr:graphicFrame macro="">
      <xdr:nvGraphicFramePr>
        <xdr:cNvPr id="5" name="Chart 4">
          <a:extLst>
            <a:ext uri="{FF2B5EF4-FFF2-40B4-BE49-F238E27FC236}">
              <a16:creationId xmlns:a16="http://schemas.microsoft.com/office/drawing/2014/main" id="{C2232003-02CF-4154-82EC-6468B1327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xdr:col>
          <xdr:colOff>76200</xdr:colOff>
          <xdr:row>24</xdr:row>
          <xdr:rowOff>25400</xdr:rowOff>
        </xdr:from>
        <xdr:to>
          <xdr:col>9</xdr:col>
          <xdr:colOff>330200</xdr:colOff>
          <xdr:row>24</xdr:row>
          <xdr:rowOff>139700</xdr:rowOff>
        </xdr:to>
        <xdr:sp macro="" textlink="">
          <xdr:nvSpPr>
            <xdr:cNvPr id="3082" name="Spinner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69850</xdr:colOff>
          <xdr:row>25</xdr:row>
          <xdr:rowOff>38100</xdr:rowOff>
        </xdr:from>
        <xdr:to>
          <xdr:col>9</xdr:col>
          <xdr:colOff>311150</xdr:colOff>
          <xdr:row>26</xdr:row>
          <xdr:rowOff>0</xdr:rowOff>
        </xdr:to>
        <xdr:sp macro="" textlink="">
          <xdr:nvSpPr>
            <xdr:cNvPr id="3083" name="Spinner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63500</xdr:colOff>
          <xdr:row>26</xdr:row>
          <xdr:rowOff>31750</xdr:rowOff>
        </xdr:from>
        <xdr:to>
          <xdr:col>9</xdr:col>
          <xdr:colOff>304800</xdr:colOff>
          <xdr:row>26</xdr:row>
          <xdr:rowOff>146050</xdr:rowOff>
        </xdr:to>
        <xdr:sp macro="" textlink="">
          <xdr:nvSpPr>
            <xdr:cNvPr id="3084" name="Spinner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63500</xdr:colOff>
          <xdr:row>27</xdr:row>
          <xdr:rowOff>25400</xdr:rowOff>
        </xdr:from>
        <xdr:to>
          <xdr:col>9</xdr:col>
          <xdr:colOff>304800</xdr:colOff>
          <xdr:row>27</xdr:row>
          <xdr:rowOff>139700</xdr:rowOff>
        </xdr:to>
        <xdr:sp macro="" textlink="">
          <xdr:nvSpPr>
            <xdr:cNvPr id="3085" name="Spinner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absoluteAnchor>
    <xdr:pos x="11234678" y="5404196"/>
    <xdr:ext cx="4640322" cy="3881378"/>
    <xdr:graphicFrame macro="">
      <xdr:nvGraphicFramePr>
        <xdr:cNvPr id="6" name="Chart 5">
          <a:extLst>
            <a:ext uri="{FF2B5EF4-FFF2-40B4-BE49-F238E27FC236}">
              <a16:creationId xmlns:a16="http://schemas.microsoft.com/office/drawing/2014/main" id="{C82DF6CA-BA51-4EB7-941B-07CE6C7ECCE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mc:AlternateContent xmlns:mc="http://schemas.openxmlformats.org/markup-compatibility/2006">
    <mc:Choice xmlns:a14="http://schemas.microsoft.com/office/drawing/2010/main" Requires="a14">
      <xdr:twoCellAnchor editAs="oneCell">
        <xdr:from>
          <xdr:col>16</xdr:col>
          <xdr:colOff>285750</xdr:colOff>
          <xdr:row>29</xdr:row>
          <xdr:rowOff>38100</xdr:rowOff>
        </xdr:from>
        <xdr:to>
          <xdr:col>19</xdr:col>
          <xdr:colOff>476250</xdr:colOff>
          <xdr:row>30</xdr:row>
          <xdr:rowOff>50800</xdr:rowOff>
        </xdr:to>
        <xdr:sp macro="" textlink="">
          <xdr:nvSpPr>
            <xdr:cNvPr id="3086" name="Drop Dow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4</xdr:row>
          <xdr:rowOff>0</xdr:rowOff>
        </xdr:from>
        <xdr:to>
          <xdr:col>6</xdr:col>
          <xdr:colOff>6350</xdr:colOff>
          <xdr:row>5</xdr:row>
          <xdr:rowOff>38100</xdr:rowOff>
        </xdr:to>
        <xdr:sp macro="" textlink="">
          <xdr:nvSpPr>
            <xdr:cNvPr id="8193" name="Drop Dow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31750</xdr:colOff>
          <xdr:row>216</xdr:row>
          <xdr:rowOff>0</xdr:rowOff>
        </xdr:from>
        <xdr:to>
          <xdr:col>6</xdr:col>
          <xdr:colOff>336550</xdr:colOff>
          <xdr:row>217</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87</xdr:row>
          <xdr:rowOff>146050</xdr:rowOff>
        </xdr:from>
        <xdr:to>
          <xdr:col>5</xdr:col>
          <xdr:colOff>647700</xdr:colOff>
          <xdr:row>89</xdr:row>
          <xdr:rowOff>76200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82550</xdr:colOff>
          <xdr:row>92</xdr:row>
          <xdr:rowOff>31750</xdr:rowOff>
        </xdr:from>
        <xdr:to>
          <xdr:col>5</xdr:col>
          <xdr:colOff>1047750</xdr:colOff>
          <xdr:row>93</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120650</xdr:colOff>
          <xdr:row>94</xdr:row>
          <xdr:rowOff>114300</xdr:rowOff>
        </xdr:from>
        <xdr:to>
          <xdr:col>5</xdr:col>
          <xdr:colOff>431800</xdr:colOff>
          <xdr:row>96</xdr:row>
          <xdr:rowOff>50800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120650</xdr:colOff>
          <xdr:row>236</xdr:row>
          <xdr:rowOff>38100</xdr:rowOff>
        </xdr:from>
        <xdr:to>
          <xdr:col>6</xdr:col>
          <xdr:colOff>482600</xdr:colOff>
          <xdr:row>236</xdr:row>
          <xdr:rowOff>139700</xdr:rowOff>
        </xdr:to>
        <xdr:sp macro="" textlink="">
          <xdr:nvSpPr>
            <xdr:cNvPr id="9221" name="Spinner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235</xdr:row>
          <xdr:rowOff>0</xdr:rowOff>
        </xdr:from>
        <xdr:to>
          <xdr:col>6</xdr:col>
          <xdr:colOff>482600</xdr:colOff>
          <xdr:row>235</xdr:row>
          <xdr:rowOff>107950</xdr:rowOff>
        </xdr:to>
        <xdr:sp macro="" textlink="">
          <xdr:nvSpPr>
            <xdr:cNvPr id="9222" name="Spinner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101</xdr:row>
          <xdr:rowOff>146050</xdr:rowOff>
        </xdr:from>
        <xdr:to>
          <xdr:col>5</xdr:col>
          <xdr:colOff>381000</xdr:colOff>
          <xdr:row>102</xdr:row>
          <xdr:rowOff>152400</xdr:rowOff>
        </xdr:to>
        <xdr:sp macro="" textlink="">
          <xdr:nvSpPr>
            <xdr:cNvPr id="9223" name="Spinner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184150</xdr:colOff>
          <xdr:row>103</xdr:row>
          <xdr:rowOff>0</xdr:rowOff>
        </xdr:from>
        <xdr:to>
          <xdr:col>6</xdr:col>
          <xdr:colOff>425450</xdr:colOff>
          <xdr:row>103</xdr:row>
          <xdr:rowOff>114300</xdr:rowOff>
        </xdr:to>
        <xdr:sp macro="" textlink="">
          <xdr:nvSpPr>
            <xdr:cNvPr id="9227" name="Spinner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97</xdr:row>
          <xdr:rowOff>57150</xdr:rowOff>
        </xdr:from>
        <xdr:to>
          <xdr:col>6</xdr:col>
          <xdr:colOff>222250</xdr:colOff>
          <xdr:row>98</xdr:row>
          <xdr:rowOff>50800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238</xdr:row>
          <xdr:rowOff>76200</xdr:rowOff>
        </xdr:from>
        <xdr:to>
          <xdr:col>6</xdr:col>
          <xdr:colOff>603250</xdr:colOff>
          <xdr:row>240</xdr:row>
          <xdr:rowOff>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234950</xdr:colOff>
          <xdr:row>10</xdr:row>
          <xdr:rowOff>0</xdr:rowOff>
        </xdr:from>
        <xdr:to>
          <xdr:col>4</xdr:col>
          <xdr:colOff>565150</xdr:colOff>
          <xdr:row>10</xdr:row>
          <xdr:rowOff>0</xdr:rowOff>
        </xdr:to>
        <xdr:sp macro="" textlink="">
          <xdr:nvSpPr>
            <xdr:cNvPr id="4097" name="Spinner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xdr:row>
          <xdr:rowOff>82550</xdr:rowOff>
        </xdr:from>
        <xdr:to>
          <xdr:col>3</xdr:col>
          <xdr:colOff>2711450</xdr:colOff>
          <xdr:row>4</xdr:row>
          <xdr:rowOff>247650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234950</xdr:colOff>
          <xdr:row>10</xdr:row>
          <xdr:rowOff>0</xdr:rowOff>
        </xdr:from>
        <xdr:to>
          <xdr:col>5</xdr:col>
          <xdr:colOff>565150</xdr:colOff>
          <xdr:row>10</xdr:row>
          <xdr:rowOff>0</xdr:rowOff>
        </xdr:to>
        <xdr:sp macro="" textlink="">
          <xdr:nvSpPr>
            <xdr:cNvPr id="4100" name="Spinner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82550</xdr:colOff>
          <xdr:row>10</xdr:row>
          <xdr:rowOff>0</xdr:rowOff>
        </xdr:from>
        <xdr:to>
          <xdr:col>6</xdr:col>
          <xdr:colOff>412750</xdr:colOff>
          <xdr:row>10</xdr:row>
          <xdr:rowOff>0</xdr:rowOff>
        </xdr:to>
        <xdr:sp macro="" textlink="">
          <xdr:nvSpPr>
            <xdr:cNvPr id="4101" name="Spinner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146050</xdr:colOff>
          <xdr:row>10</xdr:row>
          <xdr:rowOff>0</xdr:rowOff>
        </xdr:from>
        <xdr:to>
          <xdr:col>8</xdr:col>
          <xdr:colOff>463550</xdr:colOff>
          <xdr:row>10</xdr:row>
          <xdr:rowOff>0</xdr:rowOff>
        </xdr:to>
        <xdr:sp macro="" textlink="">
          <xdr:nvSpPr>
            <xdr:cNvPr id="4102" name="Spinner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10</xdr:row>
          <xdr:rowOff>0</xdr:rowOff>
        </xdr:from>
        <xdr:to>
          <xdr:col>11</xdr:col>
          <xdr:colOff>406400</xdr:colOff>
          <xdr:row>10</xdr:row>
          <xdr:rowOff>0</xdr:rowOff>
        </xdr:to>
        <xdr:sp macro="" textlink="">
          <xdr:nvSpPr>
            <xdr:cNvPr id="4103" name="Spinner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146050</xdr:colOff>
          <xdr:row>10</xdr:row>
          <xdr:rowOff>0</xdr:rowOff>
        </xdr:from>
        <xdr:to>
          <xdr:col>7</xdr:col>
          <xdr:colOff>463550</xdr:colOff>
          <xdr:row>10</xdr:row>
          <xdr:rowOff>0</xdr:rowOff>
        </xdr:to>
        <xdr:sp macro="" textlink="">
          <xdr:nvSpPr>
            <xdr:cNvPr id="4105" name="Spinner 9" hidden="1">
              <a:extLst>
                <a:ext uri="{63B3BB69-23CF-44E3-9099-C40C66FF867C}">
                  <a14:compatExt spid="_x0000_s4105"/>
                </a:ext>
                <a:ext uri="{FF2B5EF4-FFF2-40B4-BE49-F238E27FC236}">
                  <a16:creationId xmlns:a16="http://schemas.microsoft.com/office/drawing/2014/main" id="{00000000-0008-0000-0600-000009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146050</xdr:colOff>
          <xdr:row>10</xdr:row>
          <xdr:rowOff>0</xdr:rowOff>
        </xdr:from>
        <xdr:to>
          <xdr:col>9</xdr:col>
          <xdr:colOff>463550</xdr:colOff>
          <xdr:row>10</xdr:row>
          <xdr:rowOff>0</xdr:rowOff>
        </xdr:to>
        <xdr:sp macro="" textlink="">
          <xdr:nvSpPr>
            <xdr:cNvPr id="4106" name="Spinner 10"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234950</xdr:colOff>
          <xdr:row>10</xdr:row>
          <xdr:rowOff>0</xdr:rowOff>
        </xdr:from>
        <xdr:to>
          <xdr:col>12</xdr:col>
          <xdr:colOff>565150</xdr:colOff>
          <xdr:row>10</xdr:row>
          <xdr:rowOff>0</xdr:rowOff>
        </xdr:to>
        <xdr:sp macro="" textlink="">
          <xdr:nvSpPr>
            <xdr:cNvPr id="4107" name="Spinner 11" hidden="1">
              <a:extLst>
                <a:ext uri="{63B3BB69-23CF-44E3-9099-C40C66FF867C}">
                  <a14:compatExt spid="_x0000_s4107"/>
                </a:ext>
                <a:ext uri="{FF2B5EF4-FFF2-40B4-BE49-F238E27FC236}">
                  <a16:creationId xmlns:a16="http://schemas.microsoft.com/office/drawing/2014/main" id="{00000000-0008-0000-0600-00000B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234950</xdr:colOff>
          <xdr:row>10</xdr:row>
          <xdr:rowOff>0</xdr:rowOff>
        </xdr:from>
        <xdr:to>
          <xdr:col>13</xdr:col>
          <xdr:colOff>565150</xdr:colOff>
          <xdr:row>10</xdr:row>
          <xdr:rowOff>0</xdr:rowOff>
        </xdr:to>
        <xdr:sp macro="" textlink="">
          <xdr:nvSpPr>
            <xdr:cNvPr id="4108" name="Spinner 12" hidden="1">
              <a:extLst>
                <a:ext uri="{63B3BB69-23CF-44E3-9099-C40C66FF867C}">
                  <a14:compatExt spid="_x0000_s4108"/>
                </a:ext>
                <a:ext uri="{FF2B5EF4-FFF2-40B4-BE49-F238E27FC236}">
                  <a16:creationId xmlns:a16="http://schemas.microsoft.com/office/drawing/2014/main" id="{00000000-0008-0000-0600-00000C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234950</xdr:colOff>
          <xdr:row>10</xdr:row>
          <xdr:rowOff>0</xdr:rowOff>
        </xdr:from>
        <xdr:to>
          <xdr:col>14</xdr:col>
          <xdr:colOff>565150</xdr:colOff>
          <xdr:row>10</xdr:row>
          <xdr:rowOff>0</xdr:rowOff>
        </xdr:to>
        <xdr:sp macro="" textlink="">
          <xdr:nvSpPr>
            <xdr:cNvPr id="4109" name="Spinner 13" hidden="1">
              <a:extLst>
                <a:ext uri="{63B3BB69-23CF-44E3-9099-C40C66FF867C}">
                  <a14:compatExt spid="_x0000_s4109"/>
                </a:ext>
                <a:ext uri="{FF2B5EF4-FFF2-40B4-BE49-F238E27FC236}">
                  <a16:creationId xmlns:a16="http://schemas.microsoft.com/office/drawing/2014/main" id="{00000000-0008-0000-0600-00000D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1003193</xdr:colOff>
      <xdr:row>24</xdr:row>
      <xdr:rowOff>81110</xdr:rowOff>
    </xdr:from>
    <xdr:to>
      <xdr:col>12</xdr:col>
      <xdr:colOff>105656</xdr:colOff>
      <xdr:row>40</xdr:row>
      <xdr:rowOff>148345</xdr:rowOff>
    </xdr:to>
    <xdr:graphicFrame macro="">
      <xdr:nvGraphicFramePr>
        <xdr:cNvPr id="2" name="Chart 1">
          <a:extLst>
            <a:ext uri="{FF2B5EF4-FFF2-40B4-BE49-F238E27FC236}">
              <a16:creationId xmlns:a16="http://schemas.microsoft.com/office/drawing/2014/main" id="{58519356-4A21-41E0-AFDE-AC66832607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101600</xdr:colOff>
          <xdr:row>4</xdr:row>
          <xdr:rowOff>31750</xdr:rowOff>
        </xdr:from>
        <xdr:to>
          <xdr:col>6</xdr:col>
          <xdr:colOff>387350</xdr:colOff>
          <xdr:row>4</xdr:row>
          <xdr:rowOff>120650</xdr:rowOff>
        </xdr:to>
        <xdr:sp macro="" textlink="">
          <xdr:nvSpPr>
            <xdr:cNvPr id="7169" name="Spinner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177800</xdr:colOff>
          <xdr:row>8</xdr:row>
          <xdr:rowOff>0</xdr:rowOff>
        </xdr:from>
        <xdr:to>
          <xdr:col>6</xdr:col>
          <xdr:colOff>482600</xdr:colOff>
          <xdr:row>9</xdr:row>
          <xdr:rowOff>69850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30</xdr:row>
          <xdr:rowOff>25400</xdr:rowOff>
        </xdr:from>
        <xdr:to>
          <xdr:col>6</xdr:col>
          <xdr:colOff>603250</xdr:colOff>
          <xdr:row>31</xdr:row>
          <xdr:rowOff>88900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146050</xdr:colOff>
          <xdr:row>13</xdr:row>
          <xdr:rowOff>31750</xdr:rowOff>
        </xdr:from>
        <xdr:to>
          <xdr:col>6</xdr:col>
          <xdr:colOff>457200</xdr:colOff>
          <xdr:row>13</xdr:row>
          <xdr:rowOff>139700</xdr:rowOff>
        </xdr:to>
        <xdr:sp macro="" textlink="">
          <xdr:nvSpPr>
            <xdr:cNvPr id="7172" name="Spinner 4"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177800</xdr:colOff>
          <xdr:row>5</xdr:row>
          <xdr:rowOff>0</xdr:rowOff>
        </xdr:from>
        <xdr:to>
          <xdr:col>6</xdr:col>
          <xdr:colOff>482600</xdr:colOff>
          <xdr:row>6</xdr:row>
          <xdr:rowOff>69850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101600</xdr:colOff>
          <xdr:row>3</xdr:row>
          <xdr:rowOff>31750</xdr:rowOff>
        </xdr:from>
        <xdr:to>
          <xdr:col>6</xdr:col>
          <xdr:colOff>387350</xdr:colOff>
          <xdr:row>3</xdr:row>
          <xdr:rowOff>120650</xdr:rowOff>
        </xdr:to>
        <xdr:sp macro="" textlink="">
          <xdr:nvSpPr>
            <xdr:cNvPr id="7174" name="Spinner 6"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16</xdr:row>
          <xdr:rowOff>0</xdr:rowOff>
        </xdr:from>
        <xdr:to>
          <xdr:col>7</xdr:col>
          <xdr:colOff>82550</xdr:colOff>
          <xdr:row>17</xdr:row>
          <xdr:rowOff>0</xdr:rowOff>
        </xdr:to>
        <xdr:sp macro="" textlink="">
          <xdr:nvSpPr>
            <xdr:cNvPr id="7175" name="Drop Down 7"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78</xdr:row>
          <xdr:rowOff>6350</xdr:rowOff>
        </xdr:from>
        <xdr:to>
          <xdr:col>6</xdr:col>
          <xdr:colOff>311150</xdr:colOff>
          <xdr:row>78</xdr:row>
          <xdr:rowOff>114300</xdr:rowOff>
        </xdr:to>
        <xdr:sp macro="" textlink="">
          <xdr:nvSpPr>
            <xdr:cNvPr id="7176" name="Spinner 8" hidden="1">
              <a:extLst>
                <a:ext uri="{63B3BB69-23CF-44E3-9099-C40C66FF867C}">
                  <a14:compatExt spid="_x0000_s7176"/>
                </a:ext>
                <a:ext uri="{FF2B5EF4-FFF2-40B4-BE49-F238E27FC236}">
                  <a16:creationId xmlns:a16="http://schemas.microsoft.com/office/drawing/2014/main" id="{00000000-0008-0000-0800-000008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74</xdr:row>
          <xdr:rowOff>6350</xdr:rowOff>
        </xdr:from>
        <xdr:to>
          <xdr:col>6</xdr:col>
          <xdr:colOff>311150</xdr:colOff>
          <xdr:row>74</xdr:row>
          <xdr:rowOff>114300</xdr:rowOff>
        </xdr:to>
        <xdr:sp macro="" textlink="">
          <xdr:nvSpPr>
            <xdr:cNvPr id="7181" name="Spinner 13" hidden="1">
              <a:extLst>
                <a:ext uri="{63B3BB69-23CF-44E3-9099-C40C66FF867C}">
                  <a14:compatExt spid="_x0000_s7181"/>
                </a:ext>
                <a:ext uri="{FF2B5EF4-FFF2-40B4-BE49-F238E27FC236}">
                  <a16:creationId xmlns:a16="http://schemas.microsoft.com/office/drawing/2014/main" id="{00000000-0008-0000-0800-00000D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79</xdr:row>
          <xdr:rowOff>6350</xdr:rowOff>
        </xdr:from>
        <xdr:to>
          <xdr:col>6</xdr:col>
          <xdr:colOff>311150</xdr:colOff>
          <xdr:row>79</xdr:row>
          <xdr:rowOff>114300</xdr:rowOff>
        </xdr:to>
        <xdr:sp macro="" textlink="">
          <xdr:nvSpPr>
            <xdr:cNvPr id="7182" name="Spinner 14" hidden="1">
              <a:extLst>
                <a:ext uri="{63B3BB69-23CF-44E3-9099-C40C66FF867C}">
                  <a14:compatExt spid="_x0000_s7182"/>
                </a:ext>
                <a:ext uri="{FF2B5EF4-FFF2-40B4-BE49-F238E27FC236}">
                  <a16:creationId xmlns:a16="http://schemas.microsoft.com/office/drawing/2014/main" id="{00000000-0008-0000-0800-00000E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76</xdr:row>
          <xdr:rowOff>107950</xdr:rowOff>
        </xdr:from>
        <xdr:to>
          <xdr:col>6</xdr:col>
          <xdr:colOff>412750</xdr:colOff>
          <xdr:row>78</xdr:row>
          <xdr:rowOff>31750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08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81</xdr:row>
          <xdr:rowOff>6350</xdr:rowOff>
        </xdr:from>
        <xdr:to>
          <xdr:col>6</xdr:col>
          <xdr:colOff>311150</xdr:colOff>
          <xdr:row>81</xdr:row>
          <xdr:rowOff>114300</xdr:rowOff>
        </xdr:to>
        <xdr:sp macro="" textlink="">
          <xdr:nvSpPr>
            <xdr:cNvPr id="7184" name="Spinner 16" hidden="1">
              <a:extLst>
                <a:ext uri="{63B3BB69-23CF-44E3-9099-C40C66FF867C}">
                  <a14:compatExt spid="_x0000_s7184"/>
                </a:ext>
                <a:ext uri="{FF2B5EF4-FFF2-40B4-BE49-F238E27FC236}">
                  <a16:creationId xmlns:a16="http://schemas.microsoft.com/office/drawing/2014/main" id="{00000000-0008-0000-0800-000010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146050</xdr:colOff>
          <xdr:row>28</xdr:row>
          <xdr:rowOff>76200</xdr:rowOff>
        </xdr:from>
        <xdr:to>
          <xdr:col>6</xdr:col>
          <xdr:colOff>349250</xdr:colOff>
          <xdr:row>29</xdr:row>
          <xdr:rowOff>6350</xdr:rowOff>
        </xdr:to>
        <xdr:sp macro="" textlink="">
          <xdr:nvSpPr>
            <xdr:cNvPr id="7185" name="Spinner 17" hidden="1">
              <a:extLst>
                <a:ext uri="{63B3BB69-23CF-44E3-9099-C40C66FF867C}">
                  <a14:compatExt spid="_x0000_s7185"/>
                </a:ext>
                <a:ext uri="{FF2B5EF4-FFF2-40B4-BE49-F238E27FC236}">
                  <a16:creationId xmlns:a16="http://schemas.microsoft.com/office/drawing/2014/main" id="{00000000-0008-0000-0800-00001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80</xdr:row>
          <xdr:rowOff>6350</xdr:rowOff>
        </xdr:from>
        <xdr:to>
          <xdr:col>6</xdr:col>
          <xdr:colOff>311150</xdr:colOff>
          <xdr:row>80</xdr:row>
          <xdr:rowOff>114300</xdr:rowOff>
        </xdr:to>
        <xdr:sp macro="" textlink="">
          <xdr:nvSpPr>
            <xdr:cNvPr id="7186" name="Spinner 18" hidden="1">
              <a:extLst>
                <a:ext uri="{63B3BB69-23CF-44E3-9099-C40C66FF867C}">
                  <a14:compatExt spid="_x0000_s7186"/>
                </a:ext>
                <a:ext uri="{FF2B5EF4-FFF2-40B4-BE49-F238E27FC236}">
                  <a16:creationId xmlns:a16="http://schemas.microsoft.com/office/drawing/2014/main" id="{00000000-0008-0000-0800-000012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38</xdr:row>
          <xdr:rowOff>31750</xdr:rowOff>
        </xdr:from>
        <xdr:to>
          <xdr:col>6</xdr:col>
          <xdr:colOff>330200</xdr:colOff>
          <xdr:row>38</xdr:row>
          <xdr:rowOff>146050</xdr:rowOff>
        </xdr:to>
        <xdr:sp macro="" textlink="">
          <xdr:nvSpPr>
            <xdr:cNvPr id="7187" name="Spinner 19" hidden="1">
              <a:extLst>
                <a:ext uri="{63B3BB69-23CF-44E3-9099-C40C66FF867C}">
                  <a14:compatExt spid="_x0000_s7187"/>
                </a:ext>
                <a:ext uri="{FF2B5EF4-FFF2-40B4-BE49-F238E27FC236}">
                  <a16:creationId xmlns:a16="http://schemas.microsoft.com/office/drawing/2014/main" id="{00000000-0008-0000-0800-00001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47</xdr:row>
          <xdr:rowOff>31750</xdr:rowOff>
        </xdr:from>
        <xdr:to>
          <xdr:col>6</xdr:col>
          <xdr:colOff>330200</xdr:colOff>
          <xdr:row>47</xdr:row>
          <xdr:rowOff>146050</xdr:rowOff>
        </xdr:to>
        <xdr:sp macro="" textlink="">
          <xdr:nvSpPr>
            <xdr:cNvPr id="7188" name="Spinner 20" hidden="1">
              <a:extLst>
                <a:ext uri="{63B3BB69-23CF-44E3-9099-C40C66FF867C}">
                  <a14:compatExt spid="_x0000_s7188"/>
                </a:ext>
                <a:ext uri="{FF2B5EF4-FFF2-40B4-BE49-F238E27FC236}">
                  <a16:creationId xmlns:a16="http://schemas.microsoft.com/office/drawing/2014/main" id="{00000000-0008-0000-0800-00001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54</xdr:row>
          <xdr:rowOff>31750</xdr:rowOff>
        </xdr:from>
        <xdr:to>
          <xdr:col>6</xdr:col>
          <xdr:colOff>330200</xdr:colOff>
          <xdr:row>54</xdr:row>
          <xdr:rowOff>146050</xdr:rowOff>
        </xdr:to>
        <xdr:sp macro="" textlink="">
          <xdr:nvSpPr>
            <xdr:cNvPr id="7189" name="Spinner 21" hidden="1">
              <a:extLst>
                <a:ext uri="{63B3BB69-23CF-44E3-9099-C40C66FF867C}">
                  <a14:compatExt spid="_x0000_s7189"/>
                </a:ext>
                <a:ext uri="{FF2B5EF4-FFF2-40B4-BE49-F238E27FC236}">
                  <a16:creationId xmlns:a16="http://schemas.microsoft.com/office/drawing/2014/main" id="{00000000-0008-0000-0800-000015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10</xdr:row>
          <xdr:rowOff>0</xdr:rowOff>
        </xdr:from>
        <xdr:to>
          <xdr:col>7</xdr:col>
          <xdr:colOff>82550</xdr:colOff>
          <xdr:row>11</xdr:row>
          <xdr:rowOff>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8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40</xdr:row>
          <xdr:rowOff>31750</xdr:rowOff>
        </xdr:from>
        <xdr:to>
          <xdr:col>6</xdr:col>
          <xdr:colOff>330200</xdr:colOff>
          <xdr:row>40</xdr:row>
          <xdr:rowOff>146050</xdr:rowOff>
        </xdr:to>
        <xdr:sp macro="" textlink="">
          <xdr:nvSpPr>
            <xdr:cNvPr id="7191" name="Spinner 23" hidden="1">
              <a:extLst>
                <a:ext uri="{63B3BB69-23CF-44E3-9099-C40C66FF867C}">
                  <a14:compatExt spid="_x0000_s7191"/>
                </a:ext>
                <a:ext uri="{FF2B5EF4-FFF2-40B4-BE49-F238E27FC236}">
                  <a16:creationId xmlns:a16="http://schemas.microsoft.com/office/drawing/2014/main" id="{00000000-0008-0000-0800-000017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43</xdr:row>
          <xdr:rowOff>31750</xdr:rowOff>
        </xdr:from>
        <xdr:to>
          <xdr:col>6</xdr:col>
          <xdr:colOff>330200</xdr:colOff>
          <xdr:row>43</xdr:row>
          <xdr:rowOff>146050</xdr:rowOff>
        </xdr:to>
        <xdr:sp macro="" textlink="">
          <xdr:nvSpPr>
            <xdr:cNvPr id="7192" name="Spinner 24" hidden="1">
              <a:extLst>
                <a:ext uri="{63B3BB69-23CF-44E3-9099-C40C66FF867C}">
                  <a14:compatExt spid="_x0000_s7192"/>
                </a:ext>
                <a:ext uri="{FF2B5EF4-FFF2-40B4-BE49-F238E27FC236}">
                  <a16:creationId xmlns:a16="http://schemas.microsoft.com/office/drawing/2014/main" id="{00000000-0008-0000-0800-000018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12</xdr:row>
          <xdr:rowOff>6350</xdr:rowOff>
        </xdr:from>
        <xdr:to>
          <xdr:col>4</xdr:col>
          <xdr:colOff>2139950</xdr:colOff>
          <xdr:row>13</xdr:row>
          <xdr:rowOff>57150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484962</xdr:colOff>
      <xdr:row>4</xdr:row>
      <xdr:rowOff>11481</xdr:rowOff>
    </xdr:from>
    <xdr:to>
      <xdr:col>30</xdr:col>
      <xdr:colOff>521012</xdr:colOff>
      <xdr:row>36</xdr:row>
      <xdr:rowOff>65315</xdr:rowOff>
    </xdr:to>
    <xdr:pic>
      <xdr:nvPicPr>
        <xdr:cNvPr id="2" name="Picture 1">
          <a:extLst>
            <a:ext uri="{FF2B5EF4-FFF2-40B4-BE49-F238E27FC236}">
              <a16:creationId xmlns:a16="http://schemas.microsoft.com/office/drawing/2014/main" id="{1E62068C-D8E3-471A-BEB5-08A53371D7D8}"/>
            </a:ext>
          </a:extLst>
        </xdr:cNvPr>
        <xdr:cNvPicPr>
          <a:picLocks noChangeAspect="1"/>
        </xdr:cNvPicPr>
      </xdr:nvPicPr>
      <xdr:blipFill>
        <a:blip xmlns:r="http://schemas.openxmlformats.org/officeDocument/2006/relationships" r:embed="rId1"/>
        <a:stretch>
          <a:fillRect/>
        </a:stretch>
      </xdr:blipFill>
      <xdr:spPr>
        <a:xfrm>
          <a:off x="19638871" y="634936"/>
          <a:ext cx="12089506" cy="5047820"/>
        </a:xfrm>
        <a:prstGeom prst="rect">
          <a:avLst/>
        </a:prstGeom>
      </xdr:spPr>
    </xdr:pic>
    <xdr:clientData/>
  </xdr:twoCellAnchor>
  <xdr:absoluteAnchor>
    <xdr:pos x="3487452" y="398807"/>
    <xdr:ext cx="4482034" cy="2756999"/>
    <xdr:graphicFrame macro="">
      <xdr:nvGraphicFramePr>
        <xdr:cNvPr id="5" name="Chart 4">
          <a:extLst>
            <a:ext uri="{FF2B5EF4-FFF2-40B4-BE49-F238E27FC236}">
              <a16:creationId xmlns:a16="http://schemas.microsoft.com/office/drawing/2014/main" id="{5CC47DE3-974A-475E-8DEA-2E1F7F12AF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mc:AlternateContent xmlns:mc="http://schemas.openxmlformats.org/markup-compatibility/2006">
    <mc:Choice xmlns:a14="http://schemas.microsoft.com/office/drawing/2010/main" Requires="a14">
      <xdr:twoCellAnchor editAs="oneCell">
        <xdr:from>
          <xdr:col>7</xdr:col>
          <xdr:colOff>1073150</xdr:colOff>
          <xdr:row>3</xdr:row>
          <xdr:rowOff>0</xdr:rowOff>
        </xdr:from>
        <xdr:to>
          <xdr:col>9</xdr:col>
          <xdr:colOff>679450</xdr:colOff>
          <xdr:row>4</xdr:row>
          <xdr:rowOff>88900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38</xdr:col>
      <xdr:colOff>0</xdr:colOff>
      <xdr:row>49</xdr:row>
      <xdr:rowOff>0</xdr:rowOff>
    </xdr:from>
    <xdr:to>
      <xdr:col>43</xdr:col>
      <xdr:colOff>364926</xdr:colOff>
      <xdr:row>64</xdr:row>
      <xdr:rowOff>580</xdr:rowOff>
    </xdr:to>
    <xdr:graphicFrame macro="">
      <xdr:nvGraphicFramePr>
        <xdr:cNvPr id="4" name="Chart 3">
          <a:extLst>
            <a:ext uri="{FF2B5EF4-FFF2-40B4-BE49-F238E27FC236}">
              <a16:creationId xmlns:a16="http://schemas.microsoft.com/office/drawing/2014/main" id="{C9DEA8E5-BABC-486E-835F-BD17C1979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Clissold\MCCF_Git_Repo\MCCF\translated_sheets\Project%20Finance%20Dashboard_translated.csv" TargetMode="External"/><Relationship Id="rId1" Type="http://schemas.openxmlformats.org/officeDocument/2006/relationships/externalLinkPath" Target="Project%20Finance%20Dashboard_translated.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ject Finance Dashboard_trans"/>
    </sheetNames>
    <sheetDataSet>
      <sheetData sheetId="0">
        <row r="3">
          <cell r="A3" t="str">
            <v>Bảng điều khiển tài chính dự án</v>
          </cell>
        </row>
        <row r="5">
          <cell r="D5" t="str">
            <v>Đầu vào kịch bản</v>
          </cell>
          <cell r="F5" t="str">
            <v>Tùy chỉnh</v>
          </cell>
          <cell r="I5" t="str">
            <v>Lợi nhuận tài chính của dự án</v>
          </cell>
          <cell r="J5" t="str">
            <v>danh nghĩa</v>
          </cell>
          <cell r="K5" t="str">
            <v>Điều chỉnh theo lạm phát</v>
          </cell>
          <cell r="L5" t="str">
            <v>Tùy chỉnh</v>
          </cell>
        </row>
        <row r="6">
          <cell r="D6" t="str">
            <v>Phí công suất (US$-kW-tháng)</v>
          </cell>
          <cell r="I6" t="str">
            <v>Dòng tiền dự án trước thuế</v>
          </cell>
        </row>
        <row r="7">
          <cell r="D7" t="str">
            <v>Công suất nhà máy (MW)</v>
          </cell>
          <cell r="I7" t="str">
            <v>Nợ cao cấp trước thuế</v>
          </cell>
        </row>
        <row r="8">
          <cell r="D8" t="str">
            <v>Ngày bắt đầu tài trợ dự án</v>
          </cell>
          <cell r="I8" t="str">
            <v>Nợ cao cấp sau thuế</v>
          </cell>
        </row>
        <row r="9">
          <cell r="D9" t="str">
            <v>Tài chính đóng</v>
          </cell>
          <cell r="I9" t="str">
            <v>Tỷ lệ hoàn vốn nội bộ của vốn chủ sở hữu</v>
          </cell>
        </row>
        <row r="10">
          <cell r="D10" t="str">
            <v>Tháng xây dựng</v>
          </cell>
          <cell r="I10" t="str">
            <v>Tỷ lệ hoàn vốn nội bộ mục tiêu</v>
          </cell>
        </row>
        <row r="11">
          <cell r="D11" t="str">
            <v>Ngày bắt đầu hoạt động</v>
          </cell>
          <cell r="I11" t="str">
            <v>Chi phí vốn chủ sở hữu</v>
          </cell>
        </row>
        <row r="12">
          <cell r="D12" t="str">
            <v>Thời gian hoạt động (năm)</v>
          </cell>
          <cell r="I12" t="str">
            <v>Phí bảo hiểm/Thiếu hụt so với Chi phí vốn chủ sở hữu</v>
          </cell>
        </row>
        <row r="13">
          <cell r="D13" t="str">
            <v>Chi phí xây dựng/EPC US$</v>
          </cell>
          <cell r="I13" t="str">
            <v>Giá trị hiện tại</v>
          </cell>
        </row>
        <row r="14">
          <cell r="D14" t="str">
            <v>Chi phí xây dựng/EPC (US$/kW)</v>
          </cell>
        </row>
        <row r="15">
          <cell r="D15" t="str">
            <v>Loại nhiên liệu</v>
          </cell>
          <cell r="I15" t="str">
            <v>Tỷ lệ bao phủ</v>
          </cell>
          <cell r="J15" t="str">
            <v>Tối thiểu</v>
          </cell>
          <cell r="K15" t="str">
            <v>Trung bình</v>
          </cell>
        </row>
        <row r="16">
          <cell r="D16" t="str">
            <v>Tỷ lệ nhiệt thực tế (kJ/kWh)</v>
          </cell>
          <cell r="I16" t="str">
            <v>Tỷ lệ bao phủ dịch vụ nợ hàng năm</v>
          </cell>
        </row>
        <row r="17">
          <cell r="D17" t="str">
            <v>Hệ số công suất (%)</v>
          </cell>
          <cell r="I17" t="str">
            <v>Tỷ lệ bảo hiểm trọn đời dự án</v>
          </cell>
        </row>
        <row r="18">
          <cell r="D18" t="str">
            <v>Lạm phát</v>
          </cell>
          <cell r="I18" t="str">
            <v>Tỷ lệ bảo hiểm thời hạn vay</v>
          </cell>
        </row>
        <row r="19">
          <cell r="D19" t="str">
            <v>Sự suy giảm tốc độ nhiệt</v>
          </cell>
        </row>
        <row r="20">
          <cell r="D20" t="str">
            <v>Chi phí nhiên liệu + vận chuyển (US$/GJ)</v>
          </cell>
          <cell r="I20" t="str">
            <v>Ngày bắt đầu</v>
          </cell>
          <cell r="J20" t="str">
            <v>Chi phí vốn chủ sở hữu</v>
          </cell>
          <cell r="K20" t="str">
            <v>WACC</v>
          </cell>
        </row>
        <row r="21">
          <cell r="D21" t="str">
            <v>Chiết khấu chi phí nhiên liệu so với giá chuẩn (US$/GJ)</v>
          </cell>
        </row>
        <row r="22">
          <cell r="D22" t="str">
            <v>O&amp;M cố định</v>
          </cell>
        </row>
        <row r="23">
          <cell r="D23" t="str">
            <v>Biến đổi O&amp;M</v>
          </cell>
        </row>
        <row r="24">
          <cell r="D24" t="str">
            <v>Ngày thu tiền</v>
          </cell>
        </row>
        <row r="25">
          <cell r="D25" t="str">
            <v>Ngày phải trả</v>
          </cell>
          <cell r="I25" t="str">
            <v>Tuổi thọ dự án</v>
          </cell>
        </row>
        <row r="26">
          <cell r="D26" t="str">
            <v>Doanh thu dự án trung bình (US$/MWh)</v>
          </cell>
        </row>
        <row r="27">
          <cell r="D27" t="str">
            <v>Chi phí dự án trung bình (US$/MWh)</v>
          </cell>
          <cell r="I27" t="str">
            <v>Tài trợ và sử dụng</v>
          </cell>
        </row>
        <row r="28">
          <cell r="D28" t="str">
            <v>Tổng giá năm cơ sở (US$/MWh)</v>
          </cell>
          <cell r="I28" t="str">
            <v>Tổng chi phí xây dựng</v>
          </cell>
        </row>
        <row r="29">
          <cell r="I29" t="str">
            <v>Vốn lưu động ban đầu</v>
          </cell>
        </row>
        <row r="30">
          <cell r="D30" t="str">
            <v>Cấu trúc đầu vào</v>
          </cell>
          <cell r="I30" t="str">
            <v>Tổng thuế giá trị gia tăng ròng</v>
          </cell>
        </row>
        <row r="31">
          <cell r="D31" t="str">
            <v>Tỷ lệ bao phủ dịch vụ nợ mục tiêu (DSCR)</v>
          </cell>
          <cell r="I31" t="str">
            <v>Phí phát triển</v>
          </cell>
        </row>
        <row r="32">
          <cell r="D32" t="str">
            <v>Lãi suất</v>
          </cell>
          <cell r="I32" t="str">
            <v>Lãi suất trong quá trình xây dựng</v>
          </cell>
        </row>
        <row r="33">
          <cell r="D33" t="str">
            <v>Tỷ số truyền động</v>
          </cell>
          <cell r="I33" t="str">
            <v>Tổng phí (trên khoản nợ chưa rút)</v>
          </cell>
        </row>
        <row r="34">
          <cell r="D34" t="str">
            <v>Kích thước từ Tỷ số truyền động?</v>
          </cell>
          <cell r="I34" t="str">
            <v>Tài khoản dự trữ dịch vụ nợ</v>
          </cell>
        </row>
        <row r="35">
          <cell r="D35" t="str">
            <v>Kỳ hạn nợ</v>
          </cell>
          <cell r="I35" t="str">
            <v>Tổng chi phí dự án</v>
          </cell>
        </row>
        <row r="36">
          <cell r="D36" t="str">
            <v>Tài khoản dự trữ dịch vụ nợ tháng</v>
          </cell>
        </row>
        <row r="37">
          <cell r="D37" t="str">
            <v>Cấu trúc trả nợ vay</v>
          </cell>
          <cell r="I37" t="str">
            <v>Cấu trúc vốn</v>
          </cell>
        </row>
        <row r="38">
          <cell r="I38" t="str">
            <v>Nợ cao cấp</v>
          </cell>
        </row>
        <row r="39">
          <cell r="D39" t="str">
            <v>Các tính năng cấu trúc khác</v>
          </cell>
          <cell r="I39" t="str">
            <v>Nợ dưới mức</v>
          </cell>
        </row>
        <row r="40">
          <cell r="D40" t="str">
            <v>Chi phí trước khi phát triển tính theo % của EPC</v>
          </cell>
          <cell r="I40" t="str">
            <v>Công bằng</v>
          </cell>
        </row>
        <row r="41">
          <cell r="D41" t="str">
            <v>Chi phí phát triển</v>
          </cell>
          <cell r="I41" t="str">
            <v>Tổng cộng</v>
          </cell>
        </row>
        <row r="42">
          <cell r="D42" t="str">
            <v>Phí phát triển tính theo % của EPC</v>
          </cell>
        </row>
        <row r="43">
          <cell r="D43" t="str">
            <v>Phí phát triển</v>
          </cell>
        </row>
        <row r="44">
          <cell r="D44" t="str">
            <v>Phương pháp tài trợ</v>
          </cell>
        </row>
        <row r="45">
          <cell r="D45" t="str">
            <v>Vốn hóa lãi suất và phí?</v>
          </cell>
        </row>
        <row r="46">
          <cell r="C46" t="str">
            <v>Cảnh báo</v>
          </cell>
        </row>
      </sheetData>
    </sheetDataSet>
  </externalBook>
</externalLink>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ctrlProp" Target="../ctrlProps/ctrlProp32.x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vmlDrawing" Target="../drawings/vmlDrawing2.vml"/><Relationship Id="rId16" Type="http://schemas.openxmlformats.org/officeDocument/2006/relationships/ctrlProp" Target="../ctrlProps/ctrlProp45.xml"/><Relationship Id="rId1" Type="http://schemas.openxmlformats.org/officeDocument/2006/relationships/drawing" Target="../drawings/drawing2.xml"/><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ctrlProp" Target="../ctrlProps/ctrlProp4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ctrlProp" Target="../ctrlProps/ctrlProp47.xml"/><Relationship Id="rId7" Type="http://schemas.openxmlformats.org/officeDocument/2006/relationships/ctrlProp" Target="../ctrlProps/ctrlProp51.xml"/><Relationship Id="rId12" Type="http://schemas.openxmlformats.org/officeDocument/2006/relationships/ctrlProp" Target="../ctrlProps/ctrlProp5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0" Type="http://schemas.openxmlformats.org/officeDocument/2006/relationships/ctrlProp" Target="../ctrlProps/ctrlProp54.xml"/><Relationship Id="rId4" Type="http://schemas.openxmlformats.org/officeDocument/2006/relationships/ctrlProp" Target="../ctrlProps/ctrlProp48.xml"/><Relationship Id="rId9" Type="http://schemas.openxmlformats.org/officeDocument/2006/relationships/ctrlProp" Target="../ctrlProps/ctrlProp5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ctrlProp" Target="../ctrlProps/ctrlProp57.x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18" Type="http://schemas.openxmlformats.org/officeDocument/2006/relationships/ctrlProp" Target="../ctrlProps/ctrlProp83.xml"/><Relationship Id="rId3" Type="http://schemas.openxmlformats.org/officeDocument/2006/relationships/ctrlProp" Target="../ctrlProps/ctrlProp68.xml"/><Relationship Id="rId21" Type="http://schemas.openxmlformats.org/officeDocument/2006/relationships/ctrlProp" Target="../ctrlProps/ctrlProp86.x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 Type="http://schemas.openxmlformats.org/officeDocument/2006/relationships/vmlDrawing" Target="../drawings/vmlDrawing6.vml"/><Relationship Id="rId16" Type="http://schemas.openxmlformats.org/officeDocument/2006/relationships/ctrlProp" Target="../ctrlProps/ctrlProp81.xml"/><Relationship Id="rId20" Type="http://schemas.openxmlformats.org/officeDocument/2006/relationships/ctrlProp" Target="../ctrlProps/ctrlProp85.xml"/><Relationship Id="rId1" Type="http://schemas.openxmlformats.org/officeDocument/2006/relationships/drawing" Target="../drawings/drawing7.xml"/><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5" Type="http://schemas.openxmlformats.org/officeDocument/2006/relationships/ctrlProp" Target="../ctrlProps/ctrlProp80.xml"/><Relationship Id="rId10" Type="http://schemas.openxmlformats.org/officeDocument/2006/relationships/ctrlProp" Target="../ctrlProps/ctrlProp75.xml"/><Relationship Id="rId19" Type="http://schemas.openxmlformats.org/officeDocument/2006/relationships/ctrlProp" Target="../ctrlProps/ctrlProp84.xml"/><Relationship Id="rId4" Type="http://schemas.openxmlformats.org/officeDocument/2006/relationships/ctrlProp" Target="../ctrlProps/ctrlProp69.xml"/><Relationship Id="rId9" Type="http://schemas.openxmlformats.org/officeDocument/2006/relationships/ctrlProp" Target="../ctrlProps/ctrlProp74.xml"/><Relationship Id="rId14" Type="http://schemas.openxmlformats.org/officeDocument/2006/relationships/ctrlProp" Target="../ctrlProps/ctrlProp79.xml"/><Relationship Id="rId22" Type="http://schemas.openxmlformats.org/officeDocument/2006/relationships/ctrlProp" Target="../ctrlProps/ctrlProp87.xml"/></Relationships>
</file>

<file path=xl/worksheets/_rels/sheet11.xml.rels><?xml version="1.0" encoding="UTF-8" standalone="yes"?>
<Relationships xmlns="http://schemas.openxmlformats.org/package/2006/relationships"><Relationship Id="rId3" Type="http://schemas.openxmlformats.org/officeDocument/2006/relationships/hyperlink" Target="https://thuvienphapluat.vn/chinh-sach-phap-luat-moi/vn/ho-tro-phap-luat/chinh-sach-moi/85516/khung-gia-phat-dien-nha-may-tua-bin-khi-chu-trinh-hon-hop-su-dung-khi-thien-nhien-hoa-long-nam-2025" TargetMode="External"/><Relationship Id="rId2" Type="http://schemas.openxmlformats.org/officeDocument/2006/relationships/hyperlink" Target="https://thuvienphapluat.vn/van-ban/Tai-nguyen-Moi-truong/Quyet-dinh-1682-QD-TTg-2024-cap-nhat-Ke-hoach-Quy-hoach-phat-trien-dien-luc-quoc-gia-2021-2030-638065.aspx" TargetMode="External"/><Relationship Id="rId1" Type="http://schemas.openxmlformats.org/officeDocument/2006/relationships/hyperlink" Target="https://vietnamenergy.vn/the-price-frame-for-combined-cycle-gas-turbine-of-thermal-power-generation-using-lng-32656.html" TargetMode="External"/><Relationship Id="rId5" Type="http://schemas.openxmlformats.org/officeDocument/2006/relationships/hyperlink" Target="https://thuvienphapluat.vn/chinh-sach-phap-luat-moi/vn/ho-tro-phap-luat/chinh-sach-moi/85516/khung-gia-phat-dien-nha-may-tua-bin-khi-chu-trinh-hon-hop-su-dung-khi-thien-nhien-hoa-long-nam-2025" TargetMode="External"/><Relationship Id="rId4" Type="http://schemas.openxmlformats.org/officeDocument/2006/relationships/hyperlink" Target="https://vietnamenergy.vn/the-price-frame-for-combined-cycle-gas-turbine-of-thermal-power-generation-using-lng-32656.html" TargetMode="Externa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BE01C-CEBF-461C-81A6-1F5BD61F4BC3}">
  <sheetPr codeName="Sheet2">
    <tabColor theme="7" tint="0.59999389629810485"/>
  </sheetPr>
  <dimension ref="A1:C18"/>
  <sheetViews>
    <sheetView showGridLines="0" zoomScale="56" zoomScaleNormal="85" workbookViewId="0">
      <selection activeCell="C13" sqref="C13"/>
    </sheetView>
  </sheetViews>
  <sheetFormatPr defaultRowHeight="15.5" x14ac:dyDescent="0.35"/>
  <cols>
    <col min="1" max="1" width="4.7265625" style="379" customWidth="1"/>
    <col min="2" max="2" width="36.26953125" style="379" customWidth="1"/>
    <col min="3" max="3" width="174.08984375" style="379" customWidth="1"/>
    <col min="4" max="16384" width="8.7265625" style="379"/>
  </cols>
  <sheetData>
    <row r="1" spans="1:3" x14ac:dyDescent="0.35">
      <c r="A1" s="368" t="str">
        <f ca="1">'Project Finance Dashboard'!$A$1</f>
        <v>Model Functioning Without Errors</v>
      </c>
    </row>
    <row r="2" spans="1:3" ht="11" customHeight="1" x14ac:dyDescent="0.35">
      <c r="A2" s="368"/>
    </row>
    <row r="3" spans="1:3" s="380" customFormat="1" ht="23.5" x14ac:dyDescent="0.55000000000000004">
      <c r="A3" s="388" t="s">
        <v>889</v>
      </c>
    </row>
    <row r="4" spans="1:3" ht="12.5" customHeight="1" thickBot="1" x14ac:dyDescent="0.4">
      <c r="B4" s="381"/>
    </row>
    <row r="5" spans="1:3" x14ac:dyDescent="0.35">
      <c r="B5" s="367" t="s">
        <v>869</v>
      </c>
      <c r="C5" s="383" t="s">
        <v>0</v>
      </c>
    </row>
    <row r="6" spans="1:3" ht="35" customHeight="1" x14ac:dyDescent="0.35">
      <c r="B6" s="382" t="s">
        <v>891</v>
      </c>
      <c r="C6" s="384" t="s">
        <v>892</v>
      </c>
    </row>
    <row r="7" spans="1:3" ht="35" customHeight="1" x14ac:dyDescent="0.35">
      <c r="B7" s="382" t="s">
        <v>897</v>
      </c>
      <c r="C7" s="384" t="s">
        <v>898</v>
      </c>
    </row>
    <row r="8" spans="1:3" ht="108" customHeight="1" x14ac:dyDescent="0.35">
      <c r="B8" s="382" t="s">
        <v>713</v>
      </c>
      <c r="C8" s="385" t="s">
        <v>894</v>
      </c>
    </row>
    <row r="9" spans="1:3" ht="63.5" customHeight="1" x14ac:dyDescent="0.35">
      <c r="B9" s="382" t="s">
        <v>885</v>
      </c>
      <c r="C9" s="385" t="s">
        <v>880</v>
      </c>
    </row>
    <row r="10" spans="1:3" ht="31.5" customHeight="1" x14ac:dyDescent="0.35">
      <c r="B10" s="382" t="s">
        <v>870</v>
      </c>
      <c r="C10" s="385" t="s">
        <v>881</v>
      </c>
    </row>
    <row r="11" spans="1:3" ht="31" x14ac:dyDescent="0.35">
      <c r="B11" s="382" t="s">
        <v>890</v>
      </c>
      <c r="C11" s="385" t="s">
        <v>871</v>
      </c>
    </row>
    <row r="12" spans="1:3" ht="31" x14ac:dyDescent="0.35">
      <c r="B12" s="382" t="s">
        <v>872</v>
      </c>
      <c r="C12" s="385" t="s">
        <v>882</v>
      </c>
    </row>
    <row r="13" spans="1:3" ht="34" customHeight="1" x14ac:dyDescent="0.35">
      <c r="B13" s="382" t="s">
        <v>873</v>
      </c>
      <c r="C13" s="385" t="s">
        <v>874</v>
      </c>
    </row>
    <row r="14" spans="1:3" ht="40.5" customHeight="1" x14ac:dyDescent="0.35">
      <c r="B14" s="382" t="s">
        <v>875</v>
      </c>
      <c r="C14" s="385" t="s">
        <v>883</v>
      </c>
    </row>
    <row r="15" spans="1:3" ht="40" customHeight="1" x14ac:dyDescent="0.35">
      <c r="B15" s="382" t="s">
        <v>876</v>
      </c>
      <c r="C15" s="385" t="s">
        <v>893</v>
      </c>
    </row>
    <row r="16" spans="1:3" ht="44.5" customHeight="1" x14ac:dyDescent="0.35">
      <c r="B16" s="382" t="s">
        <v>877</v>
      </c>
      <c r="C16" s="385" t="s">
        <v>884</v>
      </c>
    </row>
    <row r="17" spans="2:3" ht="43" customHeight="1" x14ac:dyDescent="0.35">
      <c r="B17" s="382" t="s">
        <v>878</v>
      </c>
      <c r="C17" s="385" t="s">
        <v>886</v>
      </c>
    </row>
    <row r="18" spans="2:3" ht="47" thickBot="1" x14ac:dyDescent="0.4">
      <c r="B18" s="386" t="s">
        <v>879</v>
      </c>
      <c r="C18" s="387" t="s">
        <v>887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D9879-ABD4-4C27-BD5E-C03F1697C8AD}">
  <sheetPr codeName="Sheet5">
    <tabColor theme="7" tint="0.59999389629810485"/>
  </sheetPr>
  <dimension ref="A1:C4"/>
  <sheetViews>
    <sheetView showGridLines="0" zoomScale="68" zoomScaleNormal="85" workbookViewId="0">
      <selection activeCell="D4" sqref="D4"/>
    </sheetView>
  </sheetViews>
  <sheetFormatPr defaultRowHeight="14.5" x14ac:dyDescent="0.35"/>
  <cols>
    <col min="1" max="1" width="2.54296875" style="96" customWidth="1"/>
    <col min="2" max="2" width="6.453125" style="96" customWidth="1"/>
    <col min="3" max="3" width="220.54296875" style="96" customWidth="1"/>
    <col min="4" max="16384" width="8.7265625" style="96"/>
  </cols>
  <sheetData>
    <row r="1" spans="1:3" x14ac:dyDescent="0.35">
      <c r="A1" s="112" t="str">
        <f ca="1">'Project Finance Dashboard'!$A$1</f>
        <v>Model Functioning Without Errors</v>
      </c>
    </row>
    <row r="2" spans="1:3" ht="21" x14ac:dyDescent="0.5">
      <c r="A2" s="114" t="s">
        <v>868</v>
      </c>
    </row>
    <row r="3" spans="1:3" ht="15" thickBot="1" x14ac:dyDescent="0.4"/>
    <row r="4" spans="1:3" ht="409.6" customHeight="1" thickBot="1" x14ac:dyDescent="0.4">
      <c r="C4" s="389" t="s">
        <v>926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3D3E9-0990-4C5A-B0C6-70A3BB4F7099}">
  <sheetPr codeName="Sheet3">
    <tabColor rgb="FF7030A0"/>
  </sheetPr>
  <dimension ref="A1:R76"/>
  <sheetViews>
    <sheetView showGridLines="0" tabSelected="1" zoomScale="60" zoomScaleNormal="70" workbookViewId="0">
      <pane ySplit="5" topLeftCell="A6" activePane="bottomLeft" state="frozen"/>
      <selection pane="bottomLeft" activeCell="I45" sqref="I45"/>
    </sheetView>
  </sheetViews>
  <sheetFormatPr defaultColWidth="9.08984375" defaultRowHeight="14.5" x14ac:dyDescent="0.35"/>
  <cols>
    <col min="1" max="1" width="2.453125" style="1" customWidth="1"/>
    <col min="2" max="2" width="2" style="1" customWidth="1"/>
    <col min="3" max="3" width="1" style="1" customWidth="1"/>
    <col min="4" max="4" width="46.7265625" style="1" customWidth="1"/>
    <col min="5" max="5" width="15.54296875" style="1" bestFit="1" customWidth="1"/>
    <col min="6" max="6" width="12.54296875" style="1" customWidth="1"/>
    <col min="7" max="7" width="4.26953125" style="1" customWidth="1"/>
    <col min="8" max="8" width="0.1796875" style="1" hidden="1" customWidth="1"/>
    <col min="9" max="9" width="30.1796875" style="1" customWidth="1"/>
    <col min="10" max="10" width="14.26953125" style="1" customWidth="1"/>
    <col min="11" max="11" width="19.6328125" style="1" customWidth="1"/>
    <col min="12" max="12" width="11" style="1" customWidth="1"/>
    <col min="13" max="13" width="10.453125" style="1" customWidth="1"/>
    <col min="14" max="14" width="9.08984375" style="4"/>
    <col min="15" max="15" width="9.54296875" style="4" bestFit="1" customWidth="1"/>
    <col min="16" max="17" width="9.08984375" style="4"/>
    <col min="18" max="16384" width="9.08984375" style="1"/>
  </cols>
  <sheetData>
    <row r="1" spans="1:18" x14ac:dyDescent="0.35">
      <c r="A1" s="112" t="str">
        <f ca="1">IF($L$1=1,'Audit Sheet'!$D$13)</f>
        <v>Model Functioning Without Errors</v>
      </c>
      <c r="B1" s="2"/>
      <c r="E1" s="2" t="str">
        <f ca="1">IF(A1&lt;&gt;"Model Functioning Without Errors","&lt;----- Error","")</f>
        <v/>
      </c>
      <c r="J1" s="2"/>
      <c r="L1" s="126">
        <v>1</v>
      </c>
      <c r="M1" s="14" t="s">
        <v>654</v>
      </c>
    </row>
    <row r="2" spans="1:18" ht="6" customHeight="1" x14ac:dyDescent="0.35">
      <c r="A2" s="112"/>
      <c r="B2" s="2"/>
      <c r="E2" s="2"/>
      <c r="J2" s="2"/>
      <c r="M2" s="14"/>
    </row>
    <row r="3" spans="1:18" ht="21" x14ac:dyDescent="0.5">
      <c r="A3" s="114" t="str">
        <f>'[1]Project Finance Dashboard_trans'!A3</f>
        <v>Bảng điều khiển tài chính dự án</v>
      </c>
      <c r="J3" s="2" t="s">
        <v>931</v>
      </c>
      <c r="M3" s="14"/>
      <c r="R3" s="2"/>
    </row>
    <row r="4" spans="1:18" ht="8.5" customHeight="1" thickBot="1" x14ac:dyDescent="0.55000000000000004">
      <c r="A4" s="114"/>
      <c r="J4" s="2"/>
      <c r="M4" s="14"/>
      <c r="R4" s="2"/>
    </row>
    <row r="5" spans="1:18" ht="26" customHeight="1" x14ac:dyDescent="0.35">
      <c r="D5" s="306" t="str">
        <f>'[1]Project Finance Dashboard_trans'!D5</f>
        <v>Đầu vào kịch bản</v>
      </c>
      <c r="E5" s="307"/>
      <c r="F5" s="308" t="str">
        <f>'[1]Project Finance Dashboard_trans'!F5</f>
        <v>Tùy chỉnh</v>
      </c>
      <c r="G5" s="309"/>
      <c r="H5" s="310" t="s">
        <v>1</v>
      </c>
      <c r="I5" s="306" t="str">
        <f>'[1]Project Finance Dashboard_trans'!I5</f>
        <v>Lợi nhuận tài chính của dự án</v>
      </c>
      <c r="J5" s="307" t="str">
        <f>'[1]Project Finance Dashboard_trans'!J5</f>
        <v>danh nghĩa</v>
      </c>
      <c r="K5" s="307" t="str">
        <f>'[1]Project Finance Dashboard_trans'!K5</f>
        <v>Điều chỉnh theo lạm phát</v>
      </c>
      <c r="L5" s="308" t="str">
        <f>'[1]Project Finance Dashboard_trans'!L5</f>
        <v>Tùy chỉnh</v>
      </c>
      <c r="M5" s="14" t="s">
        <v>867</v>
      </c>
    </row>
    <row r="6" spans="1:18" x14ac:dyDescent="0.35">
      <c r="D6" s="349" t="str">
        <f>'[1]Project Finance Dashboard_trans'!D6</f>
        <v>Phí công suất (US$-kW-tháng)</v>
      </c>
      <c r="E6" s="312">
        <f>'Operating Assumptions'!$H$67</f>
        <v>9.8000000000000007</v>
      </c>
      <c r="F6" s="300"/>
      <c r="I6" s="357" t="str">
        <f>'[1]Project Finance Dashboard_trans'!I6</f>
        <v>Dòng tiền dự án trước thuế</v>
      </c>
      <c r="J6" s="316">
        <f>'Project Financing'!E35</f>
        <v>6.4816418290138247E-2</v>
      </c>
      <c r="K6" s="316">
        <f ca="1">'Project Financing'!E42</f>
        <v>4.5733204483985906E-2</v>
      </c>
      <c r="L6" s="325"/>
    </row>
    <row r="7" spans="1:18" x14ac:dyDescent="0.35">
      <c r="B7" s="4"/>
      <c r="D7" s="349" t="str">
        <f>'[1]Project Finance Dashboard_trans'!D7</f>
        <v>Công suất nhà máy (MW)</v>
      </c>
      <c r="E7" s="313">
        <f>'Operating Assumptions'!F31</f>
        <v>300</v>
      </c>
      <c r="F7" s="300"/>
      <c r="I7" s="357" t="str">
        <f>'[1]Project Finance Dashboard_trans'!I7</f>
        <v>Nợ cao cấp trước thuế</v>
      </c>
      <c r="J7" s="316">
        <f ca="1">'Project Financing'!E439</f>
        <v>5.6928727030754092E-2</v>
      </c>
      <c r="K7" s="316">
        <f ca="1">'Project Financing'!E440</f>
        <v>3.6214926838874825E-2</v>
      </c>
      <c r="L7" s="326"/>
      <c r="O7" s="10"/>
    </row>
    <row r="8" spans="1:18" x14ac:dyDescent="0.35">
      <c r="B8" s="4"/>
      <c r="D8" s="349" t="str">
        <f>'[1]Project Finance Dashboard_trans'!D8</f>
        <v>Ngày bắt đầu tài trợ dự án</v>
      </c>
      <c r="E8" s="314">
        <f>'Operating Assumptions'!F3</f>
        <v>46023</v>
      </c>
      <c r="F8" s="300"/>
      <c r="H8" s="4"/>
      <c r="I8" s="357" t="str">
        <f>'[1]Project Finance Dashboard_trans'!I8</f>
        <v>Nợ cao cấp sau thuế</v>
      </c>
      <c r="J8" s="316">
        <f ca="1">'Project Financing'!E442</f>
        <v>5.6928727030754092E-2</v>
      </c>
      <c r="K8" s="316">
        <f ca="1">'Project Financing'!E443</f>
        <v>3.6214926838874825E-2</v>
      </c>
      <c r="L8" s="326"/>
      <c r="N8" s="1"/>
    </row>
    <row r="9" spans="1:18" x14ac:dyDescent="0.35">
      <c r="B9" s="4"/>
      <c r="D9" s="349" t="str">
        <f>'[1]Project Finance Dashboard_trans'!D9</f>
        <v>Tài chính đóng</v>
      </c>
      <c r="E9" s="314">
        <f>'Operating Assumptions'!F6</f>
        <v>46143</v>
      </c>
      <c r="F9" s="300"/>
      <c r="H9" s="4"/>
      <c r="I9" s="357" t="str">
        <f>'[1]Project Finance Dashboard_trans'!I9</f>
        <v>Tỷ lệ hoàn vốn nội bộ của vốn chủ sở hữu</v>
      </c>
      <c r="J9" s="316">
        <f ca="1">'Project Financing'!E404</f>
        <v>5.6204482913017273E-2</v>
      </c>
      <c r="K9" s="316">
        <f ca="1">'Project Financing'!E405</f>
        <v>3.5508450865745556E-2</v>
      </c>
      <c r="L9" s="326"/>
    </row>
    <row r="10" spans="1:18" x14ac:dyDescent="0.35">
      <c r="B10" s="4"/>
      <c r="D10" s="349" t="str">
        <f>'[1]Project Finance Dashboard_trans'!D10</f>
        <v>Tháng xây dựng</v>
      </c>
      <c r="E10" s="400">
        <f>'Operating Assumptions'!F7</f>
        <v>40</v>
      </c>
      <c r="F10" s="300"/>
      <c r="H10" s="4"/>
      <c r="I10" s="357" t="str">
        <f>'[1]Project Finance Dashboard_trans'!I10</f>
        <v>Tỷ lệ hoàn vốn nội bộ mục tiêu</v>
      </c>
      <c r="J10" s="327">
        <v>0.12</v>
      </c>
      <c r="K10" s="328"/>
      <c r="L10" s="326"/>
    </row>
    <row r="11" spans="1:18" x14ac:dyDescent="0.35">
      <c r="D11" s="349" t="str">
        <f>'[1]Project Finance Dashboard_trans'!D11</f>
        <v>Ngày bắt đầu hoạt động</v>
      </c>
      <c r="E11" s="314">
        <f>'Operating Assumptions'!F8</f>
        <v>47362</v>
      </c>
      <c r="F11" s="300"/>
      <c r="H11" s="4"/>
      <c r="I11" s="357" t="str">
        <f>'[1]Project Finance Dashboard_trans'!I11</f>
        <v>Chi phí vốn chủ sở hữu</v>
      </c>
      <c r="J11" s="316">
        <f>SUMPRODUCT($H$21:$H$24,$J$21:$J$24)</f>
        <v>6.9885507246376807E-2</v>
      </c>
      <c r="K11" s="328"/>
      <c r="L11" s="326"/>
      <c r="R11" s="7"/>
    </row>
    <row r="12" spans="1:18" x14ac:dyDescent="0.35">
      <c r="D12" s="349" t="str">
        <f>'[1]Project Finance Dashboard_trans'!D12</f>
        <v>Thời gian hoạt động (năm)</v>
      </c>
      <c r="E12" s="313">
        <f>Scenarios!$F$13</f>
        <v>25</v>
      </c>
      <c r="F12" s="300"/>
      <c r="H12" s="4"/>
      <c r="I12" s="357" t="str">
        <f>'[1]Project Finance Dashboard_trans'!I12</f>
        <v>Phí bảo hiểm/Thiếu hụt so với Chi phí vốn chủ sở hữu</v>
      </c>
      <c r="J12" s="316">
        <f ca="1">J9-J11</f>
        <v>-1.3681024333359534E-2</v>
      </c>
      <c r="K12" s="4"/>
      <c r="L12" s="326"/>
    </row>
    <row r="13" spans="1:18" x14ac:dyDescent="0.35">
      <c r="D13" s="349" t="str">
        <f>'[1]Project Finance Dashboard_trans'!D13</f>
        <v>Chi phí xây dựng/EPC US$</v>
      </c>
      <c r="E13" s="313">
        <f>Scenarios!G11</f>
        <v>340000000</v>
      </c>
      <c r="F13" s="300"/>
      <c r="H13" s="4"/>
      <c r="I13" s="358" t="str">
        <f>'[1]Project Finance Dashboard_trans'!I13</f>
        <v>Giá trị hiện tại</v>
      </c>
      <c r="J13" s="341">
        <f ca="1">'Annual Analysis'!F95</f>
        <v>-30168983.750167117</v>
      </c>
      <c r="K13" s="329"/>
      <c r="L13" s="330"/>
    </row>
    <row r="14" spans="1:18" x14ac:dyDescent="0.35">
      <c r="D14" s="349" t="str">
        <f>'[1]Project Finance Dashboard_trans'!D14</f>
        <v>Chi phí xây dựng/EPC (US$/kW)</v>
      </c>
      <c r="E14" s="313">
        <f>E13/(E7*1000)</f>
        <v>1133.3333333333333</v>
      </c>
      <c r="F14" s="300"/>
      <c r="H14" s="4"/>
      <c r="I14" s="352"/>
      <c r="J14" s="162"/>
      <c r="K14" s="328"/>
      <c r="L14" s="326"/>
    </row>
    <row r="15" spans="1:18" x14ac:dyDescent="0.35">
      <c r="D15" s="349" t="str">
        <f>'[1]Project Finance Dashboard_trans'!D15</f>
        <v>Loại nhiên liệu</v>
      </c>
      <c r="E15" s="313">
        <v>2</v>
      </c>
      <c r="F15" s="300"/>
      <c r="G15" s="117"/>
      <c r="H15" s="13" t="s">
        <v>7</v>
      </c>
      <c r="I15" s="359" t="str">
        <f>'[1]Project Finance Dashboard_trans'!I15</f>
        <v>Tỷ lệ bao phủ</v>
      </c>
      <c r="J15" s="331" t="str">
        <f>'[1]Project Finance Dashboard_trans'!J15</f>
        <v>Tối thiểu</v>
      </c>
      <c r="K15" s="331" t="str">
        <f>'[1]Project Finance Dashboard_trans'!K15</f>
        <v>Trung bình</v>
      </c>
      <c r="L15" s="332"/>
    </row>
    <row r="16" spans="1:18" x14ac:dyDescent="0.35">
      <c r="D16" s="349" t="str">
        <f>'[1]Project Finance Dashboard_trans'!D16</f>
        <v>Tỷ lệ nhiệt thực tế (kJ/kWh)</v>
      </c>
      <c r="E16" s="313">
        <f>Scenarios!I13</f>
        <v>6516.24</v>
      </c>
      <c r="F16" s="301"/>
      <c r="H16" s="4"/>
      <c r="I16" s="357" t="str">
        <f>'[1]Project Finance Dashboard_trans'!I16</f>
        <v>Tỷ lệ bao phủ dịch vụ nợ hàng năm</v>
      </c>
      <c r="J16" s="10">
        <f ca="1">'Project Financing'!F416</f>
        <v>1.3</v>
      </c>
      <c r="K16" s="10">
        <f ca="1">'Project Financing'!H416</f>
        <v>1.3000000000000005</v>
      </c>
      <c r="L16" s="326"/>
    </row>
    <row r="17" spans="3:13" x14ac:dyDescent="0.35">
      <c r="D17" s="349" t="str">
        <f>'[1]Project Finance Dashboard_trans'!D17</f>
        <v>Hệ số công suất (%)</v>
      </c>
      <c r="E17" s="315">
        <f>Scenarios!$L$13</f>
        <v>0.8</v>
      </c>
      <c r="F17" s="300"/>
      <c r="H17" s="4"/>
      <c r="I17" s="357" t="str">
        <f>'[1]Project Finance Dashboard_trans'!I17</f>
        <v>Tỷ lệ bảo hiểm trọn đời dự án</v>
      </c>
      <c r="J17" s="10">
        <f ca="1">'Project Financing'!E426</f>
        <v>2.2227250062471708</v>
      </c>
      <c r="K17" s="333"/>
      <c r="L17" s="326"/>
    </row>
    <row r="18" spans="3:13" x14ac:dyDescent="0.35">
      <c r="D18" s="349" t="str">
        <f>'[1]Project Finance Dashboard_trans'!D18</f>
        <v>Lạm phát</v>
      </c>
      <c r="E18" s="313">
        <f>Scenarios!K13</f>
        <v>1</v>
      </c>
      <c r="F18" s="300"/>
      <c r="I18" s="360" t="str">
        <f>'[1]Project Finance Dashboard_trans'!I18</f>
        <v>Tỷ lệ bảo hiểm thời hạn vay</v>
      </c>
      <c r="J18" s="334">
        <f ca="1">'Project Financing'!E422</f>
        <v>1.3000000000000005</v>
      </c>
      <c r="K18" s="335"/>
      <c r="L18" s="330"/>
    </row>
    <row r="19" spans="3:13" x14ac:dyDescent="0.35">
      <c r="D19" s="349" t="str">
        <f>'[1]Project Finance Dashboard_trans'!D19</f>
        <v>Sự suy giảm tốc độ nhiệt</v>
      </c>
      <c r="E19" s="316">
        <f>Scenarios!J13</f>
        <v>3.0000000000000003E-4</v>
      </c>
      <c r="F19" s="300"/>
      <c r="G19" s="113"/>
      <c r="I19" s="361"/>
      <c r="J19" s="10"/>
      <c r="K19" s="333"/>
      <c r="L19" s="326"/>
    </row>
    <row r="20" spans="3:13" x14ac:dyDescent="0.35">
      <c r="D20" s="349" t="str">
        <f>'[1]Project Finance Dashboard_trans'!D20</f>
        <v>Chi phí nhiên liệu + vận chuyển (US$/GJ)</v>
      </c>
      <c r="E20" s="317">
        <f>IF(scenario&lt;&gt;5,Scenarios!M13,Scenarios!M11)/10</f>
        <v>15</v>
      </c>
      <c r="F20" s="301"/>
      <c r="I20" s="359" t="str">
        <f>'[1]Project Finance Dashboard_trans'!I20</f>
        <v>Ngày bắt đầu</v>
      </c>
      <c r="J20" s="331" t="str">
        <f>'[1]Project Finance Dashboard_trans'!J20</f>
        <v>Chi phí vốn chủ sở hữu</v>
      </c>
      <c r="K20" s="331" t="str">
        <f>'[1]Project Finance Dashboard_trans'!K20</f>
        <v>WACC</v>
      </c>
      <c r="L20" s="336"/>
    </row>
    <row r="21" spans="3:13" x14ac:dyDescent="0.35">
      <c r="D21" s="349" t="str">
        <f>'[1]Project Finance Dashboard_trans'!D21</f>
        <v>Chiết khấu chi phí nhiên liệu so với giá chuẩn (US$/GJ)</v>
      </c>
      <c r="E21" s="317">
        <f>'Operating Assumptions'!F81-E20</f>
        <v>0</v>
      </c>
      <c r="F21" s="301"/>
      <c r="H21" s="1">
        <f>(I22-I21)/'Operating Assumptions'!$F$11</f>
        <v>0.11777777777777777</v>
      </c>
      <c r="I21" s="362">
        <f>'Finance and Value Assumptions'!F67</f>
        <v>46143</v>
      </c>
      <c r="J21" s="316">
        <f>'Finance and Value Assumptions'!G67</f>
        <v>0.09</v>
      </c>
      <c r="K21" s="316">
        <f ca="1">'Finance and Value Assumptions'!H67</f>
        <v>7.7917909205812694E-2</v>
      </c>
      <c r="L21" s="337"/>
    </row>
    <row r="22" spans="3:13" x14ac:dyDescent="0.35">
      <c r="D22" s="349" t="str">
        <f>'[1]Project Finance Dashboard_trans'!D22</f>
        <v>O&amp;M cố định</v>
      </c>
      <c r="E22" s="317">
        <f>Scenarios!N13</f>
        <v>2</v>
      </c>
      <c r="F22" s="300"/>
      <c r="H22" s="1">
        <f>(I23-I22)/'Operating Assumptions'!$F$11</f>
        <v>0.10589371980676328</v>
      </c>
      <c r="I22" s="362">
        <f>'Finance and Value Assumptions'!F68</f>
        <v>47362</v>
      </c>
      <c r="J22" s="316">
        <f>'Finance and Value Assumptions'!G68</f>
        <v>0.08</v>
      </c>
      <c r="K22" s="316">
        <f ca="1">'Finance and Value Assumptions'!H68</f>
        <v>6.3685326449985855E-2</v>
      </c>
      <c r="L22" s="326"/>
    </row>
    <row r="23" spans="3:13" x14ac:dyDescent="0.35">
      <c r="D23" s="349" t="str">
        <f>'[1]Project Finance Dashboard_trans'!D23</f>
        <v>Biến đổi O&amp;M</v>
      </c>
      <c r="E23" s="317">
        <f>Scenarios!O13</f>
        <v>12</v>
      </c>
      <c r="F23" s="300"/>
      <c r="H23" s="1">
        <f>(I24-I23)/'Operating Assumptions'!$F$11</f>
        <v>7.0531400966183572E-2</v>
      </c>
      <c r="I23" s="362">
        <f>'Finance and Value Assumptions'!F69</f>
        <v>48458</v>
      </c>
      <c r="J23" s="316">
        <f>'Finance and Value Assumptions'!G69</f>
        <v>7.0000000000000007E-2</v>
      </c>
      <c r="K23" s="316">
        <f ca="1">'Finance and Value Assumptions'!H69</f>
        <v>6.0516175232917795E-2</v>
      </c>
      <c r="L23" s="326"/>
    </row>
    <row r="24" spans="3:13" x14ac:dyDescent="0.35">
      <c r="D24" s="349" t="str">
        <f>'[1]Project Finance Dashboard_trans'!D24</f>
        <v>Ngày thu tiền</v>
      </c>
      <c r="E24" s="317">
        <f>'Operating Assumptions'!G145</f>
        <v>28</v>
      </c>
      <c r="F24" s="300"/>
      <c r="H24" s="1">
        <f>('Operating Assumptions'!F10-I24)/'Operating Assumptions'!$F$11</f>
        <v>0.70579710144927532</v>
      </c>
      <c r="I24" s="362">
        <f>'Finance and Value Assumptions'!F70</f>
        <v>49188</v>
      </c>
      <c r="J24" s="316">
        <f>'Finance and Value Assumptions'!G70</f>
        <v>6.5000000000000002E-2</v>
      </c>
      <c r="K24" s="316">
        <f ca="1">'Finance and Value Assumptions'!H70</f>
        <v>5.888098178988372E-2</v>
      </c>
      <c r="L24" s="326"/>
      <c r="M24" s="15"/>
    </row>
    <row r="25" spans="3:13" x14ac:dyDescent="0.35">
      <c r="D25" s="349" t="str">
        <f>'[1]Project Finance Dashboard_trans'!D25</f>
        <v>Ngày phải trả</v>
      </c>
      <c r="E25" s="317">
        <f>'Operating Assumptions'!G146</f>
        <v>21</v>
      </c>
      <c r="F25" s="300"/>
      <c r="I25" s="351" t="str">
        <f>'[1]Project Finance Dashboard_trans'!I25</f>
        <v>Tuổi thọ dự án</v>
      </c>
      <c r="J25" s="338">
        <f>SUMPRODUCT(J21:J24,$H$21:$H$24)</f>
        <v>6.9885507246376807E-2</v>
      </c>
      <c r="K25" s="338">
        <f ca="1">SUMPRODUCT(K21:K24,$H$21:$H$24)</f>
        <v>6.174719120832857E-2</v>
      </c>
      <c r="L25" s="330"/>
      <c r="M25" s="15"/>
    </row>
    <row r="26" spans="3:13" x14ac:dyDescent="0.35">
      <c r="D26" s="349" t="str">
        <f>'[1]Project Finance Dashboard_trans'!D26</f>
        <v>Doanh thu dự án trung bình (US$/MWh)</v>
      </c>
      <c r="E26" s="404">
        <f>AVERAGE('EBITDA and Capital Expenditures'!L97:GW97)</f>
        <v>94.608587442209057</v>
      </c>
      <c r="F26" s="300"/>
      <c r="G26" s="5"/>
      <c r="H26" s="4"/>
      <c r="I26" s="363"/>
      <c r="J26" s="339"/>
      <c r="K26" s="339"/>
      <c r="L26" s="326"/>
      <c r="M26" s="15"/>
    </row>
    <row r="27" spans="3:13" x14ac:dyDescent="0.35">
      <c r="D27" s="350" t="str">
        <f>'[1]Project Finance Dashboard_trans'!D27</f>
        <v>Chi phí dự án trung bình (US$/MWh)</v>
      </c>
      <c r="E27" s="404">
        <f>AVERAGE('EBITDA and Capital Expenditures'!L133:GW133)</f>
        <v>168.69814253223632</v>
      </c>
      <c r="F27" s="300"/>
      <c r="H27" s="13" t="s">
        <v>9</v>
      </c>
      <c r="I27" s="359" t="str">
        <f>'[1]Project Finance Dashboard_trans'!I27</f>
        <v>Tài trợ và sử dụng</v>
      </c>
      <c r="J27" s="331" t="s">
        <v>572</v>
      </c>
      <c r="K27" s="331" t="s">
        <v>76</v>
      </c>
      <c r="L27" s="332" t="s">
        <v>675</v>
      </c>
      <c r="M27" s="15"/>
    </row>
    <row r="28" spans="3:13" x14ac:dyDescent="0.35">
      <c r="C28" s="2"/>
      <c r="D28" s="351" t="str">
        <f>'[1]Project Finance Dashboard_trans'!D28</f>
        <v>Tổng giá năm cơ sở (US$/MWh)</v>
      </c>
      <c r="E28" s="318">
        <f>AVERAGEIFS('EBITDA and Capital Expenditures'!$L$133:$GW$133,'EBITDA and Capital Expenditures'!$L$9:$GW$9,YEAR('Project Finance Dashboard'!$E$11))+AVERAGEIFS('EBITDA and Capital Expenditures'!$L$55:$GW$55,'EBITDA and Capital Expenditures'!$L$9:$GW$9,YEAR('Project Finance Dashboard'!$E$11))</f>
        <v>122.76543971622424</v>
      </c>
      <c r="F28" s="303" t="str">
        <f>IF(AND($E$15=1,$E$28&gt;'Policies, Data &amp; Conversions'!$C$34),'Policies, Data &amp; Conversions'!$C$34,IF(AND($E$15=2,$E$28&gt;'Policies, Data &amp; Conversions'!$C$35),'Policies, Data &amp; Conversions'!$C$35,""))</f>
        <v/>
      </c>
      <c r="I28" s="349" t="str">
        <f>'[1]Project Finance Dashboard_trans'!I28</f>
        <v>Tổng chi phí xây dựng</v>
      </c>
      <c r="J28" s="162">
        <f>'Project Financing'!G125-'Project Financing'!G128</f>
        <v>343400000.00000012</v>
      </c>
      <c r="K28" s="316">
        <f t="shared" ref="K28:K35" ca="1" si="0">J28/$J$35</f>
        <v>0.87969913568322033</v>
      </c>
      <c r="L28" s="340">
        <f>J28/'Operating Assumptions'!$F$31/1000</f>
        <v>1144.666666666667</v>
      </c>
    </row>
    <row r="29" spans="3:13" x14ac:dyDescent="0.35">
      <c r="D29" s="352"/>
      <c r="E29" s="162"/>
      <c r="F29" s="300"/>
      <c r="I29" s="349" t="str">
        <f>'[1]Project Finance Dashboard_trans'!I29</f>
        <v>Vốn lưu động ban đầu</v>
      </c>
      <c r="J29" s="162">
        <f>'Project Financing'!G128</f>
        <v>22765092.203459099</v>
      </c>
      <c r="K29" s="316">
        <f t="shared" ca="1" si="0"/>
        <v>5.8318089502422191E-2</v>
      </c>
      <c r="L29" s="340">
        <f>J29/'Operating Assumptions'!$F$31/1000</f>
        <v>75.883640678196997</v>
      </c>
      <c r="M29" s="15"/>
    </row>
    <row r="30" spans="3:13" x14ac:dyDescent="0.35">
      <c r="D30" s="353" t="str">
        <f>'[1]Project Finance Dashboard_trans'!D30</f>
        <v>Cấu trúc đầu vào</v>
      </c>
      <c r="E30" s="4"/>
      <c r="F30" s="300"/>
      <c r="I30" s="349" t="str">
        <f>'[1]Project Finance Dashboard_trans'!I30</f>
        <v>Tổng thuế giá trị gia tăng ròng</v>
      </c>
      <c r="J30" s="162">
        <f ca="1">'Project Financing'!G126-'Project Financing'!G127</f>
        <v>0</v>
      </c>
      <c r="K30" s="316">
        <f t="shared" ca="1" si="0"/>
        <v>0</v>
      </c>
      <c r="L30" s="340">
        <f ca="1">J30/'Operating Assumptions'!$F$31/1000</f>
        <v>0</v>
      </c>
      <c r="M30" s="15"/>
    </row>
    <row r="31" spans="3:13" x14ac:dyDescent="0.35">
      <c r="D31" s="350" t="str">
        <f>'[1]Project Finance Dashboard_trans'!D31</f>
        <v>Tỷ lệ bao phủ dịch vụ nợ mục tiêu (DSCR)</v>
      </c>
      <c r="E31" s="319">
        <f>'Finance and Value Assumptions'!$F$4</f>
        <v>1.3</v>
      </c>
      <c r="F31" s="300"/>
      <c r="I31" s="349" t="str">
        <f>'[1]Project Finance Dashboard_trans'!I31</f>
        <v>Phí phát triển</v>
      </c>
      <c r="J31" s="162">
        <f>'Project Financing'!G129</f>
        <v>6800000</v>
      </c>
      <c r="K31" s="316">
        <f t="shared" ca="1" si="0"/>
        <v>1.7419784865014259E-2</v>
      </c>
      <c r="L31" s="340">
        <f>J31/'Operating Assumptions'!$F$31/1000</f>
        <v>22.666666666666668</v>
      </c>
      <c r="M31" s="15"/>
    </row>
    <row r="32" spans="3:13" x14ac:dyDescent="0.35">
      <c r="D32" s="350" t="str">
        <f>'[1]Project Finance Dashboard_trans'!D32</f>
        <v>Lãi suất</v>
      </c>
      <c r="E32" s="320">
        <f>'Finance and Value Assumptions'!F20</f>
        <v>0.05</v>
      </c>
      <c r="F32" s="300"/>
      <c r="I32" s="349" t="str">
        <f>'[1]Project Finance Dashboard_trans'!I32</f>
        <v>Lãi suất trong quá trình xây dựng</v>
      </c>
      <c r="J32" s="162">
        <f ca="1">SUM('Project Financing'!G131:G132)+'Project Financing'!G134</f>
        <v>10313749.112459714</v>
      </c>
      <c r="K32" s="316">
        <f t="shared" ca="1" si="0"/>
        <v>2.6421072160408818E-2</v>
      </c>
      <c r="L32" s="340">
        <f ca="1">J32/'Operating Assumptions'!$F$31/1000</f>
        <v>34.379163708199052</v>
      </c>
      <c r="M32" s="15"/>
    </row>
    <row r="33" spans="3:13" x14ac:dyDescent="0.35">
      <c r="D33" s="350" t="str">
        <f>'[1]Project Finance Dashboard_trans'!D33</f>
        <v>Tỷ số truyền động</v>
      </c>
      <c r="E33" s="163">
        <f>'Finance and Value Assumptions'!$F$5</f>
        <v>0.75</v>
      </c>
      <c r="F33" s="300"/>
      <c r="I33" s="349" t="str">
        <f>'[1]Project Finance Dashboard_trans'!I33</f>
        <v>Tổng phí (trên khoản nợ chưa rút)</v>
      </c>
      <c r="J33" s="162">
        <f ca="1">'Project Financing'!G133</f>
        <v>7081892.337977143</v>
      </c>
      <c r="K33" s="316">
        <f t="shared" ca="1" si="0"/>
        <v>1.8141917788934512E-2</v>
      </c>
      <c r="L33" s="340">
        <f ca="1">J33/'Operating Assumptions'!$F$31/1000</f>
        <v>23.606307793257145</v>
      </c>
      <c r="M33" s="15"/>
    </row>
    <row r="34" spans="3:13" x14ac:dyDescent="0.35">
      <c r="D34" s="350" t="str">
        <f>'[1]Project Finance Dashboard_trans'!D34</f>
        <v>Kích thước từ Tỷ số truyền động?</v>
      </c>
      <c r="E34" s="321" t="b">
        <f>'Finance and Value Assumptions'!F6</f>
        <v>0</v>
      </c>
      <c r="F34" s="300"/>
      <c r="I34" s="349" t="str">
        <f>'[1]Project Finance Dashboard_trans'!I34</f>
        <v>Tài khoản dự trữ dịch vụ nợ</v>
      </c>
      <c r="J34" s="162">
        <f ca="1">'Project Financing'!G135</f>
        <v>0</v>
      </c>
      <c r="K34" s="316">
        <f t="shared" ca="1" si="0"/>
        <v>0</v>
      </c>
      <c r="L34" s="340">
        <f ca="1">J34/'Operating Assumptions'!$F$31/1000</f>
        <v>0</v>
      </c>
      <c r="M34" s="15"/>
    </row>
    <row r="35" spans="3:13" x14ac:dyDescent="0.35">
      <c r="D35" s="350" t="str">
        <f>'[1]Project Finance Dashboard_trans'!D35</f>
        <v>Kỳ hạn nợ</v>
      </c>
      <c r="E35" s="319">
        <f>'Finance and Value Assumptions'!$F$14</f>
        <v>12</v>
      </c>
      <c r="F35" s="300"/>
      <c r="I35" s="351" t="str">
        <f>'[1]Project Finance Dashboard_trans'!I35</f>
        <v>Tổng chi phí dự án</v>
      </c>
      <c r="J35" s="341">
        <f ca="1">'Project Financing'!G137</f>
        <v>390360733.65389603</v>
      </c>
      <c r="K35" s="338">
        <f t="shared" ca="1" si="0"/>
        <v>1</v>
      </c>
      <c r="L35" s="342">
        <f ca="1">J35/'Operating Assumptions'!$F$31/1000</f>
        <v>1301.2024455129867</v>
      </c>
      <c r="M35" s="15"/>
    </row>
    <row r="36" spans="3:13" x14ac:dyDescent="0.35">
      <c r="D36" s="350" t="str">
        <f>'[1]Project Finance Dashboard_trans'!D36</f>
        <v>Tài khoản dự trữ dịch vụ nợ tháng</v>
      </c>
      <c r="E36" s="319">
        <f>'Finance and Value Assumptions'!F29</f>
        <v>0</v>
      </c>
      <c r="F36" s="300"/>
      <c r="I36" s="352"/>
      <c r="J36" s="162"/>
      <c r="K36" s="4"/>
      <c r="L36" s="326"/>
    </row>
    <row r="37" spans="3:13" ht="12.5" customHeight="1" x14ac:dyDescent="0.35">
      <c r="D37" s="354" t="str">
        <f>'[1]Project Finance Dashboard_trans'!D37</f>
        <v>Cấu trúc trả nợ vay</v>
      </c>
      <c r="E37" s="322"/>
      <c r="F37" s="304"/>
      <c r="H37" s="5" t="s">
        <v>15</v>
      </c>
      <c r="I37" s="364" t="str">
        <f>'[1]Project Finance Dashboard_trans'!I37</f>
        <v>Cấu trúc vốn</v>
      </c>
      <c r="J37" s="331" t="s">
        <v>572</v>
      </c>
      <c r="K37" s="331" t="s">
        <v>76</v>
      </c>
      <c r="L37" s="332"/>
    </row>
    <row r="38" spans="3:13" x14ac:dyDescent="0.35">
      <c r="D38" s="355"/>
      <c r="E38" s="4"/>
      <c r="F38" s="300"/>
      <c r="I38" s="349" t="str">
        <f>'[1]Project Finance Dashboard_trans'!I38</f>
        <v>Nợ cao cấp</v>
      </c>
      <c r="J38" s="162">
        <f ca="1">'Project Financing'!G140</f>
        <v>215723867.62115249</v>
      </c>
      <c r="K38" s="316">
        <f ca="1">J38/$J$41</f>
        <v>0.55262696532489586</v>
      </c>
      <c r="L38" s="326"/>
    </row>
    <row r="39" spans="3:13" x14ac:dyDescent="0.35">
      <c r="D39" s="353" t="str">
        <f>'[1]Project Finance Dashboard_trans'!D39</f>
        <v>Các tính năng cấu trúc khác</v>
      </c>
      <c r="E39" s="4"/>
      <c r="F39" s="300"/>
      <c r="I39" s="365" t="str">
        <f>'[1]Project Finance Dashboard_trans'!I39</f>
        <v>Nợ dưới mức</v>
      </c>
      <c r="J39" s="162">
        <f ca="1">'Project Financing'!G141</f>
        <v>0</v>
      </c>
      <c r="K39" s="316">
        <f ca="1">J39/$J$41</f>
        <v>0</v>
      </c>
      <c r="L39" s="343"/>
    </row>
    <row r="40" spans="3:13" x14ac:dyDescent="0.35">
      <c r="D40" s="350" t="str">
        <f>'[1]Project Finance Dashboard_trans'!D40</f>
        <v>Chi phí trước khi phát triển tính theo % của EPC</v>
      </c>
      <c r="E40" s="323">
        <f>'Finance and Value Assumptions'!F53</f>
        <v>0.01</v>
      </c>
      <c r="F40" s="300"/>
      <c r="I40" s="349" t="str">
        <f>'[1]Project Finance Dashboard_trans'!I40</f>
        <v>Công bằng</v>
      </c>
      <c r="J40" s="162">
        <f ca="1">'Project Financing'!G142</f>
        <v>174636866.03274354</v>
      </c>
      <c r="K40" s="344">
        <f ca="1">J40/$J$41</f>
        <v>0.4473730346751042</v>
      </c>
      <c r="L40" s="345"/>
    </row>
    <row r="41" spans="3:13" ht="15" thickBot="1" x14ac:dyDescent="0.4">
      <c r="D41" s="350" t="str">
        <f>'[1]Project Finance Dashboard_trans'!D41</f>
        <v>Chi phí phát triển</v>
      </c>
      <c r="E41" s="162">
        <f>E40*E13</f>
        <v>3400000</v>
      </c>
      <c r="F41" s="300"/>
      <c r="I41" s="366" t="str">
        <f>'[1]Project Finance Dashboard_trans'!I41</f>
        <v>Tổng cộng</v>
      </c>
      <c r="J41" s="346">
        <f ca="1">'Project Financing'!G143</f>
        <v>390360733.65389603</v>
      </c>
      <c r="K41" s="347">
        <f ca="1">J41/$J$41</f>
        <v>1</v>
      </c>
      <c r="L41" s="348"/>
    </row>
    <row r="42" spans="3:13" x14ac:dyDescent="0.35">
      <c r="D42" s="350" t="str">
        <f>'[1]Project Finance Dashboard_trans'!D42</f>
        <v>Phí phát triển tính theo % của EPC</v>
      </c>
      <c r="E42" s="323">
        <f>'Finance and Value Assumptions'!F56</f>
        <v>0.02</v>
      </c>
      <c r="F42" s="300"/>
      <c r="K42" s="2"/>
      <c r="L42" s="15"/>
    </row>
    <row r="43" spans="3:13" x14ac:dyDescent="0.35">
      <c r="D43" s="350" t="str">
        <f>'[1]Project Finance Dashboard_trans'!D43</f>
        <v>Phí phát triển</v>
      </c>
      <c r="E43" s="162">
        <f>E42*E13</f>
        <v>6800000</v>
      </c>
      <c r="F43" s="300"/>
    </row>
    <row r="44" spans="3:13" x14ac:dyDescent="0.35">
      <c r="D44" s="350" t="str">
        <f>'[1]Project Finance Dashboard_trans'!D44</f>
        <v>Phương pháp tài trợ</v>
      </c>
      <c r="E44" s="4"/>
      <c r="F44" s="300"/>
      <c r="J44" s="11"/>
    </row>
    <row r="45" spans="3:13" ht="15" thickBot="1" x14ac:dyDescent="0.4">
      <c r="D45" s="356" t="str">
        <f>'[1]Project Finance Dashboard_trans'!D45</f>
        <v>Vốn hóa lãi suất và phí?</v>
      </c>
      <c r="E45" s="324"/>
      <c r="F45" s="302"/>
    </row>
    <row r="46" spans="3:13" x14ac:dyDescent="0.35">
      <c r="C46" s="108" t="str">
        <f>'[1]Project Finance Dashboard_trans'!C46</f>
        <v>Cảnh báo</v>
      </c>
      <c r="D46" s="108"/>
      <c r="E46" s="108"/>
      <c r="F46" s="108"/>
      <c r="G46" s="17"/>
      <c r="I46" s="17"/>
      <c r="K46" s="18"/>
    </row>
    <row r="47" spans="3:13" x14ac:dyDescent="0.35">
      <c r="C47" s="108" t="str">
        <f ca="1">IF(SUM($K$38:$K$39)&gt;0.75,"Debt Proportion Exceeds Limit in Circular 12/2025/TT-BCT","")</f>
        <v/>
      </c>
      <c r="D47" s="109"/>
      <c r="E47" s="109"/>
      <c r="F47" s="109"/>
      <c r="G47" s="17"/>
      <c r="J47" s="17"/>
    </row>
    <row r="48" spans="3:13" x14ac:dyDescent="0.35">
      <c r="C48" s="108" t="str">
        <f>IF($E$32&gt;0.08,"Interest Rate Higher Than Circular 12/2025/TT-BCT 2025 Electricity Ceiling Price!","")</f>
        <v/>
      </c>
      <c r="D48" s="109"/>
      <c r="E48" s="109"/>
      <c r="F48" s="109"/>
      <c r="G48" s="17"/>
      <c r="L48" s="18"/>
    </row>
    <row r="49" spans="3:17" x14ac:dyDescent="0.35">
      <c r="C49" s="108" t="str">
        <f>IF(AND(E15=1,$E$28&gt;'Policies, Data &amp; Conversions'!C34),"Base Year Tarriff Higher Than Circular 12/2025/TT-BCT LNG Ceiling Price!",IF(AND(E15&lt;&gt;1,$E$28&gt;'Policies, Data &amp; Conversions'!$C$35),"Base Year Tariff Higher Than Circular 12/2025/TT-BCT Domestic Gas Ceiling Price!",""))</f>
        <v/>
      </c>
      <c r="D49" s="109"/>
      <c r="E49" s="109"/>
      <c r="F49" s="109"/>
      <c r="G49" s="17"/>
    </row>
    <row r="50" spans="3:17" x14ac:dyDescent="0.35">
      <c r="C50" s="110" t="str">
        <f ca="1">IF($J$9&gt;0.12,"Return Above Regulated Limit in Circular 12/2025/TT-BCT","")</f>
        <v/>
      </c>
      <c r="D50" s="109"/>
      <c r="E50" s="109"/>
      <c r="F50" s="109"/>
      <c r="G50" s="17"/>
    </row>
    <row r="51" spans="3:17" x14ac:dyDescent="0.35">
      <c r="C51" s="108" t="str">
        <f ca="1">IF(SUM($K$38:$K$39)&gt;0.75,"Debt Proportion Exceeds Limit in Circular 12/2025/TT-BCT","")</f>
        <v/>
      </c>
      <c r="D51" s="109"/>
      <c r="E51" s="109"/>
      <c r="F51" s="109"/>
    </row>
    <row r="54" spans="3:17" x14ac:dyDescent="0.35">
      <c r="G54" s="107"/>
    </row>
    <row r="56" spans="3:17" x14ac:dyDescent="0.35">
      <c r="O56" s="1"/>
      <c r="P56" s="1"/>
      <c r="Q56" s="1"/>
    </row>
    <row r="57" spans="3:17" x14ac:dyDescent="0.35">
      <c r="O57" s="1"/>
      <c r="P57" s="1"/>
      <c r="Q57" s="1"/>
    </row>
    <row r="58" spans="3:17" x14ac:dyDescent="0.35">
      <c r="O58" s="1"/>
      <c r="P58" s="1"/>
      <c r="Q58" s="1"/>
    </row>
    <row r="59" spans="3:17" x14ac:dyDescent="0.35">
      <c r="O59" s="1"/>
      <c r="P59" s="1"/>
      <c r="Q59" s="1"/>
    </row>
    <row r="60" spans="3:17" ht="12" x14ac:dyDescent="0.3">
      <c r="N60" s="1"/>
      <c r="O60" s="1"/>
      <c r="P60" s="1"/>
      <c r="Q60" s="1"/>
    </row>
    <row r="61" spans="3:17" ht="12" x14ac:dyDescent="0.3">
      <c r="N61" s="1"/>
      <c r="O61" s="1"/>
      <c r="P61" s="1"/>
      <c r="Q61" s="1"/>
    </row>
    <row r="62" spans="3:17" ht="12" x14ac:dyDescent="0.3">
      <c r="N62" s="1"/>
      <c r="O62" s="1"/>
      <c r="P62" s="1"/>
      <c r="Q62" s="1"/>
    </row>
    <row r="63" spans="3:17" ht="12" x14ac:dyDescent="0.3">
      <c r="N63" s="1"/>
      <c r="O63" s="1"/>
      <c r="P63" s="1"/>
      <c r="Q63" s="1"/>
    </row>
    <row r="64" spans="3:17" ht="12" x14ac:dyDescent="0.3">
      <c r="N64" s="1"/>
      <c r="O64" s="1"/>
      <c r="P64" s="1"/>
      <c r="Q64" s="1"/>
    </row>
    <row r="65" spans="14:17" ht="12" x14ac:dyDescent="0.3">
      <c r="N65" s="1"/>
      <c r="O65" s="1"/>
      <c r="P65" s="1"/>
      <c r="Q65" s="1"/>
    </row>
    <row r="66" spans="14:17" ht="12" x14ac:dyDescent="0.3">
      <c r="N66" s="1"/>
      <c r="O66" s="1"/>
      <c r="P66" s="1"/>
      <c r="Q66" s="1"/>
    </row>
    <row r="67" spans="14:17" ht="12" x14ac:dyDescent="0.3">
      <c r="N67" s="1"/>
      <c r="O67" s="1"/>
      <c r="P67" s="1"/>
      <c r="Q67" s="1"/>
    </row>
    <row r="68" spans="14:17" ht="12" x14ac:dyDescent="0.3">
      <c r="N68" s="1"/>
      <c r="O68" s="1"/>
      <c r="P68" s="1"/>
      <c r="Q68" s="1"/>
    </row>
    <row r="69" spans="14:17" ht="12" x14ac:dyDescent="0.3">
      <c r="N69" s="1"/>
      <c r="O69" s="1"/>
      <c r="P69" s="1"/>
      <c r="Q69" s="1"/>
    </row>
    <row r="70" spans="14:17" ht="12" x14ac:dyDescent="0.3">
      <c r="N70" s="1"/>
      <c r="O70" s="1"/>
      <c r="P70" s="1"/>
      <c r="Q70" s="1"/>
    </row>
    <row r="71" spans="14:17" ht="12" x14ac:dyDescent="0.3">
      <c r="N71" s="1"/>
      <c r="O71" s="1"/>
      <c r="P71" s="1"/>
      <c r="Q71" s="1"/>
    </row>
    <row r="72" spans="14:17" ht="12" x14ac:dyDescent="0.3">
      <c r="N72" s="1"/>
      <c r="O72" s="1"/>
      <c r="P72" s="1"/>
      <c r="Q72" s="1"/>
    </row>
    <row r="73" spans="14:17" x14ac:dyDescent="0.35">
      <c r="N73" s="1"/>
    </row>
    <row r="74" spans="14:17" x14ac:dyDescent="0.35">
      <c r="N74" s="1"/>
    </row>
    <row r="75" spans="14:17" x14ac:dyDescent="0.35">
      <c r="N75" s="1"/>
    </row>
    <row r="76" spans="14:17" x14ac:dyDescent="0.35">
      <c r="N76" s="1"/>
    </row>
  </sheetData>
  <dataValidations count="1">
    <dataValidation type="whole" allowBlank="1" showInputMessage="1" showErrorMessage="1" errorTitle="Only Use Buttons" error="When Changing, must be custom case._x000a__x000a_Only use Buttons" sqref="E22:E23 E19 E15:E17 E12" xr:uid="{CD975C32-B5EC-4646-8FF3-5EA8A54501B5}">
      <formula1>-99999999999999900</formula1>
      <formula2>-99999999999999900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pinner 1">
              <controlPr defaultSize="0" autoPict="0">
                <anchor moveWithCells="1" sizeWithCells="1">
                  <from>
                    <xdr:col>5</xdr:col>
                    <xdr:colOff>247650</xdr:colOff>
                    <xdr:row>30</xdr:row>
                    <xdr:rowOff>38100</xdr:rowOff>
                  </from>
                  <to>
                    <xdr:col>5</xdr:col>
                    <xdr:colOff>444500</xdr:colOff>
                    <xdr:row>30</xdr:row>
                    <xdr:rowOff>120650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5</xdr:col>
                    <xdr:colOff>228600</xdr:colOff>
                    <xdr:row>32</xdr:row>
                    <xdr:rowOff>139700</xdr:rowOff>
                  </from>
                  <to>
                    <xdr:col>5</xdr:col>
                    <xdr:colOff>552450</xdr:colOff>
                    <xdr:row>33</xdr:row>
                    <xdr:rowOff>152400</xdr:rowOff>
                  </to>
                </anchor>
              </controlPr>
            </control>
          </mc:Choice>
        </mc:AlternateContent>
        <mc:AlternateContent xmlns:mc="http://schemas.openxmlformats.org/markup-compatibility/2006">
          <mc:Choice Requires="x14">
            <control shapeId="2051" r:id="rId6" name="Spinner 3">
              <controlPr defaultSize="0" autoPict="0" macro="[0]!CopyPaste">
                <anchor moveWithCells="1" sizeWithCells="1">
                  <from>
                    <xdr:col>5</xdr:col>
                    <xdr:colOff>222250</xdr:colOff>
                    <xdr:row>34</xdr:row>
                    <xdr:rowOff>25400</xdr:rowOff>
                  </from>
                  <to>
                    <xdr:col>5</xdr:col>
                    <xdr:colOff>438150</xdr:colOff>
                    <xdr:row>34</xdr:row>
                    <xdr:rowOff>107950</xdr:rowOff>
                  </to>
                </anchor>
              </controlPr>
            </control>
          </mc:Choice>
        </mc:AlternateContent>
        <mc:AlternateContent xmlns:mc="http://schemas.openxmlformats.org/markup-compatibility/2006">
          <mc:Choice Requires="x14">
            <control shapeId="2052" r:id="rId7" name="Spinner 4">
              <controlPr defaultSize="0" autoPict="0">
                <anchor moveWithCells="1" sizeWithCells="1">
                  <from>
                    <xdr:col>5</xdr:col>
                    <xdr:colOff>247650</xdr:colOff>
                    <xdr:row>32</xdr:row>
                    <xdr:rowOff>25400</xdr:rowOff>
                  </from>
                  <to>
                    <xdr:col>5</xdr:col>
                    <xdr:colOff>444500</xdr:colOff>
                    <xdr:row>32</xdr:row>
                    <xdr:rowOff>107950</xdr:rowOff>
                  </to>
                </anchor>
              </controlPr>
            </control>
          </mc:Choice>
        </mc:AlternateContent>
        <mc:AlternateContent xmlns:mc="http://schemas.openxmlformats.org/markup-compatibility/2006">
          <mc:Choice Requires="x14">
            <control shapeId="2055" r:id="rId8" name="Drop Down 7">
              <controlPr defaultSize="0" autoLine="0" autoPict="0">
                <anchor moveWithCells="1">
                  <from>
                    <xdr:col>4</xdr:col>
                    <xdr:colOff>228600</xdr:colOff>
                    <xdr:row>36</xdr:row>
                    <xdr:rowOff>0</xdr:rowOff>
                  </from>
                  <to>
                    <xdr:col>5</xdr:col>
                    <xdr:colOff>203200</xdr:colOff>
                    <xdr:row>36</xdr:row>
                    <xdr:rowOff>146050</xdr:rowOff>
                  </to>
                </anchor>
              </controlPr>
            </control>
          </mc:Choice>
        </mc:AlternateContent>
        <mc:AlternateContent xmlns:mc="http://schemas.openxmlformats.org/markup-compatibility/2006">
          <mc:Choice Requires="x14">
            <control shapeId="2057" r:id="rId9" name="Spinner 9">
              <controlPr defaultSize="0" autoPict="0">
                <anchor moveWithCells="1" sizeWithCells="1">
                  <from>
                    <xdr:col>11</xdr:col>
                    <xdr:colOff>139700</xdr:colOff>
                    <xdr:row>38</xdr:row>
                    <xdr:rowOff>12700</xdr:rowOff>
                  </from>
                  <to>
                    <xdr:col>11</xdr:col>
                    <xdr:colOff>393700</xdr:colOff>
                    <xdr:row>38</xdr:row>
                    <xdr:rowOff>127000</xdr:rowOff>
                  </to>
                </anchor>
              </controlPr>
            </control>
          </mc:Choice>
        </mc:AlternateContent>
        <mc:AlternateContent xmlns:mc="http://schemas.openxmlformats.org/markup-compatibility/2006">
          <mc:Choice Requires="x14">
            <control shapeId="2059" r:id="rId10" name="Drop Down 11">
              <controlPr defaultSize="0" autoLine="0" autoPict="0">
                <anchor moveWithCells="1">
                  <from>
                    <xdr:col>4</xdr:col>
                    <xdr:colOff>260350</xdr:colOff>
                    <xdr:row>43</xdr:row>
                    <xdr:rowOff>25400</xdr:rowOff>
                  </from>
                  <to>
                    <xdr:col>5</xdr:col>
                    <xdr:colOff>330200</xdr:colOff>
                    <xdr:row>44</xdr:row>
                    <xdr:rowOff>0</xdr:rowOff>
                  </to>
                </anchor>
              </controlPr>
            </control>
          </mc:Choice>
        </mc:AlternateContent>
        <mc:AlternateContent xmlns:mc="http://schemas.openxmlformats.org/markup-compatibility/2006">
          <mc:Choice Requires="x14">
            <control shapeId="2060" r:id="rId11" name="Check Box 12">
              <controlPr defaultSize="0" autoFill="0" autoLine="0" autoPict="0">
                <anchor moveWithCells="1">
                  <from>
                    <xdr:col>5</xdr:col>
                    <xdr:colOff>241300</xdr:colOff>
                    <xdr:row>43</xdr:row>
                    <xdr:rowOff>95250</xdr:rowOff>
                  </from>
                  <to>
                    <xdr:col>5</xdr:col>
                    <xdr:colOff>603250</xdr:colOff>
                    <xdr:row>44</xdr:row>
                    <xdr:rowOff>158750</xdr:rowOff>
                  </to>
                </anchor>
              </controlPr>
            </control>
          </mc:Choice>
        </mc:AlternateContent>
        <mc:AlternateContent xmlns:mc="http://schemas.openxmlformats.org/markup-compatibility/2006">
          <mc:Choice Requires="x14">
            <control shapeId="2062" r:id="rId12" name="Drop Down 14">
              <controlPr defaultSize="0" autoLine="0" autoPict="0">
                <anchor moveWithCells="1">
                  <from>
                    <xdr:col>4</xdr:col>
                    <xdr:colOff>57150</xdr:colOff>
                    <xdr:row>17</xdr:row>
                    <xdr:rowOff>12700</xdr:rowOff>
                  </from>
                  <to>
                    <xdr:col>5</xdr:col>
                    <xdr:colOff>685800</xdr:colOff>
                    <xdr:row>18</xdr:row>
                    <xdr:rowOff>6350</xdr:rowOff>
                  </to>
                </anchor>
              </controlPr>
            </control>
          </mc:Choice>
        </mc:AlternateContent>
        <mc:AlternateContent xmlns:mc="http://schemas.openxmlformats.org/markup-compatibility/2006">
          <mc:Choice Requires="x14">
            <control shapeId="2063" r:id="rId13" name="Drop Down 15">
              <controlPr defaultSize="0" autoLine="0" autoPict="0" macro="[0]!copy_custom">
                <anchor moveWithCells="1">
                  <from>
                    <xdr:col>3</xdr:col>
                    <xdr:colOff>1574800</xdr:colOff>
                    <xdr:row>4</xdr:row>
                    <xdr:rowOff>25400</xdr:rowOff>
                  </from>
                  <to>
                    <xdr:col>4</xdr:col>
                    <xdr:colOff>63500</xdr:colOff>
                    <xdr:row>4</xdr:row>
                    <xdr:rowOff>171450</xdr:rowOff>
                  </to>
                </anchor>
              </controlPr>
            </control>
          </mc:Choice>
        </mc:AlternateContent>
        <mc:AlternateContent xmlns:mc="http://schemas.openxmlformats.org/markup-compatibility/2006">
          <mc:Choice Requires="x14">
            <control shapeId="2064" r:id="rId14" name="Spinner 16">
              <controlPr defaultSize="0" autoPict="0">
                <anchor moveWithCells="1" sizeWithCells="1">
                  <from>
                    <xdr:col>5</xdr:col>
                    <xdr:colOff>292100</xdr:colOff>
                    <xdr:row>12</xdr:row>
                    <xdr:rowOff>69850</xdr:rowOff>
                  </from>
                  <to>
                    <xdr:col>5</xdr:col>
                    <xdr:colOff>520700</xdr:colOff>
                    <xdr:row>12</xdr:row>
                    <xdr:rowOff>158750</xdr:rowOff>
                  </to>
                </anchor>
              </controlPr>
            </control>
          </mc:Choice>
        </mc:AlternateContent>
        <mc:AlternateContent xmlns:mc="http://schemas.openxmlformats.org/markup-compatibility/2006">
          <mc:Choice Requires="x14">
            <control shapeId="2065" r:id="rId15" name="Spinner 17">
              <controlPr defaultSize="0" autoPict="0">
                <anchor moveWithCells="1" sizeWithCells="1">
                  <from>
                    <xdr:col>5</xdr:col>
                    <xdr:colOff>298450</xdr:colOff>
                    <xdr:row>11</xdr:row>
                    <xdr:rowOff>69850</xdr:rowOff>
                  </from>
                  <to>
                    <xdr:col>5</xdr:col>
                    <xdr:colOff>520700</xdr:colOff>
                    <xdr:row>11</xdr:row>
                    <xdr:rowOff>158750</xdr:rowOff>
                  </to>
                </anchor>
              </controlPr>
            </control>
          </mc:Choice>
        </mc:AlternateContent>
        <mc:AlternateContent xmlns:mc="http://schemas.openxmlformats.org/markup-compatibility/2006">
          <mc:Choice Requires="x14">
            <control shapeId="2066" r:id="rId16" name="Spinner 18">
              <controlPr defaultSize="0" autoPict="0">
                <anchor moveWithCells="1" sizeWithCells="1">
                  <from>
                    <xdr:col>5</xdr:col>
                    <xdr:colOff>266700</xdr:colOff>
                    <xdr:row>15</xdr:row>
                    <xdr:rowOff>38100</xdr:rowOff>
                  </from>
                  <to>
                    <xdr:col>5</xdr:col>
                    <xdr:colOff>520700</xdr:colOff>
                    <xdr:row>15</xdr:row>
                    <xdr:rowOff>139700</xdr:rowOff>
                  </to>
                </anchor>
              </controlPr>
            </control>
          </mc:Choice>
        </mc:AlternateContent>
        <mc:AlternateContent xmlns:mc="http://schemas.openxmlformats.org/markup-compatibility/2006">
          <mc:Choice Requires="x14">
            <control shapeId="2067" r:id="rId17" name="Spinner 19">
              <controlPr defaultSize="0" autoPict="0">
                <anchor moveWithCells="1" sizeWithCells="1">
                  <from>
                    <xdr:col>5</xdr:col>
                    <xdr:colOff>292100</xdr:colOff>
                    <xdr:row>16</xdr:row>
                    <xdr:rowOff>31750</xdr:rowOff>
                  </from>
                  <to>
                    <xdr:col>5</xdr:col>
                    <xdr:colOff>520700</xdr:colOff>
                    <xdr:row>16</xdr:row>
                    <xdr:rowOff>127000</xdr:rowOff>
                  </to>
                </anchor>
              </controlPr>
            </control>
          </mc:Choice>
        </mc:AlternateContent>
        <mc:AlternateContent xmlns:mc="http://schemas.openxmlformats.org/markup-compatibility/2006">
          <mc:Choice Requires="x14">
            <control shapeId="2068" r:id="rId18" name="Spinner 20">
              <controlPr defaultSize="0" autoPict="0">
                <anchor moveWithCells="1" sizeWithCells="1">
                  <from>
                    <xdr:col>5</xdr:col>
                    <xdr:colOff>273050</xdr:colOff>
                    <xdr:row>5</xdr:row>
                    <xdr:rowOff>69850</xdr:rowOff>
                  </from>
                  <to>
                    <xdr:col>5</xdr:col>
                    <xdr:colOff>508000</xdr:colOff>
                    <xdr:row>5</xdr:row>
                    <xdr:rowOff>171450</xdr:rowOff>
                  </to>
                </anchor>
              </controlPr>
            </control>
          </mc:Choice>
        </mc:AlternateContent>
        <mc:AlternateContent xmlns:mc="http://schemas.openxmlformats.org/markup-compatibility/2006">
          <mc:Choice Requires="x14">
            <control shapeId="2070" r:id="rId19" name="Spinner 22">
              <controlPr defaultSize="0" autoPict="0">
                <anchor moveWithCells="1" sizeWithCells="1">
                  <from>
                    <xdr:col>5</xdr:col>
                    <xdr:colOff>266700</xdr:colOff>
                    <xdr:row>21</xdr:row>
                    <xdr:rowOff>25400</xdr:rowOff>
                  </from>
                  <to>
                    <xdr:col>5</xdr:col>
                    <xdr:colOff>520700</xdr:colOff>
                    <xdr:row>21</xdr:row>
                    <xdr:rowOff>120650</xdr:rowOff>
                  </to>
                </anchor>
              </controlPr>
            </control>
          </mc:Choice>
        </mc:AlternateContent>
        <mc:AlternateContent xmlns:mc="http://schemas.openxmlformats.org/markup-compatibility/2006">
          <mc:Choice Requires="x14">
            <control shapeId="2072" r:id="rId20" name="Spinner 24">
              <controlPr defaultSize="0" autoPict="0">
                <anchor moveWithCells="1" sizeWithCells="1">
                  <from>
                    <xdr:col>5</xdr:col>
                    <xdr:colOff>254000</xdr:colOff>
                    <xdr:row>22</xdr:row>
                    <xdr:rowOff>31750</xdr:rowOff>
                  </from>
                  <to>
                    <xdr:col>5</xdr:col>
                    <xdr:colOff>520700</xdr:colOff>
                    <xdr:row>22</xdr:row>
                    <xdr:rowOff>146050</xdr:rowOff>
                  </to>
                </anchor>
              </controlPr>
            </control>
          </mc:Choice>
        </mc:AlternateContent>
        <mc:AlternateContent xmlns:mc="http://schemas.openxmlformats.org/markup-compatibility/2006">
          <mc:Choice Requires="x14">
            <control shapeId="2073" r:id="rId21" name="Spinner 25">
              <controlPr defaultSize="0" autoPict="0">
                <anchor moveWithCells="1" sizeWithCells="1">
                  <from>
                    <xdr:col>5</xdr:col>
                    <xdr:colOff>254000</xdr:colOff>
                    <xdr:row>31</xdr:row>
                    <xdr:rowOff>44450</xdr:rowOff>
                  </from>
                  <to>
                    <xdr:col>5</xdr:col>
                    <xdr:colOff>444500</xdr:colOff>
                    <xdr:row>31</xdr:row>
                    <xdr:rowOff>120650</xdr:rowOff>
                  </to>
                </anchor>
              </controlPr>
            </control>
          </mc:Choice>
        </mc:AlternateContent>
        <mc:AlternateContent xmlns:mc="http://schemas.openxmlformats.org/markup-compatibility/2006">
          <mc:Choice Requires="x14">
            <control shapeId="2074" r:id="rId22" name="Spinner 26">
              <controlPr defaultSize="0" autoPict="0">
                <anchor moveWithCells="1" sizeWithCells="1">
                  <from>
                    <xdr:col>5</xdr:col>
                    <xdr:colOff>254000</xdr:colOff>
                    <xdr:row>19</xdr:row>
                    <xdr:rowOff>44450</xdr:rowOff>
                  </from>
                  <to>
                    <xdr:col>5</xdr:col>
                    <xdr:colOff>520700</xdr:colOff>
                    <xdr:row>19</xdr:row>
                    <xdr:rowOff>133350</xdr:rowOff>
                  </to>
                </anchor>
              </controlPr>
            </control>
          </mc:Choice>
        </mc:AlternateContent>
        <mc:AlternateContent xmlns:mc="http://schemas.openxmlformats.org/markup-compatibility/2006">
          <mc:Choice Requires="x14">
            <control shapeId="2083" r:id="rId23" name="Spinner 35">
              <controlPr defaultSize="0" autoPict="0">
                <anchor moveWithCells="1" sizeWithCells="1">
                  <from>
                    <xdr:col>5</xdr:col>
                    <xdr:colOff>241300</xdr:colOff>
                    <xdr:row>41</xdr:row>
                    <xdr:rowOff>57150</xdr:rowOff>
                  </from>
                  <to>
                    <xdr:col>5</xdr:col>
                    <xdr:colOff>488950</xdr:colOff>
                    <xdr:row>41</xdr:row>
                    <xdr:rowOff>165100</xdr:rowOff>
                  </to>
                </anchor>
              </controlPr>
            </control>
          </mc:Choice>
        </mc:AlternateContent>
        <mc:AlternateContent xmlns:mc="http://schemas.openxmlformats.org/markup-compatibility/2006">
          <mc:Choice Requires="x14">
            <control shapeId="2088" r:id="rId24" name="Spinner 40">
              <controlPr defaultSize="0" autoPict="0">
                <anchor moveWithCells="1" sizeWithCells="1">
                  <from>
                    <xdr:col>5</xdr:col>
                    <xdr:colOff>234950</xdr:colOff>
                    <xdr:row>23</xdr:row>
                    <xdr:rowOff>31750</xdr:rowOff>
                  </from>
                  <to>
                    <xdr:col>5</xdr:col>
                    <xdr:colOff>520700</xdr:colOff>
                    <xdr:row>23</xdr:row>
                    <xdr:rowOff>139700</xdr:rowOff>
                  </to>
                </anchor>
              </controlPr>
            </control>
          </mc:Choice>
        </mc:AlternateContent>
        <mc:AlternateContent xmlns:mc="http://schemas.openxmlformats.org/markup-compatibility/2006">
          <mc:Choice Requires="x14">
            <control shapeId="2089" r:id="rId25" name="Spinner 41">
              <controlPr defaultSize="0" autoPict="0">
                <anchor moveWithCells="1" sizeWithCells="1">
                  <from>
                    <xdr:col>5</xdr:col>
                    <xdr:colOff>247650</xdr:colOff>
                    <xdr:row>24</xdr:row>
                    <xdr:rowOff>38100</xdr:rowOff>
                  </from>
                  <to>
                    <xdr:col>5</xdr:col>
                    <xdr:colOff>520700</xdr:colOff>
                    <xdr:row>24</xdr:row>
                    <xdr:rowOff>171450</xdr:rowOff>
                  </to>
                </anchor>
              </controlPr>
            </control>
          </mc:Choice>
        </mc:AlternateContent>
        <mc:AlternateContent xmlns:mc="http://schemas.openxmlformats.org/markup-compatibility/2006">
          <mc:Choice Requires="x14">
            <control shapeId="2091" r:id="rId26" name="Spinner 43">
              <controlPr defaultSize="0" autoPict="0">
                <anchor moveWithCells="1" sizeWithCells="1">
                  <from>
                    <xdr:col>5</xdr:col>
                    <xdr:colOff>266700</xdr:colOff>
                    <xdr:row>18</xdr:row>
                    <xdr:rowOff>44450</xdr:rowOff>
                  </from>
                  <to>
                    <xdr:col>5</xdr:col>
                    <xdr:colOff>520700</xdr:colOff>
                    <xdr:row>18</xdr:row>
                    <xdr:rowOff>139700</xdr:rowOff>
                  </to>
                </anchor>
              </controlPr>
            </control>
          </mc:Choice>
        </mc:AlternateContent>
        <mc:AlternateContent xmlns:mc="http://schemas.openxmlformats.org/markup-compatibility/2006">
          <mc:Choice Requires="x14">
            <control shapeId="2092" r:id="rId27" name="Spinner 44">
              <controlPr defaultSize="0" autoPict="0">
                <anchor moveWithCells="1" sizeWithCells="1">
                  <from>
                    <xdr:col>5</xdr:col>
                    <xdr:colOff>222250</xdr:colOff>
                    <xdr:row>39</xdr:row>
                    <xdr:rowOff>38100</xdr:rowOff>
                  </from>
                  <to>
                    <xdr:col>5</xdr:col>
                    <xdr:colOff>488950</xdr:colOff>
                    <xdr:row>39</xdr:row>
                    <xdr:rowOff>171450</xdr:rowOff>
                  </to>
                </anchor>
              </controlPr>
            </control>
          </mc:Choice>
        </mc:AlternateContent>
        <mc:AlternateContent xmlns:mc="http://schemas.openxmlformats.org/markup-compatibility/2006">
          <mc:Choice Requires="x14">
            <control shapeId="2094" r:id="rId28" name="Drop Down 46">
              <controlPr defaultSize="0" autoLine="0" autoPict="0">
                <anchor moveWithCells="1">
                  <from>
                    <xdr:col>4</xdr:col>
                    <xdr:colOff>63500</xdr:colOff>
                    <xdr:row>13</xdr:row>
                    <xdr:rowOff>171450</xdr:rowOff>
                  </from>
                  <to>
                    <xdr:col>5</xdr:col>
                    <xdr:colOff>615950</xdr:colOff>
                    <xdr:row>15</xdr:row>
                    <xdr:rowOff>0</xdr:rowOff>
                  </to>
                </anchor>
              </controlPr>
            </control>
          </mc:Choice>
        </mc:AlternateContent>
        <mc:AlternateContent xmlns:mc="http://schemas.openxmlformats.org/markup-compatibility/2006">
          <mc:Choice Requires="x14">
            <control shapeId="2095" r:id="rId29" name="Spinner 47">
              <controlPr defaultSize="0" autoPict="0">
                <anchor moveWithCells="1" sizeWithCells="1">
                  <from>
                    <xdr:col>11</xdr:col>
                    <xdr:colOff>158750</xdr:colOff>
                    <xdr:row>20</xdr:row>
                    <xdr:rowOff>63500</xdr:rowOff>
                  </from>
                  <to>
                    <xdr:col>11</xdr:col>
                    <xdr:colOff>406400</xdr:colOff>
                    <xdr:row>20</xdr:row>
                    <xdr:rowOff>171450</xdr:rowOff>
                  </to>
                </anchor>
              </controlPr>
            </control>
          </mc:Choice>
        </mc:AlternateContent>
        <mc:AlternateContent xmlns:mc="http://schemas.openxmlformats.org/markup-compatibility/2006">
          <mc:Choice Requires="x14">
            <control shapeId="2096" r:id="rId30" name="Spinner 48">
              <controlPr defaultSize="0" autoPict="0">
                <anchor moveWithCells="1" sizeWithCells="1">
                  <from>
                    <xdr:col>11</xdr:col>
                    <xdr:colOff>152400</xdr:colOff>
                    <xdr:row>21</xdr:row>
                    <xdr:rowOff>44450</xdr:rowOff>
                  </from>
                  <to>
                    <xdr:col>11</xdr:col>
                    <xdr:colOff>400050</xdr:colOff>
                    <xdr:row>21</xdr:row>
                    <xdr:rowOff>165100</xdr:rowOff>
                  </to>
                </anchor>
              </controlPr>
            </control>
          </mc:Choice>
        </mc:AlternateContent>
        <mc:AlternateContent xmlns:mc="http://schemas.openxmlformats.org/markup-compatibility/2006">
          <mc:Choice Requires="x14">
            <control shapeId="2097" r:id="rId31" name="Spinner 49">
              <controlPr defaultSize="0" autoPict="0">
                <anchor moveWithCells="1" sizeWithCells="1">
                  <from>
                    <xdr:col>11</xdr:col>
                    <xdr:colOff>152400</xdr:colOff>
                    <xdr:row>22</xdr:row>
                    <xdr:rowOff>50800</xdr:rowOff>
                  </from>
                  <to>
                    <xdr:col>11</xdr:col>
                    <xdr:colOff>412750</xdr:colOff>
                    <xdr:row>22</xdr:row>
                    <xdr:rowOff>165100</xdr:rowOff>
                  </to>
                </anchor>
              </controlPr>
            </control>
          </mc:Choice>
        </mc:AlternateContent>
        <mc:AlternateContent xmlns:mc="http://schemas.openxmlformats.org/markup-compatibility/2006">
          <mc:Choice Requires="x14">
            <control shapeId="2098" r:id="rId32" name="Spinner 50">
              <controlPr defaultSize="0" autoPict="0">
                <anchor moveWithCells="1" sizeWithCells="1">
                  <from>
                    <xdr:col>11</xdr:col>
                    <xdr:colOff>152400</xdr:colOff>
                    <xdr:row>23</xdr:row>
                    <xdr:rowOff>44450</xdr:rowOff>
                  </from>
                  <to>
                    <xdr:col>11</xdr:col>
                    <xdr:colOff>400050</xdr:colOff>
                    <xdr:row>23</xdr:row>
                    <xdr:rowOff>158750</xdr:rowOff>
                  </to>
                </anchor>
              </controlPr>
            </control>
          </mc:Choice>
        </mc:AlternateContent>
        <mc:AlternateContent xmlns:mc="http://schemas.openxmlformats.org/markup-compatibility/2006">
          <mc:Choice Requires="x14">
            <control shapeId="2099" r:id="rId33" name="Spinner 51">
              <controlPr defaultSize="0" autoPict="0" macro="[0]!CopyPaste">
                <anchor moveWithCells="1" sizeWithCells="1">
                  <from>
                    <xdr:col>5</xdr:col>
                    <xdr:colOff>209550</xdr:colOff>
                    <xdr:row>35</xdr:row>
                    <xdr:rowOff>0</xdr:rowOff>
                  </from>
                  <to>
                    <xdr:col>5</xdr:col>
                    <xdr:colOff>450850</xdr:colOff>
                    <xdr:row>35</xdr:row>
                    <xdr:rowOff>133350</xdr:rowOff>
                  </to>
                </anchor>
              </controlPr>
            </control>
          </mc:Choice>
        </mc:AlternateContent>
        <mc:AlternateContent xmlns:mc="http://schemas.openxmlformats.org/markup-compatibility/2006">
          <mc:Choice Requires="x14">
            <control shapeId="2100" r:id="rId34" name="Spinner 52">
              <controlPr defaultSize="0" autoPict="0">
                <anchor moveWithCells="1" sizeWithCells="1">
                  <from>
                    <xdr:col>5</xdr:col>
                    <xdr:colOff>292100</xdr:colOff>
                    <xdr:row>9</xdr:row>
                    <xdr:rowOff>57150</xdr:rowOff>
                  </from>
                  <to>
                    <xdr:col>5</xdr:col>
                    <xdr:colOff>514350</xdr:colOff>
                    <xdr:row>9</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F441D-F800-4294-8EAC-36F21EB4F462}">
  <sheetPr codeName="Sheet7">
    <tabColor rgb="FF7030A0"/>
  </sheetPr>
  <dimension ref="A1:J28"/>
  <sheetViews>
    <sheetView showGridLines="0" topLeftCell="A7" zoomScale="61" zoomScaleNormal="85" workbookViewId="0">
      <selection activeCell="C12" sqref="C12"/>
    </sheetView>
  </sheetViews>
  <sheetFormatPr defaultColWidth="9.08984375" defaultRowHeight="14.5" x14ac:dyDescent="0.35"/>
  <cols>
    <col min="1" max="1" width="2.08984375" style="4" customWidth="1"/>
    <col min="2" max="2" width="2.08984375" style="305" customWidth="1"/>
    <col min="3" max="3" width="32.36328125" style="4" customWidth="1"/>
    <col min="4" max="4" width="13.54296875" style="4" customWidth="1"/>
    <col min="5" max="6" width="9.08984375" style="4"/>
    <col min="7" max="7" width="3.36328125" style="305" customWidth="1"/>
    <col min="8" max="8" width="23.08984375" style="4" customWidth="1"/>
    <col min="9" max="9" width="15.6328125" style="4" customWidth="1"/>
    <col min="10" max="16384" width="9.08984375" style="4"/>
  </cols>
  <sheetData>
    <row r="1" spans="1:10" x14ac:dyDescent="0.35">
      <c r="A1" s="368" t="str">
        <f ca="1">'Project Finance Dashboard'!$A$1</f>
        <v>Model Functioning Without Errors</v>
      </c>
    </row>
    <row r="2" spans="1:10" ht="9" customHeight="1" x14ac:dyDescent="0.35">
      <c r="A2" s="368"/>
    </row>
    <row r="3" spans="1:10" ht="21" x14ac:dyDescent="0.5">
      <c r="A3" s="114" t="s">
        <v>925</v>
      </c>
      <c r="B3" s="1"/>
    </row>
    <row r="4" spans="1:10" ht="15" customHeight="1" thickBot="1" x14ac:dyDescent="0.55000000000000004">
      <c r="A4" s="114"/>
      <c r="B4" s="1"/>
    </row>
    <row r="5" spans="1:10" x14ac:dyDescent="0.35">
      <c r="C5" s="369" t="s">
        <v>923</v>
      </c>
      <c r="D5" s="371"/>
      <c r="E5" s="371"/>
      <c r="F5" s="372"/>
      <c r="H5" s="376" t="s">
        <v>20</v>
      </c>
      <c r="I5" s="371"/>
      <c r="J5" s="372"/>
    </row>
    <row r="6" spans="1:10" x14ac:dyDescent="0.35">
      <c r="C6" s="359" t="s">
        <v>924</v>
      </c>
      <c r="F6" s="326"/>
      <c r="H6" s="349" t="s">
        <v>888</v>
      </c>
      <c r="J6" s="326"/>
    </row>
    <row r="7" spans="1:10" x14ac:dyDescent="0.35">
      <c r="C7" s="349" t="s">
        <v>828</v>
      </c>
      <c r="D7" s="316">
        <f>'Project Finance Dashboard'!J6</f>
        <v>6.4816418290138247E-2</v>
      </c>
      <c r="F7" s="326"/>
      <c r="H7" s="349" t="s">
        <v>588</v>
      </c>
      <c r="I7" s="314">
        <f>'Finance and Value Assumptions'!F16</f>
        <v>51745</v>
      </c>
      <c r="J7" s="326"/>
    </row>
    <row r="8" spans="1:10" x14ac:dyDescent="0.35">
      <c r="C8" s="349" t="s">
        <v>829</v>
      </c>
      <c r="D8" s="316">
        <f ca="1">'Project Financing'!E460</f>
        <v>5.3256538510322582E-2</v>
      </c>
      <c r="F8" s="326"/>
      <c r="H8" s="349" t="s">
        <v>21</v>
      </c>
      <c r="I8" s="314">
        <f>'Finance and Value Assumptions'!$F$79</f>
        <v>48458</v>
      </c>
      <c r="J8" s="326"/>
    </row>
    <row r="9" spans="1:10" x14ac:dyDescent="0.35">
      <c r="C9" s="349" t="s">
        <v>830</v>
      </c>
      <c r="D9" s="316">
        <f ca="1">'Project Finance Dashboard'!J9</f>
        <v>5.6204482913017273E-2</v>
      </c>
      <c r="F9" s="326"/>
      <c r="H9" s="349" t="s">
        <v>22</v>
      </c>
      <c r="I9" s="10">
        <f>'Finance and Value Assumptions'!$F$80</f>
        <v>1.3</v>
      </c>
      <c r="J9" s="326"/>
    </row>
    <row r="10" spans="1:10" x14ac:dyDescent="0.35">
      <c r="C10" s="352"/>
      <c r="F10" s="326"/>
      <c r="H10" s="349" t="s">
        <v>23</v>
      </c>
      <c r="I10" s="162">
        <f>'Project Financing'!F242</f>
        <v>0</v>
      </c>
      <c r="J10" s="326"/>
    </row>
    <row r="11" spans="1:10" x14ac:dyDescent="0.35">
      <c r="C11" s="359" t="s">
        <v>25</v>
      </c>
      <c r="F11" s="326"/>
      <c r="H11" s="349" t="s">
        <v>24</v>
      </c>
      <c r="I11" s="162">
        <f>'Finance and Value Assumptions'!$F$81</f>
        <v>0</v>
      </c>
      <c r="J11" s="326"/>
    </row>
    <row r="12" spans="1:10" x14ac:dyDescent="0.35">
      <c r="C12" s="349" t="s">
        <v>27</v>
      </c>
      <c r="D12" s="314">
        <f>'Finance and Value Assumptions'!F75</f>
        <v>56493</v>
      </c>
      <c r="F12" s="326"/>
      <c r="H12" s="349" t="s">
        <v>26</v>
      </c>
      <c r="I12" s="162">
        <f>'Finance and Value Assumptions'!F85</f>
        <v>9</v>
      </c>
      <c r="J12" s="326"/>
    </row>
    <row r="13" spans="1:10" x14ac:dyDescent="0.35">
      <c r="C13" s="349" t="s">
        <v>829</v>
      </c>
      <c r="D13" s="316">
        <f ca="1">'Project Financing'!E460</f>
        <v>5.3256538510322582E-2</v>
      </c>
      <c r="F13" s="326"/>
      <c r="H13" s="349" t="s">
        <v>28</v>
      </c>
      <c r="I13" s="316">
        <f>'Finance and Value Assumptions'!F82</f>
        <v>5.6000000000000001E-2</v>
      </c>
      <c r="J13" s="326"/>
    </row>
    <row r="14" spans="1:10" x14ac:dyDescent="0.35">
      <c r="C14" s="349" t="s">
        <v>830</v>
      </c>
      <c r="D14" s="316">
        <f ca="1">'Project Financing'!E453</f>
        <v>5.6204482913017273E-2</v>
      </c>
      <c r="F14" s="326"/>
      <c r="H14" s="352"/>
      <c r="J14" s="326"/>
    </row>
    <row r="15" spans="1:10" x14ac:dyDescent="0.35">
      <c r="C15" s="352"/>
      <c r="F15" s="326"/>
      <c r="H15" s="364" t="s">
        <v>29</v>
      </c>
      <c r="J15" s="326"/>
    </row>
    <row r="16" spans="1:10" x14ac:dyDescent="0.35">
      <c r="C16" s="359" t="s">
        <v>851</v>
      </c>
      <c r="D16" s="331" t="s">
        <v>18</v>
      </c>
      <c r="E16" s="331" t="s">
        <v>31</v>
      </c>
      <c r="F16" s="373"/>
      <c r="H16" s="349" t="s">
        <v>30</v>
      </c>
      <c r="I16" s="162">
        <f>SUM('Project Financing'!K242:DU242)</f>
        <v>0</v>
      </c>
      <c r="J16" s="326"/>
    </row>
    <row r="17" spans="3:10" x14ac:dyDescent="0.35">
      <c r="C17" s="370" t="s">
        <v>32</v>
      </c>
      <c r="D17" s="316">
        <f>'Finance and Value Assumptions'!G67</f>
        <v>0.09</v>
      </c>
      <c r="E17" s="316">
        <f ca="1">'Finance and Value Assumptions'!H67</f>
        <v>7.7917909205812694E-2</v>
      </c>
      <c r="F17" s="374"/>
      <c r="H17" s="352"/>
      <c r="J17" s="326"/>
    </row>
    <row r="18" spans="3:10" x14ac:dyDescent="0.35">
      <c r="C18" s="349" t="s">
        <v>34</v>
      </c>
      <c r="D18" s="316">
        <f>'Finance and Value Assumptions'!G68</f>
        <v>0.08</v>
      </c>
      <c r="E18" s="316">
        <f ca="1">'Finance and Value Assumptions'!H68</f>
        <v>6.3685326449985855E-2</v>
      </c>
      <c r="F18" s="374"/>
      <c r="H18" s="364" t="s">
        <v>33</v>
      </c>
      <c r="I18" s="162">
        <f ca="1">SUM('Project Financing'!K245:DU245)</f>
        <v>0</v>
      </c>
      <c r="J18" s="326"/>
    </row>
    <row r="19" spans="3:10" x14ac:dyDescent="0.35">
      <c r="C19" s="349" t="s">
        <v>36</v>
      </c>
      <c r="D19" s="316">
        <f>'Finance and Value Assumptions'!G69</f>
        <v>7.0000000000000007E-2</v>
      </c>
      <c r="E19" s="316">
        <f ca="1">'Finance and Value Assumptions'!H69</f>
        <v>6.0516175232917795E-2</v>
      </c>
      <c r="F19" s="374"/>
      <c r="H19" s="349" t="s">
        <v>35</v>
      </c>
      <c r="I19" s="162">
        <f>SUM('Project Financing'!K246:DU246)</f>
        <v>0</v>
      </c>
      <c r="J19" s="326"/>
    </row>
    <row r="20" spans="3:10" ht="15" thickBot="1" x14ac:dyDescent="0.4">
      <c r="C20" s="356" t="s">
        <v>38</v>
      </c>
      <c r="D20" s="378">
        <f>'Finance and Value Assumptions'!G70</f>
        <v>6.5000000000000002E-2</v>
      </c>
      <c r="E20" s="378">
        <f ca="1">'Finance and Value Assumptions'!H70</f>
        <v>5.888098178988372E-2</v>
      </c>
      <c r="F20" s="375"/>
      <c r="H20" s="349" t="s">
        <v>37</v>
      </c>
      <c r="I20" s="162">
        <f ca="1">SUM('Project Financing'!K247:DU247)</f>
        <v>0</v>
      </c>
      <c r="J20" s="326"/>
    </row>
    <row r="21" spans="3:10" x14ac:dyDescent="0.35">
      <c r="H21" s="349" t="s">
        <v>39</v>
      </c>
      <c r="I21" s="162">
        <f ca="1">SUM('Project Financing'!K248:DU248)</f>
        <v>0</v>
      </c>
      <c r="J21" s="326"/>
    </row>
    <row r="22" spans="3:10" x14ac:dyDescent="0.35">
      <c r="H22" s="352"/>
      <c r="J22" s="326"/>
    </row>
    <row r="23" spans="3:10" x14ac:dyDescent="0.35">
      <c r="H23" s="364" t="s">
        <v>552</v>
      </c>
      <c r="J23" s="326"/>
    </row>
    <row r="24" spans="3:10" x14ac:dyDescent="0.35">
      <c r="H24" s="349" t="s">
        <v>40</v>
      </c>
      <c r="J24" s="326"/>
    </row>
    <row r="25" spans="3:10" x14ac:dyDescent="0.35">
      <c r="H25" s="349" t="s">
        <v>41</v>
      </c>
      <c r="I25" s="316">
        <f>'Finance and Value Assumptions'!F39</f>
        <v>0</v>
      </c>
      <c r="J25" s="326"/>
    </row>
    <row r="26" spans="3:10" x14ac:dyDescent="0.35">
      <c r="H26" s="349" t="s">
        <v>42</v>
      </c>
      <c r="I26" s="316">
        <f>'Finance and Value Assumptions'!F48</f>
        <v>0.08</v>
      </c>
      <c r="J26" s="326"/>
    </row>
    <row r="27" spans="3:10" x14ac:dyDescent="0.35">
      <c r="H27" s="349" t="s">
        <v>852</v>
      </c>
      <c r="I27" s="162">
        <f>'Finance and Value Assumptions'!$F$41</f>
        <v>4</v>
      </c>
      <c r="J27" s="326"/>
    </row>
    <row r="28" spans="3:10" ht="15" thickBot="1" x14ac:dyDescent="0.4">
      <c r="H28" s="356" t="s">
        <v>853</v>
      </c>
      <c r="I28" s="377">
        <f>'Finance and Value Assumptions'!$F$44</f>
        <v>14</v>
      </c>
      <c r="J28" s="3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pinner 1">
              <controlPr defaultSize="0" autoPict="0">
                <anchor moveWithCells="1" sizeWithCells="1">
                  <from>
                    <xdr:col>9</xdr:col>
                    <xdr:colOff>114300</xdr:colOff>
                    <xdr:row>7</xdr:row>
                    <xdr:rowOff>31750</xdr:rowOff>
                  </from>
                  <to>
                    <xdr:col>9</xdr:col>
                    <xdr:colOff>444500</xdr:colOff>
                    <xdr:row>7</xdr:row>
                    <xdr:rowOff>120650</xdr:rowOff>
                  </to>
                </anchor>
              </controlPr>
            </control>
          </mc:Choice>
        </mc:AlternateContent>
        <mc:AlternateContent xmlns:mc="http://schemas.openxmlformats.org/markup-compatibility/2006">
          <mc:Choice Requires="x14">
            <control shapeId="3074" r:id="rId4" name="Spinner 2">
              <controlPr defaultSize="0" autoPict="0">
                <anchor moveWithCells="1" sizeWithCells="1">
                  <from>
                    <xdr:col>9</xdr:col>
                    <xdr:colOff>82550</xdr:colOff>
                    <xdr:row>12</xdr:row>
                    <xdr:rowOff>6350</xdr:rowOff>
                  </from>
                  <to>
                    <xdr:col>9</xdr:col>
                    <xdr:colOff>412750</xdr:colOff>
                    <xdr:row>12</xdr:row>
                    <xdr:rowOff>114300</xdr:rowOff>
                  </to>
                </anchor>
              </controlPr>
            </control>
          </mc:Choice>
        </mc:AlternateContent>
        <mc:AlternateContent xmlns:mc="http://schemas.openxmlformats.org/markup-compatibility/2006">
          <mc:Choice Requires="x14">
            <control shapeId="3075" r:id="rId5" name="Spinner 3">
              <controlPr defaultSize="0" autoPict="0">
                <anchor moveWithCells="1" sizeWithCells="1">
                  <from>
                    <xdr:col>9</xdr:col>
                    <xdr:colOff>114300</xdr:colOff>
                    <xdr:row>8</xdr:row>
                    <xdr:rowOff>6350</xdr:rowOff>
                  </from>
                  <to>
                    <xdr:col>9</xdr:col>
                    <xdr:colOff>444500</xdr:colOff>
                    <xdr:row>8</xdr:row>
                    <xdr:rowOff>114300</xdr:rowOff>
                  </to>
                </anchor>
              </controlPr>
            </control>
          </mc:Choice>
        </mc:AlternateContent>
        <mc:AlternateContent xmlns:mc="http://schemas.openxmlformats.org/markup-compatibility/2006">
          <mc:Choice Requires="x14">
            <control shapeId="3076" r:id="rId6" name="Spinner 4">
              <controlPr defaultSize="0" autoPict="0">
                <anchor moveWithCells="1" sizeWithCells="1">
                  <from>
                    <xdr:col>5</xdr:col>
                    <xdr:colOff>82550</xdr:colOff>
                    <xdr:row>16</xdr:row>
                    <xdr:rowOff>25400</xdr:rowOff>
                  </from>
                  <to>
                    <xdr:col>5</xdr:col>
                    <xdr:colOff>273050</xdr:colOff>
                    <xdr:row>16</xdr:row>
                    <xdr:rowOff>107950</xdr:rowOff>
                  </to>
                </anchor>
              </controlPr>
            </control>
          </mc:Choice>
        </mc:AlternateContent>
        <mc:AlternateContent xmlns:mc="http://schemas.openxmlformats.org/markup-compatibility/2006">
          <mc:Choice Requires="x14">
            <control shapeId="3077" r:id="rId7" name="Spinner 5">
              <controlPr defaultSize="0" autoPict="0">
                <anchor moveWithCells="1" sizeWithCells="1">
                  <from>
                    <xdr:col>5</xdr:col>
                    <xdr:colOff>82550</xdr:colOff>
                    <xdr:row>17</xdr:row>
                    <xdr:rowOff>25400</xdr:rowOff>
                  </from>
                  <to>
                    <xdr:col>5</xdr:col>
                    <xdr:colOff>273050</xdr:colOff>
                    <xdr:row>17</xdr:row>
                    <xdr:rowOff>107950</xdr:rowOff>
                  </to>
                </anchor>
              </controlPr>
            </control>
          </mc:Choice>
        </mc:AlternateContent>
        <mc:AlternateContent xmlns:mc="http://schemas.openxmlformats.org/markup-compatibility/2006">
          <mc:Choice Requires="x14">
            <control shapeId="3078" r:id="rId8" name="Spinner 6">
              <controlPr defaultSize="0" autoPict="0">
                <anchor moveWithCells="1" sizeWithCells="1">
                  <from>
                    <xdr:col>5</xdr:col>
                    <xdr:colOff>82550</xdr:colOff>
                    <xdr:row>18</xdr:row>
                    <xdr:rowOff>25400</xdr:rowOff>
                  </from>
                  <to>
                    <xdr:col>5</xdr:col>
                    <xdr:colOff>273050</xdr:colOff>
                    <xdr:row>18</xdr:row>
                    <xdr:rowOff>107950</xdr:rowOff>
                  </to>
                </anchor>
              </controlPr>
            </control>
          </mc:Choice>
        </mc:AlternateContent>
        <mc:AlternateContent xmlns:mc="http://schemas.openxmlformats.org/markup-compatibility/2006">
          <mc:Choice Requires="x14">
            <control shapeId="3079" r:id="rId9" name="Spinner 7">
              <controlPr defaultSize="0" autoPict="0">
                <anchor moveWithCells="1" sizeWithCells="1">
                  <from>
                    <xdr:col>5</xdr:col>
                    <xdr:colOff>82550</xdr:colOff>
                    <xdr:row>19</xdr:row>
                    <xdr:rowOff>25400</xdr:rowOff>
                  </from>
                  <to>
                    <xdr:col>5</xdr:col>
                    <xdr:colOff>273050</xdr:colOff>
                    <xdr:row>19</xdr:row>
                    <xdr:rowOff>107950</xdr:rowOff>
                  </to>
                </anchor>
              </controlPr>
            </control>
          </mc:Choice>
        </mc:AlternateContent>
        <mc:AlternateContent xmlns:mc="http://schemas.openxmlformats.org/markup-compatibility/2006">
          <mc:Choice Requires="x14">
            <control shapeId="3080" r:id="rId10" name="Spinner 8">
              <controlPr defaultSize="0" autoPict="0">
                <anchor moveWithCells="1" sizeWithCells="1">
                  <from>
                    <xdr:col>5</xdr:col>
                    <xdr:colOff>19050</xdr:colOff>
                    <xdr:row>11</xdr:row>
                    <xdr:rowOff>12700</xdr:rowOff>
                  </from>
                  <to>
                    <xdr:col>5</xdr:col>
                    <xdr:colOff>412750</xdr:colOff>
                    <xdr:row>11</xdr:row>
                    <xdr:rowOff>120650</xdr:rowOff>
                  </to>
                </anchor>
              </controlPr>
            </control>
          </mc:Choice>
        </mc:AlternateContent>
        <mc:AlternateContent xmlns:mc="http://schemas.openxmlformats.org/markup-compatibility/2006">
          <mc:Choice Requires="x14">
            <control shapeId="3081" r:id="rId11" name="Check Box 9">
              <controlPr defaultSize="0" autoFill="0" autoLine="0" autoPict="0" macro="[0]!CopyPaste">
                <anchor moveWithCells="1">
                  <from>
                    <xdr:col>9</xdr:col>
                    <xdr:colOff>209550</xdr:colOff>
                    <xdr:row>4</xdr:row>
                    <xdr:rowOff>158750</xdr:rowOff>
                  </from>
                  <to>
                    <xdr:col>9</xdr:col>
                    <xdr:colOff>565150</xdr:colOff>
                    <xdr:row>6</xdr:row>
                    <xdr:rowOff>0</xdr:rowOff>
                  </to>
                </anchor>
              </controlPr>
            </control>
          </mc:Choice>
        </mc:AlternateContent>
        <mc:AlternateContent xmlns:mc="http://schemas.openxmlformats.org/markup-compatibility/2006">
          <mc:Choice Requires="x14">
            <control shapeId="3082" r:id="rId12" name="Spinner 10">
              <controlPr defaultSize="0" autoPict="0">
                <anchor moveWithCells="1" sizeWithCells="1">
                  <from>
                    <xdr:col>9</xdr:col>
                    <xdr:colOff>76200</xdr:colOff>
                    <xdr:row>24</xdr:row>
                    <xdr:rowOff>25400</xdr:rowOff>
                  </from>
                  <to>
                    <xdr:col>9</xdr:col>
                    <xdr:colOff>330200</xdr:colOff>
                    <xdr:row>24</xdr:row>
                    <xdr:rowOff>139700</xdr:rowOff>
                  </to>
                </anchor>
              </controlPr>
            </control>
          </mc:Choice>
        </mc:AlternateContent>
        <mc:AlternateContent xmlns:mc="http://schemas.openxmlformats.org/markup-compatibility/2006">
          <mc:Choice Requires="x14">
            <control shapeId="3083" r:id="rId13" name="Spinner 11">
              <controlPr defaultSize="0" autoPict="0">
                <anchor moveWithCells="1" sizeWithCells="1">
                  <from>
                    <xdr:col>9</xdr:col>
                    <xdr:colOff>69850</xdr:colOff>
                    <xdr:row>25</xdr:row>
                    <xdr:rowOff>38100</xdr:rowOff>
                  </from>
                  <to>
                    <xdr:col>9</xdr:col>
                    <xdr:colOff>311150</xdr:colOff>
                    <xdr:row>26</xdr:row>
                    <xdr:rowOff>0</xdr:rowOff>
                  </to>
                </anchor>
              </controlPr>
            </control>
          </mc:Choice>
        </mc:AlternateContent>
        <mc:AlternateContent xmlns:mc="http://schemas.openxmlformats.org/markup-compatibility/2006">
          <mc:Choice Requires="x14">
            <control shapeId="3084" r:id="rId14" name="Spinner 12">
              <controlPr defaultSize="0" autoPict="0">
                <anchor moveWithCells="1" sizeWithCells="1">
                  <from>
                    <xdr:col>9</xdr:col>
                    <xdr:colOff>63500</xdr:colOff>
                    <xdr:row>26</xdr:row>
                    <xdr:rowOff>31750</xdr:rowOff>
                  </from>
                  <to>
                    <xdr:col>9</xdr:col>
                    <xdr:colOff>304800</xdr:colOff>
                    <xdr:row>26</xdr:row>
                    <xdr:rowOff>146050</xdr:rowOff>
                  </to>
                </anchor>
              </controlPr>
            </control>
          </mc:Choice>
        </mc:AlternateContent>
        <mc:AlternateContent xmlns:mc="http://schemas.openxmlformats.org/markup-compatibility/2006">
          <mc:Choice Requires="x14">
            <control shapeId="3085" r:id="rId15" name="Spinner 13">
              <controlPr defaultSize="0" autoPict="0">
                <anchor moveWithCells="1" sizeWithCells="1">
                  <from>
                    <xdr:col>9</xdr:col>
                    <xdr:colOff>63500</xdr:colOff>
                    <xdr:row>27</xdr:row>
                    <xdr:rowOff>25400</xdr:rowOff>
                  </from>
                  <to>
                    <xdr:col>9</xdr:col>
                    <xdr:colOff>304800</xdr:colOff>
                    <xdr:row>27</xdr:row>
                    <xdr:rowOff>139700</xdr:rowOff>
                  </to>
                </anchor>
              </controlPr>
            </control>
          </mc:Choice>
        </mc:AlternateContent>
        <mc:AlternateContent xmlns:mc="http://schemas.openxmlformats.org/markup-compatibility/2006">
          <mc:Choice Requires="x14">
            <control shapeId="3086" r:id="rId16" name="Drop Down 14">
              <controlPr defaultSize="0" autoLine="0" autoPict="0">
                <anchor moveWithCells="1">
                  <from>
                    <xdr:col>16</xdr:col>
                    <xdr:colOff>285750</xdr:colOff>
                    <xdr:row>29</xdr:row>
                    <xdr:rowOff>38100</xdr:rowOff>
                  </from>
                  <to>
                    <xdr:col>19</xdr:col>
                    <xdr:colOff>476250</xdr:colOff>
                    <xdr:row>30</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715C1-7F93-4CA0-B3A1-39DACB4E999F}">
  <sheetPr codeName="Sheet9">
    <tabColor theme="9"/>
  </sheetPr>
  <dimension ref="A1:JE216"/>
  <sheetViews>
    <sheetView showGridLines="0" zoomScale="63" zoomScaleNormal="63" workbookViewId="0">
      <pane xSplit="10" ySplit="15" topLeftCell="K16" activePane="bottomRight" state="frozen"/>
      <selection pane="topRight" activeCell="K1" sqref="K1"/>
      <selection pane="bottomLeft" activeCell="A16" sqref="A16"/>
      <selection pane="bottomRight" activeCell="J12" sqref="J12"/>
    </sheetView>
  </sheetViews>
  <sheetFormatPr defaultColWidth="8.7265625" defaultRowHeight="12" outlineLevelRow="1" outlineLevelCol="1" x14ac:dyDescent="0.3"/>
  <cols>
    <col min="1" max="1" width="1.1796875" style="6" customWidth="1"/>
    <col min="2" max="2" width="1.1796875" style="1" customWidth="1"/>
    <col min="3" max="3" width="8.984375E-2" style="1" customWidth="1"/>
    <col min="4" max="4" width="38" style="1" customWidth="1"/>
    <col min="5" max="5" width="12" style="1" customWidth="1"/>
    <col min="6" max="6" width="13.54296875" style="1" customWidth="1"/>
    <col min="7" max="7" width="11.90625" style="1" customWidth="1" outlineLevel="1"/>
    <col min="8" max="8" width="12.36328125" style="1" customWidth="1" outlineLevel="1"/>
    <col min="9" max="9" width="14.453125" style="1" customWidth="1" outlineLevel="1"/>
    <col min="10" max="11" width="12.36328125" style="1" customWidth="1" outlineLevel="1"/>
    <col min="12" max="51" width="14.08984375" style="1" customWidth="1" outlineLevel="1"/>
    <col min="52" max="205" width="14.08984375" style="1" customWidth="1"/>
    <col min="206" max="265" width="8.7265625" style="1"/>
    <col min="266" max="16384" width="8.7265625" style="1" outlineLevel="1"/>
  </cols>
  <sheetData>
    <row r="1" spans="1:205" s="115" customFormat="1" x14ac:dyDescent="0.3">
      <c r="A1" s="130" t="str">
        <f ca="1">'Project Finance Dashboard'!$A$1</f>
        <v>Model Functioning Without Errors</v>
      </c>
    </row>
    <row r="2" spans="1:205" s="128" customFormat="1" x14ac:dyDescent="0.35">
      <c r="A2" s="133" t="s">
        <v>899</v>
      </c>
    </row>
    <row r="3" spans="1:205" x14ac:dyDescent="0.3">
      <c r="D3" s="141" t="s">
        <v>212</v>
      </c>
      <c r="K3" s="138">
        <f>-'Operating Assumptions'!F22</f>
        <v>-44</v>
      </c>
      <c r="L3" s="181">
        <f t="shared" ref="L3:BW3" si="0">K3+1</f>
        <v>-43</v>
      </c>
      <c r="M3" s="181">
        <f t="shared" si="0"/>
        <v>-42</v>
      </c>
      <c r="N3" s="181">
        <f t="shared" si="0"/>
        <v>-41</v>
      </c>
      <c r="O3" s="181">
        <f t="shared" si="0"/>
        <v>-40</v>
      </c>
      <c r="P3" s="181">
        <f t="shared" si="0"/>
        <v>-39</v>
      </c>
      <c r="Q3" s="181">
        <f t="shared" si="0"/>
        <v>-38</v>
      </c>
      <c r="R3" s="181">
        <f t="shared" si="0"/>
        <v>-37</v>
      </c>
      <c r="S3" s="181">
        <f t="shared" si="0"/>
        <v>-36</v>
      </c>
      <c r="T3" s="181">
        <f t="shared" si="0"/>
        <v>-35</v>
      </c>
      <c r="U3" s="181">
        <f t="shared" si="0"/>
        <v>-34</v>
      </c>
      <c r="V3" s="181">
        <f t="shared" si="0"/>
        <v>-33</v>
      </c>
      <c r="W3" s="181">
        <f t="shared" si="0"/>
        <v>-32</v>
      </c>
      <c r="X3" s="181">
        <f t="shared" si="0"/>
        <v>-31</v>
      </c>
      <c r="Y3" s="181">
        <f t="shared" si="0"/>
        <v>-30</v>
      </c>
      <c r="Z3" s="181">
        <f t="shared" si="0"/>
        <v>-29</v>
      </c>
      <c r="AA3" s="181">
        <f t="shared" si="0"/>
        <v>-28</v>
      </c>
      <c r="AB3" s="181">
        <f t="shared" si="0"/>
        <v>-27</v>
      </c>
      <c r="AC3" s="181">
        <f t="shared" si="0"/>
        <v>-26</v>
      </c>
      <c r="AD3" s="181">
        <f t="shared" si="0"/>
        <v>-25</v>
      </c>
      <c r="AE3" s="181">
        <f t="shared" si="0"/>
        <v>-24</v>
      </c>
      <c r="AF3" s="181">
        <f t="shared" si="0"/>
        <v>-23</v>
      </c>
      <c r="AG3" s="181">
        <f t="shared" si="0"/>
        <v>-22</v>
      </c>
      <c r="AH3" s="181">
        <f t="shared" si="0"/>
        <v>-21</v>
      </c>
      <c r="AI3" s="181">
        <f t="shared" si="0"/>
        <v>-20</v>
      </c>
      <c r="AJ3" s="181">
        <f t="shared" si="0"/>
        <v>-19</v>
      </c>
      <c r="AK3" s="181">
        <f t="shared" si="0"/>
        <v>-18</v>
      </c>
      <c r="AL3" s="181">
        <f t="shared" si="0"/>
        <v>-17</v>
      </c>
      <c r="AM3" s="181">
        <f t="shared" si="0"/>
        <v>-16</v>
      </c>
      <c r="AN3" s="181">
        <f t="shared" si="0"/>
        <v>-15</v>
      </c>
      <c r="AO3" s="181">
        <f t="shared" si="0"/>
        <v>-14</v>
      </c>
      <c r="AP3" s="181">
        <f t="shared" si="0"/>
        <v>-13</v>
      </c>
      <c r="AQ3" s="181">
        <f t="shared" si="0"/>
        <v>-12</v>
      </c>
      <c r="AR3" s="181">
        <f t="shared" si="0"/>
        <v>-11</v>
      </c>
      <c r="AS3" s="181">
        <f t="shared" si="0"/>
        <v>-10</v>
      </c>
      <c r="AT3" s="181">
        <f t="shared" si="0"/>
        <v>-9</v>
      </c>
      <c r="AU3" s="181">
        <f t="shared" si="0"/>
        <v>-8</v>
      </c>
      <c r="AV3" s="181">
        <f t="shared" si="0"/>
        <v>-7</v>
      </c>
      <c r="AW3" s="181">
        <f t="shared" si="0"/>
        <v>-6</v>
      </c>
      <c r="AX3" s="181">
        <f t="shared" si="0"/>
        <v>-5</v>
      </c>
      <c r="AY3" s="181">
        <f t="shared" si="0"/>
        <v>-4</v>
      </c>
      <c r="AZ3" s="181">
        <f t="shared" si="0"/>
        <v>-3</v>
      </c>
      <c r="BA3" s="181">
        <f t="shared" si="0"/>
        <v>-2</v>
      </c>
      <c r="BB3" s="181">
        <f t="shared" si="0"/>
        <v>-1</v>
      </c>
      <c r="BC3" s="181">
        <f t="shared" si="0"/>
        <v>0</v>
      </c>
      <c r="BD3" s="181">
        <f t="shared" si="0"/>
        <v>1</v>
      </c>
      <c r="BE3" s="181">
        <f t="shared" si="0"/>
        <v>2</v>
      </c>
      <c r="BF3" s="181">
        <f t="shared" si="0"/>
        <v>3</v>
      </c>
      <c r="BG3" s="181">
        <f t="shared" si="0"/>
        <v>4</v>
      </c>
      <c r="BH3" s="181">
        <f t="shared" si="0"/>
        <v>5</v>
      </c>
      <c r="BI3" s="181">
        <f t="shared" si="0"/>
        <v>6</v>
      </c>
      <c r="BJ3" s="181">
        <f t="shared" si="0"/>
        <v>7</v>
      </c>
      <c r="BK3" s="181">
        <f t="shared" si="0"/>
        <v>8</v>
      </c>
      <c r="BL3" s="181">
        <f t="shared" si="0"/>
        <v>9</v>
      </c>
      <c r="BM3" s="181">
        <f t="shared" si="0"/>
        <v>10</v>
      </c>
      <c r="BN3" s="181">
        <f t="shared" si="0"/>
        <v>11</v>
      </c>
      <c r="BO3" s="181">
        <f t="shared" si="0"/>
        <v>12</v>
      </c>
      <c r="BP3" s="181">
        <f t="shared" si="0"/>
        <v>13</v>
      </c>
      <c r="BQ3" s="181">
        <f t="shared" si="0"/>
        <v>14</v>
      </c>
      <c r="BR3" s="181">
        <f t="shared" si="0"/>
        <v>15</v>
      </c>
      <c r="BS3" s="181">
        <f t="shared" si="0"/>
        <v>16</v>
      </c>
      <c r="BT3" s="181">
        <f t="shared" si="0"/>
        <v>17</v>
      </c>
      <c r="BU3" s="181">
        <f t="shared" si="0"/>
        <v>18</v>
      </c>
      <c r="BV3" s="181">
        <f t="shared" si="0"/>
        <v>19</v>
      </c>
      <c r="BW3" s="181">
        <f t="shared" si="0"/>
        <v>20</v>
      </c>
      <c r="BX3" s="181">
        <f t="shared" ref="BX3:EI3" si="1">BW3+1</f>
        <v>21</v>
      </c>
      <c r="BY3" s="181">
        <f t="shared" si="1"/>
        <v>22</v>
      </c>
      <c r="BZ3" s="181">
        <f t="shared" si="1"/>
        <v>23</v>
      </c>
      <c r="CA3" s="181">
        <f t="shared" si="1"/>
        <v>24</v>
      </c>
      <c r="CB3" s="181">
        <f t="shared" si="1"/>
        <v>25</v>
      </c>
      <c r="CC3" s="181">
        <f t="shared" si="1"/>
        <v>26</v>
      </c>
      <c r="CD3" s="181">
        <f t="shared" si="1"/>
        <v>27</v>
      </c>
      <c r="CE3" s="181">
        <f t="shared" si="1"/>
        <v>28</v>
      </c>
      <c r="CF3" s="181">
        <f t="shared" si="1"/>
        <v>29</v>
      </c>
      <c r="CG3" s="181">
        <f t="shared" si="1"/>
        <v>30</v>
      </c>
      <c r="CH3" s="181">
        <f t="shared" si="1"/>
        <v>31</v>
      </c>
      <c r="CI3" s="181">
        <f t="shared" si="1"/>
        <v>32</v>
      </c>
      <c r="CJ3" s="181">
        <f t="shared" si="1"/>
        <v>33</v>
      </c>
      <c r="CK3" s="181">
        <f t="shared" si="1"/>
        <v>34</v>
      </c>
      <c r="CL3" s="181">
        <f t="shared" si="1"/>
        <v>35</v>
      </c>
      <c r="CM3" s="181">
        <f t="shared" si="1"/>
        <v>36</v>
      </c>
      <c r="CN3" s="181">
        <f t="shared" si="1"/>
        <v>37</v>
      </c>
      <c r="CO3" s="181">
        <f t="shared" si="1"/>
        <v>38</v>
      </c>
      <c r="CP3" s="181">
        <f t="shared" si="1"/>
        <v>39</v>
      </c>
      <c r="CQ3" s="181">
        <f t="shared" si="1"/>
        <v>40</v>
      </c>
      <c r="CR3" s="181">
        <f t="shared" si="1"/>
        <v>41</v>
      </c>
      <c r="CS3" s="181">
        <f t="shared" si="1"/>
        <v>42</v>
      </c>
      <c r="CT3" s="181">
        <f t="shared" si="1"/>
        <v>43</v>
      </c>
      <c r="CU3" s="181">
        <f t="shared" si="1"/>
        <v>44</v>
      </c>
      <c r="CV3" s="181">
        <f t="shared" si="1"/>
        <v>45</v>
      </c>
      <c r="CW3" s="181">
        <f t="shared" si="1"/>
        <v>46</v>
      </c>
      <c r="CX3" s="181">
        <f t="shared" si="1"/>
        <v>47</v>
      </c>
      <c r="CY3" s="181">
        <f t="shared" si="1"/>
        <v>48</v>
      </c>
      <c r="CZ3" s="181">
        <f t="shared" si="1"/>
        <v>49</v>
      </c>
      <c r="DA3" s="181">
        <f t="shared" si="1"/>
        <v>50</v>
      </c>
      <c r="DB3" s="181">
        <f t="shared" si="1"/>
        <v>51</v>
      </c>
      <c r="DC3" s="181">
        <f t="shared" si="1"/>
        <v>52</v>
      </c>
      <c r="DD3" s="181">
        <f t="shared" si="1"/>
        <v>53</v>
      </c>
      <c r="DE3" s="181">
        <f t="shared" si="1"/>
        <v>54</v>
      </c>
      <c r="DF3" s="181">
        <f t="shared" si="1"/>
        <v>55</v>
      </c>
      <c r="DG3" s="181">
        <f t="shared" si="1"/>
        <v>56</v>
      </c>
      <c r="DH3" s="181">
        <f t="shared" si="1"/>
        <v>57</v>
      </c>
      <c r="DI3" s="181">
        <f t="shared" si="1"/>
        <v>58</v>
      </c>
      <c r="DJ3" s="181">
        <f t="shared" si="1"/>
        <v>59</v>
      </c>
      <c r="DK3" s="181">
        <f t="shared" si="1"/>
        <v>60</v>
      </c>
      <c r="DL3" s="181">
        <f t="shared" si="1"/>
        <v>61</v>
      </c>
      <c r="DM3" s="181">
        <f t="shared" si="1"/>
        <v>62</v>
      </c>
      <c r="DN3" s="181">
        <f t="shared" si="1"/>
        <v>63</v>
      </c>
      <c r="DO3" s="181">
        <f t="shared" si="1"/>
        <v>64</v>
      </c>
      <c r="DP3" s="181">
        <f t="shared" si="1"/>
        <v>65</v>
      </c>
      <c r="DQ3" s="181">
        <f t="shared" si="1"/>
        <v>66</v>
      </c>
      <c r="DR3" s="181">
        <f t="shared" si="1"/>
        <v>67</v>
      </c>
      <c r="DS3" s="181">
        <f t="shared" si="1"/>
        <v>68</v>
      </c>
      <c r="DT3" s="181">
        <f t="shared" si="1"/>
        <v>69</v>
      </c>
      <c r="DU3" s="181">
        <f t="shared" si="1"/>
        <v>70</v>
      </c>
      <c r="DV3" s="181">
        <f t="shared" si="1"/>
        <v>71</v>
      </c>
      <c r="DW3" s="181">
        <f t="shared" si="1"/>
        <v>72</v>
      </c>
      <c r="DX3" s="181">
        <f t="shared" si="1"/>
        <v>73</v>
      </c>
      <c r="DY3" s="181">
        <f t="shared" si="1"/>
        <v>74</v>
      </c>
      <c r="DZ3" s="181">
        <f t="shared" si="1"/>
        <v>75</v>
      </c>
      <c r="EA3" s="181">
        <f t="shared" si="1"/>
        <v>76</v>
      </c>
      <c r="EB3" s="181">
        <f t="shared" si="1"/>
        <v>77</v>
      </c>
      <c r="EC3" s="181">
        <f t="shared" si="1"/>
        <v>78</v>
      </c>
      <c r="ED3" s="181">
        <f t="shared" si="1"/>
        <v>79</v>
      </c>
      <c r="EE3" s="181">
        <f t="shared" si="1"/>
        <v>80</v>
      </c>
      <c r="EF3" s="181">
        <f t="shared" si="1"/>
        <v>81</v>
      </c>
      <c r="EG3" s="181">
        <f t="shared" si="1"/>
        <v>82</v>
      </c>
      <c r="EH3" s="181">
        <f t="shared" si="1"/>
        <v>83</v>
      </c>
      <c r="EI3" s="181">
        <f t="shared" si="1"/>
        <v>84</v>
      </c>
      <c r="EJ3" s="181">
        <f t="shared" ref="EJ3:EZ3" si="2">EI3+1</f>
        <v>85</v>
      </c>
      <c r="EK3" s="181">
        <f t="shared" si="2"/>
        <v>86</v>
      </c>
      <c r="EL3" s="181">
        <f t="shared" si="2"/>
        <v>87</v>
      </c>
      <c r="EM3" s="181">
        <f t="shared" si="2"/>
        <v>88</v>
      </c>
      <c r="EN3" s="181">
        <f t="shared" si="2"/>
        <v>89</v>
      </c>
      <c r="EO3" s="181">
        <f t="shared" si="2"/>
        <v>90</v>
      </c>
      <c r="EP3" s="181">
        <f t="shared" si="2"/>
        <v>91</v>
      </c>
      <c r="EQ3" s="181">
        <f t="shared" si="2"/>
        <v>92</v>
      </c>
      <c r="ER3" s="181">
        <f t="shared" si="2"/>
        <v>93</v>
      </c>
      <c r="ES3" s="181">
        <f t="shared" si="2"/>
        <v>94</v>
      </c>
      <c r="ET3" s="181">
        <f t="shared" si="2"/>
        <v>95</v>
      </c>
      <c r="EU3" s="181">
        <f t="shared" si="2"/>
        <v>96</v>
      </c>
      <c r="EV3" s="181">
        <f t="shared" si="2"/>
        <v>97</v>
      </c>
      <c r="EW3" s="181">
        <f t="shared" si="2"/>
        <v>98</v>
      </c>
      <c r="EX3" s="181">
        <f t="shared" si="2"/>
        <v>99</v>
      </c>
      <c r="EY3" s="181">
        <f t="shared" si="2"/>
        <v>100</v>
      </c>
      <c r="EZ3" s="181">
        <f t="shared" si="2"/>
        <v>101</v>
      </c>
      <c r="FA3" s="181">
        <f t="shared" ref="FA3" si="3">EZ3+1</f>
        <v>102</v>
      </c>
      <c r="FB3" s="181">
        <f t="shared" ref="FB3" si="4">FA3+1</f>
        <v>103</v>
      </c>
      <c r="FC3" s="181">
        <f t="shared" ref="FC3" si="5">FB3+1</f>
        <v>104</v>
      </c>
      <c r="FD3" s="181">
        <f t="shared" ref="FD3" si="6">FC3+1</f>
        <v>105</v>
      </c>
      <c r="FE3" s="181">
        <f t="shared" ref="FE3" si="7">FD3+1</f>
        <v>106</v>
      </c>
      <c r="FF3" s="181">
        <f t="shared" ref="FF3" si="8">FE3+1</f>
        <v>107</v>
      </c>
      <c r="FG3" s="181">
        <f t="shared" ref="FG3" si="9">FF3+1</f>
        <v>108</v>
      </c>
      <c r="FH3" s="181">
        <f t="shared" ref="FH3" si="10">FG3+1</f>
        <v>109</v>
      </c>
      <c r="FI3" s="181">
        <f t="shared" ref="FI3" si="11">FH3+1</f>
        <v>110</v>
      </c>
      <c r="FJ3" s="181">
        <f t="shared" ref="FJ3" si="12">FI3+1</f>
        <v>111</v>
      </c>
      <c r="FK3" s="181">
        <f t="shared" ref="FK3" si="13">FJ3+1</f>
        <v>112</v>
      </c>
      <c r="FL3" s="181">
        <f t="shared" ref="FL3" si="14">FK3+1</f>
        <v>113</v>
      </c>
      <c r="FM3" s="181">
        <f t="shared" ref="FM3" si="15">FL3+1</f>
        <v>114</v>
      </c>
      <c r="FN3" s="181">
        <f t="shared" ref="FN3" si="16">FM3+1</f>
        <v>115</v>
      </c>
      <c r="FO3" s="181">
        <f t="shared" ref="FO3" si="17">FN3+1</f>
        <v>116</v>
      </c>
      <c r="FP3" s="181">
        <f t="shared" ref="FP3" si="18">FO3+1</f>
        <v>117</v>
      </c>
      <c r="FQ3" s="181">
        <f t="shared" ref="FQ3" si="19">FP3+1</f>
        <v>118</v>
      </c>
      <c r="FR3" s="181">
        <f t="shared" ref="FR3" si="20">FQ3+1</f>
        <v>119</v>
      </c>
      <c r="FS3" s="181">
        <f t="shared" ref="FS3" si="21">FR3+1</f>
        <v>120</v>
      </c>
      <c r="FT3" s="181">
        <f t="shared" ref="FT3" si="22">FS3+1</f>
        <v>121</v>
      </c>
      <c r="FU3" s="181">
        <f t="shared" ref="FU3" si="23">FT3+1</f>
        <v>122</v>
      </c>
      <c r="FV3" s="181">
        <f t="shared" ref="FV3" si="24">FU3+1</f>
        <v>123</v>
      </c>
      <c r="FW3" s="181">
        <f t="shared" ref="FW3" si="25">FV3+1</f>
        <v>124</v>
      </c>
      <c r="FX3" s="181">
        <f t="shared" ref="FX3" si="26">FW3+1</f>
        <v>125</v>
      </c>
      <c r="FY3" s="181">
        <f t="shared" ref="FY3" si="27">FX3+1</f>
        <v>126</v>
      </c>
      <c r="FZ3" s="181">
        <f t="shared" ref="FZ3" si="28">FY3+1</f>
        <v>127</v>
      </c>
      <c r="GA3" s="181">
        <f t="shared" ref="GA3" si="29">FZ3+1</f>
        <v>128</v>
      </c>
      <c r="GB3" s="181">
        <f t="shared" ref="GB3" si="30">GA3+1</f>
        <v>129</v>
      </c>
      <c r="GC3" s="181">
        <f t="shared" ref="GC3" si="31">GB3+1</f>
        <v>130</v>
      </c>
      <c r="GD3" s="181">
        <f t="shared" ref="GD3" si="32">GC3+1</f>
        <v>131</v>
      </c>
      <c r="GE3" s="181">
        <f t="shared" ref="GE3" si="33">GD3+1</f>
        <v>132</v>
      </c>
      <c r="GF3" s="181">
        <f t="shared" ref="GF3" si="34">GE3+1</f>
        <v>133</v>
      </c>
      <c r="GG3" s="181">
        <f t="shared" ref="GG3" si="35">GF3+1</f>
        <v>134</v>
      </c>
      <c r="GH3" s="181">
        <f t="shared" ref="GH3" si="36">GG3+1</f>
        <v>135</v>
      </c>
      <c r="GI3" s="181">
        <f t="shared" ref="GI3" si="37">GH3+1</f>
        <v>136</v>
      </c>
      <c r="GJ3" s="181">
        <f t="shared" ref="GJ3" si="38">GI3+1</f>
        <v>137</v>
      </c>
      <c r="GK3" s="181">
        <f t="shared" ref="GK3" si="39">GJ3+1</f>
        <v>138</v>
      </c>
      <c r="GL3" s="181">
        <f t="shared" ref="GL3" si="40">GK3+1</f>
        <v>139</v>
      </c>
      <c r="GM3" s="181">
        <f t="shared" ref="GM3" si="41">GL3+1</f>
        <v>140</v>
      </c>
      <c r="GN3" s="181">
        <f t="shared" ref="GN3" si="42">GM3+1</f>
        <v>141</v>
      </c>
      <c r="GO3" s="181">
        <f t="shared" ref="GO3" si="43">GN3+1</f>
        <v>142</v>
      </c>
      <c r="GP3" s="181">
        <f t="shared" ref="GP3" si="44">GO3+1</f>
        <v>143</v>
      </c>
      <c r="GQ3" s="181">
        <f t="shared" ref="GQ3" si="45">GP3+1</f>
        <v>144</v>
      </c>
      <c r="GR3" s="181">
        <f t="shared" ref="GR3" si="46">GQ3+1</f>
        <v>145</v>
      </c>
      <c r="GS3" s="181">
        <f t="shared" ref="GS3" si="47">GR3+1</f>
        <v>146</v>
      </c>
      <c r="GT3" s="181">
        <f t="shared" ref="GT3" si="48">GS3+1</f>
        <v>147</v>
      </c>
      <c r="GU3" s="181">
        <f t="shared" ref="GU3" si="49">GT3+1</f>
        <v>148</v>
      </c>
      <c r="GV3" s="181">
        <f t="shared" ref="GV3" si="50">GU3+1</f>
        <v>149</v>
      </c>
      <c r="GW3" s="181">
        <f t="shared" ref="GW3" si="51">GV3+1</f>
        <v>150</v>
      </c>
    </row>
    <row r="4" spans="1:205" x14ac:dyDescent="0.3">
      <c r="D4" s="141" t="s">
        <v>213</v>
      </c>
      <c r="K4" s="1" t="b">
        <f t="shared" ref="K4:BV4" si="52">K3&lt;1</f>
        <v>1</v>
      </c>
      <c r="L4" s="1" t="b">
        <f t="shared" si="52"/>
        <v>1</v>
      </c>
      <c r="M4" s="1" t="b">
        <f t="shared" si="52"/>
        <v>1</v>
      </c>
      <c r="N4" s="1" t="b">
        <f t="shared" si="52"/>
        <v>1</v>
      </c>
      <c r="O4" s="1" t="b">
        <f t="shared" si="52"/>
        <v>1</v>
      </c>
      <c r="P4" s="1" t="b">
        <f t="shared" si="52"/>
        <v>1</v>
      </c>
      <c r="Q4" s="1" t="b">
        <f t="shared" si="52"/>
        <v>1</v>
      </c>
      <c r="R4" s="1" t="b">
        <f t="shared" si="52"/>
        <v>1</v>
      </c>
      <c r="S4" s="1" t="b">
        <f t="shared" si="52"/>
        <v>1</v>
      </c>
      <c r="T4" s="1" t="b">
        <f t="shared" si="52"/>
        <v>1</v>
      </c>
      <c r="U4" s="1" t="b">
        <f t="shared" si="52"/>
        <v>1</v>
      </c>
      <c r="V4" s="1" t="b">
        <f t="shared" si="52"/>
        <v>1</v>
      </c>
      <c r="W4" s="1" t="b">
        <f t="shared" si="52"/>
        <v>1</v>
      </c>
      <c r="X4" s="1" t="b">
        <f t="shared" si="52"/>
        <v>1</v>
      </c>
      <c r="Y4" s="1" t="b">
        <f t="shared" si="52"/>
        <v>1</v>
      </c>
      <c r="Z4" s="1" t="b">
        <f t="shared" si="52"/>
        <v>1</v>
      </c>
      <c r="AA4" s="1" t="b">
        <f t="shared" si="52"/>
        <v>1</v>
      </c>
      <c r="AB4" s="1" t="b">
        <f t="shared" si="52"/>
        <v>1</v>
      </c>
      <c r="AC4" s="1" t="b">
        <f t="shared" si="52"/>
        <v>1</v>
      </c>
      <c r="AD4" s="1" t="b">
        <f t="shared" si="52"/>
        <v>1</v>
      </c>
      <c r="AE4" s="1" t="b">
        <f t="shared" si="52"/>
        <v>1</v>
      </c>
      <c r="AF4" s="1" t="b">
        <f t="shared" si="52"/>
        <v>1</v>
      </c>
      <c r="AG4" s="1" t="b">
        <f t="shared" si="52"/>
        <v>1</v>
      </c>
      <c r="AH4" s="1" t="b">
        <f t="shared" si="52"/>
        <v>1</v>
      </c>
      <c r="AI4" s="1" t="b">
        <f t="shared" si="52"/>
        <v>1</v>
      </c>
      <c r="AJ4" s="1" t="b">
        <f t="shared" si="52"/>
        <v>1</v>
      </c>
      <c r="AK4" s="1" t="b">
        <f t="shared" si="52"/>
        <v>1</v>
      </c>
      <c r="AL4" s="1" t="b">
        <f t="shared" si="52"/>
        <v>1</v>
      </c>
      <c r="AM4" s="1" t="b">
        <f t="shared" si="52"/>
        <v>1</v>
      </c>
      <c r="AN4" s="1" t="b">
        <f t="shared" si="52"/>
        <v>1</v>
      </c>
      <c r="AO4" s="1" t="b">
        <f t="shared" si="52"/>
        <v>1</v>
      </c>
      <c r="AP4" s="1" t="b">
        <f t="shared" si="52"/>
        <v>1</v>
      </c>
      <c r="AQ4" s="1" t="b">
        <f t="shared" si="52"/>
        <v>1</v>
      </c>
      <c r="AR4" s="1" t="b">
        <f t="shared" si="52"/>
        <v>1</v>
      </c>
      <c r="AS4" s="1" t="b">
        <f t="shared" si="52"/>
        <v>1</v>
      </c>
      <c r="AT4" s="1" t="b">
        <f t="shared" si="52"/>
        <v>1</v>
      </c>
      <c r="AU4" s="1" t="b">
        <f t="shared" si="52"/>
        <v>1</v>
      </c>
      <c r="AV4" s="1" t="b">
        <f t="shared" si="52"/>
        <v>1</v>
      </c>
      <c r="AW4" s="1" t="b">
        <f t="shared" si="52"/>
        <v>1</v>
      </c>
      <c r="AX4" s="1" t="b">
        <f t="shared" si="52"/>
        <v>1</v>
      </c>
      <c r="AY4" s="1" t="b">
        <f t="shared" si="52"/>
        <v>1</v>
      </c>
      <c r="AZ4" s="1" t="b">
        <f t="shared" si="52"/>
        <v>1</v>
      </c>
      <c r="BA4" s="1" t="b">
        <f t="shared" si="52"/>
        <v>1</v>
      </c>
      <c r="BB4" s="1" t="b">
        <f t="shared" si="52"/>
        <v>1</v>
      </c>
      <c r="BC4" s="1" t="b">
        <f t="shared" si="52"/>
        <v>1</v>
      </c>
      <c r="BD4" s="1" t="b">
        <f t="shared" si="52"/>
        <v>0</v>
      </c>
      <c r="BE4" s="1" t="b">
        <f t="shared" si="52"/>
        <v>0</v>
      </c>
      <c r="BF4" s="1" t="b">
        <f t="shared" si="52"/>
        <v>0</v>
      </c>
      <c r="BG4" s="1" t="b">
        <f t="shared" si="52"/>
        <v>0</v>
      </c>
      <c r="BH4" s="1" t="b">
        <f t="shared" si="52"/>
        <v>0</v>
      </c>
      <c r="BI4" s="1" t="b">
        <f t="shared" si="52"/>
        <v>0</v>
      </c>
      <c r="BJ4" s="1" t="b">
        <f t="shared" si="52"/>
        <v>0</v>
      </c>
      <c r="BK4" s="1" t="b">
        <f t="shared" si="52"/>
        <v>0</v>
      </c>
      <c r="BL4" s="1" t="b">
        <f t="shared" si="52"/>
        <v>0</v>
      </c>
      <c r="BM4" s="1" t="b">
        <f t="shared" si="52"/>
        <v>0</v>
      </c>
      <c r="BN4" s="1" t="b">
        <f t="shared" si="52"/>
        <v>0</v>
      </c>
      <c r="BO4" s="1" t="b">
        <f t="shared" si="52"/>
        <v>0</v>
      </c>
      <c r="BP4" s="1" t="b">
        <f t="shared" si="52"/>
        <v>0</v>
      </c>
      <c r="BQ4" s="1" t="b">
        <f t="shared" si="52"/>
        <v>0</v>
      </c>
      <c r="BR4" s="1" t="b">
        <f t="shared" si="52"/>
        <v>0</v>
      </c>
      <c r="BS4" s="1" t="b">
        <f t="shared" si="52"/>
        <v>0</v>
      </c>
      <c r="BT4" s="1" t="b">
        <f t="shared" si="52"/>
        <v>0</v>
      </c>
      <c r="BU4" s="1" t="b">
        <f t="shared" si="52"/>
        <v>0</v>
      </c>
      <c r="BV4" s="1" t="b">
        <f t="shared" si="52"/>
        <v>0</v>
      </c>
      <c r="BW4" s="1" t="b">
        <f t="shared" ref="BW4:EH4" si="53">BW3&lt;1</f>
        <v>0</v>
      </c>
      <c r="BX4" s="1" t="b">
        <f t="shared" si="53"/>
        <v>0</v>
      </c>
      <c r="BY4" s="1" t="b">
        <f t="shared" si="53"/>
        <v>0</v>
      </c>
      <c r="BZ4" s="1" t="b">
        <f t="shared" si="53"/>
        <v>0</v>
      </c>
      <c r="CA4" s="1" t="b">
        <f t="shared" si="53"/>
        <v>0</v>
      </c>
      <c r="CB4" s="1" t="b">
        <f t="shared" si="53"/>
        <v>0</v>
      </c>
      <c r="CC4" s="1" t="b">
        <f t="shared" si="53"/>
        <v>0</v>
      </c>
      <c r="CD4" s="1" t="b">
        <f t="shared" si="53"/>
        <v>0</v>
      </c>
      <c r="CE4" s="1" t="b">
        <f t="shared" si="53"/>
        <v>0</v>
      </c>
      <c r="CF4" s="1" t="b">
        <f t="shared" si="53"/>
        <v>0</v>
      </c>
      <c r="CG4" s="1" t="b">
        <f t="shared" si="53"/>
        <v>0</v>
      </c>
      <c r="CH4" s="1" t="b">
        <f t="shared" si="53"/>
        <v>0</v>
      </c>
      <c r="CI4" s="1" t="b">
        <f t="shared" si="53"/>
        <v>0</v>
      </c>
      <c r="CJ4" s="1" t="b">
        <f t="shared" si="53"/>
        <v>0</v>
      </c>
      <c r="CK4" s="1" t="b">
        <f t="shared" si="53"/>
        <v>0</v>
      </c>
      <c r="CL4" s="1" t="b">
        <f t="shared" si="53"/>
        <v>0</v>
      </c>
      <c r="CM4" s="1" t="b">
        <f t="shared" si="53"/>
        <v>0</v>
      </c>
      <c r="CN4" s="1" t="b">
        <f t="shared" si="53"/>
        <v>0</v>
      </c>
      <c r="CO4" s="1" t="b">
        <f t="shared" si="53"/>
        <v>0</v>
      </c>
      <c r="CP4" s="1" t="b">
        <f t="shared" si="53"/>
        <v>0</v>
      </c>
      <c r="CQ4" s="1" t="b">
        <f t="shared" si="53"/>
        <v>0</v>
      </c>
      <c r="CR4" s="1" t="b">
        <f t="shared" si="53"/>
        <v>0</v>
      </c>
      <c r="CS4" s="1" t="b">
        <f t="shared" si="53"/>
        <v>0</v>
      </c>
      <c r="CT4" s="1" t="b">
        <f t="shared" si="53"/>
        <v>0</v>
      </c>
      <c r="CU4" s="1" t="b">
        <f t="shared" si="53"/>
        <v>0</v>
      </c>
      <c r="CV4" s="1" t="b">
        <f t="shared" si="53"/>
        <v>0</v>
      </c>
      <c r="CW4" s="1" t="b">
        <f t="shared" si="53"/>
        <v>0</v>
      </c>
      <c r="CX4" s="1" t="b">
        <f t="shared" si="53"/>
        <v>0</v>
      </c>
      <c r="CY4" s="1" t="b">
        <f t="shared" si="53"/>
        <v>0</v>
      </c>
      <c r="CZ4" s="1" t="b">
        <f t="shared" si="53"/>
        <v>0</v>
      </c>
      <c r="DA4" s="1" t="b">
        <f t="shared" si="53"/>
        <v>0</v>
      </c>
      <c r="DB4" s="1" t="b">
        <f t="shared" si="53"/>
        <v>0</v>
      </c>
      <c r="DC4" s="1" t="b">
        <f t="shared" si="53"/>
        <v>0</v>
      </c>
      <c r="DD4" s="1" t="b">
        <f t="shared" si="53"/>
        <v>0</v>
      </c>
      <c r="DE4" s="1" t="b">
        <f t="shared" si="53"/>
        <v>0</v>
      </c>
      <c r="DF4" s="1" t="b">
        <f t="shared" si="53"/>
        <v>0</v>
      </c>
      <c r="DG4" s="1" t="b">
        <f t="shared" si="53"/>
        <v>0</v>
      </c>
      <c r="DH4" s="1" t="b">
        <f t="shared" si="53"/>
        <v>0</v>
      </c>
      <c r="DI4" s="1" t="b">
        <f t="shared" si="53"/>
        <v>0</v>
      </c>
      <c r="DJ4" s="1" t="b">
        <f t="shared" si="53"/>
        <v>0</v>
      </c>
      <c r="DK4" s="1" t="b">
        <f t="shared" si="53"/>
        <v>0</v>
      </c>
      <c r="DL4" s="1" t="b">
        <f t="shared" si="53"/>
        <v>0</v>
      </c>
      <c r="DM4" s="1" t="b">
        <f t="shared" si="53"/>
        <v>0</v>
      </c>
      <c r="DN4" s="1" t="b">
        <f t="shared" si="53"/>
        <v>0</v>
      </c>
      <c r="DO4" s="1" t="b">
        <f t="shared" si="53"/>
        <v>0</v>
      </c>
      <c r="DP4" s="1" t="b">
        <f t="shared" si="53"/>
        <v>0</v>
      </c>
      <c r="DQ4" s="1" t="b">
        <f t="shared" si="53"/>
        <v>0</v>
      </c>
      <c r="DR4" s="1" t="b">
        <f t="shared" si="53"/>
        <v>0</v>
      </c>
      <c r="DS4" s="1" t="b">
        <f t="shared" si="53"/>
        <v>0</v>
      </c>
      <c r="DT4" s="1" t="b">
        <f t="shared" si="53"/>
        <v>0</v>
      </c>
      <c r="DU4" s="1" t="b">
        <f t="shared" si="53"/>
        <v>0</v>
      </c>
      <c r="DV4" s="1" t="b">
        <f t="shared" si="53"/>
        <v>0</v>
      </c>
      <c r="DW4" s="1" t="b">
        <f t="shared" si="53"/>
        <v>0</v>
      </c>
      <c r="DX4" s="1" t="b">
        <f t="shared" si="53"/>
        <v>0</v>
      </c>
      <c r="DY4" s="1" t="b">
        <f t="shared" si="53"/>
        <v>0</v>
      </c>
      <c r="DZ4" s="1" t="b">
        <f t="shared" si="53"/>
        <v>0</v>
      </c>
      <c r="EA4" s="1" t="b">
        <f t="shared" si="53"/>
        <v>0</v>
      </c>
      <c r="EB4" s="1" t="b">
        <f t="shared" si="53"/>
        <v>0</v>
      </c>
      <c r="EC4" s="1" t="b">
        <f t="shared" si="53"/>
        <v>0</v>
      </c>
      <c r="ED4" s="1" t="b">
        <f t="shared" si="53"/>
        <v>0</v>
      </c>
      <c r="EE4" s="1" t="b">
        <f t="shared" si="53"/>
        <v>0</v>
      </c>
      <c r="EF4" s="1" t="b">
        <f t="shared" si="53"/>
        <v>0</v>
      </c>
      <c r="EG4" s="1" t="b">
        <f t="shared" si="53"/>
        <v>0</v>
      </c>
      <c r="EH4" s="1" t="b">
        <f t="shared" si="53"/>
        <v>0</v>
      </c>
      <c r="EI4" s="1" t="b">
        <f t="shared" ref="EI4:EZ4" si="54">EI3&lt;1</f>
        <v>0</v>
      </c>
      <c r="EJ4" s="1" t="b">
        <f t="shared" si="54"/>
        <v>0</v>
      </c>
      <c r="EK4" s="1" t="b">
        <f t="shared" si="54"/>
        <v>0</v>
      </c>
      <c r="EL4" s="1" t="b">
        <f t="shared" si="54"/>
        <v>0</v>
      </c>
      <c r="EM4" s="1" t="b">
        <f t="shared" si="54"/>
        <v>0</v>
      </c>
      <c r="EN4" s="1" t="b">
        <f t="shared" si="54"/>
        <v>0</v>
      </c>
      <c r="EO4" s="1" t="b">
        <f t="shared" si="54"/>
        <v>0</v>
      </c>
      <c r="EP4" s="1" t="b">
        <f t="shared" si="54"/>
        <v>0</v>
      </c>
      <c r="EQ4" s="1" t="b">
        <f t="shared" si="54"/>
        <v>0</v>
      </c>
      <c r="ER4" s="1" t="b">
        <f t="shared" si="54"/>
        <v>0</v>
      </c>
      <c r="ES4" s="1" t="b">
        <f t="shared" si="54"/>
        <v>0</v>
      </c>
      <c r="ET4" s="1" t="b">
        <f t="shared" si="54"/>
        <v>0</v>
      </c>
      <c r="EU4" s="1" t="b">
        <f t="shared" si="54"/>
        <v>0</v>
      </c>
      <c r="EV4" s="1" t="b">
        <f t="shared" si="54"/>
        <v>0</v>
      </c>
      <c r="EW4" s="1" t="b">
        <f t="shared" si="54"/>
        <v>0</v>
      </c>
      <c r="EX4" s="1" t="b">
        <f t="shared" si="54"/>
        <v>0</v>
      </c>
      <c r="EY4" s="1" t="b">
        <f t="shared" si="54"/>
        <v>0</v>
      </c>
      <c r="EZ4" s="1" t="b">
        <f t="shared" si="54"/>
        <v>0</v>
      </c>
      <c r="FA4" s="1" t="b">
        <f t="shared" ref="FA4:GI4" si="55">FA3&lt;1</f>
        <v>0</v>
      </c>
      <c r="FB4" s="1" t="b">
        <f t="shared" si="55"/>
        <v>0</v>
      </c>
      <c r="FC4" s="1" t="b">
        <f t="shared" si="55"/>
        <v>0</v>
      </c>
      <c r="FD4" s="1" t="b">
        <f t="shared" si="55"/>
        <v>0</v>
      </c>
      <c r="FE4" s="1" t="b">
        <f t="shared" si="55"/>
        <v>0</v>
      </c>
      <c r="FF4" s="1" t="b">
        <f t="shared" si="55"/>
        <v>0</v>
      </c>
      <c r="FG4" s="1" t="b">
        <f t="shared" si="55"/>
        <v>0</v>
      </c>
      <c r="FH4" s="1" t="b">
        <f t="shared" si="55"/>
        <v>0</v>
      </c>
      <c r="FI4" s="1" t="b">
        <f t="shared" si="55"/>
        <v>0</v>
      </c>
      <c r="FJ4" s="1" t="b">
        <f t="shared" si="55"/>
        <v>0</v>
      </c>
      <c r="FK4" s="1" t="b">
        <f t="shared" si="55"/>
        <v>0</v>
      </c>
      <c r="FL4" s="1" t="b">
        <f t="shared" si="55"/>
        <v>0</v>
      </c>
      <c r="FM4" s="1" t="b">
        <f t="shared" si="55"/>
        <v>0</v>
      </c>
      <c r="FN4" s="1" t="b">
        <f t="shared" si="55"/>
        <v>0</v>
      </c>
      <c r="FO4" s="1" t="b">
        <f t="shared" si="55"/>
        <v>0</v>
      </c>
      <c r="FP4" s="1" t="b">
        <f t="shared" si="55"/>
        <v>0</v>
      </c>
      <c r="FQ4" s="1" t="b">
        <f t="shared" si="55"/>
        <v>0</v>
      </c>
      <c r="FR4" s="1" t="b">
        <f t="shared" si="55"/>
        <v>0</v>
      </c>
      <c r="FS4" s="1" t="b">
        <f t="shared" si="55"/>
        <v>0</v>
      </c>
      <c r="FT4" s="1" t="b">
        <f t="shared" si="55"/>
        <v>0</v>
      </c>
      <c r="FU4" s="1" t="b">
        <f t="shared" si="55"/>
        <v>0</v>
      </c>
      <c r="FV4" s="1" t="b">
        <f t="shared" si="55"/>
        <v>0</v>
      </c>
      <c r="FW4" s="1" t="b">
        <f t="shared" si="55"/>
        <v>0</v>
      </c>
      <c r="FX4" s="1" t="b">
        <f t="shared" si="55"/>
        <v>0</v>
      </c>
      <c r="FY4" s="1" t="b">
        <f t="shared" si="55"/>
        <v>0</v>
      </c>
      <c r="FZ4" s="1" t="b">
        <f t="shared" si="55"/>
        <v>0</v>
      </c>
      <c r="GA4" s="1" t="b">
        <f t="shared" si="55"/>
        <v>0</v>
      </c>
      <c r="GB4" s="1" t="b">
        <f t="shared" si="55"/>
        <v>0</v>
      </c>
      <c r="GC4" s="1" t="b">
        <f t="shared" si="55"/>
        <v>0</v>
      </c>
      <c r="GD4" s="1" t="b">
        <f t="shared" si="55"/>
        <v>0</v>
      </c>
      <c r="GE4" s="1" t="b">
        <f t="shared" si="55"/>
        <v>0</v>
      </c>
      <c r="GF4" s="1" t="b">
        <f t="shared" si="55"/>
        <v>0</v>
      </c>
      <c r="GG4" s="1" t="b">
        <f t="shared" si="55"/>
        <v>0</v>
      </c>
      <c r="GH4" s="1" t="b">
        <f t="shared" si="55"/>
        <v>0</v>
      </c>
      <c r="GI4" s="1" t="b">
        <f t="shared" si="55"/>
        <v>0</v>
      </c>
      <c r="GJ4" s="1" t="b">
        <f t="shared" ref="GJ4:GW4" si="56">GJ3&lt;1</f>
        <v>0</v>
      </c>
      <c r="GK4" s="1" t="b">
        <f t="shared" si="56"/>
        <v>0</v>
      </c>
      <c r="GL4" s="1" t="b">
        <f t="shared" si="56"/>
        <v>0</v>
      </c>
      <c r="GM4" s="1" t="b">
        <f t="shared" si="56"/>
        <v>0</v>
      </c>
      <c r="GN4" s="1" t="b">
        <f t="shared" si="56"/>
        <v>0</v>
      </c>
      <c r="GO4" s="1" t="b">
        <f t="shared" si="56"/>
        <v>0</v>
      </c>
      <c r="GP4" s="1" t="b">
        <f t="shared" si="56"/>
        <v>0</v>
      </c>
      <c r="GQ4" s="1" t="b">
        <f t="shared" si="56"/>
        <v>0</v>
      </c>
      <c r="GR4" s="1" t="b">
        <f t="shared" si="56"/>
        <v>0</v>
      </c>
      <c r="GS4" s="1" t="b">
        <f t="shared" si="56"/>
        <v>0</v>
      </c>
      <c r="GT4" s="1" t="b">
        <f t="shared" si="56"/>
        <v>0</v>
      </c>
      <c r="GU4" s="1" t="b">
        <f t="shared" si="56"/>
        <v>0</v>
      </c>
      <c r="GV4" s="1" t="b">
        <f t="shared" si="56"/>
        <v>0</v>
      </c>
      <c r="GW4" s="1" t="b">
        <f t="shared" si="56"/>
        <v>0</v>
      </c>
    </row>
    <row r="5" spans="1:205" x14ac:dyDescent="0.3">
      <c r="D5" s="141" t="s">
        <v>214</v>
      </c>
      <c r="E5" s="7"/>
      <c r="G5" s="141" t="str">
        <f>'Project Financing'!$G$3</f>
        <v>Equity IRR</v>
      </c>
      <c r="H5" s="221">
        <f>'Operating Assumptions'!$H$1</f>
        <v>0</v>
      </c>
      <c r="J5" s="7"/>
      <c r="K5" s="138">
        <f>IF(K4,'Operating Assumptions'!$F$24,'Operating Assumptions'!$F$27)</f>
        <v>1</v>
      </c>
      <c r="L5" s="138">
        <f>IF(L4,'Operating Assumptions'!$F$24,'Operating Assumptions'!$F$27)</f>
        <v>1</v>
      </c>
      <c r="M5" s="138">
        <f>IF(M4,'Operating Assumptions'!$F$24,'Operating Assumptions'!$F$27)</f>
        <v>1</v>
      </c>
      <c r="N5" s="138">
        <f>IF(N4,'Operating Assumptions'!$F$24,'Operating Assumptions'!$F$27)</f>
        <v>1</v>
      </c>
      <c r="O5" s="138">
        <f>IF(O4,'Operating Assumptions'!$F$24,'Operating Assumptions'!$F$27)</f>
        <v>1</v>
      </c>
      <c r="P5" s="138">
        <f>IF(P4,'Operating Assumptions'!$F$24,'Operating Assumptions'!$F$27)</f>
        <v>1</v>
      </c>
      <c r="Q5" s="138">
        <f>IF(Q4,'Operating Assumptions'!$F$24,'Operating Assumptions'!$F$27)</f>
        <v>1</v>
      </c>
      <c r="R5" s="138">
        <f>IF(R4,'Operating Assumptions'!$F$24,'Operating Assumptions'!$F$27)</f>
        <v>1</v>
      </c>
      <c r="S5" s="138">
        <f>IF(S4,'Operating Assumptions'!$F$24,'Operating Assumptions'!$F$27)</f>
        <v>1</v>
      </c>
      <c r="T5" s="138">
        <f>IF(T4,'Operating Assumptions'!$F$24,'Operating Assumptions'!$F$27)</f>
        <v>1</v>
      </c>
      <c r="U5" s="138">
        <f>IF(U4,'Operating Assumptions'!$F$24,'Operating Assumptions'!$F$27)</f>
        <v>1</v>
      </c>
      <c r="V5" s="138">
        <f>IF(V4,'Operating Assumptions'!$F$24,'Operating Assumptions'!$F$27)</f>
        <v>1</v>
      </c>
      <c r="W5" s="138">
        <f>IF(W4,'Operating Assumptions'!$F$24,'Operating Assumptions'!$F$27)</f>
        <v>1</v>
      </c>
      <c r="X5" s="138">
        <f>IF(X4,'Operating Assumptions'!$F$24,'Operating Assumptions'!$F$27)</f>
        <v>1</v>
      </c>
      <c r="Y5" s="138">
        <f>IF(Y4,'Operating Assumptions'!$F$24,'Operating Assumptions'!$F$27)</f>
        <v>1</v>
      </c>
      <c r="Z5" s="138">
        <f>IF(Z4,'Operating Assumptions'!$F$24,'Operating Assumptions'!$F$27)</f>
        <v>1</v>
      </c>
      <c r="AA5" s="138">
        <f>IF(AA4,'Operating Assumptions'!$F$24,'Operating Assumptions'!$F$27)</f>
        <v>1</v>
      </c>
      <c r="AB5" s="138">
        <f>IF(AB4,'Operating Assumptions'!$F$24,'Operating Assumptions'!$F$27)</f>
        <v>1</v>
      </c>
      <c r="AC5" s="138">
        <f>IF(AC4,'Operating Assumptions'!$F$24,'Operating Assumptions'!$F$27)</f>
        <v>1</v>
      </c>
      <c r="AD5" s="138">
        <f>IF(AD4,'Operating Assumptions'!$F$24,'Operating Assumptions'!$F$27)</f>
        <v>1</v>
      </c>
      <c r="AE5" s="138">
        <f>IF(AE4,'Operating Assumptions'!$F$24,'Operating Assumptions'!$F$27)</f>
        <v>1</v>
      </c>
      <c r="AF5" s="138">
        <f>IF(AF4,'Operating Assumptions'!$F$24,'Operating Assumptions'!$F$27)</f>
        <v>1</v>
      </c>
      <c r="AG5" s="138">
        <f>IF(AG4,'Operating Assumptions'!$F$24,'Operating Assumptions'!$F$27)</f>
        <v>1</v>
      </c>
      <c r="AH5" s="138">
        <f>IF(AH4,'Operating Assumptions'!$F$24,'Operating Assumptions'!$F$27)</f>
        <v>1</v>
      </c>
      <c r="AI5" s="138">
        <f>IF(AI4,'Operating Assumptions'!$F$24,'Operating Assumptions'!$F$27)</f>
        <v>1</v>
      </c>
      <c r="AJ5" s="138">
        <f>IF(AJ4,'Operating Assumptions'!$F$24,'Operating Assumptions'!$F$27)</f>
        <v>1</v>
      </c>
      <c r="AK5" s="138">
        <f>IF(AK4,'Operating Assumptions'!$F$24,'Operating Assumptions'!$F$27)</f>
        <v>1</v>
      </c>
      <c r="AL5" s="138">
        <f>IF(AL4,'Operating Assumptions'!$F$24,'Operating Assumptions'!$F$27)</f>
        <v>1</v>
      </c>
      <c r="AM5" s="138">
        <f>IF(AM4,'Operating Assumptions'!$F$24,'Operating Assumptions'!$F$27)</f>
        <v>1</v>
      </c>
      <c r="AN5" s="138">
        <f>IF(AN4,'Operating Assumptions'!$F$24,'Operating Assumptions'!$F$27)</f>
        <v>1</v>
      </c>
      <c r="AO5" s="138">
        <f>IF(AO4,'Operating Assumptions'!$F$24,'Operating Assumptions'!$F$27)</f>
        <v>1</v>
      </c>
      <c r="AP5" s="138">
        <f>IF(AP4,'Operating Assumptions'!$F$24,'Operating Assumptions'!$F$27)</f>
        <v>1</v>
      </c>
      <c r="AQ5" s="138">
        <f>IF(AQ4,'Operating Assumptions'!$F$24,'Operating Assumptions'!$F$27)</f>
        <v>1</v>
      </c>
      <c r="AR5" s="138">
        <f>IF(AR4,'Operating Assumptions'!$F$24,'Operating Assumptions'!$F$27)</f>
        <v>1</v>
      </c>
      <c r="AS5" s="138">
        <f>IF(AS4,'Operating Assumptions'!$F$24,'Operating Assumptions'!$F$27)</f>
        <v>1</v>
      </c>
      <c r="AT5" s="138">
        <f>IF(AT4,'Operating Assumptions'!$F$24,'Operating Assumptions'!$F$27)</f>
        <v>1</v>
      </c>
      <c r="AU5" s="138">
        <f>IF(AU4,'Operating Assumptions'!$F$24,'Operating Assumptions'!$F$27)</f>
        <v>1</v>
      </c>
      <c r="AV5" s="138">
        <f>IF(AV4,'Operating Assumptions'!$F$24,'Operating Assumptions'!$F$27)</f>
        <v>1</v>
      </c>
      <c r="AW5" s="138">
        <f>IF(AW4,'Operating Assumptions'!$F$24,'Operating Assumptions'!$F$27)</f>
        <v>1</v>
      </c>
      <c r="AX5" s="138">
        <f>IF(AX4,'Operating Assumptions'!$F$24,'Operating Assumptions'!$F$27)</f>
        <v>1</v>
      </c>
      <c r="AY5" s="138">
        <f>IF(AY4,'Operating Assumptions'!$F$24,'Operating Assumptions'!$F$27)</f>
        <v>1</v>
      </c>
      <c r="AZ5" s="138">
        <f>IF(AZ4,'Operating Assumptions'!$F$24,'Operating Assumptions'!$F$27)</f>
        <v>1</v>
      </c>
      <c r="BA5" s="138">
        <f>IF(BA4,'Operating Assumptions'!$F$24,'Operating Assumptions'!$F$27)</f>
        <v>1</v>
      </c>
      <c r="BB5" s="138">
        <f>IF(BB4,'Operating Assumptions'!$F$24,'Operating Assumptions'!$F$27)</f>
        <v>1</v>
      </c>
      <c r="BC5" s="138">
        <f>IF(BC4,'Operating Assumptions'!$F$24,'Operating Assumptions'!$F$27)</f>
        <v>1</v>
      </c>
      <c r="BD5" s="138">
        <f>IF(BD4,'Operating Assumptions'!$F$24,'Operating Assumptions'!$F$27)</f>
        <v>3</v>
      </c>
      <c r="BE5" s="138">
        <f>IF(BE4,'Operating Assumptions'!$F$24,'Operating Assumptions'!$F$27)</f>
        <v>3</v>
      </c>
      <c r="BF5" s="138">
        <f>IF(BF4,'Operating Assumptions'!$F$24,'Operating Assumptions'!$F$27)</f>
        <v>3</v>
      </c>
      <c r="BG5" s="138">
        <f>IF(BG4,'Operating Assumptions'!$F$24,'Operating Assumptions'!$F$27)</f>
        <v>3</v>
      </c>
      <c r="BH5" s="138">
        <f>IF(BH4,'Operating Assumptions'!$F$24,'Operating Assumptions'!$F$27)</f>
        <v>3</v>
      </c>
      <c r="BI5" s="138">
        <f>IF(BI4,'Operating Assumptions'!$F$24,'Operating Assumptions'!$F$27)</f>
        <v>3</v>
      </c>
      <c r="BJ5" s="138">
        <f>IF(BJ4,'Operating Assumptions'!$F$24,'Operating Assumptions'!$F$27)</f>
        <v>3</v>
      </c>
      <c r="BK5" s="138">
        <f>IF(BK4,'Operating Assumptions'!$F$24,'Operating Assumptions'!$F$27)</f>
        <v>3</v>
      </c>
      <c r="BL5" s="138">
        <f>IF(BL4,'Operating Assumptions'!$F$24,'Operating Assumptions'!$F$27)</f>
        <v>3</v>
      </c>
      <c r="BM5" s="138">
        <f>IF(BM4,'Operating Assumptions'!$F$24,'Operating Assumptions'!$F$27)</f>
        <v>3</v>
      </c>
      <c r="BN5" s="138">
        <f>IF(BN4,'Operating Assumptions'!$F$24,'Operating Assumptions'!$F$27)</f>
        <v>3</v>
      </c>
      <c r="BO5" s="138">
        <f>IF(BO4,'Operating Assumptions'!$F$24,'Operating Assumptions'!$F$27)</f>
        <v>3</v>
      </c>
      <c r="BP5" s="138">
        <f>IF(BP4,'Operating Assumptions'!$F$24,'Operating Assumptions'!$F$27)</f>
        <v>3</v>
      </c>
      <c r="BQ5" s="138">
        <f>IF(BQ4,'Operating Assumptions'!$F$24,'Operating Assumptions'!$F$27)</f>
        <v>3</v>
      </c>
      <c r="BR5" s="138">
        <f>IF(BR4,'Operating Assumptions'!$F$24,'Operating Assumptions'!$F$27)</f>
        <v>3</v>
      </c>
      <c r="BS5" s="138">
        <f>IF(BS4,'Operating Assumptions'!$F$24,'Operating Assumptions'!$F$27)</f>
        <v>3</v>
      </c>
      <c r="BT5" s="138">
        <f>IF(BT4,'Operating Assumptions'!$F$24,'Operating Assumptions'!$F$27)</f>
        <v>3</v>
      </c>
      <c r="BU5" s="138">
        <f>IF(BU4,'Operating Assumptions'!$F$24,'Operating Assumptions'!$F$27)</f>
        <v>3</v>
      </c>
      <c r="BV5" s="138">
        <f>IF(BV4,'Operating Assumptions'!$F$24,'Operating Assumptions'!$F$27)</f>
        <v>3</v>
      </c>
      <c r="BW5" s="138">
        <f>IF(BW4,'Operating Assumptions'!$F$24,'Operating Assumptions'!$F$27)</f>
        <v>3</v>
      </c>
      <c r="BX5" s="138">
        <f>IF(BX4,'Operating Assumptions'!$F$24,'Operating Assumptions'!$F$27)</f>
        <v>3</v>
      </c>
      <c r="BY5" s="138">
        <f>IF(BY4,'Operating Assumptions'!$F$24,'Operating Assumptions'!$F$27)</f>
        <v>3</v>
      </c>
      <c r="BZ5" s="138">
        <f>IF(BZ4,'Operating Assumptions'!$F$24,'Operating Assumptions'!$F$27)</f>
        <v>3</v>
      </c>
      <c r="CA5" s="138">
        <f>IF(CA4,'Operating Assumptions'!$F$24,'Operating Assumptions'!$F$27)</f>
        <v>3</v>
      </c>
      <c r="CB5" s="138">
        <f>IF(CB4,'Operating Assumptions'!$F$24,'Operating Assumptions'!$F$27)</f>
        <v>3</v>
      </c>
      <c r="CC5" s="138">
        <f>IF(CC4,'Operating Assumptions'!$F$24,'Operating Assumptions'!$F$27)</f>
        <v>3</v>
      </c>
      <c r="CD5" s="138">
        <f>IF(CD4,'Operating Assumptions'!$F$24,'Operating Assumptions'!$F$27)</f>
        <v>3</v>
      </c>
      <c r="CE5" s="138">
        <f>IF(CE4,'Operating Assumptions'!$F$24,'Operating Assumptions'!$F$27)</f>
        <v>3</v>
      </c>
      <c r="CF5" s="138">
        <f>IF(CF4,'Operating Assumptions'!$F$24,'Operating Assumptions'!$F$27)</f>
        <v>3</v>
      </c>
      <c r="CG5" s="138">
        <f>IF(CG4,'Operating Assumptions'!$F$24,'Operating Assumptions'!$F$27)</f>
        <v>3</v>
      </c>
      <c r="CH5" s="138">
        <f>IF(CH4,'Operating Assumptions'!$F$24,'Operating Assumptions'!$F$27)</f>
        <v>3</v>
      </c>
      <c r="CI5" s="138">
        <f>IF(CI4,'Operating Assumptions'!$F$24,'Operating Assumptions'!$F$27)</f>
        <v>3</v>
      </c>
      <c r="CJ5" s="138">
        <f>IF(CJ4,'Operating Assumptions'!$F$24,'Operating Assumptions'!$F$27)</f>
        <v>3</v>
      </c>
      <c r="CK5" s="138">
        <f>IF(CK4,'Operating Assumptions'!$F$24,'Operating Assumptions'!$F$27)</f>
        <v>3</v>
      </c>
      <c r="CL5" s="138">
        <f>IF(CL4,'Operating Assumptions'!$F$24,'Operating Assumptions'!$F$27)</f>
        <v>3</v>
      </c>
      <c r="CM5" s="138">
        <f>IF(CM4,'Operating Assumptions'!$F$24,'Operating Assumptions'!$F$27)</f>
        <v>3</v>
      </c>
      <c r="CN5" s="138">
        <f>IF(CN4,'Operating Assumptions'!$F$24,'Operating Assumptions'!$F$27)</f>
        <v>3</v>
      </c>
      <c r="CO5" s="138">
        <f>IF(CO4,'Operating Assumptions'!$F$24,'Operating Assumptions'!$F$27)</f>
        <v>3</v>
      </c>
      <c r="CP5" s="138">
        <f>IF(CP4,'Operating Assumptions'!$F$24,'Operating Assumptions'!$F$27)</f>
        <v>3</v>
      </c>
      <c r="CQ5" s="138">
        <f>IF(CQ4,'Operating Assumptions'!$F$24,'Operating Assumptions'!$F$27)</f>
        <v>3</v>
      </c>
      <c r="CR5" s="138">
        <f>IF(CR4,'Operating Assumptions'!$F$24,'Operating Assumptions'!$F$27)</f>
        <v>3</v>
      </c>
      <c r="CS5" s="138">
        <f>IF(CS4,'Operating Assumptions'!$F$24,'Operating Assumptions'!$F$27)</f>
        <v>3</v>
      </c>
      <c r="CT5" s="138">
        <f>IF(CT4,'Operating Assumptions'!$F$24,'Operating Assumptions'!$F$27)</f>
        <v>3</v>
      </c>
      <c r="CU5" s="138">
        <f>IF(CU4,'Operating Assumptions'!$F$24,'Operating Assumptions'!$F$27)</f>
        <v>3</v>
      </c>
      <c r="CV5" s="138">
        <f>IF(CV4,'Operating Assumptions'!$F$24,'Operating Assumptions'!$F$27)</f>
        <v>3</v>
      </c>
      <c r="CW5" s="138">
        <f>IF(CW4,'Operating Assumptions'!$F$24,'Operating Assumptions'!$F$27)</f>
        <v>3</v>
      </c>
      <c r="CX5" s="138">
        <f>IF(CX4,'Operating Assumptions'!$F$24,'Operating Assumptions'!$F$27)</f>
        <v>3</v>
      </c>
      <c r="CY5" s="138">
        <f>IF(CY4,'Operating Assumptions'!$F$24,'Operating Assumptions'!$F$27)</f>
        <v>3</v>
      </c>
      <c r="CZ5" s="138">
        <f>IF(CZ4,'Operating Assumptions'!$F$24,'Operating Assumptions'!$F$27)</f>
        <v>3</v>
      </c>
      <c r="DA5" s="138">
        <f>IF(DA4,'Operating Assumptions'!$F$24,'Operating Assumptions'!$F$27)</f>
        <v>3</v>
      </c>
      <c r="DB5" s="138">
        <f>IF(DB4,'Operating Assumptions'!$F$24,'Operating Assumptions'!$F$27)</f>
        <v>3</v>
      </c>
      <c r="DC5" s="138">
        <f>IF(DC4,'Operating Assumptions'!$F$24,'Operating Assumptions'!$F$27)</f>
        <v>3</v>
      </c>
      <c r="DD5" s="138">
        <f>IF(DD4,'Operating Assumptions'!$F$24,'Operating Assumptions'!$F$27)</f>
        <v>3</v>
      </c>
      <c r="DE5" s="138">
        <f>IF(DE4,'Operating Assumptions'!$F$24,'Operating Assumptions'!$F$27)</f>
        <v>3</v>
      </c>
      <c r="DF5" s="138">
        <f>IF(DF4,'Operating Assumptions'!$F$24,'Operating Assumptions'!$F$27)</f>
        <v>3</v>
      </c>
      <c r="DG5" s="138">
        <f>IF(DG4,'Operating Assumptions'!$F$24,'Operating Assumptions'!$F$27)</f>
        <v>3</v>
      </c>
      <c r="DH5" s="138">
        <f>IF(DH4,'Operating Assumptions'!$F$24,'Operating Assumptions'!$F$27)</f>
        <v>3</v>
      </c>
      <c r="DI5" s="138">
        <f>IF(DI4,'Operating Assumptions'!$F$24,'Operating Assumptions'!$F$27)</f>
        <v>3</v>
      </c>
      <c r="DJ5" s="138">
        <f>IF(DJ4,'Operating Assumptions'!$F$24,'Operating Assumptions'!$F$27)</f>
        <v>3</v>
      </c>
      <c r="DK5" s="138">
        <f>IF(DK4,'Operating Assumptions'!$F$24,'Operating Assumptions'!$F$27)</f>
        <v>3</v>
      </c>
      <c r="DL5" s="138">
        <f>IF(DL4,'Operating Assumptions'!$F$24,'Operating Assumptions'!$F$27)</f>
        <v>3</v>
      </c>
      <c r="DM5" s="138">
        <f>IF(DM4,'Operating Assumptions'!$F$24,'Operating Assumptions'!$F$27)</f>
        <v>3</v>
      </c>
      <c r="DN5" s="138">
        <f>IF(DN4,'Operating Assumptions'!$F$24,'Operating Assumptions'!$F$27)</f>
        <v>3</v>
      </c>
      <c r="DO5" s="138">
        <f>IF(DO4,'Operating Assumptions'!$F$24,'Operating Assumptions'!$F$27)</f>
        <v>3</v>
      </c>
      <c r="DP5" s="138">
        <f>IF(DP4,'Operating Assumptions'!$F$24,'Operating Assumptions'!$F$27)</f>
        <v>3</v>
      </c>
      <c r="DQ5" s="138">
        <f>IF(DQ4,'Operating Assumptions'!$F$24,'Operating Assumptions'!$F$27)</f>
        <v>3</v>
      </c>
      <c r="DR5" s="138">
        <f>IF(DR4,'Operating Assumptions'!$F$24,'Operating Assumptions'!$F$27)</f>
        <v>3</v>
      </c>
      <c r="DS5" s="138">
        <f>IF(DS4,'Operating Assumptions'!$F$24,'Operating Assumptions'!$F$27)</f>
        <v>3</v>
      </c>
      <c r="DT5" s="138">
        <f>IF(DT4,'Operating Assumptions'!$F$24,'Operating Assumptions'!$F$27)</f>
        <v>3</v>
      </c>
      <c r="DU5" s="138">
        <f>IF(DU4,'Operating Assumptions'!$F$24,'Operating Assumptions'!$F$27)</f>
        <v>3</v>
      </c>
      <c r="DV5" s="138">
        <f>IF(DV4,'Operating Assumptions'!$F$24,'Operating Assumptions'!$F$27)</f>
        <v>3</v>
      </c>
      <c r="DW5" s="138">
        <f>IF(DW4,'Operating Assumptions'!$F$24,'Operating Assumptions'!$F$27)</f>
        <v>3</v>
      </c>
      <c r="DX5" s="138">
        <f>IF(DX4,'Operating Assumptions'!$F$24,'Operating Assumptions'!$F$27)</f>
        <v>3</v>
      </c>
      <c r="DY5" s="138">
        <f>IF(DY4,'Operating Assumptions'!$F$24,'Operating Assumptions'!$F$27)</f>
        <v>3</v>
      </c>
      <c r="DZ5" s="138">
        <f>IF(DZ4,'Operating Assumptions'!$F$24,'Operating Assumptions'!$F$27)</f>
        <v>3</v>
      </c>
      <c r="EA5" s="138">
        <f>IF(EA4,'Operating Assumptions'!$F$24,'Operating Assumptions'!$F$27)</f>
        <v>3</v>
      </c>
      <c r="EB5" s="138">
        <f>IF(EB4,'Operating Assumptions'!$F$24,'Operating Assumptions'!$F$27)</f>
        <v>3</v>
      </c>
      <c r="EC5" s="138">
        <f>IF(EC4,'Operating Assumptions'!$F$24,'Operating Assumptions'!$F$27)</f>
        <v>3</v>
      </c>
      <c r="ED5" s="138">
        <f>IF(ED4,'Operating Assumptions'!$F$24,'Operating Assumptions'!$F$27)</f>
        <v>3</v>
      </c>
      <c r="EE5" s="138">
        <f>IF(EE4,'Operating Assumptions'!$F$24,'Operating Assumptions'!$F$27)</f>
        <v>3</v>
      </c>
      <c r="EF5" s="138">
        <f>IF(EF4,'Operating Assumptions'!$F$24,'Operating Assumptions'!$F$27)</f>
        <v>3</v>
      </c>
      <c r="EG5" s="138">
        <f>IF(EG4,'Operating Assumptions'!$F$24,'Operating Assumptions'!$F$27)</f>
        <v>3</v>
      </c>
      <c r="EH5" s="138">
        <f>IF(EH4,'Operating Assumptions'!$F$24,'Operating Assumptions'!$F$27)</f>
        <v>3</v>
      </c>
      <c r="EI5" s="138">
        <f>IF(EI4,'Operating Assumptions'!$F$24,'Operating Assumptions'!$F$27)</f>
        <v>3</v>
      </c>
      <c r="EJ5" s="138">
        <f>IF(EJ4,'Operating Assumptions'!$F$24,'Operating Assumptions'!$F$27)</f>
        <v>3</v>
      </c>
      <c r="EK5" s="138">
        <f>IF(EK4,'Operating Assumptions'!$F$24,'Operating Assumptions'!$F$27)</f>
        <v>3</v>
      </c>
      <c r="EL5" s="138">
        <f>IF(EL4,'Operating Assumptions'!$F$24,'Operating Assumptions'!$F$27)</f>
        <v>3</v>
      </c>
      <c r="EM5" s="138">
        <f>IF(EM4,'Operating Assumptions'!$F$24,'Operating Assumptions'!$F$27)</f>
        <v>3</v>
      </c>
      <c r="EN5" s="138">
        <f>IF(EN4,'Operating Assumptions'!$F$24,'Operating Assumptions'!$F$27)</f>
        <v>3</v>
      </c>
      <c r="EO5" s="138">
        <f>IF(EO4,'Operating Assumptions'!$F$24,'Operating Assumptions'!$F$27)</f>
        <v>3</v>
      </c>
      <c r="EP5" s="138">
        <f>IF(EP4,'Operating Assumptions'!$F$24,'Operating Assumptions'!$F$27)</f>
        <v>3</v>
      </c>
      <c r="EQ5" s="138">
        <f>IF(EQ4,'Operating Assumptions'!$F$24,'Operating Assumptions'!$F$27)</f>
        <v>3</v>
      </c>
      <c r="ER5" s="138">
        <f>IF(ER4,'Operating Assumptions'!$F$24,'Operating Assumptions'!$F$27)</f>
        <v>3</v>
      </c>
      <c r="ES5" s="138">
        <f>IF(ES4,'Operating Assumptions'!$F$24,'Operating Assumptions'!$F$27)</f>
        <v>3</v>
      </c>
      <c r="ET5" s="138">
        <f>IF(ET4,'Operating Assumptions'!$F$24,'Operating Assumptions'!$F$27)</f>
        <v>3</v>
      </c>
      <c r="EU5" s="138">
        <f>IF(EU4,'Operating Assumptions'!$F$24,'Operating Assumptions'!$F$27)</f>
        <v>3</v>
      </c>
      <c r="EV5" s="138">
        <f>IF(EV4,'Operating Assumptions'!$F$24,'Operating Assumptions'!$F$27)</f>
        <v>3</v>
      </c>
      <c r="EW5" s="138">
        <f>IF(EW4,'Operating Assumptions'!$F$24,'Operating Assumptions'!$F$27)</f>
        <v>3</v>
      </c>
      <c r="EX5" s="138">
        <f>IF(EX4,'Operating Assumptions'!$F$24,'Operating Assumptions'!$F$27)</f>
        <v>3</v>
      </c>
      <c r="EY5" s="138">
        <f>IF(EY4,'Operating Assumptions'!$F$24,'Operating Assumptions'!$F$27)</f>
        <v>3</v>
      </c>
      <c r="EZ5" s="138">
        <f>IF(EZ4,'Operating Assumptions'!$F$24,'Operating Assumptions'!$F$27)</f>
        <v>3</v>
      </c>
      <c r="FA5" s="138">
        <f>IF(FA4,'Operating Assumptions'!$F$24,'Operating Assumptions'!$F$27)</f>
        <v>3</v>
      </c>
      <c r="FB5" s="138">
        <f>IF(FB4,'Operating Assumptions'!$F$24,'Operating Assumptions'!$F$27)</f>
        <v>3</v>
      </c>
      <c r="FC5" s="138">
        <f>IF(FC4,'Operating Assumptions'!$F$24,'Operating Assumptions'!$F$27)</f>
        <v>3</v>
      </c>
      <c r="FD5" s="138">
        <f>IF(FD4,'Operating Assumptions'!$F$24,'Operating Assumptions'!$F$27)</f>
        <v>3</v>
      </c>
      <c r="FE5" s="138">
        <f>IF(FE4,'Operating Assumptions'!$F$24,'Operating Assumptions'!$F$27)</f>
        <v>3</v>
      </c>
      <c r="FF5" s="138">
        <f>IF(FF4,'Operating Assumptions'!$F$24,'Operating Assumptions'!$F$27)</f>
        <v>3</v>
      </c>
      <c r="FG5" s="138">
        <f>IF(FG4,'Operating Assumptions'!$F$24,'Operating Assumptions'!$F$27)</f>
        <v>3</v>
      </c>
      <c r="FH5" s="138">
        <f>IF(FH4,'Operating Assumptions'!$F$24,'Operating Assumptions'!$F$27)</f>
        <v>3</v>
      </c>
      <c r="FI5" s="138">
        <f>IF(FI4,'Operating Assumptions'!$F$24,'Operating Assumptions'!$F$27)</f>
        <v>3</v>
      </c>
      <c r="FJ5" s="138">
        <f>IF(FJ4,'Operating Assumptions'!$F$24,'Operating Assumptions'!$F$27)</f>
        <v>3</v>
      </c>
      <c r="FK5" s="138">
        <f>IF(FK4,'Operating Assumptions'!$F$24,'Operating Assumptions'!$F$27)</f>
        <v>3</v>
      </c>
      <c r="FL5" s="138">
        <f>IF(FL4,'Operating Assumptions'!$F$24,'Operating Assumptions'!$F$27)</f>
        <v>3</v>
      </c>
      <c r="FM5" s="138">
        <f>IF(FM4,'Operating Assumptions'!$F$24,'Operating Assumptions'!$F$27)</f>
        <v>3</v>
      </c>
      <c r="FN5" s="138">
        <f>IF(FN4,'Operating Assumptions'!$F$24,'Operating Assumptions'!$F$27)</f>
        <v>3</v>
      </c>
      <c r="FO5" s="138">
        <f>IF(FO4,'Operating Assumptions'!$F$24,'Operating Assumptions'!$F$27)</f>
        <v>3</v>
      </c>
      <c r="FP5" s="138">
        <f>IF(FP4,'Operating Assumptions'!$F$24,'Operating Assumptions'!$F$27)</f>
        <v>3</v>
      </c>
      <c r="FQ5" s="138">
        <f>IF(FQ4,'Operating Assumptions'!$F$24,'Operating Assumptions'!$F$27)</f>
        <v>3</v>
      </c>
      <c r="FR5" s="138">
        <f>IF(FR4,'Operating Assumptions'!$F$24,'Operating Assumptions'!$F$27)</f>
        <v>3</v>
      </c>
      <c r="FS5" s="138">
        <f>IF(FS4,'Operating Assumptions'!$F$24,'Operating Assumptions'!$F$27)</f>
        <v>3</v>
      </c>
      <c r="FT5" s="138">
        <f>IF(FT4,'Operating Assumptions'!$F$24,'Operating Assumptions'!$F$27)</f>
        <v>3</v>
      </c>
      <c r="FU5" s="138">
        <f>IF(FU4,'Operating Assumptions'!$F$24,'Operating Assumptions'!$F$27)</f>
        <v>3</v>
      </c>
      <c r="FV5" s="138">
        <f>IF(FV4,'Operating Assumptions'!$F$24,'Operating Assumptions'!$F$27)</f>
        <v>3</v>
      </c>
      <c r="FW5" s="138">
        <f>IF(FW4,'Operating Assumptions'!$F$24,'Operating Assumptions'!$F$27)</f>
        <v>3</v>
      </c>
      <c r="FX5" s="138">
        <f>IF(FX4,'Operating Assumptions'!$F$24,'Operating Assumptions'!$F$27)</f>
        <v>3</v>
      </c>
      <c r="FY5" s="138">
        <f>IF(FY4,'Operating Assumptions'!$F$24,'Operating Assumptions'!$F$27)</f>
        <v>3</v>
      </c>
      <c r="FZ5" s="138">
        <f>IF(FZ4,'Operating Assumptions'!$F$24,'Operating Assumptions'!$F$27)</f>
        <v>3</v>
      </c>
      <c r="GA5" s="138">
        <f>IF(GA4,'Operating Assumptions'!$F$24,'Operating Assumptions'!$F$27)</f>
        <v>3</v>
      </c>
      <c r="GB5" s="138">
        <f>IF(GB4,'Operating Assumptions'!$F$24,'Operating Assumptions'!$F$27)</f>
        <v>3</v>
      </c>
      <c r="GC5" s="138">
        <f>IF(GC4,'Operating Assumptions'!$F$24,'Operating Assumptions'!$F$27)</f>
        <v>3</v>
      </c>
      <c r="GD5" s="138">
        <f>IF(GD4,'Operating Assumptions'!$F$24,'Operating Assumptions'!$F$27)</f>
        <v>3</v>
      </c>
      <c r="GE5" s="138">
        <f>IF(GE4,'Operating Assumptions'!$F$24,'Operating Assumptions'!$F$27)</f>
        <v>3</v>
      </c>
      <c r="GF5" s="138">
        <f>IF(GF4,'Operating Assumptions'!$F$24,'Operating Assumptions'!$F$27)</f>
        <v>3</v>
      </c>
      <c r="GG5" s="138">
        <f>IF(GG4,'Operating Assumptions'!$F$24,'Operating Assumptions'!$F$27)</f>
        <v>3</v>
      </c>
      <c r="GH5" s="138">
        <f>IF(GH4,'Operating Assumptions'!$F$24,'Operating Assumptions'!$F$27)</f>
        <v>3</v>
      </c>
      <c r="GI5" s="138">
        <f>IF(GI4,'Operating Assumptions'!$F$24,'Operating Assumptions'!$F$27)</f>
        <v>3</v>
      </c>
      <c r="GJ5" s="138">
        <f>IF(GJ4,'Operating Assumptions'!$F$24,'Operating Assumptions'!$F$27)</f>
        <v>3</v>
      </c>
      <c r="GK5" s="138">
        <f>IF(GK4,'Operating Assumptions'!$F$24,'Operating Assumptions'!$F$27)</f>
        <v>3</v>
      </c>
      <c r="GL5" s="138">
        <f>IF(GL4,'Operating Assumptions'!$F$24,'Operating Assumptions'!$F$27)</f>
        <v>3</v>
      </c>
      <c r="GM5" s="138">
        <f>IF(GM4,'Operating Assumptions'!$F$24,'Operating Assumptions'!$F$27)</f>
        <v>3</v>
      </c>
      <c r="GN5" s="138">
        <f>IF(GN4,'Operating Assumptions'!$F$24,'Operating Assumptions'!$F$27)</f>
        <v>3</v>
      </c>
      <c r="GO5" s="138">
        <f>IF(GO4,'Operating Assumptions'!$F$24,'Operating Assumptions'!$F$27)</f>
        <v>3</v>
      </c>
      <c r="GP5" s="138">
        <f>IF(GP4,'Operating Assumptions'!$F$24,'Operating Assumptions'!$F$27)</f>
        <v>3</v>
      </c>
      <c r="GQ5" s="138">
        <f>IF(GQ4,'Operating Assumptions'!$F$24,'Operating Assumptions'!$F$27)</f>
        <v>3</v>
      </c>
      <c r="GR5" s="138">
        <f>IF(GR4,'Operating Assumptions'!$F$24,'Operating Assumptions'!$F$27)</f>
        <v>3</v>
      </c>
      <c r="GS5" s="138">
        <f>IF(GS4,'Operating Assumptions'!$F$24,'Operating Assumptions'!$F$27)</f>
        <v>3</v>
      </c>
      <c r="GT5" s="138">
        <f>IF(GT4,'Operating Assumptions'!$F$24,'Operating Assumptions'!$F$27)</f>
        <v>3</v>
      </c>
      <c r="GU5" s="138">
        <f>IF(GU4,'Operating Assumptions'!$F$24,'Operating Assumptions'!$F$27)</f>
        <v>3</v>
      </c>
      <c r="GV5" s="138">
        <f>IF(GV4,'Operating Assumptions'!$F$24,'Operating Assumptions'!$F$27)</f>
        <v>3</v>
      </c>
      <c r="GW5" s="138">
        <f>IF(GW4,'Operating Assumptions'!$F$24,'Operating Assumptions'!$F$27)</f>
        <v>3</v>
      </c>
    </row>
    <row r="6" spans="1:205" x14ac:dyDescent="0.3">
      <c r="D6" s="141" t="s">
        <v>215</v>
      </c>
      <c r="K6" s="181">
        <f t="shared" ref="K6:BV6" si="57">12/K5</f>
        <v>12</v>
      </c>
      <c r="L6" s="181">
        <f t="shared" si="57"/>
        <v>12</v>
      </c>
      <c r="M6" s="181">
        <f t="shared" si="57"/>
        <v>12</v>
      </c>
      <c r="N6" s="181">
        <f t="shared" si="57"/>
        <v>12</v>
      </c>
      <c r="O6" s="181">
        <f t="shared" si="57"/>
        <v>12</v>
      </c>
      <c r="P6" s="181">
        <f t="shared" si="57"/>
        <v>12</v>
      </c>
      <c r="Q6" s="181">
        <f t="shared" si="57"/>
        <v>12</v>
      </c>
      <c r="R6" s="181">
        <f t="shared" si="57"/>
        <v>12</v>
      </c>
      <c r="S6" s="181">
        <f t="shared" si="57"/>
        <v>12</v>
      </c>
      <c r="T6" s="181">
        <f t="shared" si="57"/>
        <v>12</v>
      </c>
      <c r="U6" s="181">
        <f t="shared" si="57"/>
        <v>12</v>
      </c>
      <c r="V6" s="181">
        <f t="shared" si="57"/>
        <v>12</v>
      </c>
      <c r="W6" s="181">
        <f t="shared" si="57"/>
        <v>12</v>
      </c>
      <c r="X6" s="181">
        <f t="shared" si="57"/>
        <v>12</v>
      </c>
      <c r="Y6" s="181">
        <f t="shared" si="57"/>
        <v>12</v>
      </c>
      <c r="Z6" s="181">
        <f t="shared" si="57"/>
        <v>12</v>
      </c>
      <c r="AA6" s="181">
        <f t="shared" si="57"/>
        <v>12</v>
      </c>
      <c r="AB6" s="181">
        <f t="shared" si="57"/>
        <v>12</v>
      </c>
      <c r="AC6" s="181">
        <f t="shared" si="57"/>
        <v>12</v>
      </c>
      <c r="AD6" s="181">
        <f t="shared" si="57"/>
        <v>12</v>
      </c>
      <c r="AE6" s="181">
        <f t="shared" si="57"/>
        <v>12</v>
      </c>
      <c r="AF6" s="181">
        <f t="shared" si="57"/>
        <v>12</v>
      </c>
      <c r="AG6" s="181">
        <f t="shared" si="57"/>
        <v>12</v>
      </c>
      <c r="AH6" s="181">
        <f t="shared" si="57"/>
        <v>12</v>
      </c>
      <c r="AI6" s="181">
        <f t="shared" si="57"/>
        <v>12</v>
      </c>
      <c r="AJ6" s="181">
        <f t="shared" si="57"/>
        <v>12</v>
      </c>
      <c r="AK6" s="181">
        <f t="shared" si="57"/>
        <v>12</v>
      </c>
      <c r="AL6" s="181">
        <f t="shared" si="57"/>
        <v>12</v>
      </c>
      <c r="AM6" s="181">
        <f t="shared" si="57"/>
        <v>12</v>
      </c>
      <c r="AN6" s="181">
        <f t="shared" si="57"/>
        <v>12</v>
      </c>
      <c r="AO6" s="181">
        <f t="shared" si="57"/>
        <v>12</v>
      </c>
      <c r="AP6" s="181">
        <f t="shared" si="57"/>
        <v>12</v>
      </c>
      <c r="AQ6" s="181">
        <f t="shared" si="57"/>
        <v>12</v>
      </c>
      <c r="AR6" s="181">
        <f t="shared" si="57"/>
        <v>12</v>
      </c>
      <c r="AS6" s="181">
        <f t="shared" si="57"/>
        <v>12</v>
      </c>
      <c r="AT6" s="181">
        <f t="shared" si="57"/>
        <v>12</v>
      </c>
      <c r="AU6" s="181">
        <f t="shared" si="57"/>
        <v>12</v>
      </c>
      <c r="AV6" s="181">
        <f t="shared" si="57"/>
        <v>12</v>
      </c>
      <c r="AW6" s="181">
        <f t="shared" si="57"/>
        <v>12</v>
      </c>
      <c r="AX6" s="181">
        <f t="shared" si="57"/>
        <v>12</v>
      </c>
      <c r="AY6" s="181">
        <f t="shared" si="57"/>
        <v>12</v>
      </c>
      <c r="AZ6" s="181">
        <f t="shared" si="57"/>
        <v>12</v>
      </c>
      <c r="BA6" s="181">
        <f t="shared" si="57"/>
        <v>12</v>
      </c>
      <c r="BB6" s="181">
        <f t="shared" si="57"/>
        <v>12</v>
      </c>
      <c r="BC6" s="181">
        <f t="shared" si="57"/>
        <v>12</v>
      </c>
      <c r="BD6" s="181">
        <f t="shared" si="57"/>
        <v>4</v>
      </c>
      <c r="BE6" s="181">
        <f t="shared" si="57"/>
        <v>4</v>
      </c>
      <c r="BF6" s="181">
        <f t="shared" si="57"/>
        <v>4</v>
      </c>
      <c r="BG6" s="181">
        <f t="shared" si="57"/>
        <v>4</v>
      </c>
      <c r="BH6" s="181">
        <f t="shared" si="57"/>
        <v>4</v>
      </c>
      <c r="BI6" s="181">
        <f t="shared" si="57"/>
        <v>4</v>
      </c>
      <c r="BJ6" s="181">
        <f t="shared" si="57"/>
        <v>4</v>
      </c>
      <c r="BK6" s="181">
        <f t="shared" si="57"/>
        <v>4</v>
      </c>
      <c r="BL6" s="181">
        <f t="shared" si="57"/>
        <v>4</v>
      </c>
      <c r="BM6" s="181">
        <f t="shared" si="57"/>
        <v>4</v>
      </c>
      <c r="BN6" s="181">
        <f t="shared" si="57"/>
        <v>4</v>
      </c>
      <c r="BO6" s="181">
        <f t="shared" si="57"/>
        <v>4</v>
      </c>
      <c r="BP6" s="181">
        <f t="shared" si="57"/>
        <v>4</v>
      </c>
      <c r="BQ6" s="181">
        <f t="shared" si="57"/>
        <v>4</v>
      </c>
      <c r="BR6" s="181">
        <f t="shared" si="57"/>
        <v>4</v>
      </c>
      <c r="BS6" s="181">
        <f t="shared" si="57"/>
        <v>4</v>
      </c>
      <c r="BT6" s="181">
        <f t="shared" si="57"/>
        <v>4</v>
      </c>
      <c r="BU6" s="181">
        <f t="shared" si="57"/>
        <v>4</v>
      </c>
      <c r="BV6" s="181">
        <f t="shared" si="57"/>
        <v>4</v>
      </c>
      <c r="BW6" s="181">
        <f t="shared" ref="BW6:EH6" si="58">12/BW5</f>
        <v>4</v>
      </c>
      <c r="BX6" s="181">
        <f t="shared" si="58"/>
        <v>4</v>
      </c>
      <c r="BY6" s="181">
        <f t="shared" si="58"/>
        <v>4</v>
      </c>
      <c r="BZ6" s="181">
        <f t="shared" si="58"/>
        <v>4</v>
      </c>
      <c r="CA6" s="181">
        <f t="shared" si="58"/>
        <v>4</v>
      </c>
      <c r="CB6" s="181">
        <f t="shared" si="58"/>
        <v>4</v>
      </c>
      <c r="CC6" s="181">
        <f t="shared" si="58"/>
        <v>4</v>
      </c>
      <c r="CD6" s="181">
        <f t="shared" si="58"/>
        <v>4</v>
      </c>
      <c r="CE6" s="181">
        <f t="shared" si="58"/>
        <v>4</v>
      </c>
      <c r="CF6" s="181">
        <f t="shared" si="58"/>
        <v>4</v>
      </c>
      <c r="CG6" s="181">
        <f t="shared" si="58"/>
        <v>4</v>
      </c>
      <c r="CH6" s="181">
        <f t="shared" si="58"/>
        <v>4</v>
      </c>
      <c r="CI6" s="181">
        <f t="shared" si="58"/>
        <v>4</v>
      </c>
      <c r="CJ6" s="181">
        <f t="shared" si="58"/>
        <v>4</v>
      </c>
      <c r="CK6" s="181">
        <f t="shared" si="58"/>
        <v>4</v>
      </c>
      <c r="CL6" s="181">
        <f t="shared" si="58"/>
        <v>4</v>
      </c>
      <c r="CM6" s="181">
        <f t="shared" si="58"/>
        <v>4</v>
      </c>
      <c r="CN6" s="181">
        <f t="shared" si="58"/>
        <v>4</v>
      </c>
      <c r="CO6" s="181">
        <f t="shared" si="58"/>
        <v>4</v>
      </c>
      <c r="CP6" s="181">
        <f t="shared" si="58"/>
        <v>4</v>
      </c>
      <c r="CQ6" s="181">
        <f t="shared" si="58"/>
        <v>4</v>
      </c>
      <c r="CR6" s="181">
        <f t="shared" si="58"/>
        <v>4</v>
      </c>
      <c r="CS6" s="181">
        <f t="shared" si="58"/>
        <v>4</v>
      </c>
      <c r="CT6" s="181">
        <f t="shared" si="58"/>
        <v>4</v>
      </c>
      <c r="CU6" s="181">
        <f t="shared" si="58"/>
        <v>4</v>
      </c>
      <c r="CV6" s="181">
        <f t="shared" si="58"/>
        <v>4</v>
      </c>
      <c r="CW6" s="181">
        <f t="shared" si="58"/>
        <v>4</v>
      </c>
      <c r="CX6" s="181">
        <f t="shared" si="58"/>
        <v>4</v>
      </c>
      <c r="CY6" s="181">
        <f t="shared" si="58"/>
        <v>4</v>
      </c>
      <c r="CZ6" s="181">
        <f t="shared" si="58"/>
        <v>4</v>
      </c>
      <c r="DA6" s="181">
        <f t="shared" si="58"/>
        <v>4</v>
      </c>
      <c r="DB6" s="181">
        <f t="shared" si="58"/>
        <v>4</v>
      </c>
      <c r="DC6" s="181">
        <f t="shared" si="58"/>
        <v>4</v>
      </c>
      <c r="DD6" s="181">
        <f t="shared" si="58"/>
        <v>4</v>
      </c>
      <c r="DE6" s="181">
        <f t="shared" si="58"/>
        <v>4</v>
      </c>
      <c r="DF6" s="181">
        <f t="shared" si="58"/>
        <v>4</v>
      </c>
      <c r="DG6" s="181">
        <f t="shared" si="58"/>
        <v>4</v>
      </c>
      <c r="DH6" s="181">
        <f t="shared" si="58"/>
        <v>4</v>
      </c>
      <c r="DI6" s="181">
        <f t="shared" si="58"/>
        <v>4</v>
      </c>
      <c r="DJ6" s="181">
        <f t="shared" si="58"/>
        <v>4</v>
      </c>
      <c r="DK6" s="181">
        <f t="shared" si="58"/>
        <v>4</v>
      </c>
      <c r="DL6" s="181">
        <f t="shared" si="58"/>
        <v>4</v>
      </c>
      <c r="DM6" s="181">
        <f t="shared" si="58"/>
        <v>4</v>
      </c>
      <c r="DN6" s="181">
        <f t="shared" si="58"/>
        <v>4</v>
      </c>
      <c r="DO6" s="181">
        <f t="shared" si="58"/>
        <v>4</v>
      </c>
      <c r="DP6" s="181">
        <f t="shared" si="58"/>
        <v>4</v>
      </c>
      <c r="DQ6" s="181">
        <f t="shared" si="58"/>
        <v>4</v>
      </c>
      <c r="DR6" s="181">
        <f t="shared" si="58"/>
        <v>4</v>
      </c>
      <c r="DS6" s="181">
        <f t="shared" si="58"/>
        <v>4</v>
      </c>
      <c r="DT6" s="181">
        <f t="shared" si="58"/>
        <v>4</v>
      </c>
      <c r="DU6" s="181">
        <f t="shared" si="58"/>
        <v>4</v>
      </c>
      <c r="DV6" s="181">
        <f t="shared" si="58"/>
        <v>4</v>
      </c>
      <c r="DW6" s="181">
        <f t="shared" si="58"/>
        <v>4</v>
      </c>
      <c r="DX6" s="181">
        <f t="shared" si="58"/>
        <v>4</v>
      </c>
      <c r="DY6" s="181">
        <f t="shared" si="58"/>
        <v>4</v>
      </c>
      <c r="DZ6" s="181">
        <f t="shared" si="58"/>
        <v>4</v>
      </c>
      <c r="EA6" s="181">
        <f t="shared" si="58"/>
        <v>4</v>
      </c>
      <c r="EB6" s="181">
        <f t="shared" si="58"/>
        <v>4</v>
      </c>
      <c r="EC6" s="181">
        <f t="shared" si="58"/>
        <v>4</v>
      </c>
      <c r="ED6" s="181">
        <f t="shared" si="58"/>
        <v>4</v>
      </c>
      <c r="EE6" s="181">
        <f t="shared" si="58"/>
        <v>4</v>
      </c>
      <c r="EF6" s="181">
        <f t="shared" si="58"/>
        <v>4</v>
      </c>
      <c r="EG6" s="181">
        <f t="shared" si="58"/>
        <v>4</v>
      </c>
      <c r="EH6" s="181">
        <f t="shared" si="58"/>
        <v>4</v>
      </c>
      <c r="EI6" s="181">
        <f t="shared" ref="EI6:EZ6" si="59">12/EI5</f>
        <v>4</v>
      </c>
      <c r="EJ6" s="181">
        <f t="shared" si="59"/>
        <v>4</v>
      </c>
      <c r="EK6" s="181">
        <f t="shared" si="59"/>
        <v>4</v>
      </c>
      <c r="EL6" s="181">
        <f t="shared" si="59"/>
        <v>4</v>
      </c>
      <c r="EM6" s="181">
        <f t="shared" si="59"/>
        <v>4</v>
      </c>
      <c r="EN6" s="181">
        <f t="shared" si="59"/>
        <v>4</v>
      </c>
      <c r="EO6" s="181">
        <f t="shared" si="59"/>
        <v>4</v>
      </c>
      <c r="EP6" s="181">
        <f t="shared" si="59"/>
        <v>4</v>
      </c>
      <c r="EQ6" s="181">
        <f t="shared" si="59"/>
        <v>4</v>
      </c>
      <c r="ER6" s="181">
        <f t="shared" si="59"/>
        <v>4</v>
      </c>
      <c r="ES6" s="181">
        <f t="shared" si="59"/>
        <v>4</v>
      </c>
      <c r="ET6" s="181">
        <f t="shared" si="59"/>
        <v>4</v>
      </c>
      <c r="EU6" s="181">
        <f t="shared" si="59"/>
        <v>4</v>
      </c>
      <c r="EV6" s="181">
        <f t="shared" si="59"/>
        <v>4</v>
      </c>
      <c r="EW6" s="181">
        <f t="shared" si="59"/>
        <v>4</v>
      </c>
      <c r="EX6" s="181">
        <f t="shared" si="59"/>
        <v>4</v>
      </c>
      <c r="EY6" s="181">
        <f t="shared" si="59"/>
        <v>4</v>
      </c>
      <c r="EZ6" s="181">
        <f t="shared" si="59"/>
        <v>4</v>
      </c>
      <c r="FA6" s="181">
        <f t="shared" ref="FA6:GI6" si="60">12/FA5</f>
        <v>4</v>
      </c>
      <c r="FB6" s="181">
        <f t="shared" si="60"/>
        <v>4</v>
      </c>
      <c r="FC6" s="181">
        <f t="shared" si="60"/>
        <v>4</v>
      </c>
      <c r="FD6" s="181">
        <f t="shared" si="60"/>
        <v>4</v>
      </c>
      <c r="FE6" s="181">
        <f t="shared" si="60"/>
        <v>4</v>
      </c>
      <c r="FF6" s="181">
        <f t="shared" si="60"/>
        <v>4</v>
      </c>
      <c r="FG6" s="181">
        <f t="shared" si="60"/>
        <v>4</v>
      </c>
      <c r="FH6" s="181">
        <f t="shared" si="60"/>
        <v>4</v>
      </c>
      <c r="FI6" s="181">
        <f t="shared" si="60"/>
        <v>4</v>
      </c>
      <c r="FJ6" s="181">
        <f t="shared" si="60"/>
        <v>4</v>
      </c>
      <c r="FK6" s="181">
        <f t="shared" si="60"/>
        <v>4</v>
      </c>
      <c r="FL6" s="181">
        <f t="shared" si="60"/>
        <v>4</v>
      </c>
      <c r="FM6" s="181">
        <f t="shared" si="60"/>
        <v>4</v>
      </c>
      <c r="FN6" s="181">
        <f t="shared" si="60"/>
        <v>4</v>
      </c>
      <c r="FO6" s="181">
        <f t="shared" si="60"/>
        <v>4</v>
      </c>
      <c r="FP6" s="181">
        <f t="shared" si="60"/>
        <v>4</v>
      </c>
      <c r="FQ6" s="181">
        <f t="shared" si="60"/>
        <v>4</v>
      </c>
      <c r="FR6" s="181">
        <f t="shared" si="60"/>
        <v>4</v>
      </c>
      <c r="FS6" s="181">
        <f t="shared" si="60"/>
        <v>4</v>
      </c>
      <c r="FT6" s="181">
        <f t="shared" si="60"/>
        <v>4</v>
      </c>
      <c r="FU6" s="181">
        <f t="shared" si="60"/>
        <v>4</v>
      </c>
      <c r="FV6" s="181">
        <f t="shared" si="60"/>
        <v>4</v>
      </c>
      <c r="FW6" s="181">
        <f t="shared" si="60"/>
        <v>4</v>
      </c>
      <c r="FX6" s="181">
        <f t="shared" si="60"/>
        <v>4</v>
      </c>
      <c r="FY6" s="181">
        <f t="shared" si="60"/>
        <v>4</v>
      </c>
      <c r="FZ6" s="181">
        <f t="shared" si="60"/>
        <v>4</v>
      </c>
      <c r="GA6" s="181">
        <f t="shared" si="60"/>
        <v>4</v>
      </c>
      <c r="GB6" s="181">
        <f t="shared" si="60"/>
        <v>4</v>
      </c>
      <c r="GC6" s="181">
        <f t="shared" si="60"/>
        <v>4</v>
      </c>
      <c r="GD6" s="181">
        <f t="shared" si="60"/>
        <v>4</v>
      </c>
      <c r="GE6" s="181">
        <f t="shared" si="60"/>
        <v>4</v>
      </c>
      <c r="GF6" s="181">
        <f t="shared" si="60"/>
        <v>4</v>
      </c>
      <c r="GG6" s="181">
        <f t="shared" si="60"/>
        <v>4</v>
      </c>
      <c r="GH6" s="181">
        <f t="shared" si="60"/>
        <v>4</v>
      </c>
      <c r="GI6" s="181">
        <f t="shared" si="60"/>
        <v>4</v>
      </c>
      <c r="GJ6" s="181">
        <f t="shared" ref="GJ6:GW6" si="61">12/GJ5</f>
        <v>4</v>
      </c>
      <c r="GK6" s="181">
        <f t="shared" si="61"/>
        <v>4</v>
      </c>
      <c r="GL6" s="181">
        <f t="shared" si="61"/>
        <v>4</v>
      </c>
      <c r="GM6" s="181">
        <f t="shared" si="61"/>
        <v>4</v>
      </c>
      <c r="GN6" s="181">
        <f t="shared" si="61"/>
        <v>4</v>
      </c>
      <c r="GO6" s="181">
        <f t="shared" si="61"/>
        <v>4</v>
      </c>
      <c r="GP6" s="181">
        <f t="shared" si="61"/>
        <v>4</v>
      </c>
      <c r="GQ6" s="181">
        <f t="shared" si="61"/>
        <v>4</v>
      </c>
      <c r="GR6" s="181">
        <f t="shared" si="61"/>
        <v>4</v>
      </c>
      <c r="GS6" s="181">
        <f t="shared" si="61"/>
        <v>4</v>
      </c>
      <c r="GT6" s="181">
        <f t="shared" si="61"/>
        <v>4</v>
      </c>
      <c r="GU6" s="181">
        <f t="shared" si="61"/>
        <v>4</v>
      </c>
      <c r="GV6" s="181">
        <f t="shared" si="61"/>
        <v>4</v>
      </c>
      <c r="GW6" s="181">
        <f t="shared" si="61"/>
        <v>4</v>
      </c>
    </row>
    <row r="7" spans="1:205" x14ac:dyDescent="0.3">
      <c r="D7" s="141" t="s">
        <v>216</v>
      </c>
      <c r="L7" s="178">
        <f t="shared" ref="L7:BW7" si="62">K8+1</f>
        <v>46023</v>
      </c>
      <c r="M7" s="178">
        <f t="shared" si="62"/>
        <v>46054</v>
      </c>
      <c r="N7" s="178">
        <f t="shared" si="62"/>
        <v>46082</v>
      </c>
      <c r="O7" s="178">
        <f t="shared" si="62"/>
        <v>46113</v>
      </c>
      <c r="P7" s="178">
        <f t="shared" si="62"/>
        <v>46143</v>
      </c>
      <c r="Q7" s="178">
        <f t="shared" si="62"/>
        <v>46174</v>
      </c>
      <c r="R7" s="178">
        <f t="shared" si="62"/>
        <v>46204</v>
      </c>
      <c r="S7" s="178">
        <f t="shared" si="62"/>
        <v>46235</v>
      </c>
      <c r="T7" s="178">
        <f t="shared" si="62"/>
        <v>46266</v>
      </c>
      <c r="U7" s="178">
        <f t="shared" si="62"/>
        <v>46296</v>
      </c>
      <c r="V7" s="178">
        <f t="shared" si="62"/>
        <v>46327</v>
      </c>
      <c r="W7" s="178">
        <f t="shared" si="62"/>
        <v>46357</v>
      </c>
      <c r="X7" s="178">
        <f t="shared" si="62"/>
        <v>46388</v>
      </c>
      <c r="Y7" s="178">
        <f t="shared" si="62"/>
        <v>46419</v>
      </c>
      <c r="Z7" s="178">
        <f t="shared" si="62"/>
        <v>46447</v>
      </c>
      <c r="AA7" s="178">
        <f t="shared" si="62"/>
        <v>46478</v>
      </c>
      <c r="AB7" s="178">
        <f t="shared" si="62"/>
        <v>46508</v>
      </c>
      <c r="AC7" s="178">
        <f t="shared" si="62"/>
        <v>46539</v>
      </c>
      <c r="AD7" s="178">
        <f t="shared" si="62"/>
        <v>46569</v>
      </c>
      <c r="AE7" s="178">
        <f t="shared" si="62"/>
        <v>46600</v>
      </c>
      <c r="AF7" s="178">
        <f t="shared" si="62"/>
        <v>46631</v>
      </c>
      <c r="AG7" s="178">
        <f t="shared" si="62"/>
        <v>46661</v>
      </c>
      <c r="AH7" s="178">
        <f t="shared" si="62"/>
        <v>46692</v>
      </c>
      <c r="AI7" s="178">
        <f t="shared" si="62"/>
        <v>46722</v>
      </c>
      <c r="AJ7" s="178">
        <f t="shared" si="62"/>
        <v>46753</v>
      </c>
      <c r="AK7" s="178">
        <f t="shared" si="62"/>
        <v>46784</v>
      </c>
      <c r="AL7" s="178">
        <f t="shared" si="62"/>
        <v>46813</v>
      </c>
      <c r="AM7" s="178">
        <f t="shared" si="62"/>
        <v>46844</v>
      </c>
      <c r="AN7" s="178">
        <f t="shared" si="62"/>
        <v>46874</v>
      </c>
      <c r="AO7" s="178">
        <f t="shared" si="62"/>
        <v>46905</v>
      </c>
      <c r="AP7" s="178">
        <f t="shared" si="62"/>
        <v>46935</v>
      </c>
      <c r="AQ7" s="178">
        <f t="shared" si="62"/>
        <v>46966</v>
      </c>
      <c r="AR7" s="178">
        <f t="shared" si="62"/>
        <v>46997</v>
      </c>
      <c r="AS7" s="178">
        <f t="shared" si="62"/>
        <v>47027</v>
      </c>
      <c r="AT7" s="178">
        <f t="shared" si="62"/>
        <v>47058</v>
      </c>
      <c r="AU7" s="178">
        <f t="shared" si="62"/>
        <v>47088</v>
      </c>
      <c r="AV7" s="178">
        <f t="shared" si="62"/>
        <v>47119</v>
      </c>
      <c r="AW7" s="178">
        <f t="shared" si="62"/>
        <v>47150</v>
      </c>
      <c r="AX7" s="178">
        <f t="shared" si="62"/>
        <v>47178</v>
      </c>
      <c r="AY7" s="178">
        <f t="shared" si="62"/>
        <v>47209</v>
      </c>
      <c r="AZ7" s="178">
        <f t="shared" si="62"/>
        <v>47239</v>
      </c>
      <c r="BA7" s="178">
        <f t="shared" si="62"/>
        <v>47270</v>
      </c>
      <c r="BB7" s="178">
        <f t="shared" si="62"/>
        <v>47300</v>
      </c>
      <c r="BC7" s="178">
        <f t="shared" si="62"/>
        <v>47331</v>
      </c>
      <c r="BD7" s="178">
        <f t="shared" si="62"/>
        <v>47362</v>
      </c>
      <c r="BE7" s="178">
        <f t="shared" si="62"/>
        <v>47453</v>
      </c>
      <c r="BF7" s="178">
        <f t="shared" si="62"/>
        <v>47543</v>
      </c>
      <c r="BG7" s="178">
        <f t="shared" si="62"/>
        <v>47635</v>
      </c>
      <c r="BH7" s="178">
        <f t="shared" si="62"/>
        <v>47727</v>
      </c>
      <c r="BI7" s="178">
        <f t="shared" si="62"/>
        <v>47818</v>
      </c>
      <c r="BJ7" s="178">
        <f t="shared" si="62"/>
        <v>47908</v>
      </c>
      <c r="BK7" s="178">
        <f t="shared" si="62"/>
        <v>48000</v>
      </c>
      <c r="BL7" s="178">
        <f t="shared" si="62"/>
        <v>48092</v>
      </c>
      <c r="BM7" s="178">
        <f t="shared" si="62"/>
        <v>48183</v>
      </c>
      <c r="BN7" s="178">
        <f t="shared" si="62"/>
        <v>48274</v>
      </c>
      <c r="BO7" s="178">
        <f t="shared" si="62"/>
        <v>48366</v>
      </c>
      <c r="BP7" s="178">
        <f t="shared" si="62"/>
        <v>48458</v>
      </c>
      <c r="BQ7" s="178">
        <f t="shared" si="62"/>
        <v>48549</v>
      </c>
      <c r="BR7" s="178">
        <f t="shared" si="62"/>
        <v>48639</v>
      </c>
      <c r="BS7" s="178">
        <f t="shared" si="62"/>
        <v>48731</v>
      </c>
      <c r="BT7" s="178">
        <f t="shared" si="62"/>
        <v>48823</v>
      </c>
      <c r="BU7" s="178">
        <f t="shared" si="62"/>
        <v>48914</v>
      </c>
      <c r="BV7" s="178">
        <f t="shared" si="62"/>
        <v>49004</v>
      </c>
      <c r="BW7" s="178">
        <f t="shared" si="62"/>
        <v>49096</v>
      </c>
      <c r="BX7" s="178">
        <f t="shared" ref="BX7:EI7" si="63">BW8+1</f>
        <v>49188</v>
      </c>
      <c r="BY7" s="178">
        <f t="shared" si="63"/>
        <v>49279</v>
      </c>
      <c r="BZ7" s="178">
        <f t="shared" si="63"/>
        <v>49369</v>
      </c>
      <c r="CA7" s="178">
        <f t="shared" si="63"/>
        <v>49461</v>
      </c>
      <c r="CB7" s="178">
        <f t="shared" si="63"/>
        <v>49553</v>
      </c>
      <c r="CC7" s="178">
        <f t="shared" si="63"/>
        <v>49644</v>
      </c>
      <c r="CD7" s="178">
        <f t="shared" si="63"/>
        <v>49735</v>
      </c>
      <c r="CE7" s="178">
        <f t="shared" si="63"/>
        <v>49827</v>
      </c>
      <c r="CF7" s="178">
        <f t="shared" si="63"/>
        <v>49919</v>
      </c>
      <c r="CG7" s="178">
        <f t="shared" si="63"/>
        <v>50010</v>
      </c>
      <c r="CH7" s="178">
        <f t="shared" si="63"/>
        <v>50100</v>
      </c>
      <c r="CI7" s="178">
        <f t="shared" si="63"/>
        <v>50192</v>
      </c>
      <c r="CJ7" s="178">
        <f t="shared" si="63"/>
        <v>50284</v>
      </c>
      <c r="CK7" s="178">
        <f t="shared" si="63"/>
        <v>50375</v>
      </c>
      <c r="CL7" s="178">
        <f t="shared" si="63"/>
        <v>50465</v>
      </c>
      <c r="CM7" s="178">
        <f t="shared" si="63"/>
        <v>50557</v>
      </c>
      <c r="CN7" s="178">
        <f t="shared" si="63"/>
        <v>50649</v>
      </c>
      <c r="CO7" s="178">
        <f t="shared" si="63"/>
        <v>50740</v>
      </c>
      <c r="CP7" s="178">
        <f t="shared" si="63"/>
        <v>50830</v>
      </c>
      <c r="CQ7" s="178">
        <f t="shared" si="63"/>
        <v>50922</v>
      </c>
      <c r="CR7" s="178">
        <f t="shared" si="63"/>
        <v>51014</v>
      </c>
      <c r="CS7" s="178">
        <f t="shared" si="63"/>
        <v>51105</v>
      </c>
      <c r="CT7" s="178">
        <f t="shared" si="63"/>
        <v>51196</v>
      </c>
      <c r="CU7" s="178">
        <f t="shared" si="63"/>
        <v>51288</v>
      </c>
      <c r="CV7" s="178">
        <f t="shared" si="63"/>
        <v>51380</v>
      </c>
      <c r="CW7" s="178">
        <f t="shared" si="63"/>
        <v>51471</v>
      </c>
      <c r="CX7" s="178">
        <f t="shared" si="63"/>
        <v>51561</v>
      </c>
      <c r="CY7" s="178">
        <f t="shared" si="63"/>
        <v>51653</v>
      </c>
      <c r="CZ7" s="178">
        <f t="shared" si="63"/>
        <v>51745</v>
      </c>
      <c r="DA7" s="178">
        <f t="shared" si="63"/>
        <v>51836</v>
      </c>
      <c r="DB7" s="178">
        <f t="shared" si="63"/>
        <v>51926</v>
      </c>
      <c r="DC7" s="178">
        <f t="shared" si="63"/>
        <v>52018</v>
      </c>
      <c r="DD7" s="178">
        <f t="shared" si="63"/>
        <v>52110</v>
      </c>
      <c r="DE7" s="178">
        <f t="shared" si="63"/>
        <v>52201</v>
      </c>
      <c r="DF7" s="178">
        <f t="shared" si="63"/>
        <v>52291</v>
      </c>
      <c r="DG7" s="178">
        <f t="shared" si="63"/>
        <v>52383</v>
      </c>
      <c r="DH7" s="178">
        <f t="shared" si="63"/>
        <v>52475</v>
      </c>
      <c r="DI7" s="178">
        <f t="shared" si="63"/>
        <v>52566</v>
      </c>
      <c r="DJ7" s="178">
        <f t="shared" si="63"/>
        <v>52657</v>
      </c>
      <c r="DK7" s="178">
        <f t="shared" si="63"/>
        <v>52749</v>
      </c>
      <c r="DL7" s="178">
        <f t="shared" si="63"/>
        <v>52841</v>
      </c>
      <c r="DM7" s="178">
        <f t="shared" si="63"/>
        <v>52932</v>
      </c>
      <c r="DN7" s="178">
        <f t="shared" si="63"/>
        <v>53022</v>
      </c>
      <c r="DO7" s="178">
        <f t="shared" si="63"/>
        <v>53114</v>
      </c>
      <c r="DP7" s="178">
        <f t="shared" si="63"/>
        <v>53206</v>
      </c>
      <c r="DQ7" s="178">
        <f t="shared" si="63"/>
        <v>53297</v>
      </c>
      <c r="DR7" s="178">
        <f t="shared" si="63"/>
        <v>53387</v>
      </c>
      <c r="DS7" s="178">
        <f t="shared" si="63"/>
        <v>53479</v>
      </c>
      <c r="DT7" s="178">
        <f t="shared" si="63"/>
        <v>53571</v>
      </c>
      <c r="DU7" s="178">
        <f t="shared" si="63"/>
        <v>53662</v>
      </c>
      <c r="DV7" s="178">
        <f t="shared" si="63"/>
        <v>53752</v>
      </c>
      <c r="DW7" s="178">
        <f t="shared" si="63"/>
        <v>53844</v>
      </c>
      <c r="DX7" s="178">
        <f t="shared" si="63"/>
        <v>53936</v>
      </c>
      <c r="DY7" s="178">
        <f t="shared" si="63"/>
        <v>54027</v>
      </c>
      <c r="DZ7" s="178">
        <f t="shared" si="63"/>
        <v>54118</v>
      </c>
      <c r="EA7" s="178">
        <f t="shared" si="63"/>
        <v>54210</v>
      </c>
      <c r="EB7" s="178">
        <f t="shared" si="63"/>
        <v>54302</v>
      </c>
      <c r="EC7" s="178">
        <f t="shared" si="63"/>
        <v>54393</v>
      </c>
      <c r="ED7" s="178">
        <f t="shared" si="63"/>
        <v>54483</v>
      </c>
      <c r="EE7" s="178">
        <f t="shared" si="63"/>
        <v>54575</v>
      </c>
      <c r="EF7" s="178">
        <f t="shared" si="63"/>
        <v>54667</v>
      </c>
      <c r="EG7" s="178">
        <f t="shared" si="63"/>
        <v>54758</v>
      </c>
      <c r="EH7" s="178">
        <f t="shared" si="63"/>
        <v>54848</v>
      </c>
      <c r="EI7" s="178">
        <f t="shared" si="63"/>
        <v>54940</v>
      </c>
      <c r="EJ7" s="178">
        <f t="shared" ref="EJ7:EZ7" si="64">EI8+1</f>
        <v>55032</v>
      </c>
      <c r="EK7" s="178">
        <f t="shared" si="64"/>
        <v>55123</v>
      </c>
      <c r="EL7" s="178">
        <f t="shared" si="64"/>
        <v>55213</v>
      </c>
      <c r="EM7" s="178">
        <f t="shared" si="64"/>
        <v>55305</v>
      </c>
      <c r="EN7" s="178">
        <f t="shared" si="64"/>
        <v>55397</v>
      </c>
      <c r="EO7" s="178">
        <f t="shared" si="64"/>
        <v>55488</v>
      </c>
      <c r="EP7" s="178">
        <f t="shared" si="64"/>
        <v>55579</v>
      </c>
      <c r="EQ7" s="178">
        <f t="shared" si="64"/>
        <v>55671</v>
      </c>
      <c r="ER7" s="178">
        <f t="shared" si="64"/>
        <v>55763</v>
      </c>
      <c r="ES7" s="178">
        <f t="shared" si="64"/>
        <v>55854</v>
      </c>
      <c r="ET7" s="178">
        <f t="shared" si="64"/>
        <v>55944</v>
      </c>
      <c r="EU7" s="178">
        <f t="shared" si="64"/>
        <v>56036</v>
      </c>
      <c r="EV7" s="178">
        <f t="shared" si="64"/>
        <v>56128</v>
      </c>
      <c r="EW7" s="178">
        <f t="shared" si="64"/>
        <v>56219</v>
      </c>
      <c r="EX7" s="178">
        <f t="shared" si="64"/>
        <v>56309</v>
      </c>
      <c r="EY7" s="178">
        <f t="shared" si="64"/>
        <v>56401</v>
      </c>
      <c r="EZ7" s="178">
        <f t="shared" si="64"/>
        <v>56493</v>
      </c>
      <c r="FA7" s="178">
        <f t="shared" ref="FA7" si="65">EZ8+1</f>
        <v>56584</v>
      </c>
      <c r="FB7" s="178">
        <f t="shared" ref="FB7" si="66">FA8+1</f>
        <v>56674</v>
      </c>
      <c r="FC7" s="178">
        <f t="shared" ref="FC7" si="67">FB8+1</f>
        <v>56766</v>
      </c>
      <c r="FD7" s="178">
        <f t="shared" ref="FD7" si="68">FC8+1</f>
        <v>56858</v>
      </c>
      <c r="FE7" s="178">
        <f t="shared" ref="FE7" si="69">FD8+1</f>
        <v>56949</v>
      </c>
      <c r="FF7" s="178">
        <f t="shared" ref="FF7" si="70">FE8+1</f>
        <v>57040</v>
      </c>
      <c r="FG7" s="178">
        <f t="shared" ref="FG7" si="71">FF8+1</f>
        <v>57132</v>
      </c>
      <c r="FH7" s="178">
        <f t="shared" ref="FH7" si="72">FG8+1</f>
        <v>57224</v>
      </c>
      <c r="FI7" s="178">
        <f t="shared" ref="FI7" si="73">FH8+1</f>
        <v>57315</v>
      </c>
      <c r="FJ7" s="178">
        <f t="shared" ref="FJ7" si="74">FI8+1</f>
        <v>57405</v>
      </c>
      <c r="FK7" s="178">
        <f t="shared" ref="FK7" si="75">FJ8+1</f>
        <v>57497</v>
      </c>
      <c r="FL7" s="178">
        <f t="shared" ref="FL7" si="76">FK8+1</f>
        <v>57589</v>
      </c>
      <c r="FM7" s="178">
        <f t="shared" ref="FM7" si="77">FL8+1</f>
        <v>57680</v>
      </c>
      <c r="FN7" s="178">
        <f t="shared" ref="FN7" si="78">FM8+1</f>
        <v>57770</v>
      </c>
      <c r="FO7" s="178">
        <f t="shared" ref="FO7" si="79">FN8+1</f>
        <v>57862</v>
      </c>
      <c r="FP7" s="178">
        <f t="shared" ref="FP7" si="80">FO8+1</f>
        <v>57954</v>
      </c>
      <c r="FQ7" s="178">
        <f t="shared" ref="FQ7" si="81">FP8+1</f>
        <v>58045</v>
      </c>
      <c r="FR7" s="178">
        <f t="shared" ref="FR7" si="82">FQ8+1</f>
        <v>58135</v>
      </c>
      <c r="FS7" s="178">
        <f t="shared" ref="FS7" si="83">FR8+1</f>
        <v>58227</v>
      </c>
      <c r="FT7" s="178">
        <f t="shared" ref="FT7" si="84">FS8+1</f>
        <v>58319</v>
      </c>
      <c r="FU7" s="178">
        <f t="shared" ref="FU7" si="85">FT8+1</f>
        <v>58410</v>
      </c>
      <c r="FV7" s="178">
        <f t="shared" ref="FV7" si="86">FU8+1</f>
        <v>58501</v>
      </c>
      <c r="FW7" s="178">
        <f t="shared" ref="FW7" si="87">FV8+1</f>
        <v>58593</v>
      </c>
      <c r="FX7" s="178">
        <f t="shared" ref="FX7" si="88">FW8+1</f>
        <v>58685</v>
      </c>
      <c r="FY7" s="178">
        <f t="shared" ref="FY7" si="89">FX8+1</f>
        <v>58776</v>
      </c>
      <c r="FZ7" s="178">
        <f t="shared" ref="FZ7" si="90">FY8+1</f>
        <v>58866</v>
      </c>
      <c r="GA7" s="178">
        <f t="shared" ref="GA7" si="91">FZ8+1</f>
        <v>58958</v>
      </c>
      <c r="GB7" s="178">
        <f t="shared" ref="GB7" si="92">GA8+1</f>
        <v>59050</v>
      </c>
      <c r="GC7" s="178">
        <f t="shared" ref="GC7" si="93">GB8+1</f>
        <v>59141</v>
      </c>
      <c r="GD7" s="178">
        <f t="shared" ref="GD7" si="94">GC8+1</f>
        <v>59231</v>
      </c>
      <c r="GE7" s="178">
        <f t="shared" ref="GE7" si="95">GD8+1</f>
        <v>59323</v>
      </c>
      <c r="GF7" s="178">
        <f t="shared" ref="GF7" si="96">GE8+1</f>
        <v>59415</v>
      </c>
      <c r="GG7" s="178">
        <f t="shared" ref="GG7" si="97">GF8+1</f>
        <v>59506</v>
      </c>
      <c r="GH7" s="178">
        <f t="shared" ref="GH7" si="98">GG8+1</f>
        <v>59596</v>
      </c>
      <c r="GI7" s="178">
        <f t="shared" ref="GI7" si="99">GH8+1</f>
        <v>59688</v>
      </c>
      <c r="GJ7" s="178">
        <f t="shared" ref="GJ7" si="100">GI8+1</f>
        <v>59780</v>
      </c>
      <c r="GK7" s="178">
        <f t="shared" ref="GK7" si="101">GJ8+1</f>
        <v>59871</v>
      </c>
      <c r="GL7" s="178">
        <f t="shared" ref="GL7" si="102">GK8+1</f>
        <v>59962</v>
      </c>
      <c r="GM7" s="178">
        <f t="shared" ref="GM7" si="103">GL8+1</f>
        <v>60054</v>
      </c>
      <c r="GN7" s="178">
        <f t="shared" ref="GN7" si="104">GM8+1</f>
        <v>60146</v>
      </c>
      <c r="GO7" s="178">
        <f t="shared" ref="GO7" si="105">GN8+1</f>
        <v>60237</v>
      </c>
      <c r="GP7" s="178">
        <f t="shared" ref="GP7" si="106">GO8+1</f>
        <v>60327</v>
      </c>
      <c r="GQ7" s="178">
        <f t="shared" ref="GQ7" si="107">GP8+1</f>
        <v>60419</v>
      </c>
      <c r="GR7" s="178">
        <f t="shared" ref="GR7" si="108">GQ8+1</f>
        <v>60511</v>
      </c>
      <c r="GS7" s="178">
        <f t="shared" ref="GS7" si="109">GR8+1</f>
        <v>60602</v>
      </c>
      <c r="GT7" s="178">
        <f t="shared" ref="GT7" si="110">GS8+1</f>
        <v>60692</v>
      </c>
      <c r="GU7" s="178">
        <f t="shared" ref="GU7" si="111">GT8+1</f>
        <v>60784</v>
      </c>
      <c r="GV7" s="178">
        <f t="shared" ref="GV7" si="112">GU8+1</f>
        <v>60876</v>
      </c>
      <c r="GW7" s="178">
        <f t="shared" ref="GW7" si="113">GV8+1</f>
        <v>60967</v>
      </c>
    </row>
    <row r="8" spans="1:205" x14ac:dyDescent="0.3">
      <c r="D8" s="141" t="s">
        <v>217</v>
      </c>
      <c r="J8" s="41"/>
      <c r="K8" s="177">
        <f>'Operating Assumptions'!F3-1</f>
        <v>46022</v>
      </c>
      <c r="L8" s="178">
        <f t="shared" ref="L8:BW8" si="114">EDATE(L7,L5)-1</f>
        <v>46053</v>
      </c>
      <c r="M8" s="178">
        <f t="shared" si="114"/>
        <v>46081</v>
      </c>
      <c r="N8" s="178">
        <f t="shared" si="114"/>
        <v>46112</v>
      </c>
      <c r="O8" s="178">
        <f t="shared" si="114"/>
        <v>46142</v>
      </c>
      <c r="P8" s="178">
        <f t="shared" si="114"/>
        <v>46173</v>
      </c>
      <c r="Q8" s="178">
        <f t="shared" si="114"/>
        <v>46203</v>
      </c>
      <c r="R8" s="178">
        <f t="shared" si="114"/>
        <v>46234</v>
      </c>
      <c r="S8" s="178">
        <f t="shared" si="114"/>
        <v>46265</v>
      </c>
      <c r="T8" s="178">
        <f t="shared" si="114"/>
        <v>46295</v>
      </c>
      <c r="U8" s="178">
        <f t="shared" si="114"/>
        <v>46326</v>
      </c>
      <c r="V8" s="178">
        <f t="shared" si="114"/>
        <v>46356</v>
      </c>
      <c r="W8" s="178">
        <f t="shared" si="114"/>
        <v>46387</v>
      </c>
      <c r="X8" s="178">
        <f t="shared" si="114"/>
        <v>46418</v>
      </c>
      <c r="Y8" s="178">
        <f t="shared" si="114"/>
        <v>46446</v>
      </c>
      <c r="Z8" s="178">
        <f t="shared" si="114"/>
        <v>46477</v>
      </c>
      <c r="AA8" s="178">
        <f t="shared" si="114"/>
        <v>46507</v>
      </c>
      <c r="AB8" s="178">
        <f t="shared" si="114"/>
        <v>46538</v>
      </c>
      <c r="AC8" s="178">
        <f t="shared" si="114"/>
        <v>46568</v>
      </c>
      <c r="AD8" s="178">
        <f t="shared" si="114"/>
        <v>46599</v>
      </c>
      <c r="AE8" s="178">
        <f t="shared" si="114"/>
        <v>46630</v>
      </c>
      <c r="AF8" s="178">
        <f t="shared" si="114"/>
        <v>46660</v>
      </c>
      <c r="AG8" s="178">
        <f t="shared" si="114"/>
        <v>46691</v>
      </c>
      <c r="AH8" s="178">
        <f t="shared" si="114"/>
        <v>46721</v>
      </c>
      <c r="AI8" s="178">
        <f t="shared" si="114"/>
        <v>46752</v>
      </c>
      <c r="AJ8" s="178">
        <f t="shared" si="114"/>
        <v>46783</v>
      </c>
      <c r="AK8" s="178">
        <f t="shared" si="114"/>
        <v>46812</v>
      </c>
      <c r="AL8" s="178">
        <f t="shared" si="114"/>
        <v>46843</v>
      </c>
      <c r="AM8" s="178">
        <f t="shared" si="114"/>
        <v>46873</v>
      </c>
      <c r="AN8" s="178">
        <f t="shared" si="114"/>
        <v>46904</v>
      </c>
      <c r="AO8" s="178">
        <f t="shared" si="114"/>
        <v>46934</v>
      </c>
      <c r="AP8" s="178">
        <f t="shared" si="114"/>
        <v>46965</v>
      </c>
      <c r="AQ8" s="178">
        <f t="shared" si="114"/>
        <v>46996</v>
      </c>
      <c r="AR8" s="178">
        <f t="shared" si="114"/>
        <v>47026</v>
      </c>
      <c r="AS8" s="178">
        <f t="shared" si="114"/>
        <v>47057</v>
      </c>
      <c r="AT8" s="178">
        <f t="shared" si="114"/>
        <v>47087</v>
      </c>
      <c r="AU8" s="178">
        <f t="shared" si="114"/>
        <v>47118</v>
      </c>
      <c r="AV8" s="178">
        <f t="shared" si="114"/>
        <v>47149</v>
      </c>
      <c r="AW8" s="178">
        <f t="shared" si="114"/>
        <v>47177</v>
      </c>
      <c r="AX8" s="178">
        <f t="shared" si="114"/>
        <v>47208</v>
      </c>
      <c r="AY8" s="178">
        <f t="shared" si="114"/>
        <v>47238</v>
      </c>
      <c r="AZ8" s="178">
        <f t="shared" si="114"/>
        <v>47269</v>
      </c>
      <c r="BA8" s="178">
        <f t="shared" si="114"/>
        <v>47299</v>
      </c>
      <c r="BB8" s="178">
        <f t="shared" si="114"/>
        <v>47330</v>
      </c>
      <c r="BC8" s="178">
        <f t="shared" si="114"/>
        <v>47361</v>
      </c>
      <c r="BD8" s="178">
        <f t="shared" si="114"/>
        <v>47452</v>
      </c>
      <c r="BE8" s="178">
        <f t="shared" si="114"/>
        <v>47542</v>
      </c>
      <c r="BF8" s="178">
        <f t="shared" si="114"/>
        <v>47634</v>
      </c>
      <c r="BG8" s="178">
        <f t="shared" si="114"/>
        <v>47726</v>
      </c>
      <c r="BH8" s="178">
        <f t="shared" si="114"/>
        <v>47817</v>
      </c>
      <c r="BI8" s="178">
        <f t="shared" si="114"/>
        <v>47907</v>
      </c>
      <c r="BJ8" s="178">
        <f t="shared" si="114"/>
        <v>47999</v>
      </c>
      <c r="BK8" s="178">
        <f t="shared" si="114"/>
        <v>48091</v>
      </c>
      <c r="BL8" s="178">
        <f t="shared" si="114"/>
        <v>48182</v>
      </c>
      <c r="BM8" s="178">
        <f t="shared" si="114"/>
        <v>48273</v>
      </c>
      <c r="BN8" s="178">
        <f t="shared" si="114"/>
        <v>48365</v>
      </c>
      <c r="BO8" s="178">
        <f t="shared" si="114"/>
        <v>48457</v>
      </c>
      <c r="BP8" s="178">
        <f t="shared" si="114"/>
        <v>48548</v>
      </c>
      <c r="BQ8" s="178">
        <f t="shared" si="114"/>
        <v>48638</v>
      </c>
      <c r="BR8" s="178">
        <f t="shared" si="114"/>
        <v>48730</v>
      </c>
      <c r="BS8" s="178">
        <f t="shared" si="114"/>
        <v>48822</v>
      </c>
      <c r="BT8" s="178">
        <f t="shared" si="114"/>
        <v>48913</v>
      </c>
      <c r="BU8" s="178">
        <f t="shared" si="114"/>
        <v>49003</v>
      </c>
      <c r="BV8" s="178">
        <f t="shared" si="114"/>
        <v>49095</v>
      </c>
      <c r="BW8" s="178">
        <f t="shared" si="114"/>
        <v>49187</v>
      </c>
      <c r="BX8" s="178">
        <f t="shared" ref="BX8:EI8" si="115">EDATE(BX7,BX5)-1</f>
        <v>49278</v>
      </c>
      <c r="BY8" s="178">
        <f t="shared" si="115"/>
        <v>49368</v>
      </c>
      <c r="BZ8" s="178">
        <f t="shared" si="115"/>
        <v>49460</v>
      </c>
      <c r="CA8" s="178">
        <f t="shared" si="115"/>
        <v>49552</v>
      </c>
      <c r="CB8" s="178">
        <f t="shared" si="115"/>
        <v>49643</v>
      </c>
      <c r="CC8" s="178">
        <f t="shared" si="115"/>
        <v>49734</v>
      </c>
      <c r="CD8" s="178">
        <f t="shared" si="115"/>
        <v>49826</v>
      </c>
      <c r="CE8" s="178">
        <f t="shared" si="115"/>
        <v>49918</v>
      </c>
      <c r="CF8" s="178">
        <f t="shared" si="115"/>
        <v>50009</v>
      </c>
      <c r="CG8" s="178">
        <f t="shared" si="115"/>
        <v>50099</v>
      </c>
      <c r="CH8" s="178">
        <f t="shared" si="115"/>
        <v>50191</v>
      </c>
      <c r="CI8" s="178">
        <f t="shared" si="115"/>
        <v>50283</v>
      </c>
      <c r="CJ8" s="178">
        <f t="shared" si="115"/>
        <v>50374</v>
      </c>
      <c r="CK8" s="178">
        <f t="shared" si="115"/>
        <v>50464</v>
      </c>
      <c r="CL8" s="178">
        <f t="shared" si="115"/>
        <v>50556</v>
      </c>
      <c r="CM8" s="178">
        <f t="shared" si="115"/>
        <v>50648</v>
      </c>
      <c r="CN8" s="178">
        <f t="shared" si="115"/>
        <v>50739</v>
      </c>
      <c r="CO8" s="178">
        <f t="shared" si="115"/>
        <v>50829</v>
      </c>
      <c r="CP8" s="178">
        <f t="shared" si="115"/>
        <v>50921</v>
      </c>
      <c r="CQ8" s="178">
        <f t="shared" si="115"/>
        <v>51013</v>
      </c>
      <c r="CR8" s="178">
        <f t="shared" si="115"/>
        <v>51104</v>
      </c>
      <c r="CS8" s="178">
        <f t="shared" si="115"/>
        <v>51195</v>
      </c>
      <c r="CT8" s="178">
        <f t="shared" si="115"/>
        <v>51287</v>
      </c>
      <c r="CU8" s="178">
        <f t="shared" si="115"/>
        <v>51379</v>
      </c>
      <c r="CV8" s="178">
        <f t="shared" si="115"/>
        <v>51470</v>
      </c>
      <c r="CW8" s="178">
        <f t="shared" si="115"/>
        <v>51560</v>
      </c>
      <c r="CX8" s="178">
        <f t="shared" si="115"/>
        <v>51652</v>
      </c>
      <c r="CY8" s="178">
        <f t="shared" si="115"/>
        <v>51744</v>
      </c>
      <c r="CZ8" s="178">
        <f t="shared" si="115"/>
        <v>51835</v>
      </c>
      <c r="DA8" s="178">
        <f t="shared" si="115"/>
        <v>51925</v>
      </c>
      <c r="DB8" s="178">
        <f t="shared" si="115"/>
        <v>52017</v>
      </c>
      <c r="DC8" s="178">
        <f t="shared" si="115"/>
        <v>52109</v>
      </c>
      <c r="DD8" s="178">
        <f t="shared" si="115"/>
        <v>52200</v>
      </c>
      <c r="DE8" s="178">
        <f t="shared" si="115"/>
        <v>52290</v>
      </c>
      <c r="DF8" s="178">
        <f t="shared" si="115"/>
        <v>52382</v>
      </c>
      <c r="DG8" s="178">
        <f t="shared" si="115"/>
        <v>52474</v>
      </c>
      <c r="DH8" s="178">
        <f t="shared" si="115"/>
        <v>52565</v>
      </c>
      <c r="DI8" s="178">
        <f t="shared" si="115"/>
        <v>52656</v>
      </c>
      <c r="DJ8" s="178">
        <f t="shared" si="115"/>
        <v>52748</v>
      </c>
      <c r="DK8" s="178">
        <f t="shared" si="115"/>
        <v>52840</v>
      </c>
      <c r="DL8" s="178">
        <f t="shared" si="115"/>
        <v>52931</v>
      </c>
      <c r="DM8" s="178">
        <f t="shared" si="115"/>
        <v>53021</v>
      </c>
      <c r="DN8" s="178">
        <f t="shared" si="115"/>
        <v>53113</v>
      </c>
      <c r="DO8" s="178">
        <f t="shared" si="115"/>
        <v>53205</v>
      </c>
      <c r="DP8" s="178">
        <f t="shared" si="115"/>
        <v>53296</v>
      </c>
      <c r="DQ8" s="178">
        <f t="shared" si="115"/>
        <v>53386</v>
      </c>
      <c r="DR8" s="178">
        <f t="shared" si="115"/>
        <v>53478</v>
      </c>
      <c r="DS8" s="178">
        <f t="shared" si="115"/>
        <v>53570</v>
      </c>
      <c r="DT8" s="178">
        <f t="shared" si="115"/>
        <v>53661</v>
      </c>
      <c r="DU8" s="178">
        <f t="shared" si="115"/>
        <v>53751</v>
      </c>
      <c r="DV8" s="178">
        <f t="shared" si="115"/>
        <v>53843</v>
      </c>
      <c r="DW8" s="178">
        <f t="shared" si="115"/>
        <v>53935</v>
      </c>
      <c r="DX8" s="178">
        <f t="shared" si="115"/>
        <v>54026</v>
      </c>
      <c r="DY8" s="178">
        <f t="shared" si="115"/>
        <v>54117</v>
      </c>
      <c r="DZ8" s="178">
        <f t="shared" si="115"/>
        <v>54209</v>
      </c>
      <c r="EA8" s="178">
        <f t="shared" si="115"/>
        <v>54301</v>
      </c>
      <c r="EB8" s="178">
        <f t="shared" si="115"/>
        <v>54392</v>
      </c>
      <c r="EC8" s="178">
        <f t="shared" si="115"/>
        <v>54482</v>
      </c>
      <c r="ED8" s="178">
        <f t="shared" si="115"/>
        <v>54574</v>
      </c>
      <c r="EE8" s="178">
        <f t="shared" si="115"/>
        <v>54666</v>
      </c>
      <c r="EF8" s="178">
        <f t="shared" si="115"/>
        <v>54757</v>
      </c>
      <c r="EG8" s="178">
        <f t="shared" si="115"/>
        <v>54847</v>
      </c>
      <c r="EH8" s="178">
        <f t="shared" si="115"/>
        <v>54939</v>
      </c>
      <c r="EI8" s="178">
        <f t="shared" si="115"/>
        <v>55031</v>
      </c>
      <c r="EJ8" s="178">
        <f t="shared" ref="EJ8:EZ8" si="116">EDATE(EJ7,EJ5)-1</f>
        <v>55122</v>
      </c>
      <c r="EK8" s="178">
        <f t="shared" si="116"/>
        <v>55212</v>
      </c>
      <c r="EL8" s="178">
        <f t="shared" si="116"/>
        <v>55304</v>
      </c>
      <c r="EM8" s="178">
        <f t="shared" si="116"/>
        <v>55396</v>
      </c>
      <c r="EN8" s="178">
        <f t="shared" si="116"/>
        <v>55487</v>
      </c>
      <c r="EO8" s="178">
        <f t="shared" si="116"/>
        <v>55578</v>
      </c>
      <c r="EP8" s="178">
        <f t="shared" si="116"/>
        <v>55670</v>
      </c>
      <c r="EQ8" s="178">
        <f t="shared" si="116"/>
        <v>55762</v>
      </c>
      <c r="ER8" s="178">
        <f t="shared" si="116"/>
        <v>55853</v>
      </c>
      <c r="ES8" s="178">
        <f t="shared" si="116"/>
        <v>55943</v>
      </c>
      <c r="ET8" s="178">
        <f t="shared" si="116"/>
        <v>56035</v>
      </c>
      <c r="EU8" s="178">
        <f t="shared" si="116"/>
        <v>56127</v>
      </c>
      <c r="EV8" s="178">
        <f t="shared" si="116"/>
        <v>56218</v>
      </c>
      <c r="EW8" s="178">
        <f t="shared" si="116"/>
        <v>56308</v>
      </c>
      <c r="EX8" s="178">
        <f t="shared" si="116"/>
        <v>56400</v>
      </c>
      <c r="EY8" s="178">
        <f t="shared" si="116"/>
        <v>56492</v>
      </c>
      <c r="EZ8" s="178">
        <f t="shared" si="116"/>
        <v>56583</v>
      </c>
      <c r="FA8" s="178">
        <f t="shared" ref="FA8:GI8" si="117">EDATE(FA7,FA5)-1</f>
        <v>56673</v>
      </c>
      <c r="FB8" s="178">
        <f t="shared" si="117"/>
        <v>56765</v>
      </c>
      <c r="FC8" s="178">
        <f t="shared" si="117"/>
        <v>56857</v>
      </c>
      <c r="FD8" s="178">
        <f t="shared" si="117"/>
        <v>56948</v>
      </c>
      <c r="FE8" s="178">
        <f t="shared" si="117"/>
        <v>57039</v>
      </c>
      <c r="FF8" s="178">
        <f t="shared" si="117"/>
        <v>57131</v>
      </c>
      <c r="FG8" s="178">
        <f t="shared" si="117"/>
        <v>57223</v>
      </c>
      <c r="FH8" s="178">
        <f t="shared" si="117"/>
        <v>57314</v>
      </c>
      <c r="FI8" s="178">
        <f t="shared" si="117"/>
        <v>57404</v>
      </c>
      <c r="FJ8" s="178">
        <f t="shared" si="117"/>
        <v>57496</v>
      </c>
      <c r="FK8" s="178">
        <f t="shared" si="117"/>
        <v>57588</v>
      </c>
      <c r="FL8" s="178">
        <f t="shared" si="117"/>
        <v>57679</v>
      </c>
      <c r="FM8" s="178">
        <f t="shared" si="117"/>
        <v>57769</v>
      </c>
      <c r="FN8" s="178">
        <f t="shared" si="117"/>
        <v>57861</v>
      </c>
      <c r="FO8" s="178">
        <f t="shared" si="117"/>
        <v>57953</v>
      </c>
      <c r="FP8" s="178">
        <f t="shared" si="117"/>
        <v>58044</v>
      </c>
      <c r="FQ8" s="178">
        <f t="shared" si="117"/>
        <v>58134</v>
      </c>
      <c r="FR8" s="178">
        <f t="shared" si="117"/>
        <v>58226</v>
      </c>
      <c r="FS8" s="178">
        <f t="shared" si="117"/>
        <v>58318</v>
      </c>
      <c r="FT8" s="178">
        <f t="shared" si="117"/>
        <v>58409</v>
      </c>
      <c r="FU8" s="178">
        <f t="shared" si="117"/>
        <v>58500</v>
      </c>
      <c r="FV8" s="178">
        <f t="shared" si="117"/>
        <v>58592</v>
      </c>
      <c r="FW8" s="178">
        <f t="shared" si="117"/>
        <v>58684</v>
      </c>
      <c r="FX8" s="178">
        <f t="shared" si="117"/>
        <v>58775</v>
      </c>
      <c r="FY8" s="178">
        <f t="shared" si="117"/>
        <v>58865</v>
      </c>
      <c r="FZ8" s="178">
        <f t="shared" si="117"/>
        <v>58957</v>
      </c>
      <c r="GA8" s="178">
        <f t="shared" si="117"/>
        <v>59049</v>
      </c>
      <c r="GB8" s="178">
        <f t="shared" si="117"/>
        <v>59140</v>
      </c>
      <c r="GC8" s="178">
        <f t="shared" si="117"/>
        <v>59230</v>
      </c>
      <c r="GD8" s="178">
        <f t="shared" si="117"/>
        <v>59322</v>
      </c>
      <c r="GE8" s="178">
        <f t="shared" si="117"/>
        <v>59414</v>
      </c>
      <c r="GF8" s="178">
        <f t="shared" si="117"/>
        <v>59505</v>
      </c>
      <c r="GG8" s="178">
        <f t="shared" si="117"/>
        <v>59595</v>
      </c>
      <c r="GH8" s="178">
        <f t="shared" si="117"/>
        <v>59687</v>
      </c>
      <c r="GI8" s="178">
        <f t="shared" si="117"/>
        <v>59779</v>
      </c>
      <c r="GJ8" s="178">
        <f t="shared" ref="GJ8:GW8" si="118">EDATE(GJ7,GJ5)-1</f>
        <v>59870</v>
      </c>
      <c r="GK8" s="178">
        <f t="shared" si="118"/>
        <v>59961</v>
      </c>
      <c r="GL8" s="178">
        <f t="shared" si="118"/>
        <v>60053</v>
      </c>
      <c r="GM8" s="178">
        <f t="shared" si="118"/>
        <v>60145</v>
      </c>
      <c r="GN8" s="178">
        <f t="shared" si="118"/>
        <v>60236</v>
      </c>
      <c r="GO8" s="178">
        <f t="shared" si="118"/>
        <v>60326</v>
      </c>
      <c r="GP8" s="178">
        <f t="shared" si="118"/>
        <v>60418</v>
      </c>
      <c r="GQ8" s="178">
        <f t="shared" si="118"/>
        <v>60510</v>
      </c>
      <c r="GR8" s="178">
        <f t="shared" si="118"/>
        <v>60601</v>
      </c>
      <c r="GS8" s="178">
        <f t="shared" si="118"/>
        <v>60691</v>
      </c>
      <c r="GT8" s="178">
        <f t="shared" si="118"/>
        <v>60783</v>
      </c>
      <c r="GU8" s="178">
        <f t="shared" si="118"/>
        <v>60875</v>
      </c>
      <c r="GV8" s="178">
        <f t="shared" si="118"/>
        <v>60966</v>
      </c>
      <c r="GW8" s="178">
        <f t="shared" si="118"/>
        <v>61056</v>
      </c>
    </row>
    <row r="9" spans="1:205" x14ac:dyDescent="0.3">
      <c r="D9" s="141" t="s">
        <v>219</v>
      </c>
      <c r="L9" s="189">
        <f t="shared" ref="L9:BW9" si="119">YEAR(L8)</f>
        <v>2026</v>
      </c>
      <c r="M9" s="189">
        <f t="shared" si="119"/>
        <v>2026</v>
      </c>
      <c r="N9" s="189">
        <f t="shared" si="119"/>
        <v>2026</v>
      </c>
      <c r="O9" s="189">
        <f t="shared" si="119"/>
        <v>2026</v>
      </c>
      <c r="P9" s="189">
        <f t="shared" si="119"/>
        <v>2026</v>
      </c>
      <c r="Q9" s="189">
        <f t="shared" si="119"/>
        <v>2026</v>
      </c>
      <c r="R9" s="189">
        <f t="shared" si="119"/>
        <v>2026</v>
      </c>
      <c r="S9" s="189">
        <f t="shared" si="119"/>
        <v>2026</v>
      </c>
      <c r="T9" s="189">
        <f t="shared" si="119"/>
        <v>2026</v>
      </c>
      <c r="U9" s="189">
        <f t="shared" si="119"/>
        <v>2026</v>
      </c>
      <c r="V9" s="189">
        <f t="shared" si="119"/>
        <v>2026</v>
      </c>
      <c r="W9" s="189">
        <f t="shared" si="119"/>
        <v>2026</v>
      </c>
      <c r="X9" s="189">
        <f t="shared" si="119"/>
        <v>2027</v>
      </c>
      <c r="Y9" s="189">
        <f t="shared" si="119"/>
        <v>2027</v>
      </c>
      <c r="Z9" s="189">
        <f t="shared" si="119"/>
        <v>2027</v>
      </c>
      <c r="AA9" s="189">
        <f t="shared" si="119"/>
        <v>2027</v>
      </c>
      <c r="AB9" s="189">
        <f t="shared" si="119"/>
        <v>2027</v>
      </c>
      <c r="AC9" s="189">
        <f t="shared" si="119"/>
        <v>2027</v>
      </c>
      <c r="AD9" s="189">
        <f t="shared" si="119"/>
        <v>2027</v>
      </c>
      <c r="AE9" s="189">
        <f t="shared" si="119"/>
        <v>2027</v>
      </c>
      <c r="AF9" s="189">
        <f t="shared" si="119"/>
        <v>2027</v>
      </c>
      <c r="AG9" s="189">
        <f t="shared" si="119"/>
        <v>2027</v>
      </c>
      <c r="AH9" s="189">
        <f t="shared" si="119"/>
        <v>2027</v>
      </c>
      <c r="AI9" s="189">
        <f t="shared" si="119"/>
        <v>2027</v>
      </c>
      <c r="AJ9" s="189">
        <f t="shared" si="119"/>
        <v>2028</v>
      </c>
      <c r="AK9" s="189">
        <f t="shared" si="119"/>
        <v>2028</v>
      </c>
      <c r="AL9" s="189">
        <f t="shared" si="119"/>
        <v>2028</v>
      </c>
      <c r="AM9" s="189">
        <f t="shared" si="119"/>
        <v>2028</v>
      </c>
      <c r="AN9" s="189">
        <f t="shared" si="119"/>
        <v>2028</v>
      </c>
      <c r="AO9" s="189">
        <f t="shared" si="119"/>
        <v>2028</v>
      </c>
      <c r="AP9" s="189">
        <f t="shared" si="119"/>
        <v>2028</v>
      </c>
      <c r="AQ9" s="189">
        <f t="shared" si="119"/>
        <v>2028</v>
      </c>
      <c r="AR9" s="189">
        <f t="shared" si="119"/>
        <v>2028</v>
      </c>
      <c r="AS9" s="189">
        <f t="shared" si="119"/>
        <v>2028</v>
      </c>
      <c r="AT9" s="189">
        <f t="shared" si="119"/>
        <v>2028</v>
      </c>
      <c r="AU9" s="189">
        <f t="shared" si="119"/>
        <v>2028</v>
      </c>
      <c r="AV9" s="189">
        <f t="shared" si="119"/>
        <v>2029</v>
      </c>
      <c r="AW9" s="189">
        <f t="shared" si="119"/>
        <v>2029</v>
      </c>
      <c r="AX9" s="189">
        <f t="shared" si="119"/>
        <v>2029</v>
      </c>
      <c r="AY9" s="189">
        <f t="shared" si="119"/>
        <v>2029</v>
      </c>
      <c r="AZ9" s="189">
        <f t="shared" si="119"/>
        <v>2029</v>
      </c>
      <c r="BA9" s="189">
        <f t="shared" si="119"/>
        <v>2029</v>
      </c>
      <c r="BB9" s="189">
        <f t="shared" si="119"/>
        <v>2029</v>
      </c>
      <c r="BC9" s="189">
        <f t="shared" si="119"/>
        <v>2029</v>
      </c>
      <c r="BD9" s="189">
        <f t="shared" si="119"/>
        <v>2029</v>
      </c>
      <c r="BE9" s="189">
        <f t="shared" si="119"/>
        <v>2030</v>
      </c>
      <c r="BF9" s="189">
        <f t="shared" si="119"/>
        <v>2030</v>
      </c>
      <c r="BG9" s="189">
        <f t="shared" si="119"/>
        <v>2030</v>
      </c>
      <c r="BH9" s="189">
        <f t="shared" si="119"/>
        <v>2030</v>
      </c>
      <c r="BI9" s="189">
        <f t="shared" si="119"/>
        <v>2031</v>
      </c>
      <c r="BJ9" s="189">
        <f t="shared" si="119"/>
        <v>2031</v>
      </c>
      <c r="BK9" s="189">
        <f t="shared" si="119"/>
        <v>2031</v>
      </c>
      <c r="BL9" s="189">
        <f t="shared" si="119"/>
        <v>2031</v>
      </c>
      <c r="BM9" s="189">
        <f t="shared" si="119"/>
        <v>2032</v>
      </c>
      <c r="BN9" s="189">
        <f t="shared" si="119"/>
        <v>2032</v>
      </c>
      <c r="BO9" s="189">
        <f t="shared" si="119"/>
        <v>2032</v>
      </c>
      <c r="BP9" s="189">
        <f t="shared" si="119"/>
        <v>2032</v>
      </c>
      <c r="BQ9" s="189">
        <f t="shared" si="119"/>
        <v>2033</v>
      </c>
      <c r="BR9" s="189">
        <f t="shared" si="119"/>
        <v>2033</v>
      </c>
      <c r="BS9" s="189">
        <f t="shared" si="119"/>
        <v>2033</v>
      </c>
      <c r="BT9" s="189">
        <f t="shared" si="119"/>
        <v>2033</v>
      </c>
      <c r="BU9" s="189">
        <f t="shared" si="119"/>
        <v>2034</v>
      </c>
      <c r="BV9" s="189">
        <f t="shared" si="119"/>
        <v>2034</v>
      </c>
      <c r="BW9" s="189">
        <f t="shared" si="119"/>
        <v>2034</v>
      </c>
      <c r="BX9" s="189">
        <f t="shared" ref="BX9:EI9" si="120">YEAR(BX8)</f>
        <v>2034</v>
      </c>
      <c r="BY9" s="189">
        <f t="shared" si="120"/>
        <v>2035</v>
      </c>
      <c r="BZ9" s="189">
        <f t="shared" si="120"/>
        <v>2035</v>
      </c>
      <c r="CA9" s="189">
        <f t="shared" si="120"/>
        <v>2035</v>
      </c>
      <c r="CB9" s="189">
        <f t="shared" si="120"/>
        <v>2035</v>
      </c>
      <c r="CC9" s="189">
        <f t="shared" si="120"/>
        <v>2036</v>
      </c>
      <c r="CD9" s="189">
        <f t="shared" si="120"/>
        <v>2036</v>
      </c>
      <c r="CE9" s="189">
        <f t="shared" si="120"/>
        <v>2036</v>
      </c>
      <c r="CF9" s="189">
        <f t="shared" si="120"/>
        <v>2036</v>
      </c>
      <c r="CG9" s="189">
        <f t="shared" si="120"/>
        <v>2037</v>
      </c>
      <c r="CH9" s="189">
        <f t="shared" si="120"/>
        <v>2037</v>
      </c>
      <c r="CI9" s="189">
        <f t="shared" si="120"/>
        <v>2037</v>
      </c>
      <c r="CJ9" s="189">
        <f t="shared" si="120"/>
        <v>2037</v>
      </c>
      <c r="CK9" s="189">
        <f t="shared" si="120"/>
        <v>2038</v>
      </c>
      <c r="CL9" s="189">
        <f t="shared" si="120"/>
        <v>2038</v>
      </c>
      <c r="CM9" s="189">
        <f t="shared" si="120"/>
        <v>2038</v>
      </c>
      <c r="CN9" s="189">
        <f t="shared" si="120"/>
        <v>2038</v>
      </c>
      <c r="CO9" s="189">
        <f t="shared" si="120"/>
        <v>2039</v>
      </c>
      <c r="CP9" s="189">
        <f t="shared" si="120"/>
        <v>2039</v>
      </c>
      <c r="CQ9" s="189">
        <f t="shared" si="120"/>
        <v>2039</v>
      </c>
      <c r="CR9" s="189">
        <f t="shared" si="120"/>
        <v>2039</v>
      </c>
      <c r="CS9" s="189">
        <f t="shared" si="120"/>
        <v>2040</v>
      </c>
      <c r="CT9" s="189">
        <f t="shared" si="120"/>
        <v>2040</v>
      </c>
      <c r="CU9" s="189">
        <f t="shared" si="120"/>
        <v>2040</v>
      </c>
      <c r="CV9" s="189">
        <f t="shared" si="120"/>
        <v>2040</v>
      </c>
      <c r="CW9" s="189">
        <f t="shared" si="120"/>
        <v>2041</v>
      </c>
      <c r="CX9" s="189">
        <f t="shared" si="120"/>
        <v>2041</v>
      </c>
      <c r="CY9" s="189">
        <f t="shared" si="120"/>
        <v>2041</v>
      </c>
      <c r="CZ9" s="189">
        <f t="shared" si="120"/>
        <v>2041</v>
      </c>
      <c r="DA9" s="189">
        <f t="shared" si="120"/>
        <v>2042</v>
      </c>
      <c r="DB9" s="189">
        <f t="shared" si="120"/>
        <v>2042</v>
      </c>
      <c r="DC9" s="189">
        <f t="shared" si="120"/>
        <v>2042</v>
      </c>
      <c r="DD9" s="189">
        <f t="shared" si="120"/>
        <v>2042</v>
      </c>
      <c r="DE9" s="189">
        <f t="shared" si="120"/>
        <v>2043</v>
      </c>
      <c r="DF9" s="189">
        <f t="shared" si="120"/>
        <v>2043</v>
      </c>
      <c r="DG9" s="189">
        <f t="shared" si="120"/>
        <v>2043</v>
      </c>
      <c r="DH9" s="189">
        <f t="shared" si="120"/>
        <v>2043</v>
      </c>
      <c r="DI9" s="189">
        <f t="shared" si="120"/>
        <v>2044</v>
      </c>
      <c r="DJ9" s="189">
        <f t="shared" si="120"/>
        <v>2044</v>
      </c>
      <c r="DK9" s="189">
        <f t="shared" si="120"/>
        <v>2044</v>
      </c>
      <c r="DL9" s="189">
        <f t="shared" si="120"/>
        <v>2044</v>
      </c>
      <c r="DM9" s="189">
        <f t="shared" si="120"/>
        <v>2045</v>
      </c>
      <c r="DN9" s="189">
        <f t="shared" si="120"/>
        <v>2045</v>
      </c>
      <c r="DO9" s="189">
        <f t="shared" si="120"/>
        <v>2045</v>
      </c>
      <c r="DP9" s="189">
        <f t="shared" si="120"/>
        <v>2045</v>
      </c>
      <c r="DQ9" s="189">
        <f t="shared" si="120"/>
        <v>2046</v>
      </c>
      <c r="DR9" s="189">
        <f t="shared" si="120"/>
        <v>2046</v>
      </c>
      <c r="DS9" s="189">
        <f t="shared" si="120"/>
        <v>2046</v>
      </c>
      <c r="DT9" s="189">
        <f t="shared" si="120"/>
        <v>2046</v>
      </c>
      <c r="DU9" s="189">
        <f t="shared" si="120"/>
        <v>2047</v>
      </c>
      <c r="DV9" s="189">
        <f t="shared" si="120"/>
        <v>2047</v>
      </c>
      <c r="DW9" s="189">
        <f t="shared" si="120"/>
        <v>2047</v>
      </c>
      <c r="DX9" s="189">
        <f t="shared" si="120"/>
        <v>2047</v>
      </c>
      <c r="DY9" s="189">
        <f t="shared" si="120"/>
        <v>2048</v>
      </c>
      <c r="DZ9" s="189">
        <f t="shared" si="120"/>
        <v>2048</v>
      </c>
      <c r="EA9" s="189">
        <f t="shared" si="120"/>
        <v>2048</v>
      </c>
      <c r="EB9" s="189">
        <f t="shared" si="120"/>
        <v>2048</v>
      </c>
      <c r="EC9" s="189">
        <f t="shared" si="120"/>
        <v>2049</v>
      </c>
      <c r="ED9" s="189">
        <f t="shared" si="120"/>
        <v>2049</v>
      </c>
      <c r="EE9" s="189">
        <f t="shared" si="120"/>
        <v>2049</v>
      </c>
      <c r="EF9" s="189">
        <f t="shared" si="120"/>
        <v>2049</v>
      </c>
      <c r="EG9" s="189">
        <f t="shared" si="120"/>
        <v>2050</v>
      </c>
      <c r="EH9" s="189">
        <f t="shared" si="120"/>
        <v>2050</v>
      </c>
      <c r="EI9" s="189">
        <f t="shared" si="120"/>
        <v>2050</v>
      </c>
      <c r="EJ9" s="189">
        <f t="shared" ref="EJ9:EZ9" si="121">YEAR(EJ8)</f>
        <v>2050</v>
      </c>
      <c r="EK9" s="189">
        <f t="shared" si="121"/>
        <v>2051</v>
      </c>
      <c r="EL9" s="189">
        <f t="shared" si="121"/>
        <v>2051</v>
      </c>
      <c r="EM9" s="189">
        <f t="shared" si="121"/>
        <v>2051</v>
      </c>
      <c r="EN9" s="189">
        <f t="shared" si="121"/>
        <v>2051</v>
      </c>
      <c r="EO9" s="189">
        <f t="shared" si="121"/>
        <v>2052</v>
      </c>
      <c r="EP9" s="189">
        <f t="shared" si="121"/>
        <v>2052</v>
      </c>
      <c r="EQ9" s="189">
        <f t="shared" si="121"/>
        <v>2052</v>
      </c>
      <c r="ER9" s="189">
        <f t="shared" si="121"/>
        <v>2052</v>
      </c>
      <c r="ES9" s="189">
        <f t="shared" si="121"/>
        <v>2053</v>
      </c>
      <c r="ET9" s="189">
        <f t="shared" si="121"/>
        <v>2053</v>
      </c>
      <c r="EU9" s="189">
        <f t="shared" si="121"/>
        <v>2053</v>
      </c>
      <c r="EV9" s="189">
        <f t="shared" si="121"/>
        <v>2053</v>
      </c>
      <c r="EW9" s="189">
        <f t="shared" si="121"/>
        <v>2054</v>
      </c>
      <c r="EX9" s="189">
        <f t="shared" si="121"/>
        <v>2054</v>
      </c>
      <c r="EY9" s="189">
        <f t="shared" si="121"/>
        <v>2054</v>
      </c>
      <c r="EZ9" s="189">
        <f t="shared" si="121"/>
        <v>2054</v>
      </c>
      <c r="FA9" s="189">
        <f t="shared" ref="FA9:GI9" si="122">YEAR(FA8)</f>
        <v>2055</v>
      </c>
      <c r="FB9" s="189">
        <f t="shared" si="122"/>
        <v>2055</v>
      </c>
      <c r="FC9" s="189">
        <f t="shared" si="122"/>
        <v>2055</v>
      </c>
      <c r="FD9" s="189">
        <f t="shared" si="122"/>
        <v>2055</v>
      </c>
      <c r="FE9" s="189">
        <f t="shared" si="122"/>
        <v>2056</v>
      </c>
      <c r="FF9" s="189">
        <f t="shared" si="122"/>
        <v>2056</v>
      </c>
      <c r="FG9" s="189">
        <f t="shared" si="122"/>
        <v>2056</v>
      </c>
      <c r="FH9" s="189">
        <f t="shared" si="122"/>
        <v>2056</v>
      </c>
      <c r="FI9" s="189">
        <f t="shared" si="122"/>
        <v>2057</v>
      </c>
      <c r="FJ9" s="189">
        <f t="shared" si="122"/>
        <v>2057</v>
      </c>
      <c r="FK9" s="189">
        <f t="shared" si="122"/>
        <v>2057</v>
      </c>
      <c r="FL9" s="189">
        <f t="shared" si="122"/>
        <v>2057</v>
      </c>
      <c r="FM9" s="189">
        <f t="shared" si="122"/>
        <v>2058</v>
      </c>
      <c r="FN9" s="189">
        <f t="shared" si="122"/>
        <v>2058</v>
      </c>
      <c r="FO9" s="189">
        <f t="shared" si="122"/>
        <v>2058</v>
      </c>
      <c r="FP9" s="189">
        <f t="shared" si="122"/>
        <v>2058</v>
      </c>
      <c r="FQ9" s="189">
        <f t="shared" si="122"/>
        <v>2059</v>
      </c>
      <c r="FR9" s="189">
        <f t="shared" si="122"/>
        <v>2059</v>
      </c>
      <c r="FS9" s="189">
        <f t="shared" si="122"/>
        <v>2059</v>
      </c>
      <c r="FT9" s="189">
        <f t="shared" si="122"/>
        <v>2059</v>
      </c>
      <c r="FU9" s="189">
        <f t="shared" si="122"/>
        <v>2060</v>
      </c>
      <c r="FV9" s="189">
        <f t="shared" si="122"/>
        <v>2060</v>
      </c>
      <c r="FW9" s="189">
        <f t="shared" si="122"/>
        <v>2060</v>
      </c>
      <c r="FX9" s="189">
        <f t="shared" si="122"/>
        <v>2060</v>
      </c>
      <c r="FY9" s="189">
        <f t="shared" si="122"/>
        <v>2061</v>
      </c>
      <c r="FZ9" s="189">
        <f t="shared" si="122"/>
        <v>2061</v>
      </c>
      <c r="GA9" s="189">
        <f t="shared" si="122"/>
        <v>2061</v>
      </c>
      <c r="GB9" s="189">
        <f t="shared" si="122"/>
        <v>2061</v>
      </c>
      <c r="GC9" s="189">
        <f t="shared" si="122"/>
        <v>2062</v>
      </c>
      <c r="GD9" s="189">
        <f t="shared" si="122"/>
        <v>2062</v>
      </c>
      <c r="GE9" s="189">
        <f t="shared" si="122"/>
        <v>2062</v>
      </c>
      <c r="GF9" s="189">
        <f t="shared" si="122"/>
        <v>2062</v>
      </c>
      <c r="GG9" s="189">
        <f t="shared" si="122"/>
        <v>2063</v>
      </c>
      <c r="GH9" s="189">
        <f t="shared" si="122"/>
        <v>2063</v>
      </c>
      <c r="GI9" s="189">
        <f t="shared" si="122"/>
        <v>2063</v>
      </c>
      <c r="GJ9" s="189">
        <f t="shared" ref="GJ9:GW9" si="123">YEAR(GJ8)</f>
        <v>2063</v>
      </c>
      <c r="GK9" s="189">
        <f t="shared" si="123"/>
        <v>2064</v>
      </c>
      <c r="GL9" s="189">
        <f t="shared" si="123"/>
        <v>2064</v>
      </c>
      <c r="GM9" s="189">
        <f t="shared" si="123"/>
        <v>2064</v>
      </c>
      <c r="GN9" s="189">
        <f t="shared" si="123"/>
        <v>2064</v>
      </c>
      <c r="GO9" s="189">
        <f t="shared" si="123"/>
        <v>2065</v>
      </c>
      <c r="GP9" s="189">
        <f t="shared" si="123"/>
        <v>2065</v>
      </c>
      <c r="GQ9" s="189">
        <f t="shared" si="123"/>
        <v>2065</v>
      </c>
      <c r="GR9" s="189">
        <f t="shared" si="123"/>
        <v>2065</v>
      </c>
      <c r="GS9" s="189">
        <f t="shared" si="123"/>
        <v>2066</v>
      </c>
      <c r="GT9" s="189">
        <f t="shared" si="123"/>
        <v>2066</v>
      </c>
      <c r="GU9" s="189">
        <f t="shared" si="123"/>
        <v>2066</v>
      </c>
      <c r="GV9" s="189">
        <f t="shared" si="123"/>
        <v>2066</v>
      </c>
      <c r="GW9" s="189">
        <f t="shared" si="123"/>
        <v>2067</v>
      </c>
    </row>
    <row r="10" spans="1:205" x14ac:dyDescent="0.3">
      <c r="D10" s="141" t="s">
        <v>220</v>
      </c>
      <c r="E10" s="127" t="s">
        <v>221</v>
      </c>
      <c r="F10" s="177">
        <f>'Operating Assumptions'!F6</f>
        <v>46143</v>
      </c>
      <c r="H10" s="184">
        <v>6.6666666666666671E-3</v>
      </c>
      <c r="I10" s="129">
        <f>COUNTIF(L10:EZ10,TRUE)</f>
        <v>4</v>
      </c>
      <c r="J10" s="126" t="b">
        <f>I10=I10</f>
        <v>1</v>
      </c>
      <c r="L10" s="1" t="b">
        <f t="shared" ref="L10:BW10" si="124">L7&lt;$F$10</f>
        <v>1</v>
      </c>
      <c r="M10" s="1" t="b">
        <f t="shared" si="124"/>
        <v>1</v>
      </c>
      <c r="N10" s="1" t="b">
        <f t="shared" si="124"/>
        <v>1</v>
      </c>
      <c r="O10" s="1" t="b">
        <f t="shared" si="124"/>
        <v>1</v>
      </c>
      <c r="P10" s="1" t="b">
        <f t="shared" si="124"/>
        <v>0</v>
      </c>
      <c r="Q10" s="1" t="b">
        <f t="shared" si="124"/>
        <v>0</v>
      </c>
      <c r="R10" s="1" t="b">
        <f t="shared" si="124"/>
        <v>0</v>
      </c>
      <c r="S10" s="1" t="b">
        <f t="shared" si="124"/>
        <v>0</v>
      </c>
      <c r="T10" s="1" t="b">
        <f t="shared" si="124"/>
        <v>0</v>
      </c>
      <c r="U10" s="1" t="b">
        <f t="shared" si="124"/>
        <v>0</v>
      </c>
      <c r="V10" s="1" t="b">
        <f t="shared" si="124"/>
        <v>0</v>
      </c>
      <c r="W10" s="1" t="b">
        <f t="shared" si="124"/>
        <v>0</v>
      </c>
      <c r="X10" s="1" t="b">
        <f t="shared" si="124"/>
        <v>0</v>
      </c>
      <c r="Y10" s="1" t="b">
        <f t="shared" si="124"/>
        <v>0</v>
      </c>
      <c r="Z10" s="1" t="b">
        <f t="shared" si="124"/>
        <v>0</v>
      </c>
      <c r="AA10" s="1" t="b">
        <f t="shared" si="124"/>
        <v>0</v>
      </c>
      <c r="AB10" s="1" t="b">
        <f t="shared" si="124"/>
        <v>0</v>
      </c>
      <c r="AC10" s="1" t="b">
        <f t="shared" si="124"/>
        <v>0</v>
      </c>
      <c r="AD10" s="1" t="b">
        <f t="shared" si="124"/>
        <v>0</v>
      </c>
      <c r="AE10" s="1" t="b">
        <f t="shared" si="124"/>
        <v>0</v>
      </c>
      <c r="AF10" s="1" t="b">
        <f t="shared" si="124"/>
        <v>0</v>
      </c>
      <c r="AG10" s="1" t="b">
        <f t="shared" si="124"/>
        <v>0</v>
      </c>
      <c r="AH10" s="1" t="b">
        <f t="shared" si="124"/>
        <v>0</v>
      </c>
      <c r="AI10" s="1" t="b">
        <f t="shared" si="124"/>
        <v>0</v>
      </c>
      <c r="AJ10" s="1" t="b">
        <f t="shared" si="124"/>
        <v>0</v>
      </c>
      <c r="AK10" s="1" t="b">
        <f t="shared" si="124"/>
        <v>0</v>
      </c>
      <c r="AL10" s="1" t="b">
        <f t="shared" si="124"/>
        <v>0</v>
      </c>
      <c r="AM10" s="1" t="b">
        <f t="shared" si="124"/>
        <v>0</v>
      </c>
      <c r="AN10" s="1" t="b">
        <f t="shared" si="124"/>
        <v>0</v>
      </c>
      <c r="AO10" s="1" t="b">
        <f t="shared" si="124"/>
        <v>0</v>
      </c>
      <c r="AP10" s="1" t="b">
        <f t="shared" si="124"/>
        <v>0</v>
      </c>
      <c r="AQ10" s="1" t="b">
        <f t="shared" si="124"/>
        <v>0</v>
      </c>
      <c r="AR10" s="1" t="b">
        <f t="shared" si="124"/>
        <v>0</v>
      </c>
      <c r="AS10" s="1" t="b">
        <f t="shared" si="124"/>
        <v>0</v>
      </c>
      <c r="AT10" s="1" t="b">
        <f t="shared" si="124"/>
        <v>0</v>
      </c>
      <c r="AU10" s="1" t="b">
        <f t="shared" si="124"/>
        <v>0</v>
      </c>
      <c r="AV10" s="1" t="b">
        <f t="shared" si="124"/>
        <v>0</v>
      </c>
      <c r="AW10" s="1" t="b">
        <f t="shared" si="124"/>
        <v>0</v>
      </c>
      <c r="AX10" s="1" t="b">
        <f t="shared" si="124"/>
        <v>0</v>
      </c>
      <c r="AY10" s="1" t="b">
        <f t="shared" si="124"/>
        <v>0</v>
      </c>
      <c r="AZ10" s="1" t="b">
        <f t="shared" si="124"/>
        <v>0</v>
      </c>
      <c r="BA10" s="1" t="b">
        <f t="shared" si="124"/>
        <v>0</v>
      </c>
      <c r="BB10" s="1" t="b">
        <f t="shared" si="124"/>
        <v>0</v>
      </c>
      <c r="BC10" s="1" t="b">
        <f t="shared" si="124"/>
        <v>0</v>
      </c>
      <c r="BD10" s="1" t="b">
        <f t="shared" si="124"/>
        <v>0</v>
      </c>
      <c r="BE10" s="1" t="b">
        <f t="shared" si="124"/>
        <v>0</v>
      </c>
      <c r="BF10" s="1" t="b">
        <f t="shared" si="124"/>
        <v>0</v>
      </c>
      <c r="BG10" s="1" t="b">
        <f t="shared" si="124"/>
        <v>0</v>
      </c>
      <c r="BH10" s="1" t="b">
        <f t="shared" si="124"/>
        <v>0</v>
      </c>
      <c r="BI10" s="1" t="b">
        <f t="shared" si="124"/>
        <v>0</v>
      </c>
      <c r="BJ10" s="1" t="b">
        <f t="shared" si="124"/>
        <v>0</v>
      </c>
      <c r="BK10" s="1" t="b">
        <f t="shared" si="124"/>
        <v>0</v>
      </c>
      <c r="BL10" s="1" t="b">
        <f t="shared" si="124"/>
        <v>0</v>
      </c>
      <c r="BM10" s="1" t="b">
        <f t="shared" si="124"/>
        <v>0</v>
      </c>
      <c r="BN10" s="1" t="b">
        <f t="shared" si="124"/>
        <v>0</v>
      </c>
      <c r="BO10" s="1" t="b">
        <f t="shared" si="124"/>
        <v>0</v>
      </c>
      <c r="BP10" s="1" t="b">
        <f t="shared" si="124"/>
        <v>0</v>
      </c>
      <c r="BQ10" s="1" t="b">
        <f t="shared" si="124"/>
        <v>0</v>
      </c>
      <c r="BR10" s="1" t="b">
        <f t="shared" si="124"/>
        <v>0</v>
      </c>
      <c r="BS10" s="1" t="b">
        <f t="shared" si="124"/>
        <v>0</v>
      </c>
      <c r="BT10" s="1" t="b">
        <f t="shared" si="124"/>
        <v>0</v>
      </c>
      <c r="BU10" s="1" t="b">
        <f t="shared" si="124"/>
        <v>0</v>
      </c>
      <c r="BV10" s="1" t="b">
        <f t="shared" si="124"/>
        <v>0</v>
      </c>
      <c r="BW10" s="1" t="b">
        <f t="shared" si="124"/>
        <v>0</v>
      </c>
      <c r="BX10" s="1" t="b">
        <f t="shared" ref="BX10:EI10" si="125">BX7&lt;$F$10</f>
        <v>0</v>
      </c>
      <c r="BY10" s="1" t="b">
        <f t="shared" si="125"/>
        <v>0</v>
      </c>
      <c r="BZ10" s="1" t="b">
        <f t="shared" si="125"/>
        <v>0</v>
      </c>
      <c r="CA10" s="1" t="b">
        <f t="shared" si="125"/>
        <v>0</v>
      </c>
      <c r="CB10" s="1" t="b">
        <f t="shared" si="125"/>
        <v>0</v>
      </c>
      <c r="CC10" s="1" t="b">
        <f t="shared" si="125"/>
        <v>0</v>
      </c>
      <c r="CD10" s="1" t="b">
        <f t="shared" si="125"/>
        <v>0</v>
      </c>
      <c r="CE10" s="1" t="b">
        <f t="shared" si="125"/>
        <v>0</v>
      </c>
      <c r="CF10" s="1" t="b">
        <f t="shared" si="125"/>
        <v>0</v>
      </c>
      <c r="CG10" s="1" t="b">
        <f t="shared" si="125"/>
        <v>0</v>
      </c>
      <c r="CH10" s="1" t="b">
        <f t="shared" si="125"/>
        <v>0</v>
      </c>
      <c r="CI10" s="1" t="b">
        <f t="shared" si="125"/>
        <v>0</v>
      </c>
      <c r="CJ10" s="1" t="b">
        <f t="shared" si="125"/>
        <v>0</v>
      </c>
      <c r="CK10" s="1" t="b">
        <f t="shared" si="125"/>
        <v>0</v>
      </c>
      <c r="CL10" s="1" t="b">
        <f t="shared" si="125"/>
        <v>0</v>
      </c>
      <c r="CM10" s="1" t="b">
        <f t="shared" si="125"/>
        <v>0</v>
      </c>
      <c r="CN10" s="1" t="b">
        <f t="shared" si="125"/>
        <v>0</v>
      </c>
      <c r="CO10" s="1" t="b">
        <f t="shared" si="125"/>
        <v>0</v>
      </c>
      <c r="CP10" s="1" t="b">
        <f t="shared" si="125"/>
        <v>0</v>
      </c>
      <c r="CQ10" s="1" t="b">
        <f t="shared" si="125"/>
        <v>0</v>
      </c>
      <c r="CR10" s="1" t="b">
        <f t="shared" si="125"/>
        <v>0</v>
      </c>
      <c r="CS10" s="1" t="b">
        <f t="shared" si="125"/>
        <v>0</v>
      </c>
      <c r="CT10" s="1" t="b">
        <f t="shared" si="125"/>
        <v>0</v>
      </c>
      <c r="CU10" s="1" t="b">
        <f t="shared" si="125"/>
        <v>0</v>
      </c>
      <c r="CV10" s="1" t="b">
        <f t="shared" si="125"/>
        <v>0</v>
      </c>
      <c r="CW10" s="1" t="b">
        <f t="shared" si="125"/>
        <v>0</v>
      </c>
      <c r="CX10" s="1" t="b">
        <f t="shared" si="125"/>
        <v>0</v>
      </c>
      <c r="CY10" s="1" t="b">
        <f t="shared" si="125"/>
        <v>0</v>
      </c>
      <c r="CZ10" s="1" t="b">
        <f t="shared" si="125"/>
        <v>0</v>
      </c>
      <c r="DA10" s="1" t="b">
        <f t="shared" si="125"/>
        <v>0</v>
      </c>
      <c r="DB10" s="1" t="b">
        <f t="shared" si="125"/>
        <v>0</v>
      </c>
      <c r="DC10" s="1" t="b">
        <f t="shared" si="125"/>
        <v>0</v>
      </c>
      <c r="DD10" s="1" t="b">
        <f t="shared" si="125"/>
        <v>0</v>
      </c>
      <c r="DE10" s="1" t="b">
        <f t="shared" si="125"/>
        <v>0</v>
      </c>
      <c r="DF10" s="1" t="b">
        <f t="shared" si="125"/>
        <v>0</v>
      </c>
      <c r="DG10" s="1" t="b">
        <f t="shared" si="125"/>
        <v>0</v>
      </c>
      <c r="DH10" s="1" t="b">
        <f t="shared" si="125"/>
        <v>0</v>
      </c>
      <c r="DI10" s="1" t="b">
        <f t="shared" si="125"/>
        <v>0</v>
      </c>
      <c r="DJ10" s="1" t="b">
        <f t="shared" si="125"/>
        <v>0</v>
      </c>
      <c r="DK10" s="1" t="b">
        <f t="shared" si="125"/>
        <v>0</v>
      </c>
      <c r="DL10" s="1" t="b">
        <f t="shared" si="125"/>
        <v>0</v>
      </c>
      <c r="DM10" s="1" t="b">
        <f t="shared" si="125"/>
        <v>0</v>
      </c>
      <c r="DN10" s="1" t="b">
        <f t="shared" si="125"/>
        <v>0</v>
      </c>
      <c r="DO10" s="1" t="b">
        <f t="shared" si="125"/>
        <v>0</v>
      </c>
      <c r="DP10" s="1" t="b">
        <f t="shared" si="125"/>
        <v>0</v>
      </c>
      <c r="DQ10" s="1" t="b">
        <f t="shared" si="125"/>
        <v>0</v>
      </c>
      <c r="DR10" s="1" t="b">
        <f t="shared" si="125"/>
        <v>0</v>
      </c>
      <c r="DS10" s="1" t="b">
        <f t="shared" si="125"/>
        <v>0</v>
      </c>
      <c r="DT10" s="1" t="b">
        <f t="shared" si="125"/>
        <v>0</v>
      </c>
      <c r="DU10" s="1" t="b">
        <f t="shared" si="125"/>
        <v>0</v>
      </c>
      <c r="DV10" s="1" t="b">
        <f t="shared" si="125"/>
        <v>0</v>
      </c>
      <c r="DW10" s="1" t="b">
        <f t="shared" si="125"/>
        <v>0</v>
      </c>
      <c r="DX10" s="1" t="b">
        <f t="shared" si="125"/>
        <v>0</v>
      </c>
      <c r="DY10" s="1" t="b">
        <f t="shared" si="125"/>
        <v>0</v>
      </c>
      <c r="DZ10" s="1" t="b">
        <f t="shared" si="125"/>
        <v>0</v>
      </c>
      <c r="EA10" s="1" t="b">
        <f t="shared" si="125"/>
        <v>0</v>
      </c>
      <c r="EB10" s="1" t="b">
        <f t="shared" si="125"/>
        <v>0</v>
      </c>
      <c r="EC10" s="1" t="b">
        <f t="shared" si="125"/>
        <v>0</v>
      </c>
      <c r="ED10" s="1" t="b">
        <f t="shared" si="125"/>
        <v>0</v>
      </c>
      <c r="EE10" s="1" t="b">
        <f t="shared" si="125"/>
        <v>0</v>
      </c>
      <c r="EF10" s="1" t="b">
        <f t="shared" si="125"/>
        <v>0</v>
      </c>
      <c r="EG10" s="1" t="b">
        <f t="shared" si="125"/>
        <v>0</v>
      </c>
      <c r="EH10" s="1" t="b">
        <f t="shared" si="125"/>
        <v>0</v>
      </c>
      <c r="EI10" s="1" t="b">
        <f t="shared" si="125"/>
        <v>0</v>
      </c>
      <c r="EJ10" s="1" t="b">
        <f t="shared" ref="EJ10:EZ10" si="126">EJ7&lt;$F$10</f>
        <v>0</v>
      </c>
      <c r="EK10" s="1" t="b">
        <f t="shared" si="126"/>
        <v>0</v>
      </c>
      <c r="EL10" s="1" t="b">
        <f t="shared" si="126"/>
        <v>0</v>
      </c>
      <c r="EM10" s="1" t="b">
        <f t="shared" si="126"/>
        <v>0</v>
      </c>
      <c r="EN10" s="1" t="b">
        <f t="shared" si="126"/>
        <v>0</v>
      </c>
      <c r="EO10" s="1" t="b">
        <f t="shared" si="126"/>
        <v>0</v>
      </c>
      <c r="EP10" s="1" t="b">
        <f t="shared" si="126"/>
        <v>0</v>
      </c>
      <c r="EQ10" s="1" t="b">
        <f t="shared" si="126"/>
        <v>0</v>
      </c>
      <c r="ER10" s="1" t="b">
        <f t="shared" si="126"/>
        <v>0</v>
      </c>
      <c r="ES10" s="1" t="b">
        <f t="shared" si="126"/>
        <v>0</v>
      </c>
      <c r="ET10" s="1" t="b">
        <f t="shared" si="126"/>
        <v>0</v>
      </c>
      <c r="EU10" s="1" t="b">
        <f t="shared" si="126"/>
        <v>0</v>
      </c>
      <c r="EV10" s="1" t="b">
        <f t="shared" si="126"/>
        <v>0</v>
      </c>
      <c r="EW10" s="1" t="b">
        <f t="shared" si="126"/>
        <v>0</v>
      </c>
      <c r="EX10" s="1" t="b">
        <f t="shared" si="126"/>
        <v>0</v>
      </c>
      <c r="EY10" s="1" t="b">
        <f t="shared" si="126"/>
        <v>0</v>
      </c>
      <c r="EZ10" s="1" t="b">
        <f t="shared" si="126"/>
        <v>0</v>
      </c>
      <c r="FA10" s="1" t="b">
        <f t="shared" ref="FA10:GI10" si="127">FA7&lt;$F$10</f>
        <v>0</v>
      </c>
      <c r="FB10" s="1" t="b">
        <f t="shared" si="127"/>
        <v>0</v>
      </c>
      <c r="FC10" s="1" t="b">
        <f t="shared" si="127"/>
        <v>0</v>
      </c>
      <c r="FD10" s="1" t="b">
        <f t="shared" si="127"/>
        <v>0</v>
      </c>
      <c r="FE10" s="1" t="b">
        <f t="shared" si="127"/>
        <v>0</v>
      </c>
      <c r="FF10" s="1" t="b">
        <f t="shared" si="127"/>
        <v>0</v>
      </c>
      <c r="FG10" s="1" t="b">
        <f t="shared" si="127"/>
        <v>0</v>
      </c>
      <c r="FH10" s="1" t="b">
        <f t="shared" si="127"/>
        <v>0</v>
      </c>
      <c r="FI10" s="1" t="b">
        <f t="shared" si="127"/>
        <v>0</v>
      </c>
      <c r="FJ10" s="1" t="b">
        <f t="shared" si="127"/>
        <v>0</v>
      </c>
      <c r="FK10" s="1" t="b">
        <f t="shared" si="127"/>
        <v>0</v>
      </c>
      <c r="FL10" s="1" t="b">
        <f t="shared" si="127"/>
        <v>0</v>
      </c>
      <c r="FM10" s="1" t="b">
        <f t="shared" si="127"/>
        <v>0</v>
      </c>
      <c r="FN10" s="1" t="b">
        <f t="shared" si="127"/>
        <v>0</v>
      </c>
      <c r="FO10" s="1" t="b">
        <f t="shared" si="127"/>
        <v>0</v>
      </c>
      <c r="FP10" s="1" t="b">
        <f t="shared" si="127"/>
        <v>0</v>
      </c>
      <c r="FQ10" s="1" t="b">
        <f t="shared" si="127"/>
        <v>0</v>
      </c>
      <c r="FR10" s="1" t="b">
        <f t="shared" si="127"/>
        <v>0</v>
      </c>
      <c r="FS10" s="1" t="b">
        <f t="shared" si="127"/>
        <v>0</v>
      </c>
      <c r="FT10" s="1" t="b">
        <f t="shared" si="127"/>
        <v>0</v>
      </c>
      <c r="FU10" s="1" t="b">
        <f t="shared" si="127"/>
        <v>0</v>
      </c>
      <c r="FV10" s="1" t="b">
        <f t="shared" si="127"/>
        <v>0</v>
      </c>
      <c r="FW10" s="1" t="b">
        <f t="shared" si="127"/>
        <v>0</v>
      </c>
      <c r="FX10" s="1" t="b">
        <f t="shared" si="127"/>
        <v>0</v>
      </c>
      <c r="FY10" s="1" t="b">
        <f t="shared" si="127"/>
        <v>0</v>
      </c>
      <c r="FZ10" s="1" t="b">
        <f t="shared" si="127"/>
        <v>0</v>
      </c>
      <c r="GA10" s="1" t="b">
        <f t="shared" si="127"/>
        <v>0</v>
      </c>
      <c r="GB10" s="1" t="b">
        <f t="shared" si="127"/>
        <v>0</v>
      </c>
      <c r="GC10" s="1" t="b">
        <f t="shared" si="127"/>
        <v>0</v>
      </c>
      <c r="GD10" s="1" t="b">
        <f t="shared" si="127"/>
        <v>0</v>
      </c>
      <c r="GE10" s="1" t="b">
        <f t="shared" si="127"/>
        <v>0</v>
      </c>
      <c r="GF10" s="1" t="b">
        <f t="shared" si="127"/>
        <v>0</v>
      </c>
      <c r="GG10" s="1" t="b">
        <f t="shared" si="127"/>
        <v>0</v>
      </c>
      <c r="GH10" s="1" t="b">
        <f t="shared" si="127"/>
        <v>0</v>
      </c>
      <c r="GI10" s="1" t="b">
        <f t="shared" si="127"/>
        <v>0</v>
      </c>
      <c r="GJ10" s="1" t="b">
        <f t="shared" ref="GJ10:GW10" si="128">GJ7&lt;$F$10</f>
        <v>0</v>
      </c>
      <c r="GK10" s="1" t="b">
        <f t="shared" si="128"/>
        <v>0</v>
      </c>
      <c r="GL10" s="1" t="b">
        <f t="shared" si="128"/>
        <v>0</v>
      </c>
      <c r="GM10" s="1" t="b">
        <f t="shared" si="128"/>
        <v>0</v>
      </c>
      <c r="GN10" s="1" t="b">
        <f t="shared" si="128"/>
        <v>0</v>
      </c>
      <c r="GO10" s="1" t="b">
        <f t="shared" si="128"/>
        <v>0</v>
      </c>
      <c r="GP10" s="1" t="b">
        <f t="shared" si="128"/>
        <v>0</v>
      </c>
      <c r="GQ10" s="1" t="b">
        <f t="shared" si="128"/>
        <v>0</v>
      </c>
      <c r="GR10" s="1" t="b">
        <f t="shared" si="128"/>
        <v>0</v>
      </c>
      <c r="GS10" s="1" t="b">
        <f t="shared" si="128"/>
        <v>0</v>
      </c>
      <c r="GT10" s="1" t="b">
        <f t="shared" si="128"/>
        <v>0</v>
      </c>
      <c r="GU10" s="1" t="b">
        <f t="shared" si="128"/>
        <v>0</v>
      </c>
      <c r="GV10" s="1" t="b">
        <f t="shared" si="128"/>
        <v>0</v>
      </c>
      <c r="GW10" s="1" t="b">
        <f t="shared" si="128"/>
        <v>0</v>
      </c>
    </row>
    <row r="11" spans="1:205" x14ac:dyDescent="0.3">
      <c r="D11" s="141" t="s">
        <v>3</v>
      </c>
      <c r="E11" s="127" t="s">
        <v>222</v>
      </c>
      <c r="F11" s="177">
        <f>'Operating Assumptions'!F8</f>
        <v>47362</v>
      </c>
      <c r="H11" s="181">
        <v>0</v>
      </c>
      <c r="I11" s="129">
        <f>COUNTIF(L11:EZ11,TRUE)</f>
        <v>40</v>
      </c>
      <c r="J11" s="126" t="b">
        <f>I11=I11</f>
        <v>1</v>
      </c>
      <c r="L11" s="1" t="b">
        <f t="shared" ref="L11:BW11" si="129">AND(L7&gt;=$F$10,L7&lt;$F$11)</f>
        <v>0</v>
      </c>
      <c r="M11" s="1" t="b">
        <f t="shared" si="129"/>
        <v>0</v>
      </c>
      <c r="N11" s="1" t="b">
        <f t="shared" si="129"/>
        <v>0</v>
      </c>
      <c r="O11" s="1" t="b">
        <f t="shared" si="129"/>
        <v>0</v>
      </c>
      <c r="P11" s="1" t="b">
        <f t="shared" si="129"/>
        <v>1</v>
      </c>
      <c r="Q11" s="1" t="b">
        <f t="shared" si="129"/>
        <v>1</v>
      </c>
      <c r="R11" s="1" t="b">
        <f t="shared" si="129"/>
        <v>1</v>
      </c>
      <c r="S11" s="1" t="b">
        <f t="shared" si="129"/>
        <v>1</v>
      </c>
      <c r="T11" s="1" t="b">
        <f t="shared" si="129"/>
        <v>1</v>
      </c>
      <c r="U11" s="1" t="b">
        <f t="shared" si="129"/>
        <v>1</v>
      </c>
      <c r="V11" s="1" t="b">
        <f t="shared" si="129"/>
        <v>1</v>
      </c>
      <c r="W11" s="1" t="b">
        <f t="shared" si="129"/>
        <v>1</v>
      </c>
      <c r="X11" s="1" t="b">
        <f t="shared" si="129"/>
        <v>1</v>
      </c>
      <c r="Y11" s="1" t="b">
        <f t="shared" si="129"/>
        <v>1</v>
      </c>
      <c r="Z11" s="1" t="b">
        <f t="shared" si="129"/>
        <v>1</v>
      </c>
      <c r="AA11" s="1" t="b">
        <f t="shared" si="129"/>
        <v>1</v>
      </c>
      <c r="AB11" s="1" t="b">
        <f t="shared" si="129"/>
        <v>1</v>
      </c>
      <c r="AC11" s="1" t="b">
        <f t="shared" si="129"/>
        <v>1</v>
      </c>
      <c r="AD11" s="1" t="b">
        <f t="shared" si="129"/>
        <v>1</v>
      </c>
      <c r="AE11" s="1" t="b">
        <f t="shared" si="129"/>
        <v>1</v>
      </c>
      <c r="AF11" s="1" t="b">
        <f t="shared" si="129"/>
        <v>1</v>
      </c>
      <c r="AG11" s="1" t="b">
        <f t="shared" si="129"/>
        <v>1</v>
      </c>
      <c r="AH11" s="1" t="b">
        <f t="shared" si="129"/>
        <v>1</v>
      </c>
      <c r="AI11" s="1" t="b">
        <f t="shared" si="129"/>
        <v>1</v>
      </c>
      <c r="AJ11" s="1" t="b">
        <f t="shared" si="129"/>
        <v>1</v>
      </c>
      <c r="AK11" s="1" t="b">
        <f t="shared" si="129"/>
        <v>1</v>
      </c>
      <c r="AL11" s="1" t="b">
        <f t="shared" si="129"/>
        <v>1</v>
      </c>
      <c r="AM11" s="1" t="b">
        <f t="shared" si="129"/>
        <v>1</v>
      </c>
      <c r="AN11" s="1" t="b">
        <f t="shared" si="129"/>
        <v>1</v>
      </c>
      <c r="AO11" s="1" t="b">
        <f t="shared" si="129"/>
        <v>1</v>
      </c>
      <c r="AP11" s="1" t="b">
        <f t="shared" si="129"/>
        <v>1</v>
      </c>
      <c r="AQ11" s="1" t="b">
        <f t="shared" si="129"/>
        <v>1</v>
      </c>
      <c r="AR11" s="1" t="b">
        <f t="shared" si="129"/>
        <v>1</v>
      </c>
      <c r="AS11" s="1" t="b">
        <f t="shared" si="129"/>
        <v>1</v>
      </c>
      <c r="AT11" s="1" t="b">
        <f t="shared" si="129"/>
        <v>1</v>
      </c>
      <c r="AU11" s="1" t="b">
        <f t="shared" si="129"/>
        <v>1</v>
      </c>
      <c r="AV11" s="1" t="b">
        <f t="shared" si="129"/>
        <v>1</v>
      </c>
      <c r="AW11" s="1" t="b">
        <f t="shared" si="129"/>
        <v>1</v>
      </c>
      <c r="AX11" s="1" t="b">
        <f t="shared" si="129"/>
        <v>1</v>
      </c>
      <c r="AY11" s="1" t="b">
        <f t="shared" si="129"/>
        <v>1</v>
      </c>
      <c r="AZ11" s="1" t="b">
        <f t="shared" si="129"/>
        <v>1</v>
      </c>
      <c r="BA11" s="1" t="b">
        <f t="shared" si="129"/>
        <v>1</v>
      </c>
      <c r="BB11" s="1" t="b">
        <f t="shared" si="129"/>
        <v>1</v>
      </c>
      <c r="BC11" s="1" t="b">
        <f t="shared" si="129"/>
        <v>1</v>
      </c>
      <c r="BD11" s="1" t="b">
        <f t="shared" si="129"/>
        <v>0</v>
      </c>
      <c r="BE11" s="1" t="b">
        <f t="shared" si="129"/>
        <v>0</v>
      </c>
      <c r="BF11" s="1" t="b">
        <f t="shared" si="129"/>
        <v>0</v>
      </c>
      <c r="BG11" s="1" t="b">
        <f t="shared" si="129"/>
        <v>0</v>
      </c>
      <c r="BH11" s="1" t="b">
        <f t="shared" si="129"/>
        <v>0</v>
      </c>
      <c r="BI11" s="1" t="b">
        <f t="shared" si="129"/>
        <v>0</v>
      </c>
      <c r="BJ11" s="1" t="b">
        <f t="shared" si="129"/>
        <v>0</v>
      </c>
      <c r="BK11" s="1" t="b">
        <f t="shared" si="129"/>
        <v>0</v>
      </c>
      <c r="BL11" s="1" t="b">
        <f t="shared" si="129"/>
        <v>0</v>
      </c>
      <c r="BM11" s="1" t="b">
        <f t="shared" si="129"/>
        <v>0</v>
      </c>
      <c r="BN11" s="1" t="b">
        <f t="shared" si="129"/>
        <v>0</v>
      </c>
      <c r="BO11" s="1" t="b">
        <f t="shared" si="129"/>
        <v>0</v>
      </c>
      <c r="BP11" s="1" t="b">
        <f t="shared" si="129"/>
        <v>0</v>
      </c>
      <c r="BQ11" s="1" t="b">
        <f t="shared" si="129"/>
        <v>0</v>
      </c>
      <c r="BR11" s="1" t="b">
        <f t="shared" si="129"/>
        <v>0</v>
      </c>
      <c r="BS11" s="1" t="b">
        <f t="shared" si="129"/>
        <v>0</v>
      </c>
      <c r="BT11" s="1" t="b">
        <f t="shared" si="129"/>
        <v>0</v>
      </c>
      <c r="BU11" s="1" t="b">
        <f t="shared" si="129"/>
        <v>0</v>
      </c>
      <c r="BV11" s="1" t="b">
        <f t="shared" si="129"/>
        <v>0</v>
      </c>
      <c r="BW11" s="1" t="b">
        <f t="shared" si="129"/>
        <v>0</v>
      </c>
      <c r="BX11" s="1" t="b">
        <f t="shared" ref="BX11:EI11" si="130">AND(BX7&gt;=$F$10,BX7&lt;$F$11)</f>
        <v>0</v>
      </c>
      <c r="BY11" s="1" t="b">
        <f t="shared" si="130"/>
        <v>0</v>
      </c>
      <c r="BZ11" s="1" t="b">
        <f t="shared" si="130"/>
        <v>0</v>
      </c>
      <c r="CA11" s="1" t="b">
        <f t="shared" si="130"/>
        <v>0</v>
      </c>
      <c r="CB11" s="1" t="b">
        <f t="shared" si="130"/>
        <v>0</v>
      </c>
      <c r="CC11" s="1" t="b">
        <f t="shared" si="130"/>
        <v>0</v>
      </c>
      <c r="CD11" s="1" t="b">
        <f t="shared" si="130"/>
        <v>0</v>
      </c>
      <c r="CE11" s="1" t="b">
        <f t="shared" si="130"/>
        <v>0</v>
      </c>
      <c r="CF11" s="1" t="b">
        <f t="shared" si="130"/>
        <v>0</v>
      </c>
      <c r="CG11" s="1" t="b">
        <f t="shared" si="130"/>
        <v>0</v>
      </c>
      <c r="CH11" s="1" t="b">
        <f t="shared" si="130"/>
        <v>0</v>
      </c>
      <c r="CI11" s="1" t="b">
        <f t="shared" si="130"/>
        <v>0</v>
      </c>
      <c r="CJ11" s="1" t="b">
        <f t="shared" si="130"/>
        <v>0</v>
      </c>
      <c r="CK11" s="1" t="b">
        <f t="shared" si="130"/>
        <v>0</v>
      </c>
      <c r="CL11" s="1" t="b">
        <f t="shared" si="130"/>
        <v>0</v>
      </c>
      <c r="CM11" s="1" t="b">
        <f t="shared" si="130"/>
        <v>0</v>
      </c>
      <c r="CN11" s="1" t="b">
        <f t="shared" si="130"/>
        <v>0</v>
      </c>
      <c r="CO11" s="1" t="b">
        <f t="shared" si="130"/>
        <v>0</v>
      </c>
      <c r="CP11" s="1" t="b">
        <f t="shared" si="130"/>
        <v>0</v>
      </c>
      <c r="CQ11" s="1" t="b">
        <f t="shared" si="130"/>
        <v>0</v>
      </c>
      <c r="CR11" s="1" t="b">
        <f t="shared" si="130"/>
        <v>0</v>
      </c>
      <c r="CS11" s="1" t="b">
        <f t="shared" si="130"/>
        <v>0</v>
      </c>
      <c r="CT11" s="1" t="b">
        <f t="shared" si="130"/>
        <v>0</v>
      </c>
      <c r="CU11" s="1" t="b">
        <f t="shared" si="130"/>
        <v>0</v>
      </c>
      <c r="CV11" s="1" t="b">
        <f t="shared" si="130"/>
        <v>0</v>
      </c>
      <c r="CW11" s="1" t="b">
        <f t="shared" si="130"/>
        <v>0</v>
      </c>
      <c r="CX11" s="1" t="b">
        <f t="shared" si="130"/>
        <v>0</v>
      </c>
      <c r="CY11" s="1" t="b">
        <f t="shared" si="130"/>
        <v>0</v>
      </c>
      <c r="CZ11" s="1" t="b">
        <f t="shared" si="130"/>
        <v>0</v>
      </c>
      <c r="DA11" s="1" t="b">
        <f t="shared" si="130"/>
        <v>0</v>
      </c>
      <c r="DB11" s="1" t="b">
        <f t="shared" si="130"/>
        <v>0</v>
      </c>
      <c r="DC11" s="1" t="b">
        <f t="shared" si="130"/>
        <v>0</v>
      </c>
      <c r="DD11" s="1" t="b">
        <f t="shared" si="130"/>
        <v>0</v>
      </c>
      <c r="DE11" s="1" t="b">
        <f t="shared" si="130"/>
        <v>0</v>
      </c>
      <c r="DF11" s="1" t="b">
        <f t="shared" si="130"/>
        <v>0</v>
      </c>
      <c r="DG11" s="1" t="b">
        <f t="shared" si="130"/>
        <v>0</v>
      </c>
      <c r="DH11" s="1" t="b">
        <f t="shared" si="130"/>
        <v>0</v>
      </c>
      <c r="DI11" s="1" t="b">
        <f t="shared" si="130"/>
        <v>0</v>
      </c>
      <c r="DJ11" s="1" t="b">
        <f t="shared" si="130"/>
        <v>0</v>
      </c>
      <c r="DK11" s="1" t="b">
        <f t="shared" si="130"/>
        <v>0</v>
      </c>
      <c r="DL11" s="1" t="b">
        <f t="shared" si="130"/>
        <v>0</v>
      </c>
      <c r="DM11" s="1" t="b">
        <f t="shared" si="130"/>
        <v>0</v>
      </c>
      <c r="DN11" s="1" t="b">
        <f t="shared" si="130"/>
        <v>0</v>
      </c>
      <c r="DO11" s="1" t="b">
        <f t="shared" si="130"/>
        <v>0</v>
      </c>
      <c r="DP11" s="1" t="b">
        <f t="shared" si="130"/>
        <v>0</v>
      </c>
      <c r="DQ11" s="1" t="b">
        <f t="shared" si="130"/>
        <v>0</v>
      </c>
      <c r="DR11" s="1" t="b">
        <f t="shared" si="130"/>
        <v>0</v>
      </c>
      <c r="DS11" s="1" t="b">
        <f t="shared" si="130"/>
        <v>0</v>
      </c>
      <c r="DT11" s="1" t="b">
        <f t="shared" si="130"/>
        <v>0</v>
      </c>
      <c r="DU11" s="1" t="b">
        <f t="shared" si="130"/>
        <v>0</v>
      </c>
      <c r="DV11" s="1" t="b">
        <f t="shared" si="130"/>
        <v>0</v>
      </c>
      <c r="DW11" s="1" t="b">
        <f t="shared" si="130"/>
        <v>0</v>
      </c>
      <c r="DX11" s="1" t="b">
        <f t="shared" si="130"/>
        <v>0</v>
      </c>
      <c r="DY11" s="1" t="b">
        <f t="shared" si="130"/>
        <v>0</v>
      </c>
      <c r="DZ11" s="1" t="b">
        <f t="shared" si="130"/>
        <v>0</v>
      </c>
      <c r="EA11" s="1" t="b">
        <f t="shared" si="130"/>
        <v>0</v>
      </c>
      <c r="EB11" s="1" t="b">
        <f t="shared" si="130"/>
        <v>0</v>
      </c>
      <c r="EC11" s="1" t="b">
        <f t="shared" si="130"/>
        <v>0</v>
      </c>
      <c r="ED11" s="1" t="b">
        <f t="shared" si="130"/>
        <v>0</v>
      </c>
      <c r="EE11" s="1" t="b">
        <f t="shared" si="130"/>
        <v>0</v>
      </c>
      <c r="EF11" s="1" t="b">
        <f t="shared" si="130"/>
        <v>0</v>
      </c>
      <c r="EG11" s="1" t="b">
        <f t="shared" si="130"/>
        <v>0</v>
      </c>
      <c r="EH11" s="1" t="b">
        <f t="shared" si="130"/>
        <v>0</v>
      </c>
      <c r="EI11" s="1" t="b">
        <f t="shared" si="130"/>
        <v>0</v>
      </c>
      <c r="EJ11" s="1" t="b">
        <f t="shared" ref="EJ11:EZ11" si="131">AND(EJ7&gt;=$F$10,EJ7&lt;$F$11)</f>
        <v>0</v>
      </c>
      <c r="EK11" s="1" t="b">
        <f t="shared" si="131"/>
        <v>0</v>
      </c>
      <c r="EL11" s="1" t="b">
        <f t="shared" si="131"/>
        <v>0</v>
      </c>
      <c r="EM11" s="1" t="b">
        <f t="shared" si="131"/>
        <v>0</v>
      </c>
      <c r="EN11" s="1" t="b">
        <f t="shared" si="131"/>
        <v>0</v>
      </c>
      <c r="EO11" s="1" t="b">
        <f t="shared" si="131"/>
        <v>0</v>
      </c>
      <c r="EP11" s="1" t="b">
        <f t="shared" si="131"/>
        <v>0</v>
      </c>
      <c r="EQ11" s="1" t="b">
        <f t="shared" si="131"/>
        <v>0</v>
      </c>
      <c r="ER11" s="1" t="b">
        <f t="shared" si="131"/>
        <v>0</v>
      </c>
      <c r="ES11" s="1" t="b">
        <f t="shared" si="131"/>
        <v>0</v>
      </c>
      <c r="ET11" s="1" t="b">
        <f t="shared" si="131"/>
        <v>0</v>
      </c>
      <c r="EU11" s="1" t="b">
        <f t="shared" si="131"/>
        <v>0</v>
      </c>
      <c r="EV11" s="1" t="b">
        <f t="shared" si="131"/>
        <v>0</v>
      </c>
      <c r="EW11" s="1" t="b">
        <f t="shared" si="131"/>
        <v>0</v>
      </c>
      <c r="EX11" s="1" t="b">
        <f t="shared" si="131"/>
        <v>0</v>
      </c>
      <c r="EY11" s="1" t="b">
        <f t="shared" si="131"/>
        <v>0</v>
      </c>
      <c r="EZ11" s="1" t="b">
        <f t="shared" si="131"/>
        <v>0</v>
      </c>
      <c r="FA11" s="1" t="b">
        <f t="shared" ref="FA11:GI11" si="132">AND(FA7&gt;=$F$10,FA7&lt;$F$11)</f>
        <v>0</v>
      </c>
      <c r="FB11" s="1" t="b">
        <f t="shared" si="132"/>
        <v>0</v>
      </c>
      <c r="FC11" s="1" t="b">
        <f t="shared" si="132"/>
        <v>0</v>
      </c>
      <c r="FD11" s="1" t="b">
        <f t="shared" si="132"/>
        <v>0</v>
      </c>
      <c r="FE11" s="1" t="b">
        <f t="shared" si="132"/>
        <v>0</v>
      </c>
      <c r="FF11" s="1" t="b">
        <f t="shared" si="132"/>
        <v>0</v>
      </c>
      <c r="FG11" s="1" t="b">
        <f t="shared" si="132"/>
        <v>0</v>
      </c>
      <c r="FH11" s="1" t="b">
        <f t="shared" si="132"/>
        <v>0</v>
      </c>
      <c r="FI11" s="1" t="b">
        <f t="shared" si="132"/>
        <v>0</v>
      </c>
      <c r="FJ11" s="1" t="b">
        <f t="shared" si="132"/>
        <v>0</v>
      </c>
      <c r="FK11" s="1" t="b">
        <f t="shared" si="132"/>
        <v>0</v>
      </c>
      <c r="FL11" s="1" t="b">
        <f t="shared" si="132"/>
        <v>0</v>
      </c>
      <c r="FM11" s="1" t="b">
        <f t="shared" si="132"/>
        <v>0</v>
      </c>
      <c r="FN11" s="1" t="b">
        <f t="shared" si="132"/>
        <v>0</v>
      </c>
      <c r="FO11" s="1" t="b">
        <f t="shared" si="132"/>
        <v>0</v>
      </c>
      <c r="FP11" s="1" t="b">
        <f t="shared" si="132"/>
        <v>0</v>
      </c>
      <c r="FQ11" s="1" t="b">
        <f t="shared" si="132"/>
        <v>0</v>
      </c>
      <c r="FR11" s="1" t="b">
        <f t="shared" si="132"/>
        <v>0</v>
      </c>
      <c r="FS11" s="1" t="b">
        <f t="shared" si="132"/>
        <v>0</v>
      </c>
      <c r="FT11" s="1" t="b">
        <f t="shared" si="132"/>
        <v>0</v>
      </c>
      <c r="FU11" s="1" t="b">
        <f t="shared" si="132"/>
        <v>0</v>
      </c>
      <c r="FV11" s="1" t="b">
        <f t="shared" si="132"/>
        <v>0</v>
      </c>
      <c r="FW11" s="1" t="b">
        <f t="shared" si="132"/>
        <v>0</v>
      </c>
      <c r="FX11" s="1" t="b">
        <f t="shared" si="132"/>
        <v>0</v>
      </c>
      <c r="FY11" s="1" t="b">
        <f t="shared" si="132"/>
        <v>0</v>
      </c>
      <c r="FZ11" s="1" t="b">
        <f t="shared" si="132"/>
        <v>0</v>
      </c>
      <c r="GA11" s="1" t="b">
        <f t="shared" si="132"/>
        <v>0</v>
      </c>
      <c r="GB11" s="1" t="b">
        <f t="shared" si="132"/>
        <v>0</v>
      </c>
      <c r="GC11" s="1" t="b">
        <f t="shared" si="132"/>
        <v>0</v>
      </c>
      <c r="GD11" s="1" t="b">
        <f t="shared" si="132"/>
        <v>0</v>
      </c>
      <c r="GE11" s="1" t="b">
        <f t="shared" si="132"/>
        <v>0</v>
      </c>
      <c r="GF11" s="1" t="b">
        <f t="shared" si="132"/>
        <v>0</v>
      </c>
      <c r="GG11" s="1" t="b">
        <f t="shared" si="132"/>
        <v>0</v>
      </c>
      <c r="GH11" s="1" t="b">
        <f t="shared" si="132"/>
        <v>0</v>
      </c>
      <c r="GI11" s="1" t="b">
        <f t="shared" si="132"/>
        <v>0</v>
      </c>
      <c r="GJ11" s="1" t="b">
        <f t="shared" ref="GJ11:GW11" si="133">AND(GJ7&gt;=$F$10,GJ7&lt;$F$11)</f>
        <v>0</v>
      </c>
      <c r="GK11" s="1" t="b">
        <f t="shared" si="133"/>
        <v>0</v>
      </c>
      <c r="GL11" s="1" t="b">
        <f t="shared" si="133"/>
        <v>0</v>
      </c>
      <c r="GM11" s="1" t="b">
        <f t="shared" si="133"/>
        <v>0</v>
      </c>
      <c r="GN11" s="1" t="b">
        <f t="shared" si="133"/>
        <v>0</v>
      </c>
      <c r="GO11" s="1" t="b">
        <f t="shared" si="133"/>
        <v>0</v>
      </c>
      <c r="GP11" s="1" t="b">
        <f t="shared" si="133"/>
        <v>0</v>
      </c>
      <c r="GQ11" s="1" t="b">
        <f t="shared" si="133"/>
        <v>0</v>
      </c>
      <c r="GR11" s="1" t="b">
        <f t="shared" si="133"/>
        <v>0</v>
      </c>
      <c r="GS11" s="1" t="b">
        <f t="shared" si="133"/>
        <v>0</v>
      </c>
      <c r="GT11" s="1" t="b">
        <f t="shared" si="133"/>
        <v>0</v>
      </c>
      <c r="GU11" s="1" t="b">
        <f t="shared" si="133"/>
        <v>0</v>
      </c>
      <c r="GV11" s="1" t="b">
        <f t="shared" si="133"/>
        <v>0</v>
      </c>
      <c r="GW11" s="1" t="b">
        <f t="shared" si="133"/>
        <v>0</v>
      </c>
    </row>
    <row r="12" spans="1:205" x14ac:dyDescent="0.3">
      <c r="D12" s="141" t="s">
        <v>223</v>
      </c>
      <c r="E12" s="127" t="s">
        <v>224</v>
      </c>
      <c r="F12" s="177">
        <f>'Operating Assumptions'!F10</f>
        <v>56493</v>
      </c>
      <c r="I12" s="129">
        <f>COUNTIF(L12:EZ12,TRUE)</f>
        <v>100</v>
      </c>
      <c r="J12" s="126" t="b">
        <f>I12/'Operating Assumptions'!$F$28='Operating Assumptions'!F9</f>
        <v>1</v>
      </c>
      <c r="L12" s="1" t="b">
        <f t="shared" ref="L12:BW12" si="134">AND(L7&gt;=$F$11,L7&lt;$F$12)</f>
        <v>0</v>
      </c>
      <c r="M12" s="1" t="b">
        <f t="shared" si="134"/>
        <v>0</v>
      </c>
      <c r="N12" s="1" t="b">
        <f t="shared" si="134"/>
        <v>0</v>
      </c>
      <c r="O12" s="1" t="b">
        <f t="shared" si="134"/>
        <v>0</v>
      </c>
      <c r="P12" s="1" t="b">
        <f t="shared" si="134"/>
        <v>0</v>
      </c>
      <c r="Q12" s="1" t="b">
        <f t="shared" si="134"/>
        <v>0</v>
      </c>
      <c r="R12" s="1" t="b">
        <f t="shared" si="134"/>
        <v>0</v>
      </c>
      <c r="S12" s="1" t="b">
        <f t="shared" si="134"/>
        <v>0</v>
      </c>
      <c r="T12" s="1" t="b">
        <f t="shared" si="134"/>
        <v>0</v>
      </c>
      <c r="U12" s="1" t="b">
        <f t="shared" si="134"/>
        <v>0</v>
      </c>
      <c r="V12" s="1" t="b">
        <f t="shared" si="134"/>
        <v>0</v>
      </c>
      <c r="W12" s="1" t="b">
        <f t="shared" si="134"/>
        <v>0</v>
      </c>
      <c r="X12" s="1" t="b">
        <f t="shared" si="134"/>
        <v>0</v>
      </c>
      <c r="Y12" s="1" t="b">
        <f t="shared" si="134"/>
        <v>0</v>
      </c>
      <c r="Z12" s="1" t="b">
        <f t="shared" si="134"/>
        <v>0</v>
      </c>
      <c r="AA12" s="1" t="b">
        <f t="shared" si="134"/>
        <v>0</v>
      </c>
      <c r="AB12" s="1" t="b">
        <f t="shared" si="134"/>
        <v>0</v>
      </c>
      <c r="AC12" s="1" t="b">
        <f t="shared" si="134"/>
        <v>0</v>
      </c>
      <c r="AD12" s="1" t="b">
        <f t="shared" si="134"/>
        <v>0</v>
      </c>
      <c r="AE12" s="1" t="b">
        <f t="shared" si="134"/>
        <v>0</v>
      </c>
      <c r="AF12" s="1" t="b">
        <f t="shared" si="134"/>
        <v>0</v>
      </c>
      <c r="AG12" s="1" t="b">
        <f t="shared" si="134"/>
        <v>0</v>
      </c>
      <c r="AH12" s="1" t="b">
        <f t="shared" si="134"/>
        <v>0</v>
      </c>
      <c r="AI12" s="1" t="b">
        <f t="shared" si="134"/>
        <v>0</v>
      </c>
      <c r="AJ12" s="1" t="b">
        <f t="shared" si="134"/>
        <v>0</v>
      </c>
      <c r="AK12" s="1" t="b">
        <f t="shared" si="134"/>
        <v>0</v>
      </c>
      <c r="AL12" s="1" t="b">
        <f t="shared" si="134"/>
        <v>0</v>
      </c>
      <c r="AM12" s="1" t="b">
        <f t="shared" si="134"/>
        <v>0</v>
      </c>
      <c r="AN12" s="1" t="b">
        <f t="shared" si="134"/>
        <v>0</v>
      </c>
      <c r="AO12" s="1" t="b">
        <f t="shared" si="134"/>
        <v>0</v>
      </c>
      <c r="AP12" s="1" t="b">
        <f t="shared" si="134"/>
        <v>0</v>
      </c>
      <c r="AQ12" s="1" t="b">
        <f t="shared" si="134"/>
        <v>0</v>
      </c>
      <c r="AR12" s="1" t="b">
        <f t="shared" si="134"/>
        <v>0</v>
      </c>
      <c r="AS12" s="1" t="b">
        <f t="shared" si="134"/>
        <v>0</v>
      </c>
      <c r="AT12" s="1" t="b">
        <f t="shared" si="134"/>
        <v>0</v>
      </c>
      <c r="AU12" s="1" t="b">
        <f t="shared" si="134"/>
        <v>0</v>
      </c>
      <c r="AV12" s="1" t="b">
        <f t="shared" si="134"/>
        <v>0</v>
      </c>
      <c r="AW12" s="1" t="b">
        <f t="shared" si="134"/>
        <v>0</v>
      </c>
      <c r="AX12" s="1" t="b">
        <f t="shared" si="134"/>
        <v>0</v>
      </c>
      <c r="AY12" s="1" t="b">
        <f t="shared" si="134"/>
        <v>0</v>
      </c>
      <c r="AZ12" s="1" t="b">
        <f t="shared" si="134"/>
        <v>0</v>
      </c>
      <c r="BA12" s="1" t="b">
        <f t="shared" si="134"/>
        <v>0</v>
      </c>
      <c r="BB12" s="1" t="b">
        <f t="shared" si="134"/>
        <v>0</v>
      </c>
      <c r="BC12" s="1" t="b">
        <f t="shared" si="134"/>
        <v>0</v>
      </c>
      <c r="BD12" s="1" t="b">
        <f t="shared" si="134"/>
        <v>1</v>
      </c>
      <c r="BE12" s="1" t="b">
        <f t="shared" si="134"/>
        <v>1</v>
      </c>
      <c r="BF12" s="1" t="b">
        <f t="shared" si="134"/>
        <v>1</v>
      </c>
      <c r="BG12" s="1" t="b">
        <f t="shared" si="134"/>
        <v>1</v>
      </c>
      <c r="BH12" s="1" t="b">
        <f t="shared" si="134"/>
        <v>1</v>
      </c>
      <c r="BI12" s="1" t="b">
        <f t="shared" si="134"/>
        <v>1</v>
      </c>
      <c r="BJ12" s="1" t="b">
        <f t="shared" si="134"/>
        <v>1</v>
      </c>
      <c r="BK12" s="1" t="b">
        <f t="shared" si="134"/>
        <v>1</v>
      </c>
      <c r="BL12" s="1" t="b">
        <f t="shared" si="134"/>
        <v>1</v>
      </c>
      <c r="BM12" s="1" t="b">
        <f t="shared" si="134"/>
        <v>1</v>
      </c>
      <c r="BN12" s="1" t="b">
        <f t="shared" si="134"/>
        <v>1</v>
      </c>
      <c r="BO12" s="1" t="b">
        <f t="shared" si="134"/>
        <v>1</v>
      </c>
      <c r="BP12" s="1" t="b">
        <f t="shared" si="134"/>
        <v>1</v>
      </c>
      <c r="BQ12" s="1" t="b">
        <f t="shared" si="134"/>
        <v>1</v>
      </c>
      <c r="BR12" s="1" t="b">
        <f t="shared" si="134"/>
        <v>1</v>
      </c>
      <c r="BS12" s="1" t="b">
        <f t="shared" si="134"/>
        <v>1</v>
      </c>
      <c r="BT12" s="1" t="b">
        <f t="shared" si="134"/>
        <v>1</v>
      </c>
      <c r="BU12" s="1" t="b">
        <f t="shared" si="134"/>
        <v>1</v>
      </c>
      <c r="BV12" s="1" t="b">
        <f t="shared" si="134"/>
        <v>1</v>
      </c>
      <c r="BW12" s="1" t="b">
        <f t="shared" si="134"/>
        <v>1</v>
      </c>
      <c r="BX12" s="1" t="b">
        <f t="shared" ref="BX12:EI12" si="135">AND(BX7&gt;=$F$11,BX7&lt;$F$12)</f>
        <v>1</v>
      </c>
      <c r="BY12" s="1" t="b">
        <f t="shared" si="135"/>
        <v>1</v>
      </c>
      <c r="BZ12" s="1" t="b">
        <f t="shared" si="135"/>
        <v>1</v>
      </c>
      <c r="CA12" s="1" t="b">
        <f t="shared" si="135"/>
        <v>1</v>
      </c>
      <c r="CB12" s="1" t="b">
        <f t="shared" si="135"/>
        <v>1</v>
      </c>
      <c r="CC12" s="1" t="b">
        <f t="shared" si="135"/>
        <v>1</v>
      </c>
      <c r="CD12" s="1" t="b">
        <f t="shared" si="135"/>
        <v>1</v>
      </c>
      <c r="CE12" s="1" t="b">
        <f t="shared" si="135"/>
        <v>1</v>
      </c>
      <c r="CF12" s="1" t="b">
        <f t="shared" si="135"/>
        <v>1</v>
      </c>
      <c r="CG12" s="1" t="b">
        <f t="shared" si="135"/>
        <v>1</v>
      </c>
      <c r="CH12" s="1" t="b">
        <f t="shared" si="135"/>
        <v>1</v>
      </c>
      <c r="CI12" s="1" t="b">
        <f t="shared" si="135"/>
        <v>1</v>
      </c>
      <c r="CJ12" s="1" t="b">
        <f t="shared" si="135"/>
        <v>1</v>
      </c>
      <c r="CK12" s="1" t="b">
        <f t="shared" si="135"/>
        <v>1</v>
      </c>
      <c r="CL12" s="1" t="b">
        <f t="shared" si="135"/>
        <v>1</v>
      </c>
      <c r="CM12" s="1" t="b">
        <f t="shared" si="135"/>
        <v>1</v>
      </c>
      <c r="CN12" s="1" t="b">
        <f t="shared" si="135"/>
        <v>1</v>
      </c>
      <c r="CO12" s="1" t="b">
        <f t="shared" si="135"/>
        <v>1</v>
      </c>
      <c r="CP12" s="1" t="b">
        <f t="shared" si="135"/>
        <v>1</v>
      </c>
      <c r="CQ12" s="1" t="b">
        <f t="shared" si="135"/>
        <v>1</v>
      </c>
      <c r="CR12" s="1" t="b">
        <f t="shared" si="135"/>
        <v>1</v>
      </c>
      <c r="CS12" s="1" t="b">
        <f t="shared" si="135"/>
        <v>1</v>
      </c>
      <c r="CT12" s="1" t="b">
        <f t="shared" si="135"/>
        <v>1</v>
      </c>
      <c r="CU12" s="1" t="b">
        <f t="shared" si="135"/>
        <v>1</v>
      </c>
      <c r="CV12" s="1" t="b">
        <f t="shared" si="135"/>
        <v>1</v>
      </c>
      <c r="CW12" s="1" t="b">
        <f t="shared" si="135"/>
        <v>1</v>
      </c>
      <c r="CX12" s="1" t="b">
        <f t="shared" si="135"/>
        <v>1</v>
      </c>
      <c r="CY12" s="1" t="b">
        <f t="shared" si="135"/>
        <v>1</v>
      </c>
      <c r="CZ12" s="1" t="b">
        <f t="shared" si="135"/>
        <v>1</v>
      </c>
      <c r="DA12" s="1" t="b">
        <f t="shared" si="135"/>
        <v>1</v>
      </c>
      <c r="DB12" s="1" t="b">
        <f t="shared" si="135"/>
        <v>1</v>
      </c>
      <c r="DC12" s="1" t="b">
        <f t="shared" si="135"/>
        <v>1</v>
      </c>
      <c r="DD12" s="1" t="b">
        <f t="shared" si="135"/>
        <v>1</v>
      </c>
      <c r="DE12" s="1" t="b">
        <f t="shared" si="135"/>
        <v>1</v>
      </c>
      <c r="DF12" s="1" t="b">
        <f t="shared" si="135"/>
        <v>1</v>
      </c>
      <c r="DG12" s="1" t="b">
        <f t="shared" si="135"/>
        <v>1</v>
      </c>
      <c r="DH12" s="1" t="b">
        <f t="shared" si="135"/>
        <v>1</v>
      </c>
      <c r="DI12" s="1" t="b">
        <f t="shared" si="135"/>
        <v>1</v>
      </c>
      <c r="DJ12" s="1" t="b">
        <f t="shared" si="135"/>
        <v>1</v>
      </c>
      <c r="DK12" s="1" t="b">
        <f t="shared" si="135"/>
        <v>1</v>
      </c>
      <c r="DL12" s="1" t="b">
        <f t="shared" si="135"/>
        <v>1</v>
      </c>
      <c r="DM12" s="1" t="b">
        <f t="shared" si="135"/>
        <v>1</v>
      </c>
      <c r="DN12" s="1" t="b">
        <f t="shared" si="135"/>
        <v>1</v>
      </c>
      <c r="DO12" s="1" t="b">
        <f t="shared" si="135"/>
        <v>1</v>
      </c>
      <c r="DP12" s="1" t="b">
        <f t="shared" si="135"/>
        <v>1</v>
      </c>
      <c r="DQ12" s="1" t="b">
        <f t="shared" si="135"/>
        <v>1</v>
      </c>
      <c r="DR12" s="1" t="b">
        <f t="shared" si="135"/>
        <v>1</v>
      </c>
      <c r="DS12" s="1" t="b">
        <f t="shared" si="135"/>
        <v>1</v>
      </c>
      <c r="DT12" s="1" t="b">
        <f t="shared" si="135"/>
        <v>1</v>
      </c>
      <c r="DU12" s="1" t="b">
        <f t="shared" si="135"/>
        <v>1</v>
      </c>
      <c r="DV12" s="1" t="b">
        <f t="shared" si="135"/>
        <v>1</v>
      </c>
      <c r="DW12" s="1" t="b">
        <f t="shared" si="135"/>
        <v>1</v>
      </c>
      <c r="DX12" s="1" t="b">
        <f t="shared" si="135"/>
        <v>1</v>
      </c>
      <c r="DY12" s="1" t="b">
        <f t="shared" si="135"/>
        <v>1</v>
      </c>
      <c r="DZ12" s="1" t="b">
        <f t="shared" si="135"/>
        <v>1</v>
      </c>
      <c r="EA12" s="1" t="b">
        <f t="shared" si="135"/>
        <v>1</v>
      </c>
      <c r="EB12" s="1" t="b">
        <f t="shared" si="135"/>
        <v>1</v>
      </c>
      <c r="EC12" s="1" t="b">
        <f t="shared" si="135"/>
        <v>1</v>
      </c>
      <c r="ED12" s="1" t="b">
        <f t="shared" si="135"/>
        <v>1</v>
      </c>
      <c r="EE12" s="1" t="b">
        <f t="shared" si="135"/>
        <v>1</v>
      </c>
      <c r="EF12" s="1" t="b">
        <f t="shared" si="135"/>
        <v>1</v>
      </c>
      <c r="EG12" s="1" t="b">
        <f t="shared" si="135"/>
        <v>1</v>
      </c>
      <c r="EH12" s="1" t="b">
        <f t="shared" si="135"/>
        <v>1</v>
      </c>
      <c r="EI12" s="1" t="b">
        <f t="shared" si="135"/>
        <v>1</v>
      </c>
      <c r="EJ12" s="1" t="b">
        <f t="shared" ref="EJ12:EZ12" si="136">AND(EJ7&gt;=$F$11,EJ7&lt;$F$12)</f>
        <v>1</v>
      </c>
      <c r="EK12" s="1" t="b">
        <f t="shared" si="136"/>
        <v>1</v>
      </c>
      <c r="EL12" s="1" t="b">
        <f t="shared" si="136"/>
        <v>1</v>
      </c>
      <c r="EM12" s="1" t="b">
        <f t="shared" si="136"/>
        <v>1</v>
      </c>
      <c r="EN12" s="1" t="b">
        <f t="shared" si="136"/>
        <v>1</v>
      </c>
      <c r="EO12" s="1" t="b">
        <f t="shared" si="136"/>
        <v>1</v>
      </c>
      <c r="EP12" s="1" t="b">
        <f t="shared" si="136"/>
        <v>1</v>
      </c>
      <c r="EQ12" s="1" t="b">
        <f t="shared" si="136"/>
        <v>1</v>
      </c>
      <c r="ER12" s="1" t="b">
        <f t="shared" si="136"/>
        <v>1</v>
      </c>
      <c r="ES12" s="1" t="b">
        <f t="shared" si="136"/>
        <v>1</v>
      </c>
      <c r="ET12" s="1" t="b">
        <f t="shared" si="136"/>
        <v>1</v>
      </c>
      <c r="EU12" s="1" t="b">
        <f t="shared" si="136"/>
        <v>1</v>
      </c>
      <c r="EV12" s="1" t="b">
        <f t="shared" si="136"/>
        <v>1</v>
      </c>
      <c r="EW12" s="1" t="b">
        <f t="shared" si="136"/>
        <v>1</v>
      </c>
      <c r="EX12" s="1" t="b">
        <f t="shared" si="136"/>
        <v>1</v>
      </c>
      <c r="EY12" s="1" t="b">
        <f t="shared" si="136"/>
        <v>1</v>
      </c>
      <c r="EZ12" s="1" t="b">
        <f t="shared" si="136"/>
        <v>0</v>
      </c>
      <c r="FA12" s="1" t="b">
        <f t="shared" ref="FA12:GI12" si="137">AND(FA7&gt;=$F$11,FA7&lt;$F$12)</f>
        <v>0</v>
      </c>
      <c r="FB12" s="1" t="b">
        <f t="shared" si="137"/>
        <v>0</v>
      </c>
      <c r="FC12" s="1" t="b">
        <f t="shared" si="137"/>
        <v>0</v>
      </c>
      <c r="FD12" s="1" t="b">
        <f t="shared" si="137"/>
        <v>0</v>
      </c>
      <c r="FE12" s="1" t="b">
        <f t="shared" si="137"/>
        <v>0</v>
      </c>
      <c r="FF12" s="1" t="b">
        <f t="shared" si="137"/>
        <v>0</v>
      </c>
      <c r="FG12" s="1" t="b">
        <f t="shared" si="137"/>
        <v>0</v>
      </c>
      <c r="FH12" s="1" t="b">
        <f t="shared" si="137"/>
        <v>0</v>
      </c>
      <c r="FI12" s="1" t="b">
        <f t="shared" si="137"/>
        <v>0</v>
      </c>
      <c r="FJ12" s="1" t="b">
        <f t="shared" si="137"/>
        <v>0</v>
      </c>
      <c r="FK12" s="1" t="b">
        <f t="shared" si="137"/>
        <v>0</v>
      </c>
      <c r="FL12" s="1" t="b">
        <f t="shared" si="137"/>
        <v>0</v>
      </c>
      <c r="FM12" s="1" t="b">
        <f t="shared" si="137"/>
        <v>0</v>
      </c>
      <c r="FN12" s="1" t="b">
        <f t="shared" si="137"/>
        <v>0</v>
      </c>
      <c r="FO12" s="1" t="b">
        <f t="shared" si="137"/>
        <v>0</v>
      </c>
      <c r="FP12" s="1" t="b">
        <f t="shared" si="137"/>
        <v>0</v>
      </c>
      <c r="FQ12" s="1" t="b">
        <f t="shared" si="137"/>
        <v>0</v>
      </c>
      <c r="FR12" s="1" t="b">
        <f t="shared" si="137"/>
        <v>0</v>
      </c>
      <c r="FS12" s="1" t="b">
        <f t="shared" si="137"/>
        <v>0</v>
      </c>
      <c r="FT12" s="1" t="b">
        <f t="shared" si="137"/>
        <v>0</v>
      </c>
      <c r="FU12" s="1" t="b">
        <f t="shared" si="137"/>
        <v>0</v>
      </c>
      <c r="FV12" s="1" t="b">
        <f t="shared" si="137"/>
        <v>0</v>
      </c>
      <c r="FW12" s="1" t="b">
        <f t="shared" si="137"/>
        <v>0</v>
      </c>
      <c r="FX12" s="1" t="b">
        <f t="shared" si="137"/>
        <v>0</v>
      </c>
      <c r="FY12" s="1" t="b">
        <f t="shared" si="137"/>
        <v>0</v>
      </c>
      <c r="FZ12" s="1" t="b">
        <f t="shared" si="137"/>
        <v>0</v>
      </c>
      <c r="GA12" s="1" t="b">
        <f t="shared" si="137"/>
        <v>0</v>
      </c>
      <c r="GB12" s="1" t="b">
        <f t="shared" si="137"/>
        <v>0</v>
      </c>
      <c r="GC12" s="1" t="b">
        <f t="shared" si="137"/>
        <v>0</v>
      </c>
      <c r="GD12" s="1" t="b">
        <f t="shared" si="137"/>
        <v>0</v>
      </c>
      <c r="GE12" s="1" t="b">
        <f t="shared" si="137"/>
        <v>0</v>
      </c>
      <c r="GF12" s="1" t="b">
        <f t="shared" si="137"/>
        <v>0</v>
      </c>
      <c r="GG12" s="1" t="b">
        <f t="shared" si="137"/>
        <v>0</v>
      </c>
      <c r="GH12" s="1" t="b">
        <f t="shared" si="137"/>
        <v>0</v>
      </c>
      <c r="GI12" s="1" t="b">
        <f t="shared" si="137"/>
        <v>0</v>
      </c>
      <c r="GJ12" s="1" t="b">
        <f t="shared" ref="GJ12:GW12" si="138">AND(GJ7&gt;=$F$11,GJ7&lt;$F$12)</f>
        <v>0</v>
      </c>
      <c r="GK12" s="1" t="b">
        <f t="shared" si="138"/>
        <v>0</v>
      </c>
      <c r="GL12" s="1" t="b">
        <f t="shared" si="138"/>
        <v>0</v>
      </c>
      <c r="GM12" s="1" t="b">
        <f t="shared" si="138"/>
        <v>0</v>
      </c>
      <c r="GN12" s="1" t="b">
        <f t="shared" si="138"/>
        <v>0</v>
      </c>
      <c r="GO12" s="1" t="b">
        <f t="shared" si="138"/>
        <v>0</v>
      </c>
      <c r="GP12" s="1" t="b">
        <f t="shared" si="138"/>
        <v>0</v>
      </c>
      <c r="GQ12" s="1" t="b">
        <f t="shared" si="138"/>
        <v>0</v>
      </c>
      <c r="GR12" s="1" t="b">
        <f t="shared" si="138"/>
        <v>0</v>
      </c>
      <c r="GS12" s="1" t="b">
        <f t="shared" si="138"/>
        <v>0</v>
      </c>
      <c r="GT12" s="1" t="b">
        <f t="shared" si="138"/>
        <v>0</v>
      </c>
      <c r="GU12" s="1" t="b">
        <f t="shared" si="138"/>
        <v>0</v>
      </c>
      <c r="GV12" s="1" t="b">
        <f t="shared" si="138"/>
        <v>0</v>
      </c>
      <c r="GW12" s="1" t="b">
        <f t="shared" si="138"/>
        <v>0</v>
      </c>
    </row>
    <row r="13" spans="1:205" x14ac:dyDescent="0.3">
      <c r="D13" s="141" t="s">
        <v>225</v>
      </c>
      <c r="E13" s="127" t="s">
        <v>226</v>
      </c>
      <c r="F13" s="177">
        <f>'Operating Assumptions'!F90</f>
        <v>46023</v>
      </c>
      <c r="L13" s="1" t="b">
        <f t="shared" ref="L13:BW13" si="139">L8&gt;=$F$13</f>
        <v>1</v>
      </c>
      <c r="M13" s="1" t="b">
        <f t="shared" si="139"/>
        <v>1</v>
      </c>
      <c r="N13" s="1" t="b">
        <f t="shared" si="139"/>
        <v>1</v>
      </c>
      <c r="O13" s="1" t="b">
        <f t="shared" si="139"/>
        <v>1</v>
      </c>
      <c r="P13" s="1" t="b">
        <f t="shared" si="139"/>
        <v>1</v>
      </c>
      <c r="Q13" s="1" t="b">
        <f t="shared" si="139"/>
        <v>1</v>
      </c>
      <c r="R13" s="1" t="b">
        <f t="shared" si="139"/>
        <v>1</v>
      </c>
      <c r="S13" s="1" t="b">
        <f t="shared" si="139"/>
        <v>1</v>
      </c>
      <c r="T13" s="1" t="b">
        <f t="shared" si="139"/>
        <v>1</v>
      </c>
      <c r="U13" s="1" t="b">
        <f t="shared" si="139"/>
        <v>1</v>
      </c>
      <c r="V13" s="1" t="b">
        <f t="shared" si="139"/>
        <v>1</v>
      </c>
      <c r="W13" s="1" t="b">
        <f t="shared" si="139"/>
        <v>1</v>
      </c>
      <c r="X13" s="1" t="b">
        <f t="shared" si="139"/>
        <v>1</v>
      </c>
      <c r="Y13" s="1" t="b">
        <f t="shared" si="139"/>
        <v>1</v>
      </c>
      <c r="Z13" s="1" t="b">
        <f t="shared" si="139"/>
        <v>1</v>
      </c>
      <c r="AA13" s="1" t="b">
        <f t="shared" si="139"/>
        <v>1</v>
      </c>
      <c r="AB13" s="1" t="b">
        <f t="shared" si="139"/>
        <v>1</v>
      </c>
      <c r="AC13" s="1" t="b">
        <f t="shared" si="139"/>
        <v>1</v>
      </c>
      <c r="AD13" s="1" t="b">
        <f t="shared" si="139"/>
        <v>1</v>
      </c>
      <c r="AE13" s="1" t="b">
        <f t="shared" si="139"/>
        <v>1</v>
      </c>
      <c r="AF13" s="1" t="b">
        <f t="shared" si="139"/>
        <v>1</v>
      </c>
      <c r="AG13" s="1" t="b">
        <f t="shared" si="139"/>
        <v>1</v>
      </c>
      <c r="AH13" s="1" t="b">
        <f t="shared" si="139"/>
        <v>1</v>
      </c>
      <c r="AI13" s="1" t="b">
        <f t="shared" si="139"/>
        <v>1</v>
      </c>
      <c r="AJ13" s="1" t="b">
        <f t="shared" si="139"/>
        <v>1</v>
      </c>
      <c r="AK13" s="1" t="b">
        <f t="shared" si="139"/>
        <v>1</v>
      </c>
      <c r="AL13" s="1" t="b">
        <f t="shared" si="139"/>
        <v>1</v>
      </c>
      <c r="AM13" s="1" t="b">
        <f t="shared" si="139"/>
        <v>1</v>
      </c>
      <c r="AN13" s="1" t="b">
        <f t="shared" si="139"/>
        <v>1</v>
      </c>
      <c r="AO13" s="1" t="b">
        <f t="shared" si="139"/>
        <v>1</v>
      </c>
      <c r="AP13" s="1" t="b">
        <f t="shared" si="139"/>
        <v>1</v>
      </c>
      <c r="AQ13" s="1" t="b">
        <f t="shared" si="139"/>
        <v>1</v>
      </c>
      <c r="AR13" s="1" t="b">
        <f t="shared" si="139"/>
        <v>1</v>
      </c>
      <c r="AS13" s="1" t="b">
        <f t="shared" si="139"/>
        <v>1</v>
      </c>
      <c r="AT13" s="1" t="b">
        <f t="shared" si="139"/>
        <v>1</v>
      </c>
      <c r="AU13" s="1" t="b">
        <f t="shared" si="139"/>
        <v>1</v>
      </c>
      <c r="AV13" s="1" t="b">
        <f t="shared" si="139"/>
        <v>1</v>
      </c>
      <c r="AW13" s="1" t="b">
        <f t="shared" si="139"/>
        <v>1</v>
      </c>
      <c r="AX13" s="1" t="b">
        <f t="shared" si="139"/>
        <v>1</v>
      </c>
      <c r="AY13" s="1" t="b">
        <f t="shared" si="139"/>
        <v>1</v>
      </c>
      <c r="AZ13" s="1" t="b">
        <f t="shared" si="139"/>
        <v>1</v>
      </c>
      <c r="BA13" s="1" t="b">
        <f t="shared" si="139"/>
        <v>1</v>
      </c>
      <c r="BB13" s="1" t="b">
        <f t="shared" si="139"/>
        <v>1</v>
      </c>
      <c r="BC13" s="1" t="b">
        <f t="shared" si="139"/>
        <v>1</v>
      </c>
      <c r="BD13" s="1" t="b">
        <f t="shared" si="139"/>
        <v>1</v>
      </c>
      <c r="BE13" s="1" t="b">
        <f t="shared" si="139"/>
        <v>1</v>
      </c>
      <c r="BF13" s="1" t="b">
        <f t="shared" si="139"/>
        <v>1</v>
      </c>
      <c r="BG13" s="1" t="b">
        <f t="shared" si="139"/>
        <v>1</v>
      </c>
      <c r="BH13" s="1" t="b">
        <f t="shared" si="139"/>
        <v>1</v>
      </c>
      <c r="BI13" s="1" t="b">
        <f t="shared" si="139"/>
        <v>1</v>
      </c>
      <c r="BJ13" s="1" t="b">
        <f t="shared" si="139"/>
        <v>1</v>
      </c>
      <c r="BK13" s="1" t="b">
        <f t="shared" si="139"/>
        <v>1</v>
      </c>
      <c r="BL13" s="1" t="b">
        <f t="shared" si="139"/>
        <v>1</v>
      </c>
      <c r="BM13" s="1" t="b">
        <f t="shared" si="139"/>
        <v>1</v>
      </c>
      <c r="BN13" s="1" t="b">
        <f t="shared" si="139"/>
        <v>1</v>
      </c>
      <c r="BO13" s="1" t="b">
        <f t="shared" si="139"/>
        <v>1</v>
      </c>
      <c r="BP13" s="1" t="b">
        <f t="shared" si="139"/>
        <v>1</v>
      </c>
      <c r="BQ13" s="1" t="b">
        <f t="shared" si="139"/>
        <v>1</v>
      </c>
      <c r="BR13" s="1" t="b">
        <f t="shared" si="139"/>
        <v>1</v>
      </c>
      <c r="BS13" s="1" t="b">
        <f t="shared" si="139"/>
        <v>1</v>
      </c>
      <c r="BT13" s="1" t="b">
        <f t="shared" si="139"/>
        <v>1</v>
      </c>
      <c r="BU13" s="1" t="b">
        <f t="shared" si="139"/>
        <v>1</v>
      </c>
      <c r="BV13" s="1" t="b">
        <f t="shared" si="139"/>
        <v>1</v>
      </c>
      <c r="BW13" s="1" t="b">
        <f t="shared" si="139"/>
        <v>1</v>
      </c>
      <c r="BX13" s="1" t="b">
        <f t="shared" ref="BX13:EI13" si="140">BX8&gt;=$F$13</f>
        <v>1</v>
      </c>
      <c r="BY13" s="1" t="b">
        <f t="shared" si="140"/>
        <v>1</v>
      </c>
      <c r="BZ13" s="1" t="b">
        <f t="shared" si="140"/>
        <v>1</v>
      </c>
      <c r="CA13" s="1" t="b">
        <f t="shared" si="140"/>
        <v>1</v>
      </c>
      <c r="CB13" s="1" t="b">
        <f t="shared" si="140"/>
        <v>1</v>
      </c>
      <c r="CC13" s="1" t="b">
        <f t="shared" si="140"/>
        <v>1</v>
      </c>
      <c r="CD13" s="1" t="b">
        <f t="shared" si="140"/>
        <v>1</v>
      </c>
      <c r="CE13" s="1" t="b">
        <f t="shared" si="140"/>
        <v>1</v>
      </c>
      <c r="CF13" s="1" t="b">
        <f t="shared" si="140"/>
        <v>1</v>
      </c>
      <c r="CG13" s="1" t="b">
        <f t="shared" si="140"/>
        <v>1</v>
      </c>
      <c r="CH13" s="1" t="b">
        <f t="shared" si="140"/>
        <v>1</v>
      </c>
      <c r="CI13" s="1" t="b">
        <f t="shared" si="140"/>
        <v>1</v>
      </c>
      <c r="CJ13" s="1" t="b">
        <f t="shared" si="140"/>
        <v>1</v>
      </c>
      <c r="CK13" s="1" t="b">
        <f t="shared" si="140"/>
        <v>1</v>
      </c>
      <c r="CL13" s="1" t="b">
        <f t="shared" si="140"/>
        <v>1</v>
      </c>
      <c r="CM13" s="1" t="b">
        <f t="shared" si="140"/>
        <v>1</v>
      </c>
      <c r="CN13" s="1" t="b">
        <f t="shared" si="140"/>
        <v>1</v>
      </c>
      <c r="CO13" s="1" t="b">
        <f t="shared" si="140"/>
        <v>1</v>
      </c>
      <c r="CP13" s="1" t="b">
        <f t="shared" si="140"/>
        <v>1</v>
      </c>
      <c r="CQ13" s="1" t="b">
        <f t="shared" si="140"/>
        <v>1</v>
      </c>
      <c r="CR13" s="1" t="b">
        <f t="shared" si="140"/>
        <v>1</v>
      </c>
      <c r="CS13" s="1" t="b">
        <f t="shared" si="140"/>
        <v>1</v>
      </c>
      <c r="CT13" s="1" t="b">
        <f t="shared" si="140"/>
        <v>1</v>
      </c>
      <c r="CU13" s="1" t="b">
        <f t="shared" si="140"/>
        <v>1</v>
      </c>
      <c r="CV13" s="1" t="b">
        <f t="shared" si="140"/>
        <v>1</v>
      </c>
      <c r="CW13" s="1" t="b">
        <f t="shared" si="140"/>
        <v>1</v>
      </c>
      <c r="CX13" s="1" t="b">
        <f t="shared" si="140"/>
        <v>1</v>
      </c>
      <c r="CY13" s="1" t="b">
        <f t="shared" si="140"/>
        <v>1</v>
      </c>
      <c r="CZ13" s="1" t="b">
        <f t="shared" si="140"/>
        <v>1</v>
      </c>
      <c r="DA13" s="1" t="b">
        <f t="shared" si="140"/>
        <v>1</v>
      </c>
      <c r="DB13" s="1" t="b">
        <f t="shared" si="140"/>
        <v>1</v>
      </c>
      <c r="DC13" s="1" t="b">
        <f t="shared" si="140"/>
        <v>1</v>
      </c>
      <c r="DD13" s="1" t="b">
        <f t="shared" si="140"/>
        <v>1</v>
      </c>
      <c r="DE13" s="1" t="b">
        <f t="shared" si="140"/>
        <v>1</v>
      </c>
      <c r="DF13" s="1" t="b">
        <f t="shared" si="140"/>
        <v>1</v>
      </c>
      <c r="DG13" s="1" t="b">
        <f t="shared" si="140"/>
        <v>1</v>
      </c>
      <c r="DH13" s="1" t="b">
        <f t="shared" si="140"/>
        <v>1</v>
      </c>
      <c r="DI13" s="1" t="b">
        <f t="shared" si="140"/>
        <v>1</v>
      </c>
      <c r="DJ13" s="1" t="b">
        <f t="shared" si="140"/>
        <v>1</v>
      </c>
      <c r="DK13" s="1" t="b">
        <f t="shared" si="140"/>
        <v>1</v>
      </c>
      <c r="DL13" s="1" t="b">
        <f t="shared" si="140"/>
        <v>1</v>
      </c>
      <c r="DM13" s="1" t="b">
        <f t="shared" si="140"/>
        <v>1</v>
      </c>
      <c r="DN13" s="1" t="b">
        <f t="shared" si="140"/>
        <v>1</v>
      </c>
      <c r="DO13" s="1" t="b">
        <f t="shared" si="140"/>
        <v>1</v>
      </c>
      <c r="DP13" s="1" t="b">
        <f t="shared" si="140"/>
        <v>1</v>
      </c>
      <c r="DQ13" s="1" t="b">
        <f t="shared" si="140"/>
        <v>1</v>
      </c>
      <c r="DR13" s="1" t="b">
        <f t="shared" si="140"/>
        <v>1</v>
      </c>
      <c r="DS13" s="1" t="b">
        <f t="shared" si="140"/>
        <v>1</v>
      </c>
      <c r="DT13" s="1" t="b">
        <f t="shared" si="140"/>
        <v>1</v>
      </c>
      <c r="DU13" s="1" t="b">
        <f t="shared" si="140"/>
        <v>1</v>
      </c>
      <c r="DV13" s="1" t="b">
        <f t="shared" si="140"/>
        <v>1</v>
      </c>
      <c r="DW13" s="1" t="b">
        <f t="shared" si="140"/>
        <v>1</v>
      </c>
      <c r="DX13" s="1" t="b">
        <f t="shared" si="140"/>
        <v>1</v>
      </c>
      <c r="DY13" s="1" t="b">
        <f t="shared" si="140"/>
        <v>1</v>
      </c>
      <c r="DZ13" s="1" t="b">
        <f t="shared" si="140"/>
        <v>1</v>
      </c>
      <c r="EA13" s="1" t="b">
        <f t="shared" si="140"/>
        <v>1</v>
      </c>
      <c r="EB13" s="1" t="b">
        <f t="shared" si="140"/>
        <v>1</v>
      </c>
      <c r="EC13" s="1" t="b">
        <f t="shared" si="140"/>
        <v>1</v>
      </c>
      <c r="ED13" s="1" t="b">
        <f t="shared" si="140"/>
        <v>1</v>
      </c>
      <c r="EE13" s="1" t="b">
        <f t="shared" si="140"/>
        <v>1</v>
      </c>
      <c r="EF13" s="1" t="b">
        <f t="shared" si="140"/>
        <v>1</v>
      </c>
      <c r="EG13" s="1" t="b">
        <f t="shared" si="140"/>
        <v>1</v>
      </c>
      <c r="EH13" s="1" t="b">
        <f t="shared" si="140"/>
        <v>1</v>
      </c>
      <c r="EI13" s="1" t="b">
        <f t="shared" si="140"/>
        <v>1</v>
      </c>
      <c r="EJ13" s="1" t="b">
        <f t="shared" ref="EJ13:EZ13" si="141">EJ8&gt;=$F$13</f>
        <v>1</v>
      </c>
      <c r="EK13" s="1" t="b">
        <f t="shared" si="141"/>
        <v>1</v>
      </c>
      <c r="EL13" s="1" t="b">
        <f t="shared" si="141"/>
        <v>1</v>
      </c>
      <c r="EM13" s="1" t="b">
        <f t="shared" si="141"/>
        <v>1</v>
      </c>
      <c r="EN13" s="1" t="b">
        <f t="shared" si="141"/>
        <v>1</v>
      </c>
      <c r="EO13" s="1" t="b">
        <f t="shared" si="141"/>
        <v>1</v>
      </c>
      <c r="EP13" s="1" t="b">
        <f t="shared" si="141"/>
        <v>1</v>
      </c>
      <c r="EQ13" s="1" t="b">
        <f t="shared" si="141"/>
        <v>1</v>
      </c>
      <c r="ER13" s="1" t="b">
        <f t="shared" si="141"/>
        <v>1</v>
      </c>
      <c r="ES13" s="1" t="b">
        <f t="shared" si="141"/>
        <v>1</v>
      </c>
      <c r="ET13" s="1" t="b">
        <f t="shared" si="141"/>
        <v>1</v>
      </c>
      <c r="EU13" s="1" t="b">
        <f t="shared" si="141"/>
        <v>1</v>
      </c>
      <c r="EV13" s="1" t="b">
        <f t="shared" si="141"/>
        <v>1</v>
      </c>
      <c r="EW13" s="1" t="b">
        <f t="shared" si="141"/>
        <v>1</v>
      </c>
      <c r="EX13" s="1" t="b">
        <f t="shared" si="141"/>
        <v>1</v>
      </c>
      <c r="EY13" s="1" t="b">
        <f t="shared" si="141"/>
        <v>1</v>
      </c>
      <c r="EZ13" s="1" t="b">
        <f t="shared" si="141"/>
        <v>1</v>
      </c>
      <c r="FA13" s="1" t="b">
        <f t="shared" ref="FA13:GI13" si="142">FA8&gt;=$F$13</f>
        <v>1</v>
      </c>
      <c r="FB13" s="1" t="b">
        <f t="shared" si="142"/>
        <v>1</v>
      </c>
      <c r="FC13" s="1" t="b">
        <f t="shared" si="142"/>
        <v>1</v>
      </c>
      <c r="FD13" s="1" t="b">
        <f t="shared" si="142"/>
        <v>1</v>
      </c>
      <c r="FE13" s="1" t="b">
        <f t="shared" si="142"/>
        <v>1</v>
      </c>
      <c r="FF13" s="1" t="b">
        <f t="shared" si="142"/>
        <v>1</v>
      </c>
      <c r="FG13" s="1" t="b">
        <f t="shared" si="142"/>
        <v>1</v>
      </c>
      <c r="FH13" s="1" t="b">
        <f t="shared" si="142"/>
        <v>1</v>
      </c>
      <c r="FI13" s="1" t="b">
        <f t="shared" si="142"/>
        <v>1</v>
      </c>
      <c r="FJ13" s="1" t="b">
        <f t="shared" si="142"/>
        <v>1</v>
      </c>
      <c r="FK13" s="1" t="b">
        <f t="shared" si="142"/>
        <v>1</v>
      </c>
      <c r="FL13" s="1" t="b">
        <f t="shared" si="142"/>
        <v>1</v>
      </c>
      <c r="FM13" s="1" t="b">
        <f t="shared" si="142"/>
        <v>1</v>
      </c>
      <c r="FN13" s="1" t="b">
        <f t="shared" si="142"/>
        <v>1</v>
      </c>
      <c r="FO13" s="1" t="b">
        <f t="shared" si="142"/>
        <v>1</v>
      </c>
      <c r="FP13" s="1" t="b">
        <f t="shared" si="142"/>
        <v>1</v>
      </c>
      <c r="FQ13" s="1" t="b">
        <f t="shared" si="142"/>
        <v>1</v>
      </c>
      <c r="FR13" s="1" t="b">
        <f t="shared" si="142"/>
        <v>1</v>
      </c>
      <c r="FS13" s="1" t="b">
        <f t="shared" si="142"/>
        <v>1</v>
      </c>
      <c r="FT13" s="1" t="b">
        <f t="shared" si="142"/>
        <v>1</v>
      </c>
      <c r="FU13" s="1" t="b">
        <f t="shared" si="142"/>
        <v>1</v>
      </c>
      <c r="FV13" s="1" t="b">
        <f t="shared" si="142"/>
        <v>1</v>
      </c>
      <c r="FW13" s="1" t="b">
        <f t="shared" si="142"/>
        <v>1</v>
      </c>
      <c r="FX13" s="1" t="b">
        <f t="shared" si="142"/>
        <v>1</v>
      </c>
      <c r="FY13" s="1" t="b">
        <f t="shared" si="142"/>
        <v>1</v>
      </c>
      <c r="FZ13" s="1" t="b">
        <f t="shared" si="142"/>
        <v>1</v>
      </c>
      <c r="GA13" s="1" t="b">
        <f t="shared" si="142"/>
        <v>1</v>
      </c>
      <c r="GB13" s="1" t="b">
        <f t="shared" si="142"/>
        <v>1</v>
      </c>
      <c r="GC13" s="1" t="b">
        <f t="shared" si="142"/>
        <v>1</v>
      </c>
      <c r="GD13" s="1" t="b">
        <f t="shared" si="142"/>
        <v>1</v>
      </c>
      <c r="GE13" s="1" t="b">
        <f t="shared" si="142"/>
        <v>1</v>
      </c>
      <c r="GF13" s="1" t="b">
        <f t="shared" si="142"/>
        <v>1</v>
      </c>
      <c r="GG13" s="1" t="b">
        <f t="shared" si="142"/>
        <v>1</v>
      </c>
      <c r="GH13" s="1" t="b">
        <f t="shared" si="142"/>
        <v>1</v>
      </c>
      <c r="GI13" s="1" t="b">
        <f t="shared" si="142"/>
        <v>1</v>
      </c>
      <c r="GJ13" s="1" t="b">
        <f t="shared" ref="GJ13:GW13" si="143">GJ8&gt;=$F$13</f>
        <v>1</v>
      </c>
      <c r="GK13" s="1" t="b">
        <f t="shared" si="143"/>
        <v>1</v>
      </c>
      <c r="GL13" s="1" t="b">
        <f t="shared" si="143"/>
        <v>1</v>
      </c>
      <c r="GM13" s="1" t="b">
        <f t="shared" si="143"/>
        <v>1</v>
      </c>
      <c r="GN13" s="1" t="b">
        <f t="shared" si="143"/>
        <v>1</v>
      </c>
      <c r="GO13" s="1" t="b">
        <f t="shared" si="143"/>
        <v>1</v>
      </c>
      <c r="GP13" s="1" t="b">
        <f t="shared" si="143"/>
        <v>1</v>
      </c>
      <c r="GQ13" s="1" t="b">
        <f t="shared" si="143"/>
        <v>1</v>
      </c>
      <c r="GR13" s="1" t="b">
        <f t="shared" si="143"/>
        <v>1</v>
      </c>
      <c r="GS13" s="1" t="b">
        <f t="shared" si="143"/>
        <v>1</v>
      </c>
      <c r="GT13" s="1" t="b">
        <f t="shared" si="143"/>
        <v>1</v>
      </c>
      <c r="GU13" s="1" t="b">
        <f t="shared" si="143"/>
        <v>1</v>
      </c>
      <c r="GV13" s="1" t="b">
        <f t="shared" si="143"/>
        <v>1</v>
      </c>
      <c r="GW13" s="1" t="b">
        <f t="shared" si="143"/>
        <v>1</v>
      </c>
    </row>
    <row r="14" spans="1:205" x14ac:dyDescent="0.3">
      <c r="D14" s="141" t="s">
        <v>227</v>
      </c>
      <c r="F14" s="178">
        <f>F10</f>
        <v>46143</v>
      </c>
      <c r="L14" s="43" t="b">
        <f t="shared" ref="L14:AA15" si="144">L$7=$F14</f>
        <v>0</v>
      </c>
      <c r="M14" s="43" t="b">
        <f t="shared" si="144"/>
        <v>0</v>
      </c>
      <c r="N14" s="43" t="b">
        <f t="shared" si="144"/>
        <v>0</v>
      </c>
      <c r="O14" s="43" t="b">
        <f t="shared" si="144"/>
        <v>0</v>
      </c>
      <c r="P14" s="43" t="b">
        <f t="shared" si="144"/>
        <v>1</v>
      </c>
      <c r="Q14" s="43" t="b">
        <f t="shared" si="144"/>
        <v>0</v>
      </c>
      <c r="R14" s="43" t="b">
        <f t="shared" si="144"/>
        <v>0</v>
      </c>
      <c r="S14" s="43" t="b">
        <f t="shared" si="144"/>
        <v>0</v>
      </c>
      <c r="T14" s="43" t="b">
        <f t="shared" si="144"/>
        <v>0</v>
      </c>
      <c r="U14" s="43" t="b">
        <f t="shared" si="144"/>
        <v>0</v>
      </c>
      <c r="V14" s="43" t="b">
        <f t="shared" si="144"/>
        <v>0</v>
      </c>
      <c r="W14" s="43" t="b">
        <f t="shared" si="144"/>
        <v>0</v>
      </c>
      <c r="X14" s="43" t="b">
        <f t="shared" si="144"/>
        <v>0</v>
      </c>
      <c r="Y14" s="43" t="b">
        <f t="shared" si="144"/>
        <v>0</v>
      </c>
      <c r="Z14" s="43" t="b">
        <f t="shared" si="144"/>
        <v>0</v>
      </c>
      <c r="AA14" s="43" t="b">
        <f t="shared" si="144"/>
        <v>0</v>
      </c>
      <c r="AB14" s="43" t="b">
        <f t="shared" ref="AB14:AQ15" si="145">AB$7=$F14</f>
        <v>0</v>
      </c>
      <c r="AC14" s="43" t="b">
        <f t="shared" si="145"/>
        <v>0</v>
      </c>
      <c r="AD14" s="43" t="b">
        <f t="shared" si="145"/>
        <v>0</v>
      </c>
      <c r="AE14" s="43" t="b">
        <f t="shared" si="145"/>
        <v>0</v>
      </c>
      <c r="AF14" s="43" t="b">
        <f t="shared" si="145"/>
        <v>0</v>
      </c>
      <c r="AG14" s="43" t="b">
        <f t="shared" si="145"/>
        <v>0</v>
      </c>
      <c r="AH14" s="43" t="b">
        <f t="shared" si="145"/>
        <v>0</v>
      </c>
      <c r="AI14" s="43" t="b">
        <f t="shared" si="145"/>
        <v>0</v>
      </c>
      <c r="AJ14" s="43" t="b">
        <f t="shared" si="145"/>
        <v>0</v>
      </c>
      <c r="AK14" s="43" t="b">
        <f t="shared" si="145"/>
        <v>0</v>
      </c>
      <c r="AL14" s="43" t="b">
        <f t="shared" si="145"/>
        <v>0</v>
      </c>
      <c r="AM14" s="43" t="b">
        <f t="shared" si="145"/>
        <v>0</v>
      </c>
      <c r="AN14" s="43" t="b">
        <f t="shared" si="145"/>
        <v>0</v>
      </c>
      <c r="AO14" s="43" t="b">
        <f t="shared" si="145"/>
        <v>0</v>
      </c>
      <c r="AP14" s="43" t="b">
        <f t="shared" si="145"/>
        <v>0</v>
      </c>
      <c r="AQ14" s="43" t="b">
        <f t="shared" si="145"/>
        <v>0</v>
      </c>
      <c r="AR14" s="43" t="b">
        <f t="shared" ref="AR14:BG15" si="146">AR$7=$F14</f>
        <v>0</v>
      </c>
      <c r="AS14" s="43" t="b">
        <f t="shared" si="146"/>
        <v>0</v>
      </c>
      <c r="AT14" s="43" t="b">
        <f t="shared" si="146"/>
        <v>0</v>
      </c>
      <c r="AU14" s="43" t="b">
        <f t="shared" si="146"/>
        <v>0</v>
      </c>
      <c r="AV14" s="43" t="b">
        <f t="shared" si="146"/>
        <v>0</v>
      </c>
      <c r="AW14" s="43" t="b">
        <f t="shared" si="146"/>
        <v>0</v>
      </c>
      <c r="AX14" s="43" t="b">
        <f t="shared" si="146"/>
        <v>0</v>
      </c>
      <c r="AY14" s="43" t="b">
        <f t="shared" si="146"/>
        <v>0</v>
      </c>
      <c r="AZ14" s="43" t="b">
        <f t="shared" si="146"/>
        <v>0</v>
      </c>
      <c r="BA14" s="43" t="b">
        <f t="shared" si="146"/>
        <v>0</v>
      </c>
      <c r="BB14" s="43" t="b">
        <f t="shared" si="146"/>
        <v>0</v>
      </c>
      <c r="BC14" s="43" t="b">
        <f t="shared" si="146"/>
        <v>0</v>
      </c>
      <c r="BD14" s="43" t="b">
        <f t="shared" si="146"/>
        <v>0</v>
      </c>
      <c r="BE14" s="43" t="b">
        <f t="shared" si="146"/>
        <v>0</v>
      </c>
      <c r="BF14" s="43" t="b">
        <f t="shared" si="146"/>
        <v>0</v>
      </c>
      <c r="BG14" s="43" t="b">
        <f t="shared" si="146"/>
        <v>0</v>
      </c>
      <c r="BH14" s="43" t="b">
        <f t="shared" ref="BH14:BW15" si="147">BH$7=$F14</f>
        <v>0</v>
      </c>
      <c r="BI14" s="43" t="b">
        <f t="shared" si="147"/>
        <v>0</v>
      </c>
      <c r="BJ14" s="43" t="b">
        <f t="shared" si="147"/>
        <v>0</v>
      </c>
      <c r="BK14" s="43" t="b">
        <f t="shared" si="147"/>
        <v>0</v>
      </c>
      <c r="BL14" s="43" t="b">
        <f t="shared" si="147"/>
        <v>0</v>
      </c>
      <c r="BM14" s="43" t="b">
        <f t="shared" si="147"/>
        <v>0</v>
      </c>
      <c r="BN14" s="43" t="b">
        <f t="shared" si="147"/>
        <v>0</v>
      </c>
      <c r="BO14" s="43" t="b">
        <f t="shared" si="147"/>
        <v>0</v>
      </c>
      <c r="BP14" s="43" t="b">
        <f t="shared" si="147"/>
        <v>0</v>
      </c>
      <c r="BQ14" s="43" t="b">
        <f t="shared" si="147"/>
        <v>0</v>
      </c>
      <c r="BR14" s="43" t="b">
        <f t="shared" si="147"/>
        <v>0</v>
      </c>
      <c r="BS14" s="43" t="b">
        <f t="shared" si="147"/>
        <v>0</v>
      </c>
      <c r="BT14" s="43" t="b">
        <f t="shared" si="147"/>
        <v>0</v>
      </c>
      <c r="BU14" s="43" t="b">
        <f t="shared" si="147"/>
        <v>0</v>
      </c>
      <c r="BV14" s="43" t="b">
        <f t="shared" si="147"/>
        <v>0</v>
      </c>
      <c r="BW14" s="43" t="b">
        <f t="shared" si="147"/>
        <v>0</v>
      </c>
      <c r="BX14" s="43" t="b">
        <f t="shared" ref="BX14:CM15" si="148">BX$7=$F14</f>
        <v>0</v>
      </c>
      <c r="BY14" s="43" t="b">
        <f t="shared" si="148"/>
        <v>0</v>
      </c>
      <c r="BZ14" s="43" t="b">
        <f t="shared" si="148"/>
        <v>0</v>
      </c>
      <c r="CA14" s="43" t="b">
        <f t="shared" si="148"/>
        <v>0</v>
      </c>
      <c r="CB14" s="43" t="b">
        <f t="shared" si="148"/>
        <v>0</v>
      </c>
      <c r="CC14" s="43" t="b">
        <f t="shared" si="148"/>
        <v>0</v>
      </c>
      <c r="CD14" s="43" t="b">
        <f t="shared" si="148"/>
        <v>0</v>
      </c>
      <c r="CE14" s="43" t="b">
        <f t="shared" si="148"/>
        <v>0</v>
      </c>
      <c r="CF14" s="43" t="b">
        <f t="shared" si="148"/>
        <v>0</v>
      </c>
      <c r="CG14" s="43" t="b">
        <f t="shared" si="148"/>
        <v>0</v>
      </c>
      <c r="CH14" s="43" t="b">
        <f t="shared" si="148"/>
        <v>0</v>
      </c>
      <c r="CI14" s="43" t="b">
        <f t="shared" si="148"/>
        <v>0</v>
      </c>
      <c r="CJ14" s="43" t="b">
        <f t="shared" si="148"/>
        <v>0</v>
      </c>
      <c r="CK14" s="43" t="b">
        <f t="shared" si="148"/>
        <v>0</v>
      </c>
      <c r="CL14" s="43" t="b">
        <f t="shared" si="148"/>
        <v>0</v>
      </c>
      <c r="CM14" s="43" t="b">
        <f t="shared" si="148"/>
        <v>0</v>
      </c>
      <c r="CN14" s="43" t="b">
        <f t="shared" ref="CN14:DC15" si="149">CN$7=$F14</f>
        <v>0</v>
      </c>
      <c r="CO14" s="43" t="b">
        <f t="shared" si="149"/>
        <v>0</v>
      </c>
      <c r="CP14" s="43" t="b">
        <f t="shared" si="149"/>
        <v>0</v>
      </c>
      <c r="CQ14" s="43" t="b">
        <f t="shared" si="149"/>
        <v>0</v>
      </c>
      <c r="CR14" s="43" t="b">
        <f t="shared" si="149"/>
        <v>0</v>
      </c>
      <c r="CS14" s="43" t="b">
        <f t="shared" si="149"/>
        <v>0</v>
      </c>
      <c r="CT14" s="43" t="b">
        <f t="shared" si="149"/>
        <v>0</v>
      </c>
      <c r="CU14" s="43" t="b">
        <f t="shared" si="149"/>
        <v>0</v>
      </c>
      <c r="CV14" s="43" t="b">
        <f t="shared" si="149"/>
        <v>0</v>
      </c>
      <c r="CW14" s="43" t="b">
        <f t="shared" si="149"/>
        <v>0</v>
      </c>
      <c r="CX14" s="43" t="b">
        <f t="shared" si="149"/>
        <v>0</v>
      </c>
      <c r="CY14" s="43" t="b">
        <f t="shared" si="149"/>
        <v>0</v>
      </c>
      <c r="CZ14" s="43" t="b">
        <f t="shared" si="149"/>
        <v>0</v>
      </c>
      <c r="DA14" s="43" t="b">
        <f t="shared" si="149"/>
        <v>0</v>
      </c>
      <c r="DB14" s="43" t="b">
        <f t="shared" si="149"/>
        <v>0</v>
      </c>
      <c r="DC14" s="43" t="b">
        <f t="shared" si="149"/>
        <v>0</v>
      </c>
      <c r="DD14" s="43" t="b">
        <f t="shared" ref="DD14:DS15" si="150">DD$7=$F14</f>
        <v>0</v>
      </c>
      <c r="DE14" s="43" t="b">
        <f t="shared" si="150"/>
        <v>0</v>
      </c>
      <c r="DF14" s="43" t="b">
        <f t="shared" si="150"/>
        <v>0</v>
      </c>
      <c r="DG14" s="43" t="b">
        <f t="shared" si="150"/>
        <v>0</v>
      </c>
      <c r="DH14" s="43" t="b">
        <f t="shared" si="150"/>
        <v>0</v>
      </c>
      <c r="DI14" s="43" t="b">
        <f t="shared" si="150"/>
        <v>0</v>
      </c>
      <c r="DJ14" s="43" t="b">
        <f t="shared" si="150"/>
        <v>0</v>
      </c>
      <c r="DK14" s="43" t="b">
        <f t="shared" si="150"/>
        <v>0</v>
      </c>
      <c r="DL14" s="43" t="b">
        <f t="shared" si="150"/>
        <v>0</v>
      </c>
      <c r="DM14" s="43" t="b">
        <f t="shared" si="150"/>
        <v>0</v>
      </c>
      <c r="DN14" s="43" t="b">
        <f t="shared" si="150"/>
        <v>0</v>
      </c>
      <c r="DO14" s="43" t="b">
        <f t="shared" si="150"/>
        <v>0</v>
      </c>
      <c r="DP14" s="43" t="b">
        <f t="shared" si="150"/>
        <v>0</v>
      </c>
      <c r="DQ14" s="43" t="b">
        <f t="shared" si="150"/>
        <v>0</v>
      </c>
      <c r="DR14" s="43" t="b">
        <f t="shared" si="150"/>
        <v>0</v>
      </c>
      <c r="DS14" s="43" t="b">
        <f t="shared" si="150"/>
        <v>0</v>
      </c>
      <c r="DT14" s="43" t="b">
        <f t="shared" ref="DT14:EI15" si="151">DT$7=$F14</f>
        <v>0</v>
      </c>
      <c r="DU14" s="43" t="b">
        <f t="shared" si="151"/>
        <v>0</v>
      </c>
      <c r="DV14" s="43" t="b">
        <f t="shared" si="151"/>
        <v>0</v>
      </c>
      <c r="DW14" s="43" t="b">
        <f t="shared" si="151"/>
        <v>0</v>
      </c>
      <c r="DX14" s="43" t="b">
        <f t="shared" si="151"/>
        <v>0</v>
      </c>
      <c r="DY14" s="43" t="b">
        <f t="shared" si="151"/>
        <v>0</v>
      </c>
      <c r="DZ14" s="43" t="b">
        <f t="shared" si="151"/>
        <v>0</v>
      </c>
      <c r="EA14" s="43" t="b">
        <f t="shared" si="151"/>
        <v>0</v>
      </c>
      <c r="EB14" s="43" t="b">
        <f t="shared" si="151"/>
        <v>0</v>
      </c>
      <c r="EC14" s="43" t="b">
        <f t="shared" si="151"/>
        <v>0</v>
      </c>
      <c r="ED14" s="43" t="b">
        <f t="shared" si="151"/>
        <v>0</v>
      </c>
      <c r="EE14" s="43" t="b">
        <f t="shared" si="151"/>
        <v>0</v>
      </c>
      <c r="EF14" s="43" t="b">
        <f t="shared" si="151"/>
        <v>0</v>
      </c>
      <c r="EG14" s="43" t="b">
        <f t="shared" si="151"/>
        <v>0</v>
      </c>
      <c r="EH14" s="43" t="b">
        <f t="shared" si="151"/>
        <v>0</v>
      </c>
      <c r="EI14" s="43" t="b">
        <f t="shared" si="151"/>
        <v>0</v>
      </c>
      <c r="EJ14" s="43" t="b">
        <f t="shared" ref="EJ14:EY15" si="152">EJ$7=$F14</f>
        <v>0</v>
      </c>
      <c r="EK14" s="43" t="b">
        <f t="shared" si="152"/>
        <v>0</v>
      </c>
      <c r="EL14" s="43" t="b">
        <f t="shared" si="152"/>
        <v>0</v>
      </c>
      <c r="EM14" s="43" t="b">
        <f t="shared" si="152"/>
        <v>0</v>
      </c>
      <c r="EN14" s="43" t="b">
        <f t="shared" si="152"/>
        <v>0</v>
      </c>
      <c r="EO14" s="43" t="b">
        <f t="shared" si="152"/>
        <v>0</v>
      </c>
      <c r="EP14" s="43" t="b">
        <f t="shared" si="152"/>
        <v>0</v>
      </c>
      <c r="EQ14" s="43" t="b">
        <f t="shared" si="152"/>
        <v>0</v>
      </c>
      <c r="ER14" s="43" t="b">
        <f t="shared" si="152"/>
        <v>0</v>
      </c>
      <c r="ES14" s="43" t="b">
        <f t="shared" si="152"/>
        <v>0</v>
      </c>
      <c r="ET14" s="43" t="b">
        <f t="shared" si="152"/>
        <v>0</v>
      </c>
      <c r="EU14" s="43" t="b">
        <f t="shared" si="152"/>
        <v>0</v>
      </c>
      <c r="EV14" s="43" t="b">
        <f t="shared" si="152"/>
        <v>0</v>
      </c>
      <c r="EW14" s="43" t="b">
        <f t="shared" si="152"/>
        <v>0</v>
      </c>
      <c r="EX14" s="43" t="b">
        <f t="shared" si="152"/>
        <v>0</v>
      </c>
      <c r="EY14" s="43" t="b">
        <f t="shared" si="152"/>
        <v>0</v>
      </c>
      <c r="EZ14" s="43" t="b">
        <f t="shared" ref="EZ14:FO15" si="153">EZ$7=$F14</f>
        <v>0</v>
      </c>
      <c r="FA14" s="43" t="b">
        <f t="shared" si="153"/>
        <v>0</v>
      </c>
      <c r="FB14" s="43" t="b">
        <f t="shared" si="153"/>
        <v>0</v>
      </c>
      <c r="FC14" s="43" t="b">
        <f t="shared" si="153"/>
        <v>0</v>
      </c>
      <c r="FD14" s="43" t="b">
        <f t="shared" si="153"/>
        <v>0</v>
      </c>
      <c r="FE14" s="43" t="b">
        <f t="shared" si="153"/>
        <v>0</v>
      </c>
      <c r="FF14" s="43" t="b">
        <f t="shared" si="153"/>
        <v>0</v>
      </c>
      <c r="FG14" s="43" t="b">
        <f t="shared" si="153"/>
        <v>0</v>
      </c>
      <c r="FH14" s="43" t="b">
        <f t="shared" si="153"/>
        <v>0</v>
      </c>
      <c r="FI14" s="43" t="b">
        <f t="shared" si="153"/>
        <v>0</v>
      </c>
      <c r="FJ14" s="43" t="b">
        <f t="shared" si="153"/>
        <v>0</v>
      </c>
      <c r="FK14" s="43" t="b">
        <f t="shared" si="153"/>
        <v>0</v>
      </c>
      <c r="FL14" s="43" t="b">
        <f t="shared" si="153"/>
        <v>0</v>
      </c>
      <c r="FM14" s="43" t="b">
        <f t="shared" si="153"/>
        <v>0</v>
      </c>
      <c r="FN14" s="43" t="b">
        <f t="shared" si="153"/>
        <v>0</v>
      </c>
      <c r="FO14" s="43" t="b">
        <f t="shared" si="153"/>
        <v>0</v>
      </c>
      <c r="FP14" s="43" t="b">
        <f t="shared" ref="FA14:GJ15" si="154">FP$7=$F14</f>
        <v>0</v>
      </c>
      <c r="FQ14" s="43" t="b">
        <f t="shared" si="154"/>
        <v>0</v>
      </c>
      <c r="FR14" s="43" t="b">
        <f t="shared" si="154"/>
        <v>0</v>
      </c>
      <c r="FS14" s="43" t="b">
        <f t="shared" si="154"/>
        <v>0</v>
      </c>
      <c r="FT14" s="43" t="b">
        <f t="shared" si="154"/>
        <v>0</v>
      </c>
      <c r="FU14" s="43" t="b">
        <f t="shared" si="154"/>
        <v>0</v>
      </c>
      <c r="FV14" s="43" t="b">
        <f t="shared" si="154"/>
        <v>0</v>
      </c>
      <c r="FW14" s="43" t="b">
        <f t="shared" si="154"/>
        <v>0</v>
      </c>
      <c r="FX14" s="43" t="b">
        <f t="shared" si="154"/>
        <v>0</v>
      </c>
      <c r="FY14" s="43" t="b">
        <f t="shared" si="154"/>
        <v>0</v>
      </c>
      <c r="FZ14" s="43" t="b">
        <f t="shared" si="154"/>
        <v>0</v>
      </c>
      <c r="GA14" s="43" t="b">
        <f t="shared" si="154"/>
        <v>0</v>
      </c>
      <c r="GB14" s="43" t="b">
        <f t="shared" si="154"/>
        <v>0</v>
      </c>
      <c r="GC14" s="43" t="b">
        <f t="shared" si="154"/>
        <v>0</v>
      </c>
      <c r="GD14" s="43" t="b">
        <f t="shared" si="154"/>
        <v>0</v>
      </c>
      <c r="GE14" s="43" t="b">
        <f t="shared" si="154"/>
        <v>0</v>
      </c>
      <c r="GF14" s="43" t="b">
        <f t="shared" si="154"/>
        <v>0</v>
      </c>
      <c r="GG14" s="43" t="b">
        <f t="shared" si="154"/>
        <v>0</v>
      </c>
      <c r="GH14" s="43" t="b">
        <f t="shared" si="154"/>
        <v>0</v>
      </c>
      <c r="GI14" s="43" t="b">
        <f t="shared" si="154"/>
        <v>0</v>
      </c>
      <c r="GJ14" s="43" t="b">
        <f t="shared" si="154"/>
        <v>0</v>
      </c>
      <c r="GK14" s="43" t="b">
        <f t="shared" ref="GJ14:GW15" si="155">GK$7=$F14</f>
        <v>0</v>
      </c>
      <c r="GL14" s="43" t="b">
        <f t="shared" si="155"/>
        <v>0</v>
      </c>
      <c r="GM14" s="43" t="b">
        <f t="shared" si="155"/>
        <v>0</v>
      </c>
      <c r="GN14" s="43" t="b">
        <f t="shared" si="155"/>
        <v>0</v>
      </c>
      <c r="GO14" s="43" t="b">
        <f t="shared" si="155"/>
        <v>0</v>
      </c>
      <c r="GP14" s="43" t="b">
        <f t="shared" si="155"/>
        <v>0</v>
      </c>
      <c r="GQ14" s="43" t="b">
        <f t="shared" si="155"/>
        <v>0</v>
      </c>
      <c r="GR14" s="43" t="b">
        <f t="shared" si="155"/>
        <v>0</v>
      </c>
      <c r="GS14" s="43" t="b">
        <f t="shared" si="155"/>
        <v>0</v>
      </c>
      <c r="GT14" s="43" t="b">
        <f t="shared" si="155"/>
        <v>0</v>
      </c>
      <c r="GU14" s="43" t="b">
        <f t="shared" si="155"/>
        <v>0</v>
      </c>
      <c r="GV14" s="43" t="b">
        <f t="shared" si="155"/>
        <v>0</v>
      </c>
      <c r="GW14" s="43" t="b">
        <f t="shared" si="155"/>
        <v>0</v>
      </c>
    </row>
    <row r="15" spans="1:205" x14ac:dyDescent="0.3">
      <c r="D15" s="141" t="s">
        <v>228</v>
      </c>
      <c r="F15" s="178">
        <f>F11</f>
        <v>47362</v>
      </c>
      <c r="L15" s="43" t="b">
        <f t="shared" si="144"/>
        <v>0</v>
      </c>
      <c r="M15" s="43" t="b">
        <f t="shared" si="144"/>
        <v>0</v>
      </c>
      <c r="N15" s="43" t="b">
        <f t="shared" si="144"/>
        <v>0</v>
      </c>
      <c r="O15" s="43" t="b">
        <f t="shared" si="144"/>
        <v>0</v>
      </c>
      <c r="P15" s="43" t="b">
        <f t="shared" si="144"/>
        <v>0</v>
      </c>
      <c r="Q15" s="43" t="b">
        <f t="shared" si="144"/>
        <v>0</v>
      </c>
      <c r="R15" s="43" t="b">
        <f t="shared" si="144"/>
        <v>0</v>
      </c>
      <c r="S15" s="43" t="b">
        <f t="shared" si="144"/>
        <v>0</v>
      </c>
      <c r="T15" s="43" t="b">
        <f t="shared" si="144"/>
        <v>0</v>
      </c>
      <c r="U15" s="43" t="b">
        <f t="shared" si="144"/>
        <v>0</v>
      </c>
      <c r="V15" s="43" t="b">
        <f t="shared" si="144"/>
        <v>0</v>
      </c>
      <c r="W15" s="43" t="b">
        <f t="shared" si="144"/>
        <v>0</v>
      </c>
      <c r="X15" s="43" t="b">
        <f t="shared" si="144"/>
        <v>0</v>
      </c>
      <c r="Y15" s="43" t="b">
        <f t="shared" si="144"/>
        <v>0</v>
      </c>
      <c r="Z15" s="43" t="b">
        <f t="shared" si="144"/>
        <v>0</v>
      </c>
      <c r="AA15" s="43" t="b">
        <f t="shared" si="144"/>
        <v>0</v>
      </c>
      <c r="AB15" s="43" t="b">
        <f t="shared" si="145"/>
        <v>0</v>
      </c>
      <c r="AC15" s="43" t="b">
        <f t="shared" si="145"/>
        <v>0</v>
      </c>
      <c r="AD15" s="43" t="b">
        <f t="shared" si="145"/>
        <v>0</v>
      </c>
      <c r="AE15" s="43" t="b">
        <f t="shared" si="145"/>
        <v>0</v>
      </c>
      <c r="AF15" s="43" t="b">
        <f t="shared" si="145"/>
        <v>0</v>
      </c>
      <c r="AG15" s="43" t="b">
        <f t="shared" si="145"/>
        <v>0</v>
      </c>
      <c r="AH15" s="43" t="b">
        <f t="shared" si="145"/>
        <v>0</v>
      </c>
      <c r="AI15" s="43" t="b">
        <f t="shared" si="145"/>
        <v>0</v>
      </c>
      <c r="AJ15" s="43" t="b">
        <f t="shared" si="145"/>
        <v>0</v>
      </c>
      <c r="AK15" s="43" t="b">
        <f t="shared" si="145"/>
        <v>0</v>
      </c>
      <c r="AL15" s="43" t="b">
        <f t="shared" si="145"/>
        <v>0</v>
      </c>
      <c r="AM15" s="43" t="b">
        <f t="shared" si="145"/>
        <v>0</v>
      </c>
      <c r="AN15" s="43" t="b">
        <f t="shared" si="145"/>
        <v>0</v>
      </c>
      <c r="AO15" s="43" t="b">
        <f t="shared" si="145"/>
        <v>0</v>
      </c>
      <c r="AP15" s="43" t="b">
        <f t="shared" si="145"/>
        <v>0</v>
      </c>
      <c r="AQ15" s="43" t="b">
        <f t="shared" si="145"/>
        <v>0</v>
      </c>
      <c r="AR15" s="43" t="b">
        <f t="shared" si="146"/>
        <v>0</v>
      </c>
      <c r="AS15" s="43" t="b">
        <f t="shared" si="146"/>
        <v>0</v>
      </c>
      <c r="AT15" s="43" t="b">
        <f t="shared" si="146"/>
        <v>0</v>
      </c>
      <c r="AU15" s="43" t="b">
        <f t="shared" si="146"/>
        <v>0</v>
      </c>
      <c r="AV15" s="43" t="b">
        <f t="shared" si="146"/>
        <v>0</v>
      </c>
      <c r="AW15" s="43" t="b">
        <f t="shared" si="146"/>
        <v>0</v>
      </c>
      <c r="AX15" s="43" t="b">
        <f t="shared" si="146"/>
        <v>0</v>
      </c>
      <c r="AY15" s="43" t="b">
        <f t="shared" si="146"/>
        <v>0</v>
      </c>
      <c r="AZ15" s="43" t="b">
        <f t="shared" si="146"/>
        <v>0</v>
      </c>
      <c r="BA15" s="43" t="b">
        <f t="shared" si="146"/>
        <v>0</v>
      </c>
      <c r="BB15" s="43" t="b">
        <f t="shared" si="146"/>
        <v>0</v>
      </c>
      <c r="BC15" s="43" t="b">
        <f t="shared" si="146"/>
        <v>0</v>
      </c>
      <c r="BD15" s="43" t="b">
        <f t="shared" si="146"/>
        <v>1</v>
      </c>
      <c r="BE15" s="43" t="b">
        <f t="shared" si="146"/>
        <v>0</v>
      </c>
      <c r="BF15" s="43" t="b">
        <f t="shared" si="146"/>
        <v>0</v>
      </c>
      <c r="BG15" s="43" t="b">
        <f t="shared" si="146"/>
        <v>0</v>
      </c>
      <c r="BH15" s="43" t="b">
        <f t="shared" si="147"/>
        <v>0</v>
      </c>
      <c r="BI15" s="43" t="b">
        <f t="shared" si="147"/>
        <v>0</v>
      </c>
      <c r="BJ15" s="43" t="b">
        <f t="shared" si="147"/>
        <v>0</v>
      </c>
      <c r="BK15" s="43" t="b">
        <f t="shared" si="147"/>
        <v>0</v>
      </c>
      <c r="BL15" s="43" t="b">
        <f t="shared" si="147"/>
        <v>0</v>
      </c>
      <c r="BM15" s="43" t="b">
        <f t="shared" si="147"/>
        <v>0</v>
      </c>
      <c r="BN15" s="43" t="b">
        <f t="shared" si="147"/>
        <v>0</v>
      </c>
      <c r="BO15" s="43" t="b">
        <f t="shared" si="147"/>
        <v>0</v>
      </c>
      <c r="BP15" s="43" t="b">
        <f t="shared" si="147"/>
        <v>0</v>
      </c>
      <c r="BQ15" s="43" t="b">
        <f t="shared" si="147"/>
        <v>0</v>
      </c>
      <c r="BR15" s="43" t="b">
        <f t="shared" si="147"/>
        <v>0</v>
      </c>
      <c r="BS15" s="43" t="b">
        <f t="shared" si="147"/>
        <v>0</v>
      </c>
      <c r="BT15" s="43" t="b">
        <f t="shared" si="147"/>
        <v>0</v>
      </c>
      <c r="BU15" s="43" t="b">
        <f t="shared" si="147"/>
        <v>0</v>
      </c>
      <c r="BV15" s="43" t="b">
        <f t="shared" si="147"/>
        <v>0</v>
      </c>
      <c r="BW15" s="43" t="b">
        <f t="shared" si="147"/>
        <v>0</v>
      </c>
      <c r="BX15" s="43" t="b">
        <f t="shared" si="148"/>
        <v>0</v>
      </c>
      <c r="BY15" s="43" t="b">
        <f t="shared" si="148"/>
        <v>0</v>
      </c>
      <c r="BZ15" s="43" t="b">
        <f t="shared" si="148"/>
        <v>0</v>
      </c>
      <c r="CA15" s="43" t="b">
        <f t="shared" si="148"/>
        <v>0</v>
      </c>
      <c r="CB15" s="43" t="b">
        <f t="shared" si="148"/>
        <v>0</v>
      </c>
      <c r="CC15" s="43" t="b">
        <f t="shared" si="148"/>
        <v>0</v>
      </c>
      <c r="CD15" s="43" t="b">
        <f t="shared" si="148"/>
        <v>0</v>
      </c>
      <c r="CE15" s="43" t="b">
        <f t="shared" si="148"/>
        <v>0</v>
      </c>
      <c r="CF15" s="43" t="b">
        <f t="shared" si="148"/>
        <v>0</v>
      </c>
      <c r="CG15" s="43" t="b">
        <f t="shared" si="148"/>
        <v>0</v>
      </c>
      <c r="CH15" s="43" t="b">
        <f t="shared" si="148"/>
        <v>0</v>
      </c>
      <c r="CI15" s="43" t="b">
        <f t="shared" si="148"/>
        <v>0</v>
      </c>
      <c r="CJ15" s="43" t="b">
        <f t="shared" si="148"/>
        <v>0</v>
      </c>
      <c r="CK15" s="43" t="b">
        <f t="shared" si="148"/>
        <v>0</v>
      </c>
      <c r="CL15" s="43" t="b">
        <f t="shared" si="148"/>
        <v>0</v>
      </c>
      <c r="CM15" s="43" t="b">
        <f t="shared" si="148"/>
        <v>0</v>
      </c>
      <c r="CN15" s="43" t="b">
        <f t="shared" si="149"/>
        <v>0</v>
      </c>
      <c r="CO15" s="43" t="b">
        <f t="shared" si="149"/>
        <v>0</v>
      </c>
      <c r="CP15" s="43" t="b">
        <f t="shared" si="149"/>
        <v>0</v>
      </c>
      <c r="CQ15" s="43" t="b">
        <f t="shared" si="149"/>
        <v>0</v>
      </c>
      <c r="CR15" s="43" t="b">
        <f t="shared" si="149"/>
        <v>0</v>
      </c>
      <c r="CS15" s="43" t="b">
        <f t="shared" si="149"/>
        <v>0</v>
      </c>
      <c r="CT15" s="43" t="b">
        <f t="shared" si="149"/>
        <v>0</v>
      </c>
      <c r="CU15" s="43" t="b">
        <f t="shared" si="149"/>
        <v>0</v>
      </c>
      <c r="CV15" s="43" t="b">
        <f t="shared" si="149"/>
        <v>0</v>
      </c>
      <c r="CW15" s="43" t="b">
        <f t="shared" si="149"/>
        <v>0</v>
      </c>
      <c r="CX15" s="43" t="b">
        <f t="shared" si="149"/>
        <v>0</v>
      </c>
      <c r="CY15" s="43" t="b">
        <f t="shared" si="149"/>
        <v>0</v>
      </c>
      <c r="CZ15" s="43" t="b">
        <f t="shared" si="149"/>
        <v>0</v>
      </c>
      <c r="DA15" s="43" t="b">
        <f t="shared" si="149"/>
        <v>0</v>
      </c>
      <c r="DB15" s="43" t="b">
        <f t="shared" si="149"/>
        <v>0</v>
      </c>
      <c r="DC15" s="43" t="b">
        <f t="shared" si="149"/>
        <v>0</v>
      </c>
      <c r="DD15" s="43" t="b">
        <f t="shared" si="150"/>
        <v>0</v>
      </c>
      <c r="DE15" s="43" t="b">
        <f t="shared" si="150"/>
        <v>0</v>
      </c>
      <c r="DF15" s="43" t="b">
        <f t="shared" si="150"/>
        <v>0</v>
      </c>
      <c r="DG15" s="43" t="b">
        <f t="shared" si="150"/>
        <v>0</v>
      </c>
      <c r="DH15" s="43" t="b">
        <f t="shared" si="150"/>
        <v>0</v>
      </c>
      <c r="DI15" s="43" t="b">
        <f t="shared" si="150"/>
        <v>0</v>
      </c>
      <c r="DJ15" s="43" t="b">
        <f t="shared" si="150"/>
        <v>0</v>
      </c>
      <c r="DK15" s="43" t="b">
        <f t="shared" si="150"/>
        <v>0</v>
      </c>
      <c r="DL15" s="43" t="b">
        <f t="shared" si="150"/>
        <v>0</v>
      </c>
      <c r="DM15" s="43" t="b">
        <f t="shared" si="150"/>
        <v>0</v>
      </c>
      <c r="DN15" s="43" t="b">
        <f t="shared" si="150"/>
        <v>0</v>
      </c>
      <c r="DO15" s="43" t="b">
        <f t="shared" si="150"/>
        <v>0</v>
      </c>
      <c r="DP15" s="43" t="b">
        <f t="shared" si="150"/>
        <v>0</v>
      </c>
      <c r="DQ15" s="43" t="b">
        <f t="shared" si="150"/>
        <v>0</v>
      </c>
      <c r="DR15" s="43" t="b">
        <f t="shared" si="150"/>
        <v>0</v>
      </c>
      <c r="DS15" s="43" t="b">
        <f t="shared" si="150"/>
        <v>0</v>
      </c>
      <c r="DT15" s="43" t="b">
        <f t="shared" si="151"/>
        <v>0</v>
      </c>
      <c r="DU15" s="43" t="b">
        <f t="shared" si="151"/>
        <v>0</v>
      </c>
      <c r="DV15" s="43" t="b">
        <f t="shared" si="151"/>
        <v>0</v>
      </c>
      <c r="DW15" s="43" t="b">
        <f t="shared" si="151"/>
        <v>0</v>
      </c>
      <c r="DX15" s="43" t="b">
        <f t="shared" si="151"/>
        <v>0</v>
      </c>
      <c r="DY15" s="43" t="b">
        <f t="shared" si="151"/>
        <v>0</v>
      </c>
      <c r="DZ15" s="43" t="b">
        <f t="shared" si="151"/>
        <v>0</v>
      </c>
      <c r="EA15" s="43" t="b">
        <f t="shared" si="151"/>
        <v>0</v>
      </c>
      <c r="EB15" s="43" t="b">
        <f t="shared" si="151"/>
        <v>0</v>
      </c>
      <c r="EC15" s="43" t="b">
        <f t="shared" si="151"/>
        <v>0</v>
      </c>
      <c r="ED15" s="43" t="b">
        <f t="shared" si="151"/>
        <v>0</v>
      </c>
      <c r="EE15" s="43" t="b">
        <f t="shared" si="151"/>
        <v>0</v>
      </c>
      <c r="EF15" s="43" t="b">
        <f t="shared" si="151"/>
        <v>0</v>
      </c>
      <c r="EG15" s="43" t="b">
        <f t="shared" si="151"/>
        <v>0</v>
      </c>
      <c r="EH15" s="43" t="b">
        <f t="shared" si="151"/>
        <v>0</v>
      </c>
      <c r="EI15" s="43" t="b">
        <f t="shared" si="151"/>
        <v>0</v>
      </c>
      <c r="EJ15" s="43" t="b">
        <f t="shared" si="152"/>
        <v>0</v>
      </c>
      <c r="EK15" s="43" t="b">
        <f t="shared" si="152"/>
        <v>0</v>
      </c>
      <c r="EL15" s="43" t="b">
        <f t="shared" si="152"/>
        <v>0</v>
      </c>
      <c r="EM15" s="43" t="b">
        <f t="shared" si="152"/>
        <v>0</v>
      </c>
      <c r="EN15" s="43" t="b">
        <f t="shared" si="152"/>
        <v>0</v>
      </c>
      <c r="EO15" s="43" t="b">
        <f t="shared" si="152"/>
        <v>0</v>
      </c>
      <c r="EP15" s="43" t="b">
        <f t="shared" si="152"/>
        <v>0</v>
      </c>
      <c r="EQ15" s="43" t="b">
        <f t="shared" si="152"/>
        <v>0</v>
      </c>
      <c r="ER15" s="43" t="b">
        <f t="shared" si="152"/>
        <v>0</v>
      </c>
      <c r="ES15" s="43" t="b">
        <f t="shared" si="152"/>
        <v>0</v>
      </c>
      <c r="ET15" s="43" t="b">
        <f t="shared" si="152"/>
        <v>0</v>
      </c>
      <c r="EU15" s="43" t="b">
        <f t="shared" si="152"/>
        <v>0</v>
      </c>
      <c r="EV15" s="43" t="b">
        <f t="shared" si="152"/>
        <v>0</v>
      </c>
      <c r="EW15" s="43" t="b">
        <f t="shared" si="152"/>
        <v>0</v>
      </c>
      <c r="EX15" s="43" t="b">
        <f t="shared" si="152"/>
        <v>0</v>
      </c>
      <c r="EY15" s="43" t="b">
        <f t="shared" si="152"/>
        <v>0</v>
      </c>
      <c r="EZ15" s="43" t="b">
        <f t="shared" si="153"/>
        <v>0</v>
      </c>
      <c r="FA15" s="43" t="b">
        <f t="shared" si="154"/>
        <v>0</v>
      </c>
      <c r="FB15" s="43" t="b">
        <f t="shared" si="154"/>
        <v>0</v>
      </c>
      <c r="FC15" s="43" t="b">
        <f t="shared" si="154"/>
        <v>0</v>
      </c>
      <c r="FD15" s="43" t="b">
        <f t="shared" si="154"/>
        <v>0</v>
      </c>
      <c r="FE15" s="43" t="b">
        <f t="shared" si="154"/>
        <v>0</v>
      </c>
      <c r="FF15" s="43" t="b">
        <f t="shared" si="154"/>
        <v>0</v>
      </c>
      <c r="FG15" s="43" t="b">
        <f t="shared" si="154"/>
        <v>0</v>
      </c>
      <c r="FH15" s="43" t="b">
        <f t="shared" si="154"/>
        <v>0</v>
      </c>
      <c r="FI15" s="43" t="b">
        <f t="shared" si="154"/>
        <v>0</v>
      </c>
      <c r="FJ15" s="43" t="b">
        <f t="shared" si="154"/>
        <v>0</v>
      </c>
      <c r="FK15" s="43" t="b">
        <f t="shared" si="154"/>
        <v>0</v>
      </c>
      <c r="FL15" s="43" t="b">
        <f t="shared" si="154"/>
        <v>0</v>
      </c>
      <c r="FM15" s="43" t="b">
        <f t="shared" si="154"/>
        <v>0</v>
      </c>
      <c r="FN15" s="43" t="b">
        <f t="shared" si="154"/>
        <v>0</v>
      </c>
      <c r="FO15" s="43" t="b">
        <f t="shared" si="154"/>
        <v>0</v>
      </c>
      <c r="FP15" s="43" t="b">
        <f t="shared" si="154"/>
        <v>0</v>
      </c>
      <c r="FQ15" s="43" t="b">
        <f t="shared" si="154"/>
        <v>0</v>
      </c>
      <c r="FR15" s="43" t="b">
        <f t="shared" si="154"/>
        <v>0</v>
      </c>
      <c r="FS15" s="43" t="b">
        <f t="shared" si="154"/>
        <v>0</v>
      </c>
      <c r="FT15" s="43" t="b">
        <f t="shared" si="154"/>
        <v>0</v>
      </c>
      <c r="FU15" s="43" t="b">
        <f t="shared" si="154"/>
        <v>0</v>
      </c>
      <c r="FV15" s="43" t="b">
        <f t="shared" si="154"/>
        <v>0</v>
      </c>
      <c r="FW15" s="43" t="b">
        <f t="shared" si="154"/>
        <v>0</v>
      </c>
      <c r="FX15" s="43" t="b">
        <f t="shared" si="154"/>
        <v>0</v>
      </c>
      <c r="FY15" s="43" t="b">
        <f t="shared" si="154"/>
        <v>0</v>
      </c>
      <c r="FZ15" s="43" t="b">
        <f t="shared" si="154"/>
        <v>0</v>
      </c>
      <c r="GA15" s="43" t="b">
        <f t="shared" si="154"/>
        <v>0</v>
      </c>
      <c r="GB15" s="43" t="b">
        <f t="shared" si="154"/>
        <v>0</v>
      </c>
      <c r="GC15" s="43" t="b">
        <f t="shared" si="154"/>
        <v>0</v>
      </c>
      <c r="GD15" s="43" t="b">
        <f t="shared" si="154"/>
        <v>0</v>
      </c>
      <c r="GE15" s="43" t="b">
        <f t="shared" si="154"/>
        <v>0</v>
      </c>
      <c r="GF15" s="43" t="b">
        <f t="shared" si="154"/>
        <v>0</v>
      </c>
      <c r="GG15" s="43" t="b">
        <f t="shared" si="154"/>
        <v>0</v>
      </c>
      <c r="GH15" s="43" t="b">
        <f t="shared" si="154"/>
        <v>0</v>
      </c>
      <c r="GI15" s="43" t="b">
        <f t="shared" si="154"/>
        <v>0</v>
      </c>
      <c r="GJ15" s="43" t="b">
        <f t="shared" si="155"/>
        <v>0</v>
      </c>
      <c r="GK15" s="43" t="b">
        <f t="shared" si="155"/>
        <v>0</v>
      </c>
      <c r="GL15" s="43" t="b">
        <f t="shared" si="155"/>
        <v>0</v>
      </c>
      <c r="GM15" s="43" t="b">
        <f t="shared" si="155"/>
        <v>0</v>
      </c>
      <c r="GN15" s="43" t="b">
        <f t="shared" si="155"/>
        <v>0</v>
      </c>
      <c r="GO15" s="43" t="b">
        <f t="shared" si="155"/>
        <v>0</v>
      </c>
      <c r="GP15" s="43" t="b">
        <f t="shared" si="155"/>
        <v>0</v>
      </c>
      <c r="GQ15" s="43" t="b">
        <f t="shared" si="155"/>
        <v>0</v>
      </c>
      <c r="GR15" s="43" t="b">
        <f t="shared" si="155"/>
        <v>0</v>
      </c>
      <c r="GS15" s="43" t="b">
        <f t="shared" si="155"/>
        <v>0</v>
      </c>
      <c r="GT15" s="43" t="b">
        <f t="shared" si="155"/>
        <v>0</v>
      </c>
      <c r="GU15" s="43" t="b">
        <f t="shared" si="155"/>
        <v>0</v>
      </c>
      <c r="GV15" s="43" t="b">
        <f t="shared" si="155"/>
        <v>0</v>
      </c>
      <c r="GW15" s="43" t="b">
        <f t="shared" si="155"/>
        <v>0</v>
      </c>
    </row>
    <row r="16" spans="1:205" x14ac:dyDescent="0.3">
      <c r="F16" s="12"/>
    </row>
    <row r="17" spans="1:205" s="128" customFormat="1" x14ac:dyDescent="0.35">
      <c r="A17" s="133" t="s">
        <v>286</v>
      </c>
    </row>
    <row r="18" spans="1:205" x14ac:dyDescent="0.3">
      <c r="D18" s="141" t="s">
        <v>229</v>
      </c>
      <c r="E18" s="127" t="s">
        <v>84</v>
      </c>
      <c r="F18" s="127" t="s">
        <v>230</v>
      </c>
      <c r="G18" s="138">
        <f>'Operating Assumptions'!F31</f>
        <v>300</v>
      </c>
      <c r="L18" s="118">
        <f t="shared" ref="L18:BW18" si="156">$G$18*L12</f>
        <v>0</v>
      </c>
      <c r="M18" s="118">
        <f t="shared" si="156"/>
        <v>0</v>
      </c>
      <c r="N18" s="118">
        <f t="shared" si="156"/>
        <v>0</v>
      </c>
      <c r="O18" s="118">
        <f t="shared" si="156"/>
        <v>0</v>
      </c>
      <c r="P18" s="118">
        <f t="shared" si="156"/>
        <v>0</v>
      </c>
      <c r="Q18" s="118">
        <f t="shared" si="156"/>
        <v>0</v>
      </c>
      <c r="R18" s="118">
        <f t="shared" si="156"/>
        <v>0</v>
      </c>
      <c r="S18" s="118">
        <f t="shared" si="156"/>
        <v>0</v>
      </c>
      <c r="T18" s="118">
        <f t="shared" si="156"/>
        <v>0</v>
      </c>
      <c r="U18" s="118">
        <f t="shared" si="156"/>
        <v>0</v>
      </c>
      <c r="V18" s="118">
        <f t="shared" si="156"/>
        <v>0</v>
      </c>
      <c r="W18" s="118">
        <f t="shared" si="156"/>
        <v>0</v>
      </c>
      <c r="X18" s="118">
        <f t="shared" si="156"/>
        <v>0</v>
      </c>
      <c r="Y18" s="118">
        <f t="shared" si="156"/>
        <v>0</v>
      </c>
      <c r="Z18" s="118">
        <f t="shared" si="156"/>
        <v>0</v>
      </c>
      <c r="AA18" s="118">
        <f t="shared" si="156"/>
        <v>0</v>
      </c>
      <c r="AB18" s="118">
        <f t="shared" si="156"/>
        <v>0</v>
      </c>
      <c r="AC18" s="118">
        <f t="shared" si="156"/>
        <v>0</v>
      </c>
      <c r="AD18" s="118">
        <f t="shared" si="156"/>
        <v>0</v>
      </c>
      <c r="AE18" s="118">
        <f t="shared" si="156"/>
        <v>0</v>
      </c>
      <c r="AF18" s="118">
        <f t="shared" si="156"/>
        <v>0</v>
      </c>
      <c r="AG18" s="118">
        <f t="shared" si="156"/>
        <v>0</v>
      </c>
      <c r="AH18" s="118">
        <f t="shared" si="156"/>
        <v>0</v>
      </c>
      <c r="AI18" s="118">
        <f t="shared" si="156"/>
        <v>0</v>
      </c>
      <c r="AJ18" s="118">
        <f t="shared" si="156"/>
        <v>0</v>
      </c>
      <c r="AK18" s="118">
        <f t="shared" si="156"/>
        <v>0</v>
      </c>
      <c r="AL18" s="118">
        <f t="shared" si="156"/>
        <v>0</v>
      </c>
      <c r="AM18" s="118">
        <f t="shared" si="156"/>
        <v>0</v>
      </c>
      <c r="AN18" s="118">
        <f t="shared" si="156"/>
        <v>0</v>
      </c>
      <c r="AO18" s="118">
        <f t="shared" si="156"/>
        <v>0</v>
      </c>
      <c r="AP18" s="118">
        <f t="shared" si="156"/>
        <v>0</v>
      </c>
      <c r="AQ18" s="118">
        <f t="shared" si="156"/>
        <v>0</v>
      </c>
      <c r="AR18" s="118">
        <f t="shared" si="156"/>
        <v>0</v>
      </c>
      <c r="AS18" s="118">
        <f t="shared" si="156"/>
        <v>0</v>
      </c>
      <c r="AT18" s="118">
        <f t="shared" si="156"/>
        <v>0</v>
      </c>
      <c r="AU18" s="118">
        <f t="shared" si="156"/>
        <v>0</v>
      </c>
      <c r="AV18" s="118">
        <f t="shared" si="156"/>
        <v>0</v>
      </c>
      <c r="AW18" s="118">
        <f t="shared" si="156"/>
        <v>0</v>
      </c>
      <c r="AX18" s="118">
        <f t="shared" si="156"/>
        <v>0</v>
      </c>
      <c r="AY18" s="118">
        <f t="shared" si="156"/>
        <v>0</v>
      </c>
      <c r="AZ18" s="118">
        <f t="shared" si="156"/>
        <v>0</v>
      </c>
      <c r="BA18" s="118">
        <f t="shared" si="156"/>
        <v>0</v>
      </c>
      <c r="BB18" s="118">
        <f t="shared" si="156"/>
        <v>0</v>
      </c>
      <c r="BC18" s="118">
        <f t="shared" si="156"/>
        <v>0</v>
      </c>
      <c r="BD18" s="118">
        <f t="shared" si="156"/>
        <v>300</v>
      </c>
      <c r="BE18" s="118">
        <f t="shared" si="156"/>
        <v>300</v>
      </c>
      <c r="BF18" s="118">
        <f t="shared" si="156"/>
        <v>300</v>
      </c>
      <c r="BG18" s="118">
        <f t="shared" si="156"/>
        <v>300</v>
      </c>
      <c r="BH18" s="118">
        <f t="shared" si="156"/>
        <v>300</v>
      </c>
      <c r="BI18" s="118">
        <f t="shared" si="156"/>
        <v>300</v>
      </c>
      <c r="BJ18" s="118">
        <f t="shared" si="156"/>
        <v>300</v>
      </c>
      <c r="BK18" s="118">
        <f t="shared" si="156"/>
        <v>300</v>
      </c>
      <c r="BL18" s="118">
        <f t="shared" si="156"/>
        <v>300</v>
      </c>
      <c r="BM18" s="118">
        <f t="shared" si="156"/>
        <v>300</v>
      </c>
      <c r="BN18" s="118">
        <f t="shared" si="156"/>
        <v>300</v>
      </c>
      <c r="BO18" s="118">
        <f t="shared" si="156"/>
        <v>300</v>
      </c>
      <c r="BP18" s="118">
        <f t="shared" si="156"/>
        <v>300</v>
      </c>
      <c r="BQ18" s="118">
        <f t="shared" si="156"/>
        <v>300</v>
      </c>
      <c r="BR18" s="118">
        <f t="shared" si="156"/>
        <v>300</v>
      </c>
      <c r="BS18" s="118">
        <f t="shared" si="156"/>
        <v>300</v>
      </c>
      <c r="BT18" s="118">
        <f t="shared" si="156"/>
        <v>300</v>
      </c>
      <c r="BU18" s="118">
        <f t="shared" si="156"/>
        <v>300</v>
      </c>
      <c r="BV18" s="118">
        <f t="shared" si="156"/>
        <v>300</v>
      </c>
      <c r="BW18" s="118">
        <f t="shared" si="156"/>
        <v>300</v>
      </c>
      <c r="BX18" s="118">
        <f t="shared" ref="BX18:EI18" si="157">$G$18*BX12</f>
        <v>300</v>
      </c>
      <c r="BY18" s="118">
        <f t="shared" si="157"/>
        <v>300</v>
      </c>
      <c r="BZ18" s="118">
        <f t="shared" si="157"/>
        <v>300</v>
      </c>
      <c r="CA18" s="118">
        <f t="shared" si="157"/>
        <v>300</v>
      </c>
      <c r="CB18" s="118">
        <f t="shared" si="157"/>
        <v>300</v>
      </c>
      <c r="CC18" s="118">
        <f t="shared" si="157"/>
        <v>300</v>
      </c>
      <c r="CD18" s="118">
        <f t="shared" si="157"/>
        <v>300</v>
      </c>
      <c r="CE18" s="118">
        <f t="shared" si="157"/>
        <v>300</v>
      </c>
      <c r="CF18" s="118">
        <f t="shared" si="157"/>
        <v>300</v>
      </c>
      <c r="CG18" s="118">
        <f t="shared" si="157"/>
        <v>300</v>
      </c>
      <c r="CH18" s="118">
        <f t="shared" si="157"/>
        <v>300</v>
      </c>
      <c r="CI18" s="118">
        <f t="shared" si="157"/>
        <v>300</v>
      </c>
      <c r="CJ18" s="118">
        <f t="shared" si="157"/>
        <v>300</v>
      </c>
      <c r="CK18" s="118">
        <f t="shared" si="157"/>
        <v>300</v>
      </c>
      <c r="CL18" s="118">
        <f t="shared" si="157"/>
        <v>300</v>
      </c>
      <c r="CM18" s="118">
        <f t="shared" si="157"/>
        <v>300</v>
      </c>
      <c r="CN18" s="118">
        <f t="shared" si="157"/>
        <v>300</v>
      </c>
      <c r="CO18" s="118">
        <f t="shared" si="157"/>
        <v>300</v>
      </c>
      <c r="CP18" s="118">
        <f t="shared" si="157"/>
        <v>300</v>
      </c>
      <c r="CQ18" s="118">
        <f t="shared" si="157"/>
        <v>300</v>
      </c>
      <c r="CR18" s="118">
        <f t="shared" si="157"/>
        <v>300</v>
      </c>
      <c r="CS18" s="118">
        <f t="shared" si="157"/>
        <v>300</v>
      </c>
      <c r="CT18" s="118">
        <f t="shared" si="157"/>
        <v>300</v>
      </c>
      <c r="CU18" s="118">
        <f t="shared" si="157"/>
        <v>300</v>
      </c>
      <c r="CV18" s="118">
        <f t="shared" si="157"/>
        <v>300</v>
      </c>
      <c r="CW18" s="118">
        <f t="shared" si="157"/>
        <v>300</v>
      </c>
      <c r="CX18" s="118">
        <f t="shared" si="157"/>
        <v>300</v>
      </c>
      <c r="CY18" s="118">
        <f t="shared" si="157"/>
        <v>300</v>
      </c>
      <c r="CZ18" s="118">
        <f t="shared" si="157"/>
        <v>300</v>
      </c>
      <c r="DA18" s="118">
        <f t="shared" si="157"/>
        <v>300</v>
      </c>
      <c r="DB18" s="118">
        <f t="shared" si="157"/>
        <v>300</v>
      </c>
      <c r="DC18" s="118">
        <f t="shared" si="157"/>
        <v>300</v>
      </c>
      <c r="DD18" s="118">
        <f t="shared" si="157"/>
        <v>300</v>
      </c>
      <c r="DE18" s="118">
        <f t="shared" si="157"/>
        <v>300</v>
      </c>
      <c r="DF18" s="118">
        <f t="shared" si="157"/>
        <v>300</v>
      </c>
      <c r="DG18" s="118">
        <f t="shared" si="157"/>
        <v>300</v>
      </c>
      <c r="DH18" s="118">
        <f t="shared" si="157"/>
        <v>300</v>
      </c>
      <c r="DI18" s="118">
        <f t="shared" si="157"/>
        <v>300</v>
      </c>
      <c r="DJ18" s="118">
        <f t="shared" si="157"/>
        <v>300</v>
      </c>
      <c r="DK18" s="118">
        <f t="shared" si="157"/>
        <v>300</v>
      </c>
      <c r="DL18" s="118">
        <f t="shared" si="157"/>
        <v>300</v>
      </c>
      <c r="DM18" s="118">
        <f t="shared" si="157"/>
        <v>300</v>
      </c>
      <c r="DN18" s="118">
        <f t="shared" si="157"/>
        <v>300</v>
      </c>
      <c r="DO18" s="118">
        <f t="shared" si="157"/>
        <v>300</v>
      </c>
      <c r="DP18" s="118">
        <f t="shared" si="157"/>
        <v>300</v>
      </c>
      <c r="DQ18" s="118">
        <f t="shared" si="157"/>
        <v>300</v>
      </c>
      <c r="DR18" s="118">
        <f t="shared" si="157"/>
        <v>300</v>
      </c>
      <c r="DS18" s="118">
        <f t="shared" si="157"/>
        <v>300</v>
      </c>
      <c r="DT18" s="118">
        <f t="shared" si="157"/>
        <v>300</v>
      </c>
      <c r="DU18" s="118">
        <f t="shared" si="157"/>
        <v>300</v>
      </c>
      <c r="DV18" s="118">
        <f t="shared" si="157"/>
        <v>300</v>
      </c>
      <c r="DW18" s="118">
        <f t="shared" si="157"/>
        <v>300</v>
      </c>
      <c r="DX18" s="118">
        <f t="shared" si="157"/>
        <v>300</v>
      </c>
      <c r="DY18" s="118">
        <f t="shared" si="157"/>
        <v>300</v>
      </c>
      <c r="DZ18" s="118">
        <f t="shared" si="157"/>
        <v>300</v>
      </c>
      <c r="EA18" s="118">
        <f t="shared" si="157"/>
        <v>300</v>
      </c>
      <c r="EB18" s="118">
        <f t="shared" si="157"/>
        <v>300</v>
      </c>
      <c r="EC18" s="118">
        <f t="shared" si="157"/>
        <v>300</v>
      </c>
      <c r="ED18" s="118">
        <f t="shared" si="157"/>
        <v>300</v>
      </c>
      <c r="EE18" s="118">
        <f t="shared" si="157"/>
        <v>300</v>
      </c>
      <c r="EF18" s="118">
        <f t="shared" si="157"/>
        <v>300</v>
      </c>
      <c r="EG18" s="118">
        <f t="shared" si="157"/>
        <v>300</v>
      </c>
      <c r="EH18" s="118">
        <f t="shared" si="157"/>
        <v>300</v>
      </c>
      <c r="EI18" s="118">
        <f t="shared" si="157"/>
        <v>300</v>
      </c>
      <c r="EJ18" s="118">
        <f t="shared" ref="EJ18:EZ18" si="158">$G$18*EJ12</f>
        <v>300</v>
      </c>
      <c r="EK18" s="118">
        <f t="shared" si="158"/>
        <v>300</v>
      </c>
      <c r="EL18" s="118">
        <f t="shared" si="158"/>
        <v>300</v>
      </c>
      <c r="EM18" s="118">
        <f t="shared" si="158"/>
        <v>300</v>
      </c>
      <c r="EN18" s="118">
        <f t="shared" si="158"/>
        <v>300</v>
      </c>
      <c r="EO18" s="118">
        <f t="shared" si="158"/>
        <v>300</v>
      </c>
      <c r="EP18" s="118">
        <f t="shared" si="158"/>
        <v>300</v>
      </c>
      <c r="EQ18" s="118">
        <f t="shared" si="158"/>
        <v>300</v>
      </c>
      <c r="ER18" s="118">
        <f t="shared" si="158"/>
        <v>300</v>
      </c>
      <c r="ES18" s="118">
        <f t="shared" si="158"/>
        <v>300</v>
      </c>
      <c r="ET18" s="118">
        <f t="shared" si="158"/>
        <v>300</v>
      </c>
      <c r="EU18" s="118">
        <f t="shared" si="158"/>
        <v>300</v>
      </c>
      <c r="EV18" s="118">
        <f t="shared" si="158"/>
        <v>300</v>
      </c>
      <c r="EW18" s="118">
        <f t="shared" si="158"/>
        <v>300</v>
      </c>
      <c r="EX18" s="118">
        <f t="shared" si="158"/>
        <v>300</v>
      </c>
      <c r="EY18" s="118">
        <f t="shared" si="158"/>
        <v>300</v>
      </c>
      <c r="EZ18" s="118">
        <f t="shared" si="158"/>
        <v>0</v>
      </c>
      <c r="FA18" s="118">
        <f t="shared" ref="FA18:GI18" si="159">$G$18*FA12</f>
        <v>0</v>
      </c>
      <c r="FB18" s="118">
        <f t="shared" si="159"/>
        <v>0</v>
      </c>
      <c r="FC18" s="118">
        <f t="shared" si="159"/>
        <v>0</v>
      </c>
      <c r="FD18" s="118">
        <f t="shared" si="159"/>
        <v>0</v>
      </c>
      <c r="FE18" s="118">
        <f t="shared" si="159"/>
        <v>0</v>
      </c>
      <c r="FF18" s="118">
        <f t="shared" si="159"/>
        <v>0</v>
      </c>
      <c r="FG18" s="118">
        <f t="shared" si="159"/>
        <v>0</v>
      </c>
      <c r="FH18" s="118">
        <f t="shared" si="159"/>
        <v>0</v>
      </c>
      <c r="FI18" s="118">
        <f t="shared" si="159"/>
        <v>0</v>
      </c>
      <c r="FJ18" s="118">
        <f t="shared" si="159"/>
        <v>0</v>
      </c>
      <c r="FK18" s="118">
        <f t="shared" si="159"/>
        <v>0</v>
      </c>
      <c r="FL18" s="118">
        <f t="shared" si="159"/>
        <v>0</v>
      </c>
      <c r="FM18" s="118">
        <f t="shared" si="159"/>
        <v>0</v>
      </c>
      <c r="FN18" s="118">
        <f t="shared" si="159"/>
        <v>0</v>
      </c>
      <c r="FO18" s="118">
        <f t="shared" si="159"/>
        <v>0</v>
      </c>
      <c r="FP18" s="118">
        <f t="shared" si="159"/>
        <v>0</v>
      </c>
      <c r="FQ18" s="118">
        <f t="shared" si="159"/>
        <v>0</v>
      </c>
      <c r="FR18" s="118">
        <f t="shared" si="159"/>
        <v>0</v>
      </c>
      <c r="FS18" s="118">
        <f t="shared" si="159"/>
        <v>0</v>
      </c>
      <c r="FT18" s="118">
        <f t="shared" si="159"/>
        <v>0</v>
      </c>
      <c r="FU18" s="118">
        <f t="shared" si="159"/>
        <v>0</v>
      </c>
      <c r="FV18" s="118">
        <f t="shared" si="159"/>
        <v>0</v>
      </c>
      <c r="FW18" s="118">
        <f t="shared" si="159"/>
        <v>0</v>
      </c>
      <c r="FX18" s="118">
        <f t="shared" si="159"/>
        <v>0</v>
      </c>
      <c r="FY18" s="118">
        <f t="shared" si="159"/>
        <v>0</v>
      </c>
      <c r="FZ18" s="118">
        <f t="shared" si="159"/>
        <v>0</v>
      </c>
      <c r="GA18" s="118">
        <f t="shared" si="159"/>
        <v>0</v>
      </c>
      <c r="GB18" s="118">
        <f t="shared" si="159"/>
        <v>0</v>
      </c>
      <c r="GC18" s="118">
        <f t="shared" si="159"/>
        <v>0</v>
      </c>
      <c r="GD18" s="118">
        <f t="shared" si="159"/>
        <v>0</v>
      </c>
      <c r="GE18" s="118">
        <f t="shared" si="159"/>
        <v>0</v>
      </c>
      <c r="GF18" s="118">
        <f t="shared" si="159"/>
        <v>0</v>
      </c>
      <c r="GG18" s="118">
        <f t="shared" si="159"/>
        <v>0</v>
      </c>
      <c r="GH18" s="118">
        <f t="shared" si="159"/>
        <v>0</v>
      </c>
      <c r="GI18" s="118">
        <f t="shared" si="159"/>
        <v>0</v>
      </c>
      <c r="GJ18" s="118">
        <f t="shared" ref="GJ18:GW18" si="160">$G$18*GJ12</f>
        <v>0</v>
      </c>
      <c r="GK18" s="118">
        <f t="shared" si="160"/>
        <v>0</v>
      </c>
      <c r="GL18" s="118">
        <f t="shared" si="160"/>
        <v>0</v>
      </c>
      <c r="GM18" s="118">
        <f t="shared" si="160"/>
        <v>0</v>
      </c>
      <c r="GN18" s="118">
        <f t="shared" si="160"/>
        <v>0</v>
      </c>
      <c r="GO18" s="118">
        <f t="shared" si="160"/>
        <v>0</v>
      </c>
      <c r="GP18" s="118">
        <f t="shared" si="160"/>
        <v>0</v>
      </c>
      <c r="GQ18" s="118">
        <f t="shared" si="160"/>
        <v>0</v>
      </c>
      <c r="GR18" s="118">
        <f t="shared" si="160"/>
        <v>0</v>
      </c>
      <c r="GS18" s="118">
        <f t="shared" si="160"/>
        <v>0</v>
      </c>
      <c r="GT18" s="118">
        <f t="shared" si="160"/>
        <v>0</v>
      </c>
      <c r="GU18" s="118">
        <f t="shared" si="160"/>
        <v>0</v>
      </c>
      <c r="GV18" s="118">
        <f t="shared" si="160"/>
        <v>0</v>
      </c>
      <c r="GW18" s="118">
        <f t="shared" si="160"/>
        <v>0</v>
      </c>
    </row>
    <row r="19" spans="1:205" x14ac:dyDescent="0.3">
      <c r="D19" s="141" t="s">
        <v>231</v>
      </c>
      <c r="E19" s="127" t="s">
        <v>232</v>
      </c>
      <c r="L19" s="118">
        <f t="shared" ref="L19:BW19" si="161">(L8-L7+1)*24</f>
        <v>744</v>
      </c>
      <c r="M19" s="118">
        <f t="shared" si="161"/>
        <v>672</v>
      </c>
      <c r="N19" s="118">
        <f t="shared" si="161"/>
        <v>744</v>
      </c>
      <c r="O19" s="118">
        <f t="shared" si="161"/>
        <v>720</v>
      </c>
      <c r="P19" s="118">
        <f t="shared" si="161"/>
        <v>744</v>
      </c>
      <c r="Q19" s="118">
        <f t="shared" si="161"/>
        <v>720</v>
      </c>
      <c r="R19" s="118">
        <f t="shared" si="161"/>
        <v>744</v>
      </c>
      <c r="S19" s="118">
        <f t="shared" si="161"/>
        <v>744</v>
      </c>
      <c r="T19" s="118">
        <f t="shared" si="161"/>
        <v>720</v>
      </c>
      <c r="U19" s="118">
        <f t="shared" si="161"/>
        <v>744</v>
      </c>
      <c r="V19" s="118">
        <f t="shared" si="161"/>
        <v>720</v>
      </c>
      <c r="W19" s="118">
        <f t="shared" si="161"/>
        <v>744</v>
      </c>
      <c r="X19" s="118">
        <f t="shared" si="161"/>
        <v>744</v>
      </c>
      <c r="Y19" s="118">
        <f t="shared" si="161"/>
        <v>672</v>
      </c>
      <c r="Z19" s="118">
        <f t="shared" si="161"/>
        <v>744</v>
      </c>
      <c r="AA19" s="118">
        <f t="shared" si="161"/>
        <v>720</v>
      </c>
      <c r="AB19" s="118">
        <f t="shared" si="161"/>
        <v>744</v>
      </c>
      <c r="AC19" s="118">
        <f t="shared" si="161"/>
        <v>720</v>
      </c>
      <c r="AD19" s="118">
        <f t="shared" si="161"/>
        <v>744</v>
      </c>
      <c r="AE19" s="118">
        <f t="shared" si="161"/>
        <v>744</v>
      </c>
      <c r="AF19" s="118">
        <f t="shared" si="161"/>
        <v>720</v>
      </c>
      <c r="AG19" s="118">
        <f t="shared" si="161"/>
        <v>744</v>
      </c>
      <c r="AH19" s="118">
        <f t="shared" si="161"/>
        <v>720</v>
      </c>
      <c r="AI19" s="118">
        <f t="shared" si="161"/>
        <v>744</v>
      </c>
      <c r="AJ19" s="118">
        <f t="shared" si="161"/>
        <v>744</v>
      </c>
      <c r="AK19" s="118">
        <f t="shared" si="161"/>
        <v>696</v>
      </c>
      <c r="AL19" s="118">
        <f t="shared" si="161"/>
        <v>744</v>
      </c>
      <c r="AM19" s="118">
        <f t="shared" si="161"/>
        <v>720</v>
      </c>
      <c r="AN19" s="118">
        <f t="shared" si="161"/>
        <v>744</v>
      </c>
      <c r="AO19" s="118">
        <f t="shared" si="161"/>
        <v>720</v>
      </c>
      <c r="AP19" s="118">
        <f t="shared" si="161"/>
        <v>744</v>
      </c>
      <c r="AQ19" s="118">
        <f t="shared" si="161"/>
        <v>744</v>
      </c>
      <c r="AR19" s="118">
        <f t="shared" si="161"/>
        <v>720</v>
      </c>
      <c r="AS19" s="118">
        <f t="shared" si="161"/>
        <v>744</v>
      </c>
      <c r="AT19" s="118">
        <f t="shared" si="161"/>
        <v>720</v>
      </c>
      <c r="AU19" s="118">
        <f t="shared" si="161"/>
        <v>744</v>
      </c>
      <c r="AV19" s="118">
        <f t="shared" si="161"/>
        <v>744</v>
      </c>
      <c r="AW19" s="118">
        <f t="shared" si="161"/>
        <v>672</v>
      </c>
      <c r="AX19" s="118">
        <f t="shared" si="161"/>
        <v>744</v>
      </c>
      <c r="AY19" s="118">
        <f t="shared" si="161"/>
        <v>720</v>
      </c>
      <c r="AZ19" s="118">
        <f t="shared" si="161"/>
        <v>744</v>
      </c>
      <c r="BA19" s="118">
        <f t="shared" si="161"/>
        <v>720</v>
      </c>
      <c r="BB19" s="118">
        <f t="shared" si="161"/>
        <v>744</v>
      </c>
      <c r="BC19" s="118">
        <f t="shared" si="161"/>
        <v>744</v>
      </c>
      <c r="BD19" s="118">
        <f t="shared" si="161"/>
        <v>2184</v>
      </c>
      <c r="BE19" s="118">
        <f t="shared" si="161"/>
        <v>2160</v>
      </c>
      <c r="BF19" s="118">
        <f t="shared" si="161"/>
        <v>2208</v>
      </c>
      <c r="BG19" s="118">
        <f t="shared" si="161"/>
        <v>2208</v>
      </c>
      <c r="BH19" s="118">
        <f t="shared" si="161"/>
        <v>2184</v>
      </c>
      <c r="BI19" s="118">
        <f t="shared" si="161"/>
        <v>2160</v>
      </c>
      <c r="BJ19" s="118">
        <f t="shared" si="161"/>
        <v>2208</v>
      </c>
      <c r="BK19" s="118">
        <f t="shared" si="161"/>
        <v>2208</v>
      </c>
      <c r="BL19" s="118">
        <f t="shared" si="161"/>
        <v>2184</v>
      </c>
      <c r="BM19" s="118">
        <f t="shared" si="161"/>
        <v>2184</v>
      </c>
      <c r="BN19" s="118">
        <f t="shared" si="161"/>
        <v>2208</v>
      </c>
      <c r="BO19" s="118">
        <f t="shared" si="161"/>
        <v>2208</v>
      </c>
      <c r="BP19" s="118">
        <f t="shared" si="161"/>
        <v>2184</v>
      </c>
      <c r="BQ19" s="118">
        <f t="shared" si="161"/>
        <v>2160</v>
      </c>
      <c r="BR19" s="118">
        <f t="shared" si="161"/>
        <v>2208</v>
      </c>
      <c r="BS19" s="118">
        <f t="shared" si="161"/>
        <v>2208</v>
      </c>
      <c r="BT19" s="118">
        <f t="shared" si="161"/>
        <v>2184</v>
      </c>
      <c r="BU19" s="118">
        <f t="shared" si="161"/>
        <v>2160</v>
      </c>
      <c r="BV19" s="118">
        <f t="shared" si="161"/>
        <v>2208</v>
      </c>
      <c r="BW19" s="118">
        <f t="shared" si="161"/>
        <v>2208</v>
      </c>
      <c r="BX19" s="118">
        <f t="shared" ref="BX19:EI19" si="162">(BX8-BX7+1)*24</f>
        <v>2184</v>
      </c>
      <c r="BY19" s="118">
        <f t="shared" si="162"/>
        <v>2160</v>
      </c>
      <c r="BZ19" s="118">
        <f t="shared" si="162"/>
        <v>2208</v>
      </c>
      <c r="CA19" s="118">
        <f t="shared" si="162"/>
        <v>2208</v>
      </c>
      <c r="CB19" s="118">
        <f t="shared" si="162"/>
        <v>2184</v>
      </c>
      <c r="CC19" s="118">
        <f t="shared" si="162"/>
        <v>2184</v>
      </c>
      <c r="CD19" s="118">
        <f t="shared" si="162"/>
        <v>2208</v>
      </c>
      <c r="CE19" s="118">
        <f t="shared" si="162"/>
        <v>2208</v>
      </c>
      <c r="CF19" s="118">
        <f t="shared" si="162"/>
        <v>2184</v>
      </c>
      <c r="CG19" s="118">
        <f t="shared" si="162"/>
        <v>2160</v>
      </c>
      <c r="CH19" s="118">
        <f t="shared" si="162"/>
        <v>2208</v>
      </c>
      <c r="CI19" s="118">
        <f t="shared" si="162"/>
        <v>2208</v>
      </c>
      <c r="CJ19" s="118">
        <f t="shared" si="162"/>
        <v>2184</v>
      </c>
      <c r="CK19" s="118">
        <f t="shared" si="162"/>
        <v>2160</v>
      </c>
      <c r="CL19" s="118">
        <f t="shared" si="162"/>
        <v>2208</v>
      </c>
      <c r="CM19" s="118">
        <f t="shared" si="162"/>
        <v>2208</v>
      </c>
      <c r="CN19" s="118">
        <f t="shared" si="162"/>
        <v>2184</v>
      </c>
      <c r="CO19" s="118">
        <f t="shared" si="162"/>
        <v>2160</v>
      </c>
      <c r="CP19" s="118">
        <f t="shared" si="162"/>
        <v>2208</v>
      </c>
      <c r="CQ19" s="118">
        <f t="shared" si="162"/>
        <v>2208</v>
      </c>
      <c r="CR19" s="118">
        <f t="shared" si="162"/>
        <v>2184</v>
      </c>
      <c r="CS19" s="118">
        <f t="shared" si="162"/>
        <v>2184</v>
      </c>
      <c r="CT19" s="118">
        <f t="shared" si="162"/>
        <v>2208</v>
      </c>
      <c r="CU19" s="118">
        <f t="shared" si="162"/>
        <v>2208</v>
      </c>
      <c r="CV19" s="118">
        <f t="shared" si="162"/>
        <v>2184</v>
      </c>
      <c r="CW19" s="118">
        <f t="shared" si="162"/>
        <v>2160</v>
      </c>
      <c r="CX19" s="118">
        <f t="shared" si="162"/>
        <v>2208</v>
      </c>
      <c r="CY19" s="118">
        <f t="shared" si="162"/>
        <v>2208</v>
      </c>
      <c r="CZ19" s="118">
        <f t="shared" si="162"/>
        <v>2184</v>
      </c>
      <c r="DA19" s="118">
        <f t="shared" si="162"/>
        <v>2160</v>
      </c>
      <c r="DB19" s="118">
        <f t="shared" si="162"/>
        <v>2208</v>
      </c>
      <c r="DC19" s="118">
        <f t="shared" si="162"/>
        <v>2208</v>
      </c>
      <c r="DD19" s="118">
        <f t="shared" si="162"/>
        <v>2184</v>
      </c>
      <c r="DE19" s="118">
        <f t="shared" si="162"/>
        <v>2160</v>
      </c>
      <c r="DF19" s="118">
        <f t="shared" si="162"/>
        <v>2208</v>
      </c>
      <c r="DG19" s="118">
        <f t="shared" si="162"/>
        <v>2208</v>
      </c>
      <c r="DH19" s="118">
        <f t="shared" si="162"/>
        <v>2184</v>
      </c>
      <c r="DI19" s="118">
        <f t="shared" si="162"/>
        <v>2184</v>
      </c>
      <c r="DJ19" s="118">
        <f t="shared" si="162"/>
        <v>2208</v>
      </c>
      <c r="DK19" s="118">
        <f t="shared" si="162"/>
        <v>2208</v>
      </c>
      <c r="DL19" s="118">
        <f t="shared" si="162"/>
        <v>2184</v>
      </c>
      <c r="DM19" s="118">
        <f t="shared" si="162"/>
        <v>2160</v>
      </c>
      <c r="DN19" s="118">
        <f t="shared" si="162"/>
        <v>2208</v>
      </c>
      <c r="DO19" s="118">
        <f t="shared" si="162"/>
        <v>2208</v>
      </c>
      <c r="DP19" s="118">
        <f t="shared" si="162"/>
        <v>2184</v>
      </c>
      <c r="DQ19" s="118">
        <f t="shared" si="162"/>
        <v>2160</v>
      </c>
      <c r="DR19" s="118">
        <f t="shared" si="162"/>
        <v>2208</v>
      </c>
      <c r="DS19" s="118">
        <f t="shared" si="162"/>
        <v>2208</v>
      </c>
      <c r="DT19" s="118">
        <f t="shared" si="162"/>
        <v>2184</v>
      </c>
      <c r="DU19" s="118">
        <f t="shared" si="162"/>
        <v>2160</v>
      </c>
      <c r="DV19" s="118">
        <f t="shared" si="162"/>
        <v>2208</v>
      </c>
      <c r="DW19" s="118">
        <f t="shared" si="162"/>
        <v>2208</v>
      </c>
      <c r="DX19" s="118">
        <f t="shared" si="162"/>
        <v>2184</v>
      </c>
      <c r="DY19" s="118">
        <f t="shared" si="162"/>
        <v>2184</v>
      </c>
      <c r="DZ19" s="118">
        <f t="shared" si="162"/>
        <v>2208</v>
      </c>
      <c r="EA19" s="118">
        <f t="shared" si="162"/>
        <v>2208</v>
      </c>
      <c r="EB19" s="118">
        <f t="shared" si="162"/>
        <v>2184</v>
      </c>
      <c r="EC19" s="118">
        <f t="shared" si="162"/>
        <v>2160</v>
      </c>
      <c r="ED19" s="118">
        <f t="shared" si="162"/>
        <v>2208</v>
      </c>
      <c r="EE19" s="118">
        <f t="shared" si="162"/>
        <v>2208</v>
      </c>
      <c r="EF19" s="118">
        <f t="shared" si="162"/>
        <v>2184</v>
      </c>
      <c r="EG19" s="118">
        <f t="shared" si="162"/>
        <v>2160</v>
      </c>
      <c r="EH19" s="118">
        <f t="shared" si="162"/>
        <v>2208</v>
      </c>
      <c r="EI19" s="118">
        <f t="shared" si="162"/>
        <v>2208</v>
      </c>
      <c r="EJ19" s="118">
        <f t="shared" ref="EJ19:EZ19" si="163">(EJ8-EJ7+1)*24</f>
        <v>2184</v>
      </c>
      <c r="EK19" s="118">
        <f t="shared" si="163"/>
        <v>2160</v>
      </c>
      <c r="EL19" s="118">
        <f t="shared" si="163"/>
        <v>2208</v>
      </c>
      <c r="EM19" s="118">
        <f t="shared" si="163"/>
        <v>2208</v>
      </c>
      <c r="EN19" s="118">
        <f t="shared" si="163"/>
        <v>2184</v>
      </c>
      <c r="EO19" s="118">
        <f t="shared" si="163"/>
        <v>2184</v>
      </c>
      <c r="EP19" s="118">
        <f t="shared" si="163"/>
        <v>2208</v>
      </c>
      <c r="EQ19" s="118">
        <f t="shared" si="163"/>
        <v>2208</v>
      </c>
      <c r="ER19" s="118">
        <f t="shared" si="163"/>
        <v>2184</v>
      </c>
      <c r="ES19" s="118">
        <f t="shared" si="163"/>
        <v>2160</v>
      </c>
      <c r="ET19" s="118">
        <f t="shared" si="163"/>
        <v>2208</v>
      </c>
      <c r="EU19" s="118">
        <f t="shared" si="163"/>
        <v>2208</v>
      </c>
      <c r="EV19" s="118">
        <f t="shared" si="163"/>
        <v>2184</v>
      </c>
      <c r="EW19" s="118">
        <f t="shared" si="163"/>
        <v>2160</v>
      </c>
      <c r="EX19" s="118">
        <f t="shared" si="163"/>
        <v>2208</v>
      </c>
      <c r="EY19" s="118">
        <f t="shared" si="163"/>
        <v>2208</v>
      </c>
      <c r="EZ19" s="118">
        <f t="shared" si="163"/>
        <v>2184</v>
      </c>
      <c r="FA19" s="118">
        <f t="shared" ref="FA19:GI19" si="164">(FA8-FA7+1)*24</f>
        <v>2160</v>
      </c>
      <c r="FB19" s="118">
        <f t="shared" si="164"/>
        <v>2208</v>
      </c>
      <c r="FC19" s="118">
        <f t="shared" si="164"/>
        <v>2208</v>
      </c>
      <c r="FD19" s="118">
        <f t="shared" si="164"/>
        <v>2184</v>
      </c>
      <c r="FE19" s="118">
        <f t="shared" si="164"/>
        <v>2184</v>
      </c>
      <c r="FF19" s="118">
        <f t="shared" si="164"/>
        <v>2208</v>
      </c>
      <c r="FG19" s="118">
        <f t="shared" si="164"/>
        <v>2208</v>
      </c>
      <c r="FH19" s="118">
        <f t="shared" si="164"/>
        <v>2184</v>
      </c>
      <c r="FI19" s="118">
        <f t="shared" si="164"/>
        <v>2160</v>
      </c>
      <c r="FJ19" s="118">
        <f t="shared" si="164"/>
        <v>2208</v>
      </c>
      <c r="FK19" s="118">
        <f t="shared" si="164"/>
        <v>2208</v>
      </c>
      <c r="FL19" s="118">
        <f t="shared" si="164"/>
        <v>2184</v>
      </c>
      <c r="FM19" s="118">
        <f t="shared" si="164"/>
        <v>2160</v>
      </c>
      <c r="FN19" s="118">
        <f t="shared" si="164"/>
        <v>2208</v>
      </c>
      <c r="FO19" s="118">
        <f t="shared" si="164"/>
        <v>2208</v>
      </c>
      <c r="FP19" s="118">
        <f t="shared" si="164"/>
        <v>2184</v>
      </c>
      <c r="FQ19" s="118">
        <f t="shared" si="164"/>
        <v>2160</v>
      </c>
      <c r="FR19" s="118">
        <f t="shared" si="164"/>
        <v>2208</v>
      </c>
      <c r="FS19" s="118">
        <f t="shared" si="164"/>
        <v>2208</v>
      </c>
      <c r="FT19" s="118">
        <f t="shared" si="164"/>
        <v>2184</v>
      </c>
      <c r="FU19" s="118">
        <f t="shared" si="164"/>
        <v>2184</v>
      </c>
      <c r="FV19" s="118">
        <f t="shared" si="164"/>
        <v>2208</v>
      </c>
      <c r="FW19" s="118">
        <f t="shared" si="164"/>
        <v>2208</v>
      </c>
      <c r="FX19" s="118">
        <f t="shared" si="164"/>
        <v>2184</v>
      </c>
      <c r="FY19" s="118">
        <f t="shared" si="164"/>
        <v>2160</v>
      </c>
      <c r="FZ19" s="118">
        <f t="shared" si="164"/>
        <v>2208</v>
      </c>
      <c r="GA19" s="118">
        <f t="shared" si="164"/>
        <v>2208</v>
      </c>
      <c r="GB19" s="118">
        <f t="shared" si="164"/>
        <v>2184</v>
      </c>
      <c r="GC19" s="118">
        <f t="shared" si="164"/>
        <v>2160</v>
      </c>
      <c r="GD19" s="118">
        <f t="shared" si="164"/>
        <v>2208</v>
      </c>
      <c r="GE19" s="118">
        <f t="shared" si="164"/>
        <v>2208</v>
      </c>
      <c r="GF19" s="118">
        <f t="shared" si="164"/>
        <v>2184</v>
      </c>
      <c r="GG19" s="118">
        <f t="shared" si="164"/>
        <v>2160</v>
      </c>
      <c r="GH19" s="118">
        <f t="shared" si="164"/>
        <v>2208</v>
      </c>
      <c r="GI19" s="118">
        <f t="shared" si="164"/>
        <v>2208</v>
      </c>
      <c r="GJ19" s="118">
        <f t="shared" ref="GJ19:GW19" si="165">(GJ8-GJ7+1)*24</f>
        <v>2184</v>
      </c>
      <c r="GK19" s="118">
        <f t="shared" si="165"/>
        <v>2184</v>
      </c>
      <c r="GL19" s="118">
        <f t="shared" si="165"/>
        <v>2208</v>
      </c>
      <c r="GM19" s="118">
        <f t="shared" si="165"/>
        <v>2208</v>
      </c>
      <c r="GN19" s="118">
        <f t="shared" si="165"/>
        <v>2184</v>
      </c>
      <c r="GO19" s="118">
        <f t="shared" si="165"/>
        <v>2160</v>
      </c>
      <c r="GP19" s="118">
        <f t="shared" si="165"/>
        <v>2208</v>
      </c>
      <c r="GQ19" s="118">
        <f t="shared" si="165"/>
        <v>2208</v>
      </c>
      <c r="GR19" s="118">
        <f t="shared" si="165"/>
        <v>2184</v>
      </c>
      <c r="GS19" s="118">
        <f t="shared" si="165"/>
        <v>2160</v>
      </c>
      <c r="GT19" s="118">
        <f t="shared" si="165"/>
        <v>2208</v>
      </c>
      <c r="GU19" s="118">
        <f t="shared" si="165"/>
        <v>2208</v>
      </c>
      <c r="GV19" s="118">
        <f t="shared" si="165"/>
        <v>2184</v>
      </c>
      <c r="GW19" s="118">
        <f t="shared" si="165"/>
        <v>2160</v>
      </c>
    </row>
    <row r="20" spans="1:205" x14ac:dyDescent="0.3">
      <c r="D20" s="141" t="s">
        <v>856</v>
      </c>
      <c r="E20" s="127" t="s">
        <v>233</v>
      </c>
      <c r="F20" s="127" t="s">
        <v>85</v>
      </c>
      <c r="G20" s="139">
        <f>'Operating Assumptions'!F71</f>
        <v>0.8</v>
      </c>
      <c r="L20" s="118">
        <f t="shared" ref="L20:BW20" si="166">L18*L19*$G$20</f>
        <v>0</v>
      </c>
      <c r="M20" s="118">
        <f t="shared" si="166"/>
        <v>0</v>
      </c>
      <c r="N20" s="118">
        <f t="shared" si="166"/>
        <v>0</v>
      </c>
      <c r="O20" s="118">
        <f t="shared" si="166"/>
        <v>0</v>
      </c>
      <c r="P20" s="118">
        <f t="shared" si="166"/>
        <v>0</v>
      </c>
      <c r="Q20" s="118">
        <f t="shared" si="166"/>
        <v>0</v>
      </c>
      <c r="R20" s="118">
        <f t="shared" si="166"/>
        <v>0</v>
      </c>
      <c r="S20" s="118">
        <f t="shared" si="166"/>
        <v>0</v>
      </c>
      <c r="T20" s="118">
        <f t="shared" si="166"/>
        <v>0</v>
      </c>
      <c r="U20" s="118">
        <f t="shared" si="166"/>
        <v>0</v>
      </c>
      <c r="V20" s="118">
        <f t="shared" si="166"/>
        <v>0</v>
      </c>
      <c r="W20" s="118">
        <f t="shared" si="166"/>
        <v>0</v>
      </c>
      <c r="X20" s="118">
        <f t="shared" si="166"/>
        <v>0</v>
      </c>
      <c r="Y20" s="118">
        <f t="shared" si="166"/>
        <v>0</v>
      </c>
      <c r="Z20" s="118">
        <f t="shared" si="166"/>
        <v>0</v>
      </c>
      <c r="AA20" s="118">
        <f t="shared" si="166"/>
        <v>0</v>
      </c>
      <c r="AB20" s="118">
        <f t="shared" si="166"/>
        <v>0</v>
      </c>
      <c r="AC20" s="118">
        <f t="shared" si="166"/>
        <v>0</v>
      </c>
      <c r="AD20" s="118">
        <f t="shared" si="166"/>
        <v>0</v>
      </c>
      <c r="AE20" s="118">
        <f t="shared" si="166"/>
        <v>0</v>
      </c>
      <c r="AF20" s="118">
        <f t="shared" si="166"/>
        <v>0</v>
      </c>
      <c r="AG20" s="118">
        <f t="shared" si="166"/>
        <v>0</v>
      </c>
      <c r="AH20" s="118">
        <f t="shared" si="166"/>
        <v>0</v>
      </c>
      <c r="AI20" s="118">
        <f t="shared" si="166"/>
        <v>0</v>
      </c>
      <c r="AJ20" s="118">
        <f t="shared" si="166"/>
        <v>0</v>
      </c>
      <c r="AK20" s="118">
        <f t="shared" si="166"/>
        <v>0</v>
      </c>
      <c r="AL20" s="118">
        <f t="shared" si="166"/>
        <v>0</v>
      </c>
      <c r="AM20" s="118">
        <f t="shared" si="166"/>
        <v>0</v>
      </c>
      <c r="AN20" s="118">
        <f t="shared" si="166"/>
        <v>0</v>
      </c>
      <c r="AO20" s="118">
        <f t="shared" si="166"/>
        <v>0</v>
      </c>
      <c r="AP20" s="118">
        <f t="shared" si="166"/>
        <v>0</v>
      </c>
      <c r="AQ20" s="118">
        <f t="shared" si="166"/>
        <v>0</v>
      </c>
      <c r="AR20" s="118">
        <f t="shared" si="166"/>
        <v>0</v>
      </c>
      <c r="AS20" s="118">
        <f t="shared" si="166"/>
        <v>0</v>
      </c>
      <c r="AT20" s="118">
        <f t="shared" si="166"/>
        <v>0</v>
      </c>
      <c r="AU20" s="118">
        <f t="shared" si="166"/>
        <v>0</v>
      </c>
      <c r="AV20" s="118">
        <f t="shared" si="166"/>
        <v>0</v>
      </c>
      <c r="AW20" s="118">
        <f t="shared" si="166"/>
        <v>0</v>
      </c>
      <c r="AX20" s="118">
        <f t="shared" si="166"/>
        <v>0</v>
      </c>
      <c r="AY20" s="118">
        <f t="shared" si="166"/>
        <v>0</v>
      </c>
      <c r="AZ20" s="118">
        <f t="shared" si="166"/>
        <v>0</v>
      </c>
      <c r="BA20" s="118">
        <f t="shared" si="166"/>
        <v>0</v>
      </c>
      <c r="BB20" s="118">
        <f t="shared" si="166"/>
        <v>0</v>
      </c>
      <c r="BC20" s="118">
        <f t="shared" si="166"/>
        <v>0</v>
      </c>
      <c r="BD20" s="118">
        <f t="shared" si="166"/>
        <v>524160</v>
      </c>
      <c r="BE20" s="118">
        <f t="shared" si="166"/>
        <v>518400</v>
      </c>
      <c r="BF20" s="118">
        <f t="shared" si="166"/>
        <v>529920</v>
      </c>
      <c r="BG20" s="118">
        <f t="shared" si="166"/>
        <v>529920</v>
      </c>
      <c r="BH20" s="118">
        <f t="shared" si="166"/>
        <v>524160</v>
      </c>
      <c r="BI20" s="118">
        <f t="shared" si="166"/>
        <v>518400</v>
      </c>
      <c r="BJ20" s="118">
        <f t="shared" si="166"/>
        <v>529920</v>
      </c>
      <c r="BK20" s="118">
        <f t="shared" si="166"/>
        <v>529920</v>
      </c>
      <c r="BL20" s="118">
        <f t="shared" si="166"/>
        <v>524160</v>
      </c>
      <c r="BM20" s="118">
        <f t="shared" si="166"/>
        <v>524160</v>
      </c>
      <c r="BN20" s="118">
        <f t="shared" si="166"/>
        <v>529920</v>
      </c>
      <c r="BO20" s="118">
        <f t="shared" si="166"/>
        <v>529920</v>
      </c>
      <c r="BP20" s="118">
        <f t="shared" si="166"/>
        <v>524160</v>
      </c>
      <c r="BQ20" s="118">
        <f t="shared" si="166"/>
        <v>518400</v>
      </c>
      <c r="BR20" s="118">
        <f t="shared" si="166"/>
        <v>529920</v>
      </c>
      <c r="BS20" s="118">
        <f t="shared" si="166"/>
        <v>529920</v>
      </c>
      <c r="BT20" s="118">
        <f t="shared" si="166"/>
        <v>524160</v>
      </c>
      <c r="BU20" s="118">
        <f t="shared" si="166"/>
        <v>518400</v>
      </c>
      <c r="BV20" s="118">
        <f t="shared" si="166"/>
        <v>529920</v>
      </c>
      <c r="BW20" s="118">
        <f t="shared" si="166"/>
        <v>529920</v>
      </c>
      <c r="BX20" s="118">
        <f t="shared" ref="BX20:EI20" si="167">BX18*BX19*$G$20</f>
        <v>524160</v>
      </c>
      <c r="BY20" s="118">
        <f t="shared" si="167"/>
        <v>518400</v>
      </c>
      <c r="BZ20" s="118">
        <f t="shared" si="167"/>
        <v>529920</v>
      </c>
      <c r="CA20" s="118">
        <f t="shared" si="167"/>
        <v>529920</v>
      </c>
      <c r="CB20" s="118">
        <f t="shared" si="167"/>
        <v>524160</v>
      </c>
      <c r="CC20" s="118">
        <f t="shared" si="167"/>
        <v>524160</v>
      </c>
      <c r="CD20" s="118">
        <f t="shared" si="167"/>
        <v>529920</v>
      </c>
      <c r="CE20" s="118">
        <f t="shared" si="167"/>
        <v>529920</v>
      </c>
      <c r="CF20" s="118">
        <f t="shared" si="167"/>
        <v>524160</v>
      </c>
      <c r="CG20" s="118">
        <f t="shared" si="167"/>
        <v>518400</v>
      </c>
      <c r="CH20" s="118">
        <f t="shared" si="167"/>
        <v>529920</v>
      </c>
      <c r="CI20" s="118">
        <f t="shared" si="167"/>
        <v>529920</v>
      </c>
      <c r="CJ20" s="118">
        <f t="shared" si="167"/>
        <v>524160</v>
      </c>
      <c r="CK20" s="118">
        <f t="shared" si="167"/>
        <v>518400</v>
      </c>
      <c r="CL20" s="118">
        <f t="shared" si="167"/>
        <v>529920</v>
      </c>
      <c r="CM20" s="118">
        <f t="shared" si="167"/>
        <v>529920</v>
      </c>
      <c r="CN20" s="118">
        <f t="shared" si="167"/>
        <v>524160</v>
      </c>
      <c r="CO20" s="118">
        <f t="shared" si="167"/>
        <v>518400</v>
      </c>
      <c r="CP20" s="118">
        <f t="shared" si="167"/>
        <v>529920</v>
      </c>
      <c r="CQ20" s="118">
        <f t="shared" si="167"/>
        <v>529920</v>
      </c>
      <c r="CR20" s="118">
        <f t="shared" si="167"/>
        <v>524160</v>
      </c>
      <c r="CS20" s="118">
        <f t="shared" si="167"/>
        <v>524160</v>
      </c>
      <c r="CT20" s="118">
        <f t="shared" si="167"/>
        <v>529920</v>
      </c>
      <c r="CU20" s="118">
        <f t="shared" si="167"/>
        <v>529920</v>
      </c>
      <c r="CV20" s="118">
        <f t="shared" si="167"/>
        <v>524160</v>
      </c>
      <c r="CW20" s="118">
        <f t="shared" si="167"/>
        <v>518400</v>
      </c>
      <c r="CX20" s="118">
        <f t="shared" si="167"/>
        <v>529920</v>
      </c>
      <c r="CY20" s="118">
        <f t="shared" si="167"/>
        <v>529920</v>
      </c>
      <c r="CZ20" s="118">
        <f t="shared" si="167"/>
        <v>524160</v>
      </c>
      <c r="DA20" s="118">
        <f t="shared" si="167"/>
        <v>518400</v>
      </c>
      <c r="DB20" s="118">
        <f t="shared" si="167"/>
        <v>529920</v>
      </c>
      <c r="DC20" s="118">
        <f t="shared" si="167"/>
        <v>529920</v>
      </c>
      <c r="DD20" s="118">
        <f t="shared" si="167"/>
        <v>524160</v>
      </c>
      <c r="DE20" s="118">
        <f t="shared" si="167"/>
        <v>518400</v>
      </c>
      <c r="DF20" s="118">
        <f t="shared" si="167"/>
        <v>529920</v>
      </c>
      <c r="DG20" s="118">
        <f t="shared" si="167"/>
        <v>529920</v>
      </c>
      <c r="DH20" s="118">
        <f t="shared" si="167"/>
        <v>524160</v>
      </c>
      <c r="DI20" s="118">
        <f t="shared" si="167"/>
        <v>524160</v>
      </c>
      <c r="DJ20" s="118">
        <f t="shared" si="167"/>
        <v>529920</v>
      </c>
      <c r="DK20" s="118">
        <f t="shared" si="167"/>
        <v>529920</v>
      </c>
      <c r="DL20" s="118">
        <f t="shared" si="167"/>
        <v>524160</v>
      </c>
      <c r="DM20" s="118">
        <f t="shared" si="167"/>
        <v>518400</v>
      </c>
      <c r="DN20" s="118">
        <f t="shared" si="167"/>
        <v>529920</v>
      </c>
      <c r="DO20" s="118">
        <f t="shared" si="167"/>
        <v>529920</v>
      </c>
      <c r="DP20" s="118">
        <f t="shared" si="167"/>
        <v>524160</v>
      </c>
      <c r="DQ20" s="118">
        <f t="shared" si="167"/>
        <v>518400</v>
      </c>
      <c r="DR20" s="118">
        <f t="shared" si="167"/>
        <v>529920</v>
      </c>
      <c r="DS20" s="118">
        <f t="shared" si="167"/>
        <v>529920</v>
      </c>
      <c r="DT20" s="118">
        <f t="shared" si="167"/>
        <v>524160</v>
      </c>
      <c r="DU20" s="118">
        <f t="shared" si="167"/>
        <v>518400</v>
      </c>
      <c r="DV20" s="118">
        <f t="shared" si="167"/>
        <v>529920</v>
      </c>
      <c r="DW20" s="118">
        <f t="shared" si="167"/>
        <v>529920</v>
      </c>
      <c r="DX20" s="118">
        <f t="shared" si="167"/>
        <v>524160</v>
      </c>
      <c r="DY20" s="118">
        <f t="shared" si="167"/>
        <v>524160</v>
      </c>
      <c r="DZ20" s="118">
        <f t="shared" si="167"/>
        <v>529920</v>
      </c>
      <c r="EA20" s="118">
        <f t="shared" si="167"/>
        <v>529920</v>
      </c>
      <c r="EB20" s="118">
        <f t="shared" si="167"/>
        <v>524160</v>
      </c>
      <c r="EC20" s="118">
        <f t="shared" si="167"/>
        <v>518400</v>
      </c>
      <c r="ED20" s="118">
        <f t="shared" si="167"/>
        <v>529920</v>
      </c>
      <c r="EE20" s="118">
        <f t="shared" si="167"/>
        <v>529920</v>
      </c>
      <c r="EF20" s="118">
        <f t="shared" si="167"/>
        <v>524160</v>
      </c>
      <c r="EG20" s="118">
        <f t="shared" si="167"/>
        <v>518400</v>
      </c>
      <c r="EH20" s="118">
        <f t="shared" si="167"/>
        <v>529920</v>
      </c>
      <c r="EI20" s="118">
        <f t="shared" si="167"/>
        <v>529920</v>
      </c>
      <c r="EJ20" s="118">
        <f t="shared" ref="EJ20:EZ20" si="168">EJ18*EJ19*$G$20</f>
        <v>524160</v>
      </c>
      <c r="EK20" s="118">
        <f t="shared" si="168"/>
        <v>518400</v>
      </c>
      <c r="EL20" s="118">
        <f t="shared" si="168"/>
        <v>529920</v>
      </c>
      <c r="EM20" s="118">
        <f t="shared" si="168"/>
        <v>529920</v>
      </c>
      <c r="EN20" s="118">
        <f t="shared" si="168"/>
        <v>524160</v>
      </c>
      <c r="EO20" s="118">
        <f t="shared" si="168"/>
        <v>524160</v>
      </c>
      <c r="EP20" s="118">
        <f t="shared" si="168"/>
        <v>529920</v>
      </c>
      <c r="EQ20" s="118">
        <f t="shared" si="168"/>
        <v>529920</v>
      </c>
      <c r="ER20" s="118">
        <f t="shared" si="168"/>
        <v>524160</v>
      </c>
      <c r="ES20" s="118">
        <f t="shared" si="168"/>
        <v>518400</v>
      </c>
      <c r="ET20" s="118">
        <f t="shared" si="168"/>
        <v>529920</v>
      </c>
      <c r="EU20" s="118">
        <f t="shared" si="168"/>
        <v>529920</v>
      </c>
      <c r="EV20" s="118">
        <f t="shared" si="168"/>
        <v>524160</v>
      </c>
      <c r="EW20" s="118">
        <f t="shared" si="168"/>
        <v>518400</v>
      </c>
      <c r="EX20" s="118">
        <f t="shared" si="168"/>
        <v>529920</v>
      </c>
      <c r="EY20" s="118">
        <f t="shared" si="168"/>
        <v>529920</v>
      </c>
      <c r="EZ20" s="118">
        <f t="shared" si="168"/>
        <v>0</v>
      </c>
      <c r="FA20" s="118">
        <f t="shared" ref="FA20:GI20" si="169">FA18*FA19*$G$20</f>
        <v>0</v>
      </c>
      <c r="FB20" s="118">
        <f t="shared" si="169"/>
        <v>0</v>
      </c>
      <c r="FC20" s="118">
        <f t="shared" si="169"/>
        <v>0</v>
      </c>
      <c r="FD20" s="118">
        <f t="shared" si="169"/>
        <v>0</v>
      </c>
      <c r="FE20" s="118">
        <f t="shared" si="169"/>
        <v>0</v>
      </c>
      <c r="FF20" s="118">
        <f t="shared" si="169"/>
        <v>0</v>
      </c>
      <c r="FG20" s="118">
        <f t="shared" si="169"/>
        <v>0</v>
      </c>
      <c r="FH20" s="118">
        <f t="shared" si="169"/>
        <v>0</v>
      </c>
      <c r="FI20" s="118">
        <f t="shared" si="169"/>
        <v>0</v>
      </c>
      <c r="FJ20" s="118">
        <f t="shared" si="169"/>
        <v>0</v>
      </c>
      <c r="FK20" s="118">
        <f t="shared" si="169"/>
        <v>0</v>
      </c>
      <c r="FL20" s="118">
        <f t="shared" si="169"/>
        <v>0</v>
      </c>
      <c r="FM20" s="118">
        <f t="shared" si="169"/>
        <v>0</v>
      </c>
      <c r="FN20" s="118">
        <f t="shared" si="169"/>
        <v>0</v>
      </c>
      <c r="FO20" s="118">
        <f t="shared" si="169"/>
        <v>0</v>
      </c>
      <c r="FP20" s="118">
        <f t="shared" si="169"/>
        <v>0</v>
      </c>
      <c r="FQ20" s="118">
        <f t="shared" si="169"/>
        <v>0</v>
      </c>
      <c r="FR20" s="118">
        <f t="shared" si="169"/>
        <v>0</v>
      </c>
      <c r="FS20" s="118">
        <f t="shared" si="169"/>
        <v>0</v>
      </c>
      <c r="FT20" s="118">
        <f t="shared" si="169"/>
        <v>0</v>
      </c>
      <c r="FU20" s="118">
        <f t="shared" si="169"/>
        <v>0</v>
      </c>
      <c r="FV20" s="118">
        <f t="shared" si="169"/>
        <v>0</v>
      </c>
      <c r="FW20" s="118">
        <f t="shared" si="169"/>
        <v>0</v>
      </c>
      <c r="FX20" s="118">
        <f t="shared" si="169"/>
        <v>0</v>
      </c>
      <c r="FY20" s="118">
        <f t="shared" si="169"/>
        <v>0</v>
      </c>
      <c r="FZ20" s="118">
        <f t="shared" si="169"/>
        <v>0</v>
      </c>
      <c r="GA20" s="118">
        <f t="shared" si="169"/>
        <v>0</v>
      </c>
      <c r="GB20" s="118">
        <f t="shared" si="169"/>
        <v>0</v>
      </c>
      <c r="GC20" s="118">
        <f t="shared" si="169"/>
        <v>0</v>
      </c>
      <c r="GD20" s="118">
        <f t="shared" si="169"/>
        <v>0</v>
      </c>
      <c r="GE20" s="118">
        <f t="shared" si="169"/>
        <v>0</v>
      </c>
      <c r="GF20" s="118">
        <f t="shared" si="169"/>
        <v>0</v>
      </c>
      <c r="GG20" s="118">
        <f t="shared" si="169"/>
        <v>0</v>
      </c>
      <c r="GH20" s="118">
        <f t="shared" si="169"/>
        <v>0</v>
      </c>
      <c r="GI20" s="118">
        <f t="shared" si="169"/>
        <v>0</v>
      </c>
      <c r="GJ20" s="118">
        <f t="shared" ref="GJ20:GW20" si="170">GJ18*GJ19*$G$20</f>
        <v>0</v>
      </c>
      <c r="GK20" s="118">
        <f t="shared" si="170"/>
        <v>0</v>
      </c>
      <c r="GL20" s="118">
        <f t="shared" si="170"/>
        <v>0</v>
      </c>
      <c r="GM20" s="118">
        <f t="shared" si="170"/>
        <v>0</v>
      </c>
      <c r="GN20" s="118">
        <f t="shared" si="170"/>
        <v>0</v>
      </c>
      <c r="GO20" s="118">
        <f t="shared" si="170"/>
        <v>0</v>
      </c>
      <c r="GP20" s="118">
        <f t="shared" si="170"/>
        <v>0</v>
      </c>
      <c r="GQ20" s="118">
        <f t="shared" si="170"/>
        <v>0</v>
      </c>
      <c r="GR20" s="118">
        <f t="shared" si="170"/>
        <v>0</v>
      </c>
      <c r="GS20" s="118">
        <f t="shared" si="170"/>
        <v>0</v>
      </c>
      <c r="GT20" s="118">
        <f t="shared" si="170"/>
        <v>0</v>
      </c>
      <c r="GU20" s="118">
        <f t="shared" si="170"/>
        <v>0</v>
      </c>
      <c r="GV20" s="118">
        <f t="shared" si="170"/>
        <v>0</v>
      </c>
      <c r="GW20" s="118">
        <f t="shared" si="170"/>
        <v>0</v>
      </c>
    </row>
    <row r="23" spans="1:205" s="128" customFormat="1" x14ac:dyDescent="0.35">
      <c r="A23" s="133" t="s">
        <v>234</v>
      </c>
    </row>
    <row r="24" spans="1:205" x14ac:dyDescent="0.3">
      <c r="D24" s="141" t="s">
        <v>92</v>
      </c>
      <c r="L24" s="1">
        <f t="shared" ref="L24:BW24" si="171">K24+L11</f>
        <v>0</v>
      </c>
      <c r="M24" s="1">
        <f t="shared" si="171"/>
        <v>0</v>
      </c>
      <c r="N24" s="1">
        <f t="shared" si="171"/>
        <v>0</v>
      </c>
      <c r="O24" s="1">
        <f t="shared" si="171"/>
        <v>0</v>
      </c>
      <c r="P24" s="1">
        <f t="shared" si="171"/>
        <v>1</v>
      </c>
      <c r="Q24" s="1">
        <f t="shared" si="171"/>
        <v>2</v>
      </c>
      <c r="R24" s="1">
        <f t="shared" si="171"/>
        <v>3</v>
      </c>
      <c r="S24" s="1">
        <f t="shared" si="171"/>
        <v>4</v>
      </c>
      <c r="T24" s="1">
        <f t="shared" si="171"/>
        <v>5</v>
      </c>
      <c r="U24" s="1">
        <f t="shared" si="171"/>
        <v>6</v>
      </c>
      <c r="V24" s="1">
        <f t="shared" si="171"/>
        <v>7</v>
      </c>
      <c r="W24" s="1">
        <f t="shared" si="171"/>
        <v>8</v>
      </c>
      <c r="X24" s="1">
        <f t="shared" si="171"/>
        <v>9</v>
      </c>
      <c r="Y24" s="1">
        <f t="shared" si="171"/>
        <v>10</v>
      </c>
      <c r="Z24" s="1">
        <f t="shared" si="171"/>
        <v>11</v>
      </c>
      <c r="AA24" s="1">
        <f t="shared" si="171"/>
        <v>12</v>
      </c>
      <c r="AB24" s="1">
        <f t="shared" si="171"/>
        <v>13</v>
      </c>
      <c r="AC24" s="1">
        <f t="shared" si="171"/>
        <v>14</v>
      </c>
      <c r="AD24" s="1">
        <f t="shared" si="171"/>
        <v>15</v>
      </c>
      <c r="AE24" s="1">
        <f t="shared" si="171"/>
        <v>16</v>
      </c>
      <c r="AF24" s="1">
        <f t="shared" si="171"/>
        <v>17</v>
      </c>
      <c r="AG24" s="1">
        <f t="shared" si="171"/>
        <v>18</v>
      </c>
      <c r="AH24" s="1">
        <f t="shared" si="171"/>
        <v>19</v>
      </c>
      <c r="AI24" s="1">
        <f t="shared" si="171"/>
        <v>20</v>
      </c>
      <c r="AJ24" s="1">
        <f t="shared" si="171"/>
        <v>21</v>
      </c>
      <c r="AK24" s="1">
        <f t="shared" si="171"/>
        <v>22</v>
      </c>
      <c r="AL24" s="1">
        <f t="shared" si="171"/>
        <v>23</v>
      </c>
      <c r="AM24" s="1">
        <f t="shared" si="171"/>
        <v>24</v>
      </c>
      <c r="AN24" s="1">
        <f t="shared" si="171"/>
        <v>25</v>
      </c>
      <c r="AO24" s="1">
        <f t="shared" si="171"/>
        <v>26</v>
      </c>
      <c r="AP24" s="1">
        <f t="shared" si="171"/>
        <v>27</v>
      </c>
      <c r="AQ24" s="1">
        <f t="shared" si="171"/>
        <v>28</v>
      </c>
      <c r="AR24" s="1">
        <f t="shared" si="171"/>
        <v>29</v>
      </c>
      <c r="AS24" s="1">
        <f t="shared" si="171"/>
        <v>30</v>
      </c>
      <c r="AT24" s="1">
        <f t="shared" si="171"/>
        <v>31</v>
      </c>
      <c r="AU24" s="1">
        <f t="shared" si="171"/>
        <v>32</v>
      </c>
      <c r="AV24" s="1">
        <f t="shared" si="171"/>
        <v>33</v>
      </c>
      <c r="AW24" s="1">
        <f t="shared" si="171"/>
        <v>34</v>
      </c>
      <c r="AX24" s="1">
        <f t="shared" si="171"/>
        <v>35</v>
      </c>
      <c r="AY24" s="1">
        <f t="shared" si="171"/>
        <v>36</v>
      </c>
      <c r="AZ24" s="1">
        <f t="shared" si="171"/>
        <v>37</v>
      </c>
      <c r="BA24" s="1">
        <f t="shared" si="171"/>
        <v>38</v>
      </c>
      <c r="BB24" s="1">
        <f t="shared" si="171"/>
        <v>39</v>
      </c>
      <c r="BC24" s="1">
        <f t="shared" si="171"/>
        <v>40</v>
      </c>
      <c r="BD24" s="1">
        <f t="shared" si="171"/>
        <v>40</v>
      </c>
      <c r="BE24" s="1">
        <f t="shared" si="171"/>
        <v>40</v>
      </c>
      <c r="BF24" s="1">
        <f t="shared" si="171"/>
        <v>40</v>
      </c>
      <c r="BG24" s="1">
        <f t="shared" si="171"/>
        <v>40</v>
      </c>
      <c r="BH24" s="1">
        <f t="shared" si="171"/>
        <v>40</v>
      </c>
      <c r="BI24" s="1">
        <f t="shared" si="171"/>
        <v>40</v>
      </c>
      <c r="BJ24" s="1">
        <f t="shared" si="171"/>
        <v>40</v>
      </c>
      <c r="BK24" s="1">
        <f t="shared" si="171"/>
        <v>40</v>
      </c>
      <c r="BL24" s="1">
        <f t="shared" si="171"/>
        <v>40</v>
      </c>
      <c r="BM24" s="1">
        <f t="shared" si="171"/>
        <v>40</v>
      </c>
      <c r="BN24" s="1">
        <f t="shared" si="171"/>
        <v>40</v>
      </c>
      <c r="BO24" s="1">
        <f t="shared" si="171"/>
        <v>40</v>
      </c>
      <c r="BP24" s="1">
        <f t="shared" si="171"/>
        <v>40</v>
      </c>
      <c r="BQ24" s="1">
        <f t="shared" si="171"/>
        <v>40</v>
      </c>
      <c r="BR24" s="1">
        <f t="shared" si="171"/>
        <v>40</v>
      </c>
      <c r="BS24" s="1">
        <f t="shared" si="171"/>
        <v>40</v>
      </c>
      <c r="BT24" s="1">
        <f t="shared" si="171"/>
        <v>40</v>
      </c>
      <c r="BU24" s="1">
        <f t="shared" si="171"/>
        <v>40</v>
      </c>
      <c r="BV24" s="1">
        <f t="shared" si="171"/>
        <v>40</v>
      </c>
      <c r="BW24" s="1">
        <f t="shared" si="171"/>
        <v>40</v>
      </c>
      <c r="BX24" s="1">
        <f t="shared" ref="BX24:EI24" si="172">BW24+BX11</f>
        <v>40</v>
      </c>
      <c r="BY24" s="1">
        <f t="shared" si="172"/>
        <v>40</v>
      </c>
      <c r="BZ24" s="1">
        <f t="shared" si="172"/>
        <v>40</v>
      </c>
      <c r="CA24" s="1">
        <f t="shared" si="172"/>
        <v>40</v>
      </c>
      <c r="CB24" s="1">
        <f t="shared" si="172"/>
        <v>40</v>
      </c>
      <c r="CC24" s="1">
        <f t="shared" si="172"/>
        <v>40</v>
      </c>
      <c r="CD24" s="1">
        <f t="shared" si="172"/>
        <v>40</v>
      </c>
      <c r="CE24" s="1">
        <f t="shared" si="172"/>
        <v>40</v>
      </c>
      <c r="CF24" s="1">
        <f t="shared" si="172"/>
        <v>40</v>
      </c>
      <c r="CG24" s="1">
        <f t="shared" si="172"/>
        <v>40</v>
      </c>
      <c r="CH24" s="1">
        <f t="shared" si="172"/>
        <v>40</v>
      </c>
      <c r="CI24" s="1">
        <f t="shared" si="172"/>
        <v>40</v>
      </c>
      <c r="CJ24" s="1">
        <f t="shared" si="172"/>
        <v>40</v>
      </c>
      <c r="CK24" s="1">
        <f t="shared" si="172"/>
        <v>40</v>
      </c>
      <c r="CL24" s="1">
        <f t="shared" si="172"/>
        <v>40</v>
      </c>
      <c r="CM24" s="1">
        <f t="shared" si="172"/>
        <v>40</v>
      </c>
      <c r="CN24" s="1">
        <f t="shared" si="172"/>
        <v>40</v>
      </c>
      <c r="CO24" s="1">
        <f t="shared" si="172"/>
        <v>40</v>
      </c>
      <c r="CP24" s="1">
        <f t="shared" si="172"/>
        <v>40</v>
      </c>
      <c r="CQ24" s="1">
        <f t="shared" si="172"/>
        <v>40</v>
      </c>
      <c r="CR24" s="1">
        <f t="shared" si="172"/>
        <v>40</v>
      </c>
      <c r="CS24" s="1">
        <f t="shared" si="172"/>
        <v>40</v>
      </c>
      <c r="CT24" s="1">
        <f t="shared" si="172"/>
        <v>40</v>
      </c>
      <c r="CU24" s="1">
        <f t="shared" si="172"/>
        <v>40</v>
      </c>
      <c r="CV24" s="1">
        <f t="shared" si="172"/>
        <v>40</v>
      </c>
      <c r="CW24" s="1">
        <f t="shared" si="172"/>
        <v>40</v>
      </c>
      <c r="CX24" s="1">
        <f t="shared" si="172"/>
        <v>40</v>
      </c>
      <c r="CY24" s="1">
        <f t="shared" si="172"/>
        <v>40</v>
      </c>
      <c r="CZ24" s="1">
        <f t="shared" si="172"/>
        <v>40</v>
      </c>
      <c r="DA24" s="1">
        <f t="shared" si="172"/>
        <v>40</v>
      </c>
      <c r="DB24" s="1">
        <f t="shared" si="172"/>
        <v>40</v>
      </c>
      <c r="DC24" s="1">
        <f t="shared" si="172"/>
        <v>40</v>
      </c>
      <c r="DD24" s="1">
        <f t="shared" si="172"/>
        <v>40</v>
      </c>
      <c r="DE24" s="1">
        <f t="shared" si="172"/>
        <v>40</v>
      </c>
      <c r="DF24" s="1">
        <f t="shared" si="172"/>
        <v>40</v>
      </c>
      <c r="DG24" s="1">
        <f t="shared" si="172"/>
        <v>40</v>
      </c>
      <c r="DH24" s="1">
        <f t="shared" si="172"/>
        <v>40</v>
      </c>
      <c r="DI24" s="1">
        <f t="shared" si="172"/>
        <v>40</v>
      </c>
      <c r="DJ24" s="1">
        <f t="shared" si="172"/>
        <v>40</v>
      </c>
      <c r="DK24" s="1">
        <f t="shared" si="172"/>
        <v>40</v>
      </c>
      <c r="DL24" s="1">
        <f t="shared" si="172"/>
        <v>40</v>
      </c>
      <c r="DM24" s="1">
        <f t="shared" si="172"/>
        <v>40</v>
      </c>
      <c r="DN24" s="1">
        <f t="shared" si="172"/>
        <v>40</v>
      </c>
      <c r="DO24" s="1">
        <f t="shared" si="172"/>
        <v>40</v>
      </c>
      <c r="DP24" s="1">
        <f t="shared" si="172"/>
        <v>40</v>
      </c>
      <c r="DQ24" s="1">
        <f t="shared" si="172"/>
        <v>40</v>
      </c>
      <c r="DR24" s="1">
        <f t="shared" si="172"/>
        <v>40</v>
      </c>
      <c r="DS24" s="1">
        <f t="shared" si="172"/>
        <v>40</v>
      </c>
      <c r="DT24" s="1">
        <f t="shared" si="172"/>
        <v>40</v>
      </c>
      <c r="DU24" s="1">
        <f t="shared" si="172"/>
        <v>40</v>
      </c>
      <c r="DV24" s="1">
        <f t="shared" si="172"/>
        <v>40</v>
      </c>
      <c r="DW24" s="1">
        <f t="shared" si="172"/>
        <v>40</v>
      </c>
      <c r="DX24" s="1">
        <f t="shared" si="172"/>
        <v>40</v>
      </c>
      <c r="DY24" s="1">
        <f t="shared" si="172"/>
        <v>40</v>
      </c>
      <c r="DZ24" s="1">
        <f t="shared" si="172"/>
        <v>40</v>
      </c>
      <c r="EA24" s="1">
        <f t="shared" si="172"/>
        <v>40</v>
      </c>
      <c r="EB24" s="1">
        <f t="shared" si="172"/>
        <v>40</v>
      </c>
      <c r="EC24" s="1">
        <f t="shared" si="172"/>
        <v>40</v>
      </c>
      <c r="ED24" s="1">
        <f t="shared" si="172"/>
        <v>40</v>
      </c>
      <c r="EE24" s="1">
        <f t="shared" si="172"/>
        <v>40</v>
      </c>
      <c r="EF24" s="1">
        <f t="shared" si="172"/>
        <v>40</v>
      </c>
      <c r="EG24" s="1">
        <f t="shared" si="172"/>
        <v>40</v>
      </c>
      <c r="EH24" s="1">
        <f t="shared" si="172"/>
        <v>40</v>
      </c>
      <c r="EI24" s="1">
        <f t="shared" si="172"/>
        <v>40</v>
      </c>
      <c r="EJ24" s="1">
        <f t="shared" ref="EJ24:EZ24" si="173">EI24+EJ11</f>
        <v>40</v>
      </c>
      <c r="EK24" s="1">
        <f t="shared" si="173"/>
        <v>40</v>
      </c>
      <c r="EL24" s="1">
        <f t="shared" si="173"/>
        <v>40</v>
      </c>
      <c r="EM24" s="1">
        <f t="shared" si="173"/>
        <v>40</v>
      </c>
      <c r="EN24" s="1">
        <f t="shared" si="173"/>
        <v>40</v>
      </c>
      <c r="EO24" s="1">
        <f t="shared" si="173"/>
        <v>40</v>
      </c>
      <c r="EP24" s="1">
        <f t="shared" si="173"/>
        <v>40</v>
      </c>
      <c r="EQ24" s="1">
        <f t="shared" si="173"/>
        <v>40</v>
      </c>
      <c r="ER24" s="1">
        <f t="shared" si="173"/>
        <v>40</v>
      </c>
      <c r="ES24" s="1">
        <f t="shared" si="173"/>
        <v>40</v>
      </c>
      <c r="ET24" s="1">
        <f t="shared" si="173"/>
        <v>40</v>
      </c>
      <c r="EU24" s="1">
        <f t="shared" si="173"/>
        <v>40</v>
      </c>
      <c r="EV24" s="1">
        <f t="shared" si="173"/>
        <v>40</v>
      </c>
      <c r="EW24" s="1">
        <f t="shared" si="173"/>
        <v>40</v>
      </c>
      <c r="EX24" s="1">
        <f t="shared" si="173"/>
        <v>40</v>
      </c>
      <c r="EY24" s="1">
        <f t="shared" si="173"/>
        <v>40</v>
      </c>
      <c r="EZ24" s="1">
        <f t="shared" si="173"/>
        <v>40</v>
      </c>
      <c r="FA24" s="1">
        <f t="shared" ref="FA24" si="174">EZ24+FA11</f>
        <v>40</v>
      </c>
      <c r="FB24" s="1">
        <f t="shared" ref="FB24" si="175">FA24+FB11</f>
        <v>40</v>
      </c>
      <c r="FC24" s="1">
        <f t="shared" ref="FC24" si="176">FB24+FC11</f>
        <v>40</v>
      </c>
      <c r="FD24" s="1">
        <f t="shared" ref="FD24" si="177">FC24+FD11</f>
        <v>40</v>
      </c>
      <c r="FE24" s="1">
        <f t="shared" ref="FE24" si="178">FD24+FE11</f>
        <v>40</v>
      </c>
      <c r="FF24" s="1">
        <f t="shared" ref="FF24" si="179">FE24+FF11</f>
        <v>40</v>
      </c>
      <c r="FG24" s="1">
        <f t="shared" ref="FG24" si="180">FF24+FG11</f>
        <v>40</v>
      </c>
      <c r="FH24" s="1">
        <f t="shared" ref="FH24" si="181">FG24+FH11</f>
        <v>40</v>
      </c>
      <c r="FI24" s="1">
        <f t="shared" ref="FI24" si="182">FH24+FI11</f>
        <v>40</v>
      </c>
      <c r="FJ24" s="1">
        <f t="shared" ref="FJ24" si="183">FI24+FJ11</f>
        <v>40</v>
      </c>
      <c r="FK24" s="1">
        <f t="shared" ref="FK24" si="184">FJ24+FK11</f>
        <v>40</v>
      </c>
      <c r="FL24" s="1">
        <f t="shared" ref="FL24" si="185">FK24+FL11</f>
        <v>40</v>
      </c>
      <c r="FM24" s="1">
        <f t="shared" ref="FM24" si="186">FL24+FM11</f>
        <v>40</v>
      </c>
      <c r="FN24" s="1">
        <f t="shared" ref="FN24" si="187">FM24+FN11</f>
        <v>40</v>
      </c>
      <c r="FO24" s="1">
        <f t="shared" ref="FO24" si="188">FN24+FO11</f>
        <v>40</v>
      </c>
      <c r="FP24" s="1">
        <f t="shared" ref="FP24" si="189">FO24+FP11</f>
        <v>40</v>
      </c>
      <c r="FQ24" s="1">
        <f t="shared" ref="FQ24" si="190">FP24+FQ11</f>
        <v>40</v>
      </c>
      <c r="FR24" s="1">
        <f t="shared" ref="FR24" si="191">FQ24+FR11</f>
        <v>40</v>
      </c>
      <c r="FS24" s="1">
        <f t="shared" ref="FS24" si="192">FR24+FS11</f>
        <v>40</v>
      </c>
      <c r="FT24" s="1">
        <f t="shared" ref="FT24" si="193">FS24+FT11</f>
        <v>40</v>
      </c>
      <c r="FU24" s="1">
        <f t="shared" ref="FU24" si="194">FT24+FU11</f>
        <v>40</v>
      </c>
      <c r="FV24" s="1">
        <f t="shared" ref="FV24" si="195">FU24+FV11</f>
        <v>40</v>
      </c>
      <c r="FW24" s="1">
        <f t="shared" ref="FW24" si="196">FV24+FW11</f>
        <v>40</v>
      </c>
      <c r="FX24" s="1">
        <f t="shared" ref="FX24" si="197">FW24+FX11</f>
        <v>40</v>
      </c>
      <c r="FY24" s="1">
        <f t="shared" ref="FY24" si="198">FX24+FY11</f>
        <v>40</v>
      </c>
      <c r="FZ24" s="1">
        <f t="shared" ref="FZ24" si="199">FY24+FZ11</f>
        <v>40</v>
      </c>
      <c r="GA24" s="1">
        <f t="shared" ref="GA24" si="200">FZ24+GA11</f>
        <v>40</v>
      </c>
      <c r="GB24" s="1">
        <f t="shared" ref="GB24" si="201">GA24+GB11</f>
        <v>40</v>
      </c>
      <c r="GC24" s="1">
        <f t="shared" ref="GC24" si="202">GB24+GC11</f>
        <v>40</v>
      </c>
      <c r="GD24" s="1">
        <f t="shared" ref="GD24" si="203">GC24+GD11</f>
        <v>40</v>
      </c>
      <c r="GE24" s="1">
        <f t="shared" ref="GE24" si="204">GD24+GE11</f>
        <v>40</v>
      </c>
      <c r="GF24" s="1">
        <f t="shared" ref="GF24" si="205">GE24+GF11</f>
        <v>40</v>
      </c>
      <c r="GG24" s="1">
        <f t="shared" ref="GG24" si="206">GF24+GG11</f>
        <v>40</v>
      </c>
      <c r="GH24" s="1">
        <f t="shared" ref="GH24" si="207">GG24+GH11</f>
        <v>40</v>
      </c>
      <c r="GI24" s="1">
        <f t="shared" ref="GI24" si="208">GH24+GI11</f>
        <v>40</v>
      </c>
      <c r="GJ24" s="1">
        <f t="shared" ref="GJ24" si="209">GI24+GJ11</f>
        <v>40</v>
      </c>
      <c r="GK24" s="1">
        <f t="shared" ref="GK24" si="210">GJ24+GK11</f>
        <v>40</v>
      </c>
      <c r="GL24" s="1">
        <f t="shared" ref="GL24" si="211">GK24+GL11</f>
        <v>40</v>
      </c>
      <c r="GM24" s="1">
        <f t="shared" ref="GM24" si="212">GL24+GM11</f>
        <v>40</v>
      </c>
      <c r="GN24" s="1">
        <f t="shared" ref="GN24" si="213">GM24+GN11</f>
        <v>40</v>
      </c>
      <c r="GO24" s="1">
        <f t="shared" ref="GO24" si="214">GN24+GO11</f>
        <v>40</v>
      </c>
      <c r="GP24" s="1">
        <f t="shared" ref="GP24" si="215">GO24+GP11</f>
        <v>40</v>
      </c>
      <c r="GQ24" s="1">
        <f t="shared" ref="GQ24" si="216">GP24+GQ11</f>
        <v>40</v>
      </c>
      <c r="GR24" s="1">
        <f t="shared" ref="GR24" si="217">GQ24+GR11</f>
        <v>40</v>
      </c>
      <c r="GS24" s="1">
        <f t="shared" ref="GS24" si="218">GR24+GS11</f>
        <v>40</v>
      </c>
      <c r="GT24" s="1">
        <f t="shared" ref="GT24" si="219">GS24+GT11</f>
        <v>40</v>
      </c>
      <c r="GU24" s="1">
        <f t="shared" ref="GU24" si="220">GT24+GU11</f>
        <v>40</v>
      </c>
      <c r="GV24" s="1">
        <f t="shared" ref="GV24" si="221">GU24+GV11</f>
        <v>40</v>
      </c>
      <c r="GW24" s="1">
        <f t="shared" ref="GW24" si="222">GV24+GW11</f>
        <v>40</v>
      </c>
    </row>
    <row r="25" spans="1:205" x14ac:dyDescent="0.3">
      <c r="D25" s="141" t="s">
        <v>87</v>
      </c>
      <c r="I25" s="203">
        <f>SUM(L25:EZ25)</f>
        <v>1</v>
      </c>
      <c r="L25" s="140" t="b">
        <f>IF(L11,LOOKUP(L24,'Operating Assumptions'!$L$43:$CD$43,'Operating Assumptions'!$L$45:$CD$45))</f>
        <v>0</v>
      </c>
      <c r="M25" s="140" t="b">
        <f>IF(M11,LOOKUP(M24,'Operating Assumptions'!$L$43:$CD$43,'Operating Assumptions'!$L$45:$CD$45))</f>
        <v>0</v>
      </c>
      <c r="N25" s="140" t="b">
        <f>IF(N11,LOOKUP(N24,'Operating Assumptions'!$L$43:$CD$43,'Operating Assumptions'!$L$45:$CD$45))</f>
        <v>0</v>
      </c>
      <c r="O25" s="140" t="b">
        <f>IF(O11,LOOKUP(O24,'Operating Assumptions'!$L$43:$CD$43,'Operating Assumptions'!$L$45:$CD$45))</f>
        <v>0</v>
      </c>
      <c r="P25" s="140">
        <f>IF(P11,LOOKUP(P24,'Operating Assumptions'!$L$43:$CD$43,'Operating Assumptions'!$L$45:$CD$45))</f>
        <v>1.6786405345714666E-2</v>
      </c>
      <c r="Q25" s="140">
        <f>IF(Q11,LOOKUP(Q24,'Operating Assumptions'!$L$43:$CD$43,'Operating Assumptions'!$L$45:$CD$45))</f>
        <v>2.0418176056027398E-2</v>
      </c>
      <c r="R25" s="140">
        <f>IF(R11,LOOKUP(R24,'Operating Assumptions'!$L$43:$CD$43,'Operating Assumptions'!$L$45:$CD$45))</f>
        <v>2.2735749715193272E-2</v>
      </c>
      <c r="S25" s="140">
        <f>IF(S11,LOOKUP(S24,'Operating Assumptions'!$L$43:$CD$43,'Operating Assumptions'!$L$45:$CD$45))</f>
        <v>2.4400544428190851E-2</v>
      </c>
      <c r="T25" s="140">
        <f>IF(T11,LOOKUP(T24,'Operating Assumptions'!$L$43:$CD$43,'Operating Assumptions'!$L$45:$CD$45))</f>
        <v>2.5653535337200942E-2</v>
      </c>
      <c r="U25" s="140">
        <f>IF(U11,LOOKUP(U24,'Operating Assumptions'!$L$43:$CD$43,'Operating Assumptions'!$L$45:$CD$45))</f>
        <v>2.6614643198864568E-2</v>
      </c>
      <c r="V25" s="140">
        <f>IF(V11,LOOKUP(V24,'Operating Assumptions'!$L$43:$CD$43,'Operating Assumptions'!$L$45:$CD$45))</f>
        <v>2.735414675152515E-2</v>
      </c>
      <c r="W25" s="140">
        <f>IF(W11,LOOKUP(W24,'Operating Assumptions'!$L$43:$CD$43,'Operating Assumptions'!$L$45:$CD$45))</f>
        <v>2.7917718241160634E-2</v>
      </c>
      <c r="X25" s="140">
        <f>IF(X11,LOOKUP(X24,'Operating Assumptions'!$L$43:$CD$43,'Operating Assumptions'!$L$45:$CD$45))</f>
        <v>2.8337252323169478E-2</v>
      </c>
      <c r="Y25" s="140">
        <f>IF(Y11,LOOKUP(Y24,'Operating Assumptions'!$L$43:$CD$43,'Operating Assumptions'!$L$45:$CD$45))</f>
        <v>2.8636235710341476E-2</v>
      </c>
      <c r="Z25" s="140">
        <f>IF(Z11,LOOKUP(Z24,'Operating Assumptions'!$L$43:$CD$43,'Operating Assumptions'!$L$45:$CD$45))</f>
        <v>2.8832681586463346E-2</v>
      </c>
      <c r="AA25" s="140">
        <f>IF(AA11,LOOKUP(AA24,'Operating Assumptions'!$L$43:$CD$43,'Operating Assumptions'!$L$45:$CD$45))</f>
        <v>2.894085498299891E-2</v>
      </c>
      <c r="AB25" s="140">
        <f>IF(AB11,LOOKUP(AB24,'Operating Assumptions'!$L$43:$CD$43,'Operating Assumptions'!$L$45:$CD$45))</f>
        <v>2.8972347153306072E-2</v>
      </c>
      <c r="AC25" s="140">
        <f>IF(AC11,LOOKUP(AC24,'Operating Assumptions'!$L$43:$CD$43,'Operating Assumptions'!$L$45:$CD$45))</f>
        <v>2.8936776287211446E-2</v>
      </c>
      <c r="AD25" s="140">
        <f>IF(AD11,LOOKUP(AD24,'Operating Assumptions'!$L$43:$CD$43,'Operating Assumptions'!$L$45:$CD$45))</f>
        <v>2.8842262363076243E-2</v>
      </c>
      <c r="AE25" s="140">
        <f>IF(AE11,LOOKUP(AE24,'Operating Assumptions'!$L$43:$CD$43,'Operating Assumptions'!$L$45:$CD$45))</f>
        <v>2.869575949916519E-2</v>
      </c>
      <c r="AF25" s="140">
        <f>IF(AF11,LOOKUP(AF24,'Operating Assumptions'!$L$43:$CD$43,'Operating Assumptions'!$L$45:$CD$45))</f>
        <v>2.8503295094272324E-2</v>
      </c>
      <c r="AG25" s="140">
        <f>IF(AG11,LOOKUP(AG24,'Operating Assumptions'!$L$43:$CD$43,'Operating Assumptions'!$L$45:$CD$45))</f>
        <v>2.8270146087528324E-2</v>
      </c>
      <c r="AH25" s="140">
        <f>IF(AH11,LOOKUP(AH24,'Operating Assumptions'!$L$43:$CD$43,'Operating Assumptions'!$L$45:$CD$45))</f>
        <v>2.8000971649615066E-2</v>
      </c>
      <c r="AI25" s="140">
        <f>IF(AI11,LOOKUP(AI24,'Operating Assumptions'!$L$43:$CD$43,'Operating Assumptions'!$L$45:$CD$45))</f>
        <v>2.7699914972281196E-2</v>
      </c>
      <c r="AJ25" s="140">
        <f>IF(AJ11,LOOKUP(AJ24,'Operating Assumptions'!$L$43:$CD$43,'Operating Assumptions'!$L$45:$CD$45))</f>
        <v>2.7370682682965979E-2</v>
      </c>
      <c r="AK25" s="140">
        <f>IF(AK11,LOOKUP(AK24,'Operating Assumptions'!$L$43:$CD$43,'Operating Assumptions'!$L$45:$CD$45))</f>
        <v>2.7016607757616006E-2</v>
      </c>
      <c r="AL25" s="140">
        <f>IF(AL11,LOOKUP(AL24,'Operating Assumptions'!$L$43:$CD$43,'Operating Assumptions'!$L$45:$CD$45))</f>
        <v>2.6640700060403911E-2</v>
      </c>
      <c r="AM25" s="140">
        <f>IF(AM11,LOOKUP(AM24,'Operating Assumptions'!$L$43:$CD$43,'Operating Assumptions'!$L$45:$CD$45))</f>
        <v>2.6245687466371962E-2</v>
      </c>
      <c r="AN25" s="140">
        <f>IF(AN11,LOOKUP(AN24,'Operating Assumptions'!$L$43:$CD$43,'Operating Assumptions'!$L$45:$CD$45))</f>
        <v>2.5834049718607744E-2</v>
      </c>
      <c r="AO25" s="140">
        <f>IF(AO11,LOOKUP(AO24,'Operating Assumptions'!$L$43:$CD$43,'Operating Assumptions'!$L$45:$CD$45))</f>
        <v>2.5408046609624844E-2</v>
      </c>
      <c r="AP25" s="140">
        <f>IF(AP11,LOOKUP(AP24,'Operating Assumptions'!$L$43:$CD$43,'Operating Assumptions'!$L$45:$CD$45))</f>
        <v>2.4969741677539695E-2</v>
      </c>
      <c r="AQ25" s="140">
        <f>IF(AQ11,LOOKUP(AQ24,'Operating Assumptions'!$L$43:$CD$43,'Operating Assumptions'!$L$45:$CD$45))</f>
        <v>2.4521022319912412E-2</v>
      </c>
      <c r="AR25" s="140">
        <f>IF(AR11,LOOKUP(AR24,'Operating Assumptions'!$L$43:$CD$43,'Operating Assumptions'!$L$45:$CD$45))</f>
        <v>2.4063617017805912E-2</v>
      </c>
      <c r="AS25" s="140">
        <f>IF(AS11,LOOKUP(AS24,'Operating Assumptions'!$L$43:$CD$43,'Operating Assumptions'!$L$45:$CD$45))</f>
        <v>2.3599110206930299E-2</v>
      </c>
      <c r="AT25" s="140">
        <f>IF(AT11,LOOKUP(AT24,'Operating Assumptions'!$L$43:$CD$43,'Operating Assumptions'!$L$45:$CD$45))</f>
        <v>2.3128955216139127E-2</v>
      </c>
      <c r="AU25" s="140">
        <f>IF(AU11,LOOKUP(AU24,'Operating Assumptions'!$L$43:$CD$43,'Operating Assumptions'!$L$45:$CD$45))</f>
        <v>2.2654485605272237E-2</v>
      </c>
      <c r="AV25" s="140">
        <f>IF(AV11,LOOKUP(AV24,'Operating Assumptions'!$L$43:$CD$43,'Operating Assumptions'!$L$45:$CD$45))</f>
        <v>2.2176925166842731E-2</v>
      </c>
      <c r="AW25" s="140">
        <f>IF(AW11,LOOKUP(AW24,'Operating Assumptions'!$L$43:$CD$43,'Operating Assumptions'!$L$45:$CD$45))</f>
        <v>2.1697396803973239E-2</v>
      </c>
      <c r="AX25" s="140">
        <f>IF(AX11,LOOKUP(AX24,'Operating Assumptions'!$L$43:$CD$43,'Operating Assumptions'!$L$45:$CD$45))</f>
        <v>2.1216930456433927E-2</v>
      </c>
      <c r="AY25" s="140">
        <f>IF(AY11,LOOKUP(AY24,'Operating Assumptions'!$L$43:$CD$43,'Operating Assumptions'!$L$45:$CD$45))</f>
        <v>2.0736470214809156E-2</v>
      </c>
      <c r="AZ25" s="140">
        <f>IF(AZ11,LOOKUP(AZ24,'Operating Assumptions'!$L$43:$CD$43,'Operating Assumptions'!$L$45:$CD$45))</f>
        <v>2.0256880737654061E-2</v>
      </c>
      <c r="BA25" s="140">
        <f>IF(BA11,LOOKUP(BA24,'Operating Assumptions'!$L$43:$CD$43,'Operating Assumptions'!$L$45:$CD$45))</f>
        <v>1.9778953066460905E-2</v>
      </c>
      <c r="BB25" s="140">
        <f>IF(BB11,LOOKUP(BB24,'Operating Assumptions'!$L$43:$CD$43,'Operating Assumptions'!$L$45:$CD$45))</f>
        <v>1.9303409917187982E-2</v>
      </c>
      <c r="BC25" s="140">
        <f>IF(BC11,LOOKUP(BC24,'Operating Assumptions'!$L$43:$CD$43,'Operating Assumptions'!$L$45:$CD$45))</f>
        <v>1.8830910514141427E-2</v>
      </c>
      <c r="BD25" s="140" t="b">
        <f>IF(BD11,LOOKUP(BD24,'Operating Assumptions'!$L$43:$CD$43,'Operating Assumptions'!$L$45:$CD$45))</f>
        <v>0</v>
      </c>
      <c r="BE25" s="140" t="b">
        <f>IF(BE11,LOOKUP(BE24,'Operating Assumptions'!$L$43:$CD$43,'Operating Assumptions'!$L$45:$CD$45))</f>
        <v>0</v>
      </c>
      <c r="BF25" s="140" t="b">
        <f>IF(BF11,LOOKUP(BF24,'Operating Assumptions'!$L$43:$CD$43,'Operating Assumptions'!$L$45:$CD$45))</f>
        <v>0</v>
      </c>
      <c r="BG25" s="140" t="b">
        <f>IF(BG11,LOOKUP(BG24,'Operating Assumptions'!$L$43:$CD$43,'Operating Assumptions'!$L$45:$CD$45))</f>
        <v>0</v>
      </c>
      <c r="BH25" s="140" t="b">
        <f>IF(BH11,LOOKUP(BH24,'Operating Assumptions'!$L$43:$CD$43,'Operating Assumptions'!$L$45:$CD$45))</f>
        <v>0</v>
      </c>
      <c r="BI25" s="140" t="b">
        <f>IF(BI11,LOOKUP(BI24,'Operating Assumptions'!$L$43:$CD$43,'Operating Assumptions'!$L$45:$CD$45))</f>
        <v>0</v>
      </c>
      <c r="BJ25" s="140" t="b">
        <f>IF(BJ11,LOOKUP(BJ24,'Operating Assumptions'!$L$43:$CD$43,'Operating Assumptions'!$L$45:$CD$45))</f>
        <v>0</v>
      </c>
      <c r="BK25" s="140" t="b">
        <f>IF(BK11,LOOKUP(BK24,'Operating Assumptions'!$L$43:$CD$43,'Operating Assumptions'!$L$45:$CD$45))</f>
        <v>0</v>
      </c>
      <c r="BL25" s="140" t="b">
        <f>IF(BL11,LOOKUP(BL24,'Operating Assumptions'!$L$43:$CD$43,'Operating Assumptions'!$L$45:$CD$45))</f>
        <v>0</v>
      </c>
      <c r="BM25" s="140" t="b">
        <f>IF(BM11,LOOKUP(BM24,'Operating Assumptions'!$L$43:$CD$43,'Operating Assumptions'!$L$45:$CD$45))</f>
        <v>0</v>
      </c>
      <c r="BN25" s="140" t="b">
        <f>IF(BN11,LOOKUP(BN24,'Operating Assumptions'!$L$43:$CD$43,'Operating Assumptions'!$L$45:$CD$45))</f>
        <v>0</v>
      </c>
      <c r="BO25" s="140" t="b">
        <f>IF(BO11,LOOKUP(BO24,'Operating Assumptions'!$L$43:$CD$43,'Operating Assumptions'!$L$45:$CD$45))</f>
        <v>0</v>
      </c>
      <c r="BP25" s="140" t="b">
        <f>IF(BP11,LOOKUP(BP24,'Operating Assumptions'!$L$43:$CD$43,'Operating Assumptions'!$L$45:$CD$45))</f>
        <v>0</v>
      </c>
      <c r="BQ25" s="140" t="b">
        <f>IF(BQ11,LOOKUP(BQ24,'Operating Assumptions'!$L$43:$CD$43,'Operating Assumptions'!$L$45:$CD$45))</f>
        <v>0</v>
      </c>
      <c r="BR25" s="140" t="b">
        <f>IF(BR11,LOOKUP(BR24,'Operating Assumptions'!$L$43:$CD$43,'Operating Assumptions'!$L$45:$CD$45))</f>
        <v>0</v>
      </c>
      <c r="BS25" s="140" t="b">
        <f>IF(BS11,LOOKUP(BS24,'Operating Assumptions'!$L$43:$CD$43,'Operating Assumptions'!$L$45:$CD$45))</f>
        <v>0</v>
      </c>
      <c r="BT25" s="140" t="b">
        <f>IF(BT11,LOOKUP(BT24,'Operating Assumptions'!$L$43:$CD$43,'Operating Assumptions'!$L$45:$CD$45))</f>
        <v>0</v>
      </c>
      <c r="BU25" s="140" t="b">
        <f>IF(BU11,LOOKUP(BU24,'Operating Assumptions'!$L$43:$CD$43,'Operating Assumptions'!$L$45:$CD$45))</f>
        <v>0</v>
      </c>
      <c r="BV25" s="140" t="b">
        <f>IF(BV11,LOOKUP(BV24,'Operating Assumptions'!$L$43:$CD$43,'Operating Assumptions'!$L$45:$CD$45))</f>
        <v>0</v>
      </c>
      <c r="BW25" s="140" t="b">
        <f>IF(BW11,LOOKUP(BW24,'Operating Assumptions'!$L$43:$CD$43,'Operating Assumptions'!$L$45:$CD$45))</f>
        <v>0</v>
      </c>
      <c r="BX25" s="140" t="b">
        <f>IF(BX11,LOOKUP(BX24,'Operating Assumptions'!$L$43:$CD$43,'Operating Assumptions'!$L$45:$CD$45))</f>
        <v>0</v>
      </c>
      <c r="BY25" s="140" t="b">
        <f>IF(BY11,LOOKUP(BY24,'Operating Assumptions'!$L$43:$CD$43,'Operating Assumptions'!$L$45:$CD$45))</f>
        <v>0</v>
      </c>
      <c r="BZ25" s="140" t="b">
        <f>IF(BZ11,LOOKUP(BZ24,'Operating Assumptions'!$L$43:$CD$43,'Operating Assumptions'!$L$45:$CD$45))</f>
        <v>0</v>
      </c>
      <c r="CA25" s="140" t="b">
        <f>IF(CA11,LOOKUP(CA24,'Operating Assumptions'!$L$43:$CD$43,'Operating Assumptions'!$L$45:$CD$45))</f>
        <v>0</v>
      </c>
      <c r="CB25" s="140" t="b">
        <f>IF(CB11,LOOKUP(CB24,'Operating Assumptions'!$L$43:$CD$43,'Operating Assumptions'!$L$45:$CD$45))</f>
        <v>0</v>
      </c>
      <c r="CC25" s="140" t="b">
        <f>IF(CC11,LOOKUP(CC24,'Operating Assumptions'!$L$43:$CD$43,'Operating Assumptions'!$L$45:$CD$45))</f>
        <v>0</v>
      </c>
      <c r="CD25" s="140" t="b">
        <f>IF(CD11,LOOKUP(CD24,'Operating Assumptions'!$L$43:$CD$43,'Operating Assumptions'!$L$45:$CD$45))</f>
        <v>0</v>
      </c>
      <c r="CE25" s="140" t="b">
        <f>IF(CE11,LOOKUP(CE24,'Operating Assumptions'!$L$43:$CD$43,'Operating Assumptions'!$L$45:$CD$45))</f>
        <v>0</v>
      </c>
      <c r="CF25" s="140" t="b">
        <f>IF(CF11,LOOKUP(CF24,'Operating Assumptions'!$L$43:$CD$43,'Operating Assumptions'!$L$45:$CD$45))</f>
        <v>0</v>
      </c>
      <c r="CG25" s="140" t="b">
        <f>IF(CG11,LOOKUP(CG24,'Operating Assumptions'!$L$43:$CD$43,'Operating Assumptions'!$L$45:$CD$45))</f>
        <v>0</v>
      </c>
      <c r="CH25" s="140" t="b">
        <f>IF(CH11,LOOKUP(CH24,'Operating Assumptions'!$L$43:$CD$43,'Operating Assumptions'!$L$45:$CD$45))</f>
        <v>0</v>
      </c>
      <c r="CI25" s="140" t="b">
        <f>IF(CI11,LOOKUP(CI24,'Operating Assumptions'!$L$43:$CD$43,'Operating Assumptions'!$L$45:$CD$45))</f>
        <v>0</v>
      </c>
      <c r="CJ25" s="140" t="b">
        <f>IF(CJ11,LOOKUP(CJ24,'Operating Assumptions'!$L$43:$CD$43,'Operating Assumptions'!$L$45:$CD$45))</f>
        <v>0</v>
      </c>
      <c r="CK25" s="140" t="b">
        <f>IF(CK11,LOOKUP(CK24,'Operating Assumptions'!$L$43:$CD$43,'Operating Assumptions'!$L$45:$CD$45))</f>
        <v>0</v>
      </c>
      <c r="CL25" s="140" t="b">
        <f>IF(CL11,LOOKUP(CL24,'Operating Assumptions'!$L$43:$CD$43,'Operating Assumptions'!$L$45:$CD$45))</f>
        <v>0</v>
      </c>
      <c r="CM25" s="140" t="b">
        <f>IF(CM11,LOOKUP(CM24,'Operating Assumptions'!$L$43:$CD$43,'Operating Assumptions'!$L$45:$CD$45))</f>
        <v>0</v>
      </c>
      <c r="CN25" s="140" t="b">
        <f>IF(CN11,LOOKUP(CN24,'Operating Assumptions'!$L$43:$CD$43,'Operating Assumptions'!$L$45:$CD$45))</f>
        <v>0</v>
      </c>
      <c r="CO25" s="140" t="b">
        <f>IF(CO11,LOOKUP(CO24,'Operating Assumptions'!$L$43:$CD$43,'Operating Assumptions'!$L$45:$CD$45))</f>
        <v>0</v>
      </c>
      <c r="CP25" s="140" t="b">
        <f>IF(CP11,LOOKUP(CP24,'Operating Assumptions'!$L$43:$CD$43,'Operating Assumptions'!$L$45:$CD$45))</f>
        <v>0</v>
      </c>
      <c r="CQ25" s="140" t="b">
        <f>IF(CQ11,LOOKUP(CQ24,'Operating Assumptions'!$L$43:$CD$43,'Operating Assumptions'!$L$45:$CD$45))</f>
        <v>0</v>
      </c>
      <c r="CR25" s="140" t="b">
        <f>IF(CR11,LOOKUP(CR24,'Operating Assumptions'!$L$43:$CD$43,'Operating Assumptions'!$L$45:$CD$45))</f>
        <v>0</v>
      </c>
      <c r="CS25" s="140" t="b">
        <f>IF(CS11,LOOKUP(CS24,'Operating Assumptions'!$L$43:$CD$43,'Operating Assumptions'!$L$45:$CD$45))</f>
        <v>0</v>
      </c>
      <c r="CT25" s="140" t="b">
        <f>IF(CT11,LOOKUP(CT24,'Operating Assumptions'!$L$43:$CD$43,'Operating Assumptions'!$L$45:$CD$45))</f>
        <v>0</v>
      </c>
      <c r="CU25" s="140" t="b">
        <f>IF(CU11,LOOKUP(CU24,'Operating Assumptions'!$L$43:$CD$43,'Operating Assumptions'!$L$45:$CD$45))</f>
        <v>0</v>
      </c>
      <c r="CV25" s="140" t="b">
        <f>IF(CV11,LOOKUP(CV24,'Operating Assumptions'!$L$43:$CD$43,'Operating Assumptions'!$L$45:$CD$45))</f>
        <v>0</v>
      </c>
      <c r="CW25" s="140" t="b">
        <f>IF(CW11,LOOKUP(CW24,'Operating Assumptions'!$L$43:$CD$43,'Operating Assumptions'!$L$45:$CD$45))</f>
        <v>0</v>
      </c>
      <c r="CX25" s="140" t="b">
        <f>IF(CX11,LOOKUP(CX24,'Operating Assumptions'!$L$43:$CD$43,'Operating Assumptions'!$L$45:$CD$45))</f>
        <v>0</v>
      </c>
      <c r="CY25" s="140" t="b">
        <f>IF(CY11,LOOKUP(CY24,'Operating Assumptions'!$L$43:$CD$43,'Operating Assumptions'!$L$45:$CD$45))</f>
        <v>0</v>
      </c>
      <c r="CZ25" s="140" t="b">
        <f>IF(CZ11,LOOKUP(CZ24,'Operating Assumptions'!$L$43:$CD$43,'Operating Assumptions'!$L$45:$CD$45))</f>
        <v>0</v>
      </c>
      <c r="DA25" s="140" t="b">
        <f>IF(DA11,LOOKUP(DA24,'Operating Assumptions'!$L$43:$CD$43,'Operating Assumptions'!$L$45:$CD$45))</f>
        <v>0</v>
      </c>
      <c r="DB25" s="140" t="b">
        <f>IF(DB11,LOOKUP(DB24,'Operating Assumptions'!$L$43:$CD$43,'Operating Assumptions'!$L$45:$CD$45))</f>
        <v>0</v>
      </c>
      <c r="DC25" s="140" t="b">
        <f>IF(DC11,LOOKUP(DC24,'Operating Assumptions'!$L$43:$CD$43,'Operating Assumptions'!$L$45:$CD$45))</f>
        <v>0</v>
      </c>
      <c r="DD25" s="140" t="b">
        <f>IF(DD11,LOOKUP(DD24,'Operating Assumptions'!$L$43:$CD$43,'Operating Assumptions'!$L$45:$CD$45))</f>
        <v>0</v>
      </c>
      <c r="DE25" s="140" t="b">
        <f>IF(DE11,LOOKUP(DE24,'Operating Assumptions'!$L$43:$CD$43,'Operating Assumptions'!$L$45:$CD$45))</f>
        <v>0</v>
      </c>
      <c r="DF25" s="140" t="b">
        <f>IF(DF11,LOOKUP(DF24,'Operating Assumptions'!$L$43:$CD$43,'Operating Assumptions'!$L$45:$CD$45))</f>
        <v>0</v>
      </c>
      <c r="DG25" s="140" t="b">
        <f>IF(DG11,LOOKUP(DG24,'Operating Assumptions'!$L$43:$CD$43,'Operating Assumptions'!$L$45:$CD$45))</f>
        <v>0</v>
      </c>
      <c r="DH25" s="140" t="b">
        <f>IF(DH11,LOOKUP(DH24,'Operating Assumptions'!$L$43:$CD$43,'Operating Assumptions'!$L$45:$CD$45))</f>
        <v>0</v>
      </c>
      <c r="DI25" s="140" t="b">
        <f>IF(DI11,LOOKUP(DI24,'Operating Assumptions'!$L$43:$CD$43,'Operating Assumptions'!$L$45:$CD$45))</f>
        <v>0</v>
      </c>
      <c r="DJ25" s="140" t="b">
        <f>IF(DJ11,LOOKUP(DJ24,'Operating Assumptions'!$L$43:$CD$43,'Operating Assumptions'!$L$45:$CD$45))</f>
        <v>0</v>
      </c>
      <c r="DK25" s="140" t="b">
        <f>IF(DK11,LOOKUP(DK24,'Operating Assumptions'!$L$43:$CD$43,'Operating Assumptions'!$L$45:$CD$45))</f>
        <v>0</v>
      </c>
      <c r="DL25" s="140" t="b">
        <f>IF(DL11,LOOKUP(DL24,'Operating Assumptions'!$L$43:$CD$43,'Operating Assumptions'!$L$45:$CD$45))</f>
        <v>0</v>
      </c>
      <c r="DM25" s="140" t="b">
        <f>IF(DM11,LOOKUP(DM24,'Operating Assumptions'!$L$43:$CD$43,'Operating Assumptions'!$L$45:$CD$45))</f>
        <v>0</v>
      </c>
      <c r="DN25" s="140" t="b">
        <f>IF(DN11,LOOKUP(DN24,'Operating Assumptions'!$L$43:$CD$43,'Operating Assumptions'!$L$45:$CD$45))</f>
        <v>0</v>
      </c>
      <c r="DO25" s="140" t="b">
        <f>IF(DO11,LOOKUP(DO24,'Operating Assumptions'!$L$43:$CD$43,'Operating Assumptions'!$L$45:$CD$45))</f>
        <v>0</v>
      </c>
      <c r="DP25" s="140" t="b">
        <f>IF(DP11,LOOKUP(DP24,'Operating Assumptions'!$L$43:$CD$43,'Operating Assumptions'!$L$45:$CD$45))</f>
        <v>0</v>
      </c>
      <c r="DQ25" s="140" t="b">
        <f>IF(DQ11,LOOKUP(DQ24,'Operating Assumptions'!$L$43:$CD$43,'Operating Assumptions'!$L$45:$CD$45))</f>
        <v>0</v>
      </c>
      <c r="DR25" s="140" t="b">
        <f>IF(DR11,LOOKUP(DR24,'Operating Assumptions'!$L$43:$CD$43,'Operating Assumptions'!$L$45:$CD$45))</f>
        <v>0</v>
      </c>
      <c r="DS25" s="140" t="b">
        <f>IF(DS11,LOOKUP(DS24,'Operating Assumptions'!$L$43:$CD$43,'Operating Assumptions'!$L$45:$CD$45))</f>
        <v>0</v>
      </c>
      <c r="DT25" s="140" t="b">
        <f>IF(DT11,LOOKUP(DT24,'Operating Assumptions'!$L$43:$CD$43,'Operating Assumptions'!$L$45:$CD$45))</f>
        <v>0</v>
      </c>
      <c r="DU25" s="140" t="b">
        <f>IF(DU11,LOOKUP(DU24,'Operating Assumptions'!$L$43:$CD$43,'Operating Assumptions'!$L$45:$CD$45))</f>
        <v>0</v>
      </c>
      <c r="DV25" s="140" t="b">
        <f>IF(DV11,LOOKUP(DV24,'Operating Assumptions'!$L$43:$CD$43,'Operating Assumptions'!$L$45:$CD$45))</f>
        <v>0</v>
      </c>
      <c r="DW25" s="140" t="b">
        <f>IF(DW11,LOOKUP(DW24,'Operating Assumptions'!$L$43:$CD$43,'Operating Assumptions'!$L$45:$CD$45))</f>
        <v>0</v>
      </c>
      <c r="DX25" s="140" t="b">
        <f>IF(DX11,LOOKUP(DX24,'Operating Assumptions'!$L$43:$CD$43,'Operating Assumptions'!$L$45:$CD$45))</f>
        <v>0</v>
      </c>
      <c r="DY25" s="140" t="b">
        <f>IF(DY11,LOOKUP(DY24,'Operating Assumptions'!$L$43:$CD$43,'Operating Assumptions'!$L$45:$CD$45))</f>
        <v>0</v>
      </c>
      <c r="DZ25" s="140" t="b">
        <f>IF(DZ11,LOOKUP(DZ24,'Operating Assumptions'!$L$43:$CD$43,'Operating Assumptions'!$L$45:$CD$45))</f>
        <v>0</v>
      </c>
      <c r="EA25" s="140" t="b">
        <f>IF(EA11,LOOKUP(EA24,'Operating Assumptions'!$L$43:$CD$43,'Operating Assumptions'!$L$45:$CD$45))</f>
        <v>0</v>
      </c>
      <c r="EB25" s="140" t="b">
        <f>IF(EB11,LOOKUP(EB24,'Operating Assumptions'!$L$43:$CD$43,'Operating Assumptions'!$L$45:$CD$45))</f>
        <v>0</v>
      </c>
      <c r="EC25" s="140" t="b">
        <f>IF(EC11,LOOKUP(EC24,'Operating Assumptions'!$L$43:$CD$43,'Operating Assumptions'!$L$45:$CD$45))</f>
        <v>0</v>
      </c>
      <c r="ED25" s="140" t="b">
        <f>IF(ED11,LOOKUP(ED24,'Operating Assumptions'!$L$43:$CD$43,'Operating Assumptions'!$L$45:$CD$45))</f>
        <v>0</v>
      </c>
      <c r="EE25" s="140" t="b">
        <f>IF(EE11,LOOKUP(EE24,'Operating Assumptions'!$L$43:$CD$43,'Operating Assumptions'!$L$45:$CD$45))</f>
        <v>0</v>
      </c>
      <c r="EF25" s="140" t="b">
        <f>IF(EF11,LOOKUP(EF24,'Operating Assumptions'!$L$43:$CD$43,'Operating Assumptions'!$L$45:$CD$45))</f>
        <v>0</v>
      </c>
      <c r="EG25" s="140" t="b">
        <f>IF(EG11,LOOKUP(EG24,'Operating Assumptions'!$L$43:$CD$43,'Operating Assumptions'!$L$45:$CD$45))</f>
        <v>0</v>
      </c>
      <c r="EH25" s="140" t="b">
        <f>IF(EH11,LOOKUP(EH24,'Operating Assumptions'!$L$43:$CD$43,'Operating Assumptions'!$L$45:$CD$45))</f>
        <v>0</v>
      </c>
      <c r="EI25" s="140" t="b">
        <f>IF(EI11,LOOKUP(EI24,'Operating Assumptions'!$L$43:$CD$43,'Operating Assumptions'!$L$45:$CD$45))</f>
        <v>0</v>
      </c>
      <c r="EJ25" s="140" t="b">
        <f>IF(EJ11,LOOKUP(EJ24,'Operating Assumptions'!$L$43:$CD$43,'Operating Assumptions'!$L$45:$CD$45))</f>
        <v>0</v>
      </c>
      <c r="EK25" s="140" t="b">
        <f>IF(EK11,LOOKUP(EK24,'Operating Assumptions'!$L$43:$CD$43,'Operating Assumptions'!$L$45:$CD$45))</f>
        <v>0</v>
      </c>
      <c r="EL25" s="140" t="b">
        <f>IF(EL11,LOOKUP(EL24,'Operating Assumptions'!$L$43:$CD$43,'Operating Assumptions'!$L$45:$CD$45))</f>
        <v>0</v>
      </c>
      <c r="EM25" s="140" t="b">
        <f>IF(EM11,LOOKUP(EM24,'Operating Assumptions'!$L$43:$CD$43,'Operating Assumptions'!$L$45:$CD$45))</f>
        <v>0</v>
      </c>
      <c r="EN25" s="140" t="b">
        <f>IF(EN11,LOOKUP(EN24,'Operating Assumptions'!$L$43:$CD$43,'Operating Assumptions'!$L$45:$CD$45))</f>
        <v>0</v>
      </c>
      <c r="EO25" s="140" t="b">
        <f>IF(EO11,LOOKUP(EO24,'Operating Assumptions'!$L$43:$CD$43,'Operating Assumptions'!$L$45:$CD$45))</f>
        <v>0</v>
      </c>
      <c r="EP25" s="140" t="b">
        <f>IF(EP11,LOOKUP(EP24,'Operating Assumptions'!$L$43:$CD$43,'Operating Assumptions'!$L$45:$CD$45))</f>
        <v>0</v>
      </c>
      <c r="EQ25" s="140" t="b">
        <f>IF(EQ11,LOOKUP(EQ24,'Operating Assumptions'!$L$43:$CD$43,'Operating Assumptions'!$L$45:$CD$45))</f>
        <v>0</v>
      </c>
      <c r="ER25" s="140" t="b">
        <f>IF(ER11,LOOKUP(ER24,'Operating Assumptions'!$L$43:$CD$43,'Operating Assumptions'!$L$45:$CD$45))</f>
        <v>0</v>
      </c>
      <c r="ES25" s="140" t="b">
        <f>IF(ES11,LOOKUP(ES24,'Operating Assumptions'!$L$43:$CD$43,'Operating Assumptions'!$L$45:$CD$45))</f>
        <v>0</v>
      </c>
      <c r="ET25" s="140" t="b">
        <f>IF(ET11,LOOKUP(ET24,'Operating Assumptions'!$L$43:$CD$43,'Operating Assumptions'!$L$45:$CD$45))</f>
        <v>0</v>
      </c>
      <c r="EU25" s="140" t="b">
        <f>IF(EU11,LOOKUP(EU24,'Operating Assumptions'!$L$43:$CD$43,'Operating Assumptions'!$L$45:$CD$45))</f>
        <v>0</v>
      </c>
      <c r="EV25" s="140" t="b">
        <f>IF(EV11,LOOKUP(EV24,'Operating Assumptions'!$L$43:$CD$43,'Operating Assumptions'!$L$45:$CD$45))</f>
        <v>0</v>
      </c>
      <c r="EW25" s="140" t="b">
        <f>IF(EW11,LOOKUP(EW24,'Operating Assumptions'!$L$43:$CD$43,'Operating Assumptions'!$L$45:$CD$45))</f>
        <v>0</v>
      </c>
      <c r="EX25" s="140" t="b">
        <f>IF(EX11,LOOKUP(EX24,'Operating Assumptions'!$L$43:$CD$43,'Operating Assumptions'!$L$45:$CD$45))</f>
        <v>0</v>
      </c>
      <c r="EY25" s="140" t="b">
        <f>IF(EY11,LOOKUP(EY24,'Operating Assumptions'!$L$43:$CD$43,'Operating Assumptions'!$L$45:$CD$45))</f>
        <v>0</v>
      </c>
      <c r="EZ25" s="140" t="b">
        <f>IF(EZ11,LOOKUP(EZ24,'Operating Assumptions'!$L$43:$CD$43,'Operating Assumptions'!$L$45:$CD$45))</f>
        <v>0</v>
      </c>
      <c r="FA25" s="140" t="b">
        <f>IF(FA11,LOOKUP(FA24,'Operating Assumptions'!$L$43:$CD$43,'Operating Assumptions'!$L$45:$CD$45))</f>
        <v>0</v>
      </c>
      <c r="FB25" s="140" t="b">
        <f>IF(FB11,LOOKUP(FB24,'Operating Assumptions'!$L$43:$CD$43,'Operating Assumptions'!$L$45:$CD$45))</f>
        <v>0</v>
      </c>
      <c r="FC25" s="140" t="b">
        <f>IF(FC11,LOOKUP(FC24,'Operating Assumptions'!$L$43:$CD$43,'Operating Assumptions'!$L$45:$CD$45))</f>
        <v>0</v>
      </c>
      <c r="FD25" s="140" t="b">
        <f>IF(FD11,LOOKUP(FD24,'Operating Assumptions'!$L$43:$CD$43,'Operating Assumptions'!$L$45:$CD$45))</f>
        <v>0</v>
      </c>
      <c r="FE25" s="140" t="b">
        <f>IF(FE11,LOOKUP(FE24,'Operating Assumptions'!$L$43:$CD$43,'Operating Assumptions'!$L$45:$CD$45))</f>
        <v>0</v>
      </c>
      <c r="FF25" s="140" t="b">
        <f>IF(FF11,LOOKUP(FF24,'Operating Assumptions'!$L$43:$CD$43,'Operating Assumptions'!$L$45:$CD$45))</f>
        <v>0</v>
      </c>
      <c r="FG25" s="140" t="b">
        <f>IF(FG11,LOOKUP(FG24,'Operating Assumptions'!$L$43:$CD$43,'Operating Assumptions'!$L$45:$CD$45))</f>
        <v>0</v>
      </c>
      <c r="FH25" s="140" t="b">
        <f>IF(FH11,LOOKUP(FH24,'Operating Assumptions'!$L$43:$CD$43,'Operating Assumptions'!$L$45:$CD$45))</f>
        <v>0</v>
      </c>
      <c r="FI25" s="140" t="b">
        <f>IF(FI11,LOOKUP(FI24,'Operating Assumptions'!$L$43:$CD$43,'Operating Assumptions'!$L$45:$CD$45))</f>
        <v>0</v>
      </c>
      <c r="FJ25" s="140" t="b">
        <f>IF(FJ11,LOOKUP(FJ24,'Operating Assumptions'!$L$43:$CD$43,'Operating Assumptions'!$L$45:$CD$45))</f>
        <v>0</v>
      </c>
      <c r="FK25" s="140" t="b">
        <f>IF(FK11,LOOKUP(FK24,'Operating Assumptions'!$L$43:$CD$43,'Operating Assumptions'!$L$45:$CD$45))</f>
        <v>0</v>
      </c>
      <c r="FL25" s="140" t="b">
        <f>IF(FL11,LOOKUP(FL24,'Operating Assumptions'!$L$43:$CD$43,'Operating Assumptions'!$L$45:$CD$45))</f>
        <v>0</v>
      </c>
      <c r="FM25" s="140" t="b">
        <f>IF(FM11,LOOKUP(FM24,'Operating Assumptions'!$L$43:$CD$43,'Operating Assumptions'!$L$45:$CD$45))</f>
        <v>0</v>
      </c>
      <c r="FN25" s="140" t="b">
        <f>IF(FN11,LOOKUP(FN24,'Operating Assumptions'!$L$43:$CD$43,'Operating Assumptions'!$L$45:$CD$45))</f>
        <v>0</v>
      </c>
      <c r="FO25" s="140" t="b">
        <f>IF(FO11,LOOKUP(FO24,'Operating Assumptions'!$L$43:$CD$43,'Operating Assumptions'!$L$45:$CD$45))</f>
        <v>0</v>
      </c>
      <c r="FP25" s="140" t="b">
        <f>IF(FP11,LOOKUP(FP24,'Operating Assumptions'!$L$43:$CD$43,'Operating Assumptions'!$L$45:$CD$45))</f>
        <v>0</v>
      </c>
      <c r="FQ25" s="140" t="b">
        <f>IF(FQ11,LOOKUP(FQ24,'Operating Assumptions'!$L$43:$CD$43,'Operating Assumptions'!$L$45:$CD$45))</f>
        <v>0</v>
      </c>
      <c r="FR25" s="140" t="b">
        <f>IF(FR11,LOOKUP(FR24,'Operating Assumptions'!$L$43:$CD$43,'Operating Assumptions'!$L$45:$CD$45))</f>
        <v>0</v>
      </c>
      <c r="FS25" s="140" t="b">
        <f>IF(FS11,LOOKUP(FS24,'Operating Assumptions'!$L$43:$CD$43,'Operating Assumptions'!$L$45:$CD$45))</f>
        <v>0</v>
      </c>
      <c r="FT25" s="140" t="b">
        <f>IF(FT11,LOOKUP(FT24,'Operating Assumptions'!$L$43:$CD$43,'Operating Assumptions'!$L$45:$CD$45))</f>
        <v>0</v>
      </c>
      <c r="FU25" s="140" t="b">
        <f>IF(FU11,LOOKUP(FU24,'Operating Assumptions'!$L$43:$CD$43,'Operating Assumptions'!$L$45:$CD$45))</f>
        <v>0</v>
      </c>
      <c r="FV25" s="140" t="b">
        <f>IF(FV11,LOOKUP(FV24,'Operating Assumptions'!$L$43:$CD$43,'Operating Assumptions'!$L$45:$CD$45))</f>
        <v>0</v>
      </c>
      <c r="FW25" s="140" t="b">
        <f>IF(FW11,LOOKUP(FW24,'Operating Assumptions'!$L$43:$CD$43,'Operating Assumptions'!$L$45:$CD$45))</f>
        <v>0</v>
      </c>
      <c r="FX25" s="140" t="b">
        <f>IF(FX11,LOOKUP(FX24,'Operating Assumptions'!$L$43:$CD$43,'Operating Assumptions'!$L$45:$CD$45))</f>
        <v>0</v>
      </c>
      <c r="FY25" s="140" t="b">
        <f>IF(FY11,LOOKUP(FY24,'Operating Assumptions'!$L$43:$CD$43,'Operating Assumptions'!$L$45:$CD$45))</f>
        <v>0</v>
      </c>
      <c r="FZ25" s="140" t="b">
        <f>IF(FZ11,LOOKUP(FZ24,'Operating Assumptions'!$L$43:$CD$43,'Operating Assumptions'!$L$45:$CD$45))</f>
        <v>0</v>
      </c>
      <c r="GA25" s="140" t="b">
        <f>IF(GA11,LOOKUP(GA24,'Operating Assumptions'!$L$43:$CD$43,'Operating Assumptions'!$L$45:$CD$45))</f>
        <v>0</v>
      </c>
      <c r="GB25" s="140" t="b">
        <f>IF(GB11,LOOKUP(GB24,'Operating Assumptions'!$L$43:$CD$43,'Operating Assumptions'!$L$45:$CD$45))</f>
        <v>0</v>
      </c>
      <c r="GC25" s="140" t="b">
        <f>IF(GC11,LOOKUP(GC24,'Operating Assumptions'!$L$43:$CD$43,'Operating Assumptions'!$L$45:$CD$45))</f>
        <v>0</v>
      </c>
      <c r="GD25" s="140" t="b">
        <f>IF(GD11,LOOKUP(GD24,'Operating Assumptions'!$L$43:$CD$43,'Operating Assumptions'!$L$45:$CD$45))</f>
        <v>0</v>
      </c>
      <c r="GE25" s="140" t="b">
        <f>IF(GE11,LOOKUP(GE24,'Operating Assumptions'!$L$43:$CD$43,'Operating Assumptions'!$L$45:$CD$45))</f>
        <v>0</v>
      </c>
      <c r="GF25" s="140" t="b">
        <f>IF(GF11,LOOKUP(GF24,'Operating Assumptions'!$L$43:$CD$43,'Operating Assumptions'!$L$45:$CD$45))</f>
        <v>0</v>
      </c>
      <c r="GG25" s="140" t="b">
        <f>IF(GG11,LOOKUP(GG24,'Operating Assumptions'!$L$43:$CD$43,'Operating Assumptions'!$L$45:$CD$45))</f>
        <v>0</v>
      </c>
      <c r="GH25" s="140" t="b">
        <f>IF(GH11,LOOKUP(GH24,'Operating Assumptions'!$L$43:$CD$43,'Operating Assumptions'!$L$45:$CD$45))</f>
        <v>0</v>
      </c>
      <c r="GI25" s="140" t="b">
        <f>IF(GI11,LOOKUP(GI24,'Operating Assumptions'!$L$43:$CD$43,'Operating Assumptions'!$L$45:$CD$45))</f>
        <v>0</v>
      </c>
      <c r="GJ25" s="140" t="b">
        <f>IF(GJ11,LOOKUP(GJ24,'Operating Assumptions'!$L$43:$CD$43,'Operating Assumptions'!$L$45:$CD$45))</f>
        <v>0</v>
      </c>
      <c r="GK25" s="140" t="b">
        <f>IF(GK11,LOOKUP(GK24,'Operating Assumptions'!$L$43:$CD$43,'Operating Assumptions'!$L$45:$CD$45))</f>
        <v>0</v>
      </c>
      <c r="GL25" s="140" t="b">
        <f>IF(GL11,LOOKUP(GL24,'Operating Assumptions'!$L$43:$CD$43,'Operating Assumptions'!$L$45:$CD$45))</f>
        <v>0</v>
      </c>
      <c r="GM25" s="140" t="b">
        <f>IF(GM11,LOOKUP(GM24,'Operating Assumptions'!$L$43:$CD$43,'Operating Assumptions'!$L$45:$CD$45))</f>
        <v>0</v>
      </c>
      <c r="GN25" s="140" t="b">
        <f>IF(GN11,LOOKUP(GN24,'Operating Assumptions'!$L$43:$CD$43,'Operating Assumptions'!$L$45:$CD$45))</f>
        <v>0</v>
      </c>
      <c r="GO25" s="140" t="b">
        <f>IF(GO11,LOOKUP(GO24,'Operating Assumptions'!$L$43:$CD$43,'Operating Assumptions'!$L$45:$CD$45))</f>
        <v>0</v>
      </c>
      <c r="GP25" s="140" t="b">
        <f>IF(GP11,LOOKUP(GP24,'Operating Assumptions'!$L$43:$CD$43,'Operating Assumptions'!$L$45:$CD$45))</f>
        <v>0</v>
      </c>
      <c r="GQ25" s="140" t="b">
        <f>IF(GQ11,LOOKUP(GQ24,'Operating Assumptions'!$L$43:$CD$43,'Operating Assumptions'!$L$45:$CD$45))</f>
        <v>0</v>
      </c>
      <c r="GR25" s="140" t="b">
        <f>IF(GR11,LOOKUP(GR24,'Operating Assumptions'!$L$43:$CD$43,'Operating Assumptions'!$L$45:$CD$45))</f>
        <v>0</v>
      </c>
      <c r="GS25" s="140" t="b">
        <f>IF(GS11,LOOKUP(GS24,'Operating Assumptions'!$L$43:$CD$43,'Operating Assumptions'!$L$45:$CD$45))</f>
        <v>0</v>
      </c>
      <c r="GT25" s="140" t="b">
        <f>IF(GT11,LOOKUP(GT24,'Operating Assumptions'!$L$43:$CD$43,'Operating Assumptions'!$L$45:$CD$45))</f>
        <v>0</v>
      </c>
      <c r="GU25" s="140" t="b">
        <f>IF(GU11,LOOKUP(GU24,'Operating Assumptions'!$L$43:$CD$43,'Operating Assumptions'!$L$45:$CD$45))</f>
        <v>0</v>
      </c>
      <c r="GV25" s="140" t="b">
        <f>IF(GV11,LOOKUP(GV24,'Operating Assumptions'!$L$43:$CD$43,'Operating Assumptions'!$L$45:$CD$45))</f>
        <v>0</v>
      </c>
      <c r="GW25" s="140" t="b">
        <f>IF(GW11,LOOKUP(GW24,'Operating Assumptions'!$L$43:$CD$43,'Operating Assumptions'!$L$45:$CD$45))</f>
        <v>0</v>
      </c>
    </row>
    <row r="26" spans="1:205" x14ac:dyDescent="0.3">
      <c r="D26" s="148" t="s">
        <v>95</v>
      </c>
      <c r="I26" s="203">
        <f>SUM(L26:EZ26)</f>
        <v>0.99999999999999989</v>
      </c>
      <c r="L26" s="230" t="b">
        <f>IF(L11,LOOKUP(L24,'Operating Assumptions'!$L$52:$CD$52,'Operating Assumptions'!$L$57:$CD$57))</f>
        <v>0</v>
      </c>
      <c r="M26" s="230" t="b">
        <f>IF(M11,LOOKUP(M24,'Operating Assumptions'!$L$52:$CD$52,'Operating Assumptions'!$L$57:$CD$57))</f>
        <v>0</v>
      </c>
      <c r="N26" s="230" t="b">
        <f>IF(N11,LOOKUP(N24,'Operating Assumptions'!$L$52:$CD$52,'Operating Assumptions'!$L$57:$CD$57))</f>
        <v>0</v>
      </c>
      <c r="O26" s="230" t="b">
        <f>IF(O11,LOOKUP(O24,'Operating Assumptions'!$L$52:$CD$52,'Operating Assumptions'!$L$57:$CD$57))</f>
        <v>0</v>
      </c>
      <c r="P26" s="230">
        <f>IF(P11,LOOKUP(P24,'Operating Assumptions'!$L$52:$CD$52,'Operating Assumptions'!$L$57:$CD$57))</f>
        <v>6.1336356940318918E-7</v>
      </c>
      <c r="Q26" s="230">
        <f>IF(Q11,LOOKUP(Q24,'Operating Assumptions'!$L$52:$CD$52,'Operating Assumptions'!$L$57:$CD$57))</f>
        <v>9.0291476186641571E-6</v>
      </c>
      <c r="R26" s="230">
        <f>IF(R11,LOOKUP(R24,'Operating Assumptions'!$L$52:$CD$52,'Operating Assumptions'!$L$57:$CD$57))</f>
        <v>4.205528522929151E-5</v>
      </c>
      <c r="S26" s="230">
        <f>IF(S11,LOOKUP(S24,'Operating Assumptions'!$L$52:$CD$52,'Operating Assumptions'!$L$57:$CD$57))</f>
        <v>1.222881352086209E-4</v>
      </c>
      <c r="T26" s="230">
        <f>IF(T11,LOOKUP(T24,'Operating Assumptions'!$L$52:$CD$52,'Operating Assumptions'!$L$57:$CD$57))</f>
        <v>2.746838764016778E-4</v>
      </c>
      <c r="U26" s="230">
        <f>IF(U11,LOOKUP(U24,'Operating Assumptions'!$L$52:$CD$52,'Operating Assumptions'!$L$57:$CD$57))</f>
        <v>5.2404302510181632E-4</v>
      </c>
      <c r="V26" s="230">
        <f>IF(V11,LOOKUP(V24,'Operating Assumptions'!$L$52:$CD$52,'Operating Assumptions'!$L$57:$CD$57))</f>
        <v>8.9322916875554279E-4</v>
      </c>
      <c r="W26" s="230">
        <f>IF(W11,LOOKUP(W24,'Operating Assumptions'!$L$52:$CD$52,'Operating Assumptions'!$L$57:$CD$57))</f>
        <v>1.4019724446185265E-3</v>
      </c>
      <c r="X26" s="230">
        <f>IF(X11,LOOKUP(X24,'Operating Assumptions'!$L$52:$CD$52,'Operating Assumptions'!$L$57:$CD$57))</f>
        <v>2.0661334114565376E-3</v>
      </c>
      <c r="Y26" s="230">
        <f>IF(Y11,LOOKUP(Y24,'Operating Assumptions'!$L$52:$CD$52,'Operating Assumptions'!$L$57:$CD$57))</f>
        <v>2.8973243485590863E-3</v>
      </c>
      <c r="Z26" s="230">
        <f>IF(Z11,LOOKUP(Z24,'Operating Assumptions'!$L$52:$CD$52,'Operating Assumptions'!$L$57:$CD$57))</f>
        <v>3.9028031780670119E-3</v>
      </c>
      <c r="AA26" s="230">
        <f>IF(AA11,LOOKUP(AA24,'Operating Assumptions'!$L$52:$CD$52,'Operating Assumptions'!$L$57:$CD$57))</f>
        <v>5.0855705877249401E-3</v>
      </c>
      <c r="AB26" s="230">
        <f>IF(AB11,LOOKUP(AB24,'Operating Assumptions'!$L$52:$CD$52,'Operating Assumptions'!$L$57:$CD$57))</f>
        <v>6.444613918364506E-3</v>
      </c>
      <c r="AC26" s="230">
        <f>IF(AC11,LOOKUP(AC24,'Operating Assumptions'!$L$52:$CD$52,'Operating Assumptions'!$L$57:$CD$57))</f>
        <v>7.975252310280909E-3</v>
      </c>
      <c r="AD26" s="230">
        <f>IF(AD11,LOOKUP(AD24,'Operating Assumptions'!$L$52:$CD$52,'Operating Assumptions'!$L$57:$CD$57))</f>
        <v>9.6695467677858533E-3</v>
      </c>
      <c r="AE26" s="230">
        <f>IF(AE11,LOOKUP(AE24,'Operating Assumptions'!$L$52:$CD$52,'Operating Assumptions'!$L$57:$CD$57))</f>
        <v>1.1516746455665982E-2</v>
      </c>
      <c r="AF26" s="230">
        <f>IF(AF11,LOOKUP(AF24,'Operating Assumptions'!$L$52:$CD$52,'Operating Assumptions'!$L$57:$CD$57))</f>
        <v>1.3503748905359061E-2</v>
      </c>
      <c r="AG26" s="230">
        <f>IF(AG11,LOOKUP(AG24,'Operating Assumptions'!$L$52:$CD$52,'Operating Assumptions'!$L$57:$CD$57))</f>
        <v>1.5615557073164098E-2</v>
      </c>
      <c r="AH26" s="230">
        <f>IF(AH11,LOOKUP(AH24,'Operating Assumptions'!$L$52:$CD$52,'Operating Assumptions'!$L$57:$CD$57))</f>
        <v>1.7835720522700924E-2</v>
      </c>
      <c r="AI26" s="230">
        <f>IF(AI11,LOOKUP(AI24,'Operating Assumptions'!$L$52:$CD$52,'Operating Assumptions'!$L$57:$CD$57))</f>
        <v>2.0146751541563434E-2</v>
      </c>
      <c r="AJ26" s="230">
        <f>IF(AJ11,LOOKUP(AJ24,'Operating Assumptions'!$L$52:$CD$52,'Operating Assumptions'!$L$57:$CD$57))</f>
        <v>2.25305098704476E-2</v>
      </c>
      <c r="AK26" s="230">
        <f>IF(AK11,LOOKUP(AK24,'Operating Assumptions'!$L$52:$CD$52,'Operating Assumptions'!$L$57:$CD$57))</f>
        <v>2.4968552027617046E-2</v>
      </c>
      <c r="AL26" s="230">
        <f>IF(AL11,LOOKUP(AL24,'Operating Assumptions'!$L$52:$CD$52,'Operating Assumptions'!$L$57:$CD$57))</f>
        <v>2.7442443043135461E-2</v>
      </c>
      <c r="AM26" s="230">
        <f>IF(AM11,LOOKUP(AM24,'Operating Assumptions'!$L$52:$CD$52,'Operating Assumptions'!$L$57:$CD$57))</f>
        <v>2.993402985360278E-2</v>
      </c>
      <c r="AN26" s="230">
        <f>IF(AN11,LOOKUP(AN24,'Operating Assumptions'!$L$52:$CD$52,'Operating Assumptions'!$L$57:$CD$57))</f>
        <v>3.2425676715703254E-2</v>
      </c>
      <c r="AO26" s="230">
        <f>IF(AO11,LOOKUP(AO24,'Operating Assumptions'!$L$52:$CD$52,'Operating Assumptions'!$L$57:$CD$57))</f>
        <v>3.4900463832449123E-2</v>
      </c>
      <c r="AP26" s="230">
        <f>IF(AP11,LOOKUP(AP24,'Operating Assumptions'!$L$52:$CD$52,'Operating Assumptions'!$L$57:$CD$57))</f>
        <v>3.7342350997891807E-2</v>
      </c>
      <c r="AQ26" s="230">
        <f>IF(AQ11,LOOKUP(AQ24,'Operating Assumptions'!$L$52:$CD$52,'Operating Assumptions'!$L$57:$CD$57))</f>
        <v>3.9736308495261129E-2</v>
      </c>
      <c r="AR26" s="230">
        <f>IF(AR11,LOOKUP(AR24,'Operating Assumptions'!$L$52:$CD$52,'Operating Assumptions'!$L$57:$CD$57))</f>
        <v>4.2068417764671441E-2</v>
      </c>
      <c r="AS26" s="230">
        <f>IF(AS11,LOOKUP(AS24,'Operating Assumptions'!$L$52:$CD$52,'Operating Assumptions'!$L$57:$CD$57))</f>
        <v>4.4325944518953511E-2</v>
      </c>
      <c r="AT26" s="230">
        <f>IF(AT11,LOOKUP(AT24,'Operating Assumptions'!$L$52:$CD$52,'Operating Assumptions'!$L$57:$CD$57))</f>
        <v>4.6497387054406807E-2</v>
      </c>
      <c r="AU26" s="230">
        <f>IF(AU11,LOOKUP(AU24,'Operating Assumptions'!$L$52:$CD$52,'Operating Assumptions'!$L$57:$CD$57))</f>
        <v>4.8572502497887901E-2</v>
      </c>
      <c r="AV26" s="230">
        <f>IF(AV11,LOOKUP(AV24,'Operating Assumptions'!$L$52:$CD$52,'Operating Assumptions'!$L$57:$CD$57))</f>
        <v>5.0542313669778474E-2</v>
      </c>
      <c r="AW26" s="230">
        <f>IF(AW11,LOOKUP(AW24,'Operating Assumptions'!$L$52:$CD$52,'Operating Assumptions'!$L$57:$CD$57))</f>
        <v>5.2399099138202274E-2</v>
      </c>
      <c r="AX26" s="230">
        <f>IF(AX11,LOOKUP(AX24,'Operating Assumptions'!$L$52:$CD$52,'Operating Assumptions'!$L$57:$CD$57))</f>
        <v>5.4136368905069766E-2</v>
      </c>
      <c r="AY26" s="230">
        <f>IF(AY11,LOOKUP(AY24,'Operating Assumptions'!$L$52:$CD$52,'Operating Assumptions'!$L$57:$CD$57))</f>
        <v>5.5748828008672868E-2</v>
      </c>
      <c r="AZ26" s="230">
        <f>IF(AZ11,LOOKUP(AZ24,'Operating Assumptions'!$L$52:$CD$52,'Operating Assumptions'!$L$57:$CD$57))</f>
        <v>5.7232330158382097E-2</v>
      </c>
      <c r="BA26" s="230">
        <f>IF(BA11,LOOKUP(BA24,'Operating Assumptions'!$L$52:$CD$52,'Operating Assumptions'!$L$57:$CD$57))</f>
        <v>5.85838233407397E-2</v>
      </c>
      <c r="BB26" s="230">
        <f>IF(BB11,LOOKUP(BB24,'Operating Assumptions'!$L$52:$CD$52,'Operating Assumptions'!$L$57:$CD$57))</f>
        <v>5.9801289157828882E-2</v>
      </c>
      <c r="BC26" s="230">
        <f>IF(BC11,LOOKUP(BC24,'Operating Assumptions'!$L$52:$CD$52,'Operating Assumptions'!$L$57:$CD$57))</f>
        <v>6.0883677482102036E-2</v>
      </c>
      <c r="BD26" s="230" t="b">
        <f>IF(BD11,LOOKUP(BD24,'Operating Assumptions'!$L$52:$CD$52,'Operating Assumptions'!$L$57:$CD$57))</f>
        <v>0</v>
      </c>
      <c r="BE26" s="230" t="b">
        <f>IF(BE11,LOOKUP(BE24,'Operating Assumptions'!$L$52:$CD$52,'Operating Assumptions'!$L$57:$CD$57))</f>
        <v>0</v>
      </c>
      <c r="BF26" s="230" t="b">
        <f>IF(BF11,LOOKUP(BF24,'Operating Assumptions'!$L$52:$CD$52,'Operating Assumptions'!$L$57:$CD$57))</f>
        <v>0</v>
      </c>
      <c r="BG26" s="230" t="b">
        <f>IF(BG11,LOOKUP(BG24,'Operating Assumptions'!$L$52:$CD$52,'Operating Assumptions'!$L$57:$CD$57))</f>
        <v>0</v>
      </c>
      <c r="BH26" s="230" t="b">
        <f>IF(BH11,LOOKUP(BH24,'Operating Assumptions'!$L$52:$CD$52,'Operating Assumptions'!$L$57:$CD$57))</f>
        <v>0</v>
      </c>
      <c r="BI26" s="230" t="b">
        <f>IF(BI11,LOOKUP(BI24,'Operating Assumptions'!$L$52:$CD$52,'Operating Assumptions'!$L$57:$CD$57))</f>
        <v>0</v>
      </c>
      <c r="BJ26" s="230" t="b">
        <f>IF(BJ11,LOOKUP(BJ24,'Operating Assumptions'!$L$52:$CD$52,'Operating Assumptions'!$L$57:$CD$57))</f>
        <v>0</v>
      </c>
      <c r="BK26" s="230" t="b">
        <f>IF(BK11,LOOKUP(BK24,'Operating Assumptions'!$L$52:$CD$52,'Operating Assumptions'!$L$57:$CD$57))</f>
        <v>0</v>
      </c>
      <c r="BL26" s="230" t="b">
        <f>IF(BL11,LOOKUP(BL24,'Operating Assumptions'!$L$52:$CD$52,'Operating Assumptions'!$L$57:$CD$57))</f>
        <v>0</v>
      </c>
      <c r="BM26" s="230" t="b">
        <f>IF(BM11,LOOKUP(BM24,'Operating Assumptions'!$L$52:$CD$52,'Operating Assumptions'!$L$57:$CD$57))</f>
        <v>0</v>
      </c>
      <c r="BN26" s="230" t="b">
        <f>IF(BN11,LOOKUP(BN24,'Operating Assumptions'!$L$52:$CD$52,'Operating Assumptions'!$L$57:$CD$57))</f>
        <v>0</v>
      </c>
      <c r="BO26" s="230" t="b">
        <f>IF(BO11,LOOKUP(BO24,'Operating Assumptions'!$L$52:$CD$52,'Operating Assumptions'!$L$57:$CD$57))</f>
        <v>0</v>
      </c>
      <c r="BP26" s="230" t="b">
        <f>IF(BP11,LOOKUP(BP24,'Operating Assumptions'!$L$52:$CD$52,'Operating Assumptions'!$L$57:$CD$57))</f>
        <v>0</v>
      </c>
      <c r="BQ26" s="230" t="b">
        <f>IF(BQ11,LOOKUP(BQ24,'Operating Assumptions'!$L$52:$CD$52,'Operating Assumptions'!$L$57:$CD$57))</f>
        <v>0</v>
      </c>
      <c r="BR26" s="230" t="b">
        <f>IF(BR11,LOOKUP(BR24,'Operating Assumptions'!$L$52:$CD$52,'Operating Assumptions'!$L$57:$CD$57))</f>
        <v>0</v>
      </c>
      <c r="BS26" s="230" t="b">
        <f>IF(BS11,LOOKUP(BS24,'Operating Assumptions'!$L$52:$CD$52,'Operating Assumptions'!$L$57:$CD$57))</f>
        <v>0</v>
      </c>
      <c r="BT26" s="230" t="b">
        <f>IF(BT11,LOOKUP(BT24,'Operating Assumptions'!$L$52:$CD$52,'Operating Assumptions'!$L$57:$CD$57))</f>
        <v>0</v>
      </c>
      <c r="BU26" s="230" t="b">
        <f>IF(BU11,LOOKUP(BU24,'Operating Assumptions'!$L$52:$CD$52,'Operating Assumptions'!$L$57:$CD$57))</f>
        <v>0</v>
      </c>
      <c r="BV26" s="230" t="b">
        <f>IF(BV11,LOOKUP(BV24,'Operating Assumptions'!$L$52:$CD$52,'Operating Assumptions'!$L$57:$CD$57))</f>
        <v>0</v>
      </c>
      <c r="BW26" s="230" t="b">
        <f>IF(BW11,LOOKUP(BW24,'Operating Assumptions'!$L$52:$CD$52,'Operating Assumptions'!$L$57:$CD$57))</f>
        <v>0</v>
      </c>
      <c r="BX26" s="230" t="b">
        <f>IF(BX11,LOOKUP(BX24,'Operating Assumptions'!$L$52:$CD$52,'Operating Assumptions'!$L$57:$CD$57))</f>
        <v>0</v>
      </c>
      <c r="BY26" s="230" t="b">
        <f>IF(BY11,LOOKUP(BY24,'Operating Assumptions'!$L$52:$CD$52,'Operating Assumptions'!$L$57:$CD$57))</f>
        <v>0</v>
      </c>
      <c r="BZ26" s="230" t="b">
        <f>IF(BZ11,LOOKUP(BZ24,'Operating Assumptions'!$L$52:$CD$52,'Operating Assumptions'!$L$57:$CD$57))</f>
        <v>0</v>
      </c>
      <c r="CA26" s="230" t="b">
        <f>IF(CA11,LOOKUP(CA24,'Operating Assumptions'!$L$52:$CD$52,'Operating Assumptions'!$L$57:$CD$57))</f>
        <v>0</v>
      </c>
      <c r="CB26" s="230" t="b">
        <f>IF(CB11,LOOKUP(CB24,'Operating Assumptions'!$L$52:$CD$52,'Operating Assumptions'!$L$57:$CD$57))</f>
        <v>0</v>
      </c>
      <c r="CC26" s="230" t="b">
        <f>IF(CC11,LOOKUP(CC24,'Operating Assumptions'!$L$52:$CD$52,'Operating Assumptions'!$L$57:$CD$57))</f>
        <v>0</v>
      </c>
      <c r="CD26" s="230" t="b">
        <f>IF(CD11,LOOKUP(CD24,'Operating Assumptions'!$L$52:$CD$52,'Operating Assumptions'!$L$57:$CD$57))</f>
        <v>0</v>
      </c>
      <c r="CE26" s="230" t="b">
        <f>IF(CE11,LOOKUP(CE24,'Operating Assumptions'!$L$52:$CD$52,'Operating Assumptions'!$L$57:$CD$57))</f>
        <v>0</v>
      </c>
      <c r="CF26" s="230" t="b">
        <f>IF(CF11,LOOKUP(CF24,'Operating Assumptions'!$L$52:$CD$52,'Operating Assumptions'!$L$57:$CD$57))</f>
        <v>0</v>
      </c>
      <c r="CG26" s="230" t="b">
        <f>IF(CG11,LOOKUP(CG24,'Operating Assumptions'!$L$52:$CD$52,'Operating Assumptions'!$L$57:$CD$57))</f>
        <v>0</v>
      </c>
      <c r="CH26" s="230" t="b">
        <f>IF(CH11,LOOKUP(CH24,'Operating Assumptions'!$L$52:$CD$52,'Operating Assumptions'!$L$57:$CD$57))</f>
        <v>0</v>
      </c>
      <c r="CI26" s="230" t="b">
        <f>IF(CI11,LOOKUP(CI24,'Operating Assumptions'!$L$52:$CD$52,'Operating Assumptions'!$L$57:$CD$57))</f>
        <v>0</v>
      </c>
      <c r="CJ26" s="230" t="b">
        <f>IF(CJ11,LOOKUP(CJ24,'Operating Assumptions'!$L$52:$CD$52,'Operating Assumptions'!$L$57:$CD$57))</f>
        <v>0</v>
      </c>
      <c r="CK26" s="230" t="b">
        <f>IF(CK11,LOOKUP(CK24,'Operating Assumptions'!$L$52:$CD$52,'Operating Assumptions'!$L$57:$CD$57))</f>
        <v>0</v>
      </c>
      <c r="CL26" s="230" t="b">
        <f>IF(CL11,LOOKUP(CL24,'Operating Assumptions'!$L$52:$CD$52,'Operating Assumptions'!$L$57:$CD$57))</f>
        <v>0</v>
      </c>
      <c r="CM26" s="230" t="b">
        <f>IF(CM11,LOOKUP(CM24,'Operating Assumptions'!$L$52:$CD$52,'Operating Assumptions'!$L$57:$CD$57))</f>
        <v>0</v>
      </c>
      <c r="CN26" s="230" t="b">
        <f>IF(CN11,LOOKUP(CN24,'Operating Assumptions'!$L$52:$CD$52,'Operating Assumptions'!$L$57:$CD$57))</f>
        <v>0</v>
      </c>
      <c r="CO26" s="230" t="b">
        <f>IF(CO11,LOOKUP(CO24,'Operating Assumptions'!$L$52:$CD$52,'Operating Assumptions'!$L$57:$CD$57))</f>
        <v>0</v>
      </c>
      <c r="CP26" s="230" t="b">
        <f>IF(CP11,LOOKUP(CP24,'Operating Assumptions'!$L$52:$CD$52,'Operating Assumptions'!$L$57:$CD$57))</f>
        <v>0</v>
      </c>
      <c r="CQ26" s="230" t="b">
        <f>IF(CQ11,LOOKUP(CQ24,'Operating Assumptions'!$L$52:$CD$52,'Operating Assumptions'!$L$57:$CD$57))</f>
        <v>0</v>
      </c>
      <c r="CR26" s="230" t="b">
        <f>IF(CR11,LOOKUP(CR24,'Operating Assumptions'!$L$52:$CD$52,'Operating Assumptions'!$L$57:$CD$57))</f>
        <v>0</v>
      </c>
      <c r="CS26" s="230" t="b">
        <f>IF(CS11,LOOKUP(CS24,'Operating Assumptions'!$L$52:$CD$52,'Operating Assumptions'!$L$57:$CD$57))</f>
        <v>0</v>
      </c>
      <c r="CT26" s="230" t="b">
        <f>IF(CT11,LOOKUP(CT24,'Operating Assumptions'!$L$52:$CD$52,'Operating Assumptions'!$L$57:$CD$57))</f>
        <v>0</v>
      </c>
      <c r="CU26" s="230" t="b">
        <f>IF(CU11,LOOKUP(CU24,'Operating Assumptions'!$L$52:$CD$52,'Operating Assumptions'!$L$57:$CD$57))</f>
        <v>0</v>
      </c>
      <c r="CV26" s="230" t="b">
        <f>IF(CV11,LOOKUP(CV24,'Operating Assumptions'!$L$52:$CD$52,'Operating Assumptions'!$L$57:$CD$57))</f>
        <v>0</v>
      </c>
      <c r="CW26" s="230" t="b">
        <f>IF(CW11,LOOKUP(CW24,'Operating Assumptions'!$L$52:$CD$52,'Operating Assumptions'!$L$57:$CD$57))</f>
        <v>0</v>
      </c>
      <c r="CX26" s="230" t="b">
        <f>IF(CX11,LOOKUP(CX24,'Operating Assumptions'!$L$52:$CD$52,'Operating Assumptions'!$L$57:$CD$57))</f>
        <v>0</v>
      </c>
      <c r="CY26" s="230" t="b">
        <f>IF(CY11,LOOKUP(CY24,'Operating Assumptions'!$L$52:$CD$52,'Operating Assumptions'!$L$57:$CD$57))</f>
        <v>0</v>
      </c>
      <c r="CZ26" s="230" t="b">
        <f>IF(CZ11,LOOKUP(CZ24,'Operating Assumptions'!$L$52:$CD$52,'Operating Assumptions'!$L$57:$CD$57))</f>
        <v>0</v>
      </c>
      <c r="DA26" s="230" t="b">
        <f>IF(DA11,LOOKUP(DA24,'Operating Assumptions'!$L$52:$CD$52,'Operating Assumptions'!$L$57:$CD$57))</f>
        <v>0</v>
      </c>
      <c r="DB26" s="230" t="b">
        <f>IF(DB11,LOOKUP(DB24,'Operating Assumptions'!$L$52:$CD$52,'Operating Assumptions'!$L$57:$CD$57))</f>
        <v>0</v>
      </c>
      <c r="DC26" s="230" t="b">
        <f>IF(DC11,LOOKUP(DC24,'Operating Assumptions'!$L$52:$CD$52,'Operating Assumptions'!$L$57:$CD$57))</f>
        <v>0</v>
      </c>
      <c r="DD26" s="230" t="b">
        <f>IF(DD11,LOOKUP(DD24,'Operating Assumptions'!$L$52:$CD$52,'Operating Assumptions'!$L$57:$CD$57))</f>
        <v>0</v>
      </c>
      <c r="DE26" s="230" t="b">
        <f>IF(DE11,LOOKUP(DE24,'Operating Assumptions'!$L$52:$CD$52,'Operating Assumptions'!$L$57:$CD$57))</f>
        <v>0</v>
      </c>
      <c r="DF26" s="230" t="b">
        <f>IF(DF11,LOOKUP(DF24,'Operating Assumptions'!$L$52:$CD$52,'Operating Assumptions'!$L$57:$CD$57))</f>
        <v>0</v>
      </c>
      <c r="DG26" s="230" t="b">
        <f>IF(DG11,LOOKUP(DG24,'Operating Assumptions'!$L$52:$CD$52,'Operating Assumptions'!$L$57:$CD$57))</f>
        <v>0</v>
      </c>
      <c r="DH26" s="230" t="b">
        <f>IF(DH11,LOOKUP(DH24,'Operating Assumptions'!$L$52:$CD$52,'Operating Assumptions'!$L$57:$CD$57))</f>
        <v>0</v>
      </c>
      <c r="DI26" s="230" t="b">
        <f>IF(DI11,LOOKUP(DI24,'Operating Assumptions'!$L$52:$CD$52,'Operating Assumptions'!$L$57:$CD$57))</f>
        <v>0</v>
      </c>
      <c r="DJ26" s="230" t="b">
        <f>IF(DJ11,LOOKUP(DJ24,'Operating Assumptions'!$L$52:$CD$52,'Operating Assumptions'!$L$57:$CD$57))</f>
        <v>0</v>
      </c>
      <c r="DK26" s="230" t="b">
        <f>IF(DK11,LOOKUP(DK24,'Operating Assumptions'!$L$52:$CD$52,'Operating Assumptions'!$L$57:$CD$57))</f>
        <v>0</v>
      </c>
      <c r="DL26" s="230" t="b">
        <f>IF(DL11,LOOKUP(DL24,'Operating Assumptions'!$L$52:$CD$52,'Operating Assumptions'!$L$57:$CD$57))</f>
        <v>0</v>
      </c>
      <c r="DM26" s="230" t="b">
        <f>IF(DM11,LOOKUP(DM24,'Operating Assumptions'!$L$52:$CD$52,'Operating Assumptions'!$L$57:$CD$57))</f>
        <v>0</v>
      </c>
      <c r="DN26" s="230" t="b">
        <f>IF(DN11,LOOKUP(DN24,'Operating Assumptions'!$L$52:$CD$52,'Operating Assumptions'!$L$57:$CD$57))</f>
        <v>0</v>
      </c>
      <c r="DO26" s="230" t="b">
        <f>IF(DO11,LOOKUP(DO24,'Operating Assumptions'!$L$52:$CD$52,'Operating Assumptions'!$L$57:$CD$57))</f>
        <v>0</v>
      </c>
      <c r="DP26" s="230" t="b">
        <f>IF(DP11,LOOKUP(DP24,'Operating Assumptions'!$L$52:$CD$52,'Operating Assumptions'!$L$57:$CD$57))</f>
        <v>0</v>
      </c>
      <c r="DQ26" s="230" t="b">
        <f>IF(DQ11,LOOKUP(DQ24,'Operating Assumptions'!$L$52:$CD$52,'Operating Assumptions'!$L$57:$CD$57))</f>
        <v>0</v>
      </c>
      <c r="DR26" s="230" t="b">
        <f>IF(DR11,LOOKUP(DR24,'Operating Assumptions'!$L$52:$CD$52,'Operating Assumptions'!$L$57:$CD$57))</f>
        <v>0</v>
      </c>
      <c r="DS26" s="230" t="b">
        <f>IF(DS11,LOOKUP(DS24,'Operating Assumptions'!$L$52:$CD$52,'Operating Assumptions'!$L$57:$CD$57))</f>
        <v>0</v>
      </c>
      <c r="DT26" s="230" t="b">
        <f>IF(DT11,LOOKUP(DT24,'Operating Assumptions'!$L$52:$CD$52,'Operating Assumptions'!$L$57:$CD$57))</f>
        <v>0</v>
      </c>
      <c r="DU26" s="230" t="b">
        <f>IF(DU11,LOOKUP(DU24,'Operating Assumptions'!$L$52:$CD$52,'Operating Assumptions'!$L$57:$CD$57))</f>
        <v>0</v>
      </c>
      <c r="DV26" s="230" t="b">
        <f>IF(DV11,LOOKUP(DV24,'Operating Assumptions'!$L$52:$CD$52,'Operating Assumptions'!$L$57:$CD$57))</f>
        <v>0</v>
      </c>
      <c r="DW26" s="230" t="b">
        <f>IF(DW11,LOOKUP(DW24,'Operating Assumptions'!$L$52:$CD$52,'Operating Assumptions'!$L$57:$CD$57))</f>
        <v>0</v>
      </c>
      <c r="DX26" s="230" t="b">
        <f>IF(DX11,LOOKUP(DX24,'Operating Assumptions'!$L$52:$CD$52,'Operating Assumptions'!$L$57:$CD$57))</f>
        <v>0</v>
      </c>
      <c r="DY26" s="230" t="b">
        <f>IF(DY11,LOOKUP(DY24,'Operating Assumptions'!$L$52:$CD$52,'Operating Assumptions'!$L$57:$CD$57))</f>
        <v>0</v>
      </c>
      <c r="DZ26" s="230" t="b">
        <f>IF(DZ11,LOOKUP(DZ24,'Operating Assumptions'!$L$52:$CD$52,'Operating Assumptions'!$L$57:$CD$57))</f>
        <v>0</v>
      </c>
      <c r="EA26" s="230" t="b">
        <f>IF(EA11,LOOKUP(EA24,'Operating Assumptions'!$L$52:$CD$52,'Operating Assumptions'!$L$57:$CD$57))</f>
        <v>0</v>
      </c>
      <c r="EB26" s="230" t="b">
        <f>IF(EB11,LOOKUP(EB24,'Operating Assumptions'!$L$52:$CD$52,'Operating Assumptions'!$L$57:$CD$57))</f>
        <v>0</v>
      </c>
      <c r="EC26" s="230" t="b">
        <f>IF(EC11,LOOKUP(EC24,'Operating Assumptions'!$L$52:$CD$52,'Operating Assumptions'!$L$57:$CD$57))</f>
        <v>0</v>
      </c>
      <c r="ED26" s="230" t="b">
        <f>IF(ED11,LOOKUP(ED24,'Operating Assumptions'!$L$52:$CD$52,'Operating Assumptions'!$L$57:$CD$57))</f>
        <v>0</v>
      </c>
      <c r="EE26" s="230" t="b">
        <f>IF(EE11,LOOKUP(EE24,'Operating Assumptions'!$L$52:$CD$52,'Operating Assumptions'!$L$57:$CD$57))</f>
        <v>0</v>
      </c>
      <c r="EF26" s="230" t="b">
        <f>IF(EF11,LOOKUP(EF24,'Operating Assumptions'!$L$52:$CD$52,'Operating Assumptions'!$L$57:$CD$57))</f>
        <v>0</v>
      </c>
      <c r="EG26" s="230" t="b">
        <f>IF(EG11,LOOKUP(EG24,'Operating Assumptions'!$L$52:$CD$52,'Operating Assumptions'!$L$57:$CD$57))</f>
        <v>0</v>
      </c>
      <c r="EH26" s="230" t="b">
        <f>IF(EH11,LOOKUP(EH24,'Operating Assumptions'!$L$52:$CD$52,'Operating Assumptions'!$L$57:$CD$57))</f>
        <v>0</v>
      </c>
      <c r="EI26" s="230" t="b">
        <f>IF(EI11,LOOKUP(EI24,'Operating Assumptions'!$L$52:$CD$52,'Operating Assumptions'!$L$57:$CD$57))</f>
        <v>0</v>
      </c>
      <c r="EJ26" s="230" t="b">
        <f>IF(EJ11,LOOKUP(EJ24,'Operating Assumptions'!$L$52:$CD$52,'Operating Assumptions'!$L$57:$CD$57))</f>
        <v>0</v>
      </c>
      <c r="EK26" s="230" t="b">
        <f>IF(EK11,LOOKUP(EK24,'Operating Assumptions'!$L$52:$CD$52,'Operating Assumptions'!$L$57:$CD$57))</f>
        <v>0</v>
      </c>
      <c r="EL26" s="230" t="b">
        <f>IF(EL11,LOOKUP(EL24,'Operating Assumptions'!$L$52:$CD$52,'Operating Assumptions'!$L$57:$CD$57))</f>
        <v>0</v>
      </c>
      <c r="EM26" s="230" t="b">
        <f>IF(EM11,LOOKUP(EM24,'Operating Assumptions'!$L$52:$CD$52,'Operating Assumptions'!$L$57:$CD$57))</f>
        <v>0</v>
      </c>
      <c r="EN26" s="230" t="b">
        <f>IF(EN11,LOOKUP(EN24,'Operating Assumptions'!$L$52:$CD$52,'Operating Assumptions'!$L$57:$CD$57))</f>
        <v>0</v>
      </c>
      <c r="EO26" s="230" t="b">
        <f>IF(EO11,LOOKUP(EO24,'Operating Assumptions'!$L$52:$CD$52,'Operating Assumptions'!$L$57:$CD$57))</f>
        <v>0</v>
      </c>
      <c r="EP26" s="230" t="b">
        <f>IF(EP11,LOOKUP(EP24,'Operating Assumptions'!$L$52:$CD$52,'Operating Assumptions'!$L$57:$CD$57))</f>
        <v>0</v>
      </c>
      <c r="EQ26" s="230" t="b">
        <f>IF(EQ11,LOOKUP(EQ24,'Operating Assumptions'!$L$52:$CD$52,'Operating Assumptions'!$L$57:$CD$57))</f>
        <v>0</v>
      </c>
      <c r="ER26" s="230" t="b">
        <f>IF(ER11,LOOKUP(ER24,'Operating Assumptions'!$L$52:$CD$52,'Operating Assumptions'!$L$57:$CD$57))</f>
        <v>0</v>
      </c>
      <c r="ES26" s="230" t="b">
        <f>IF(ES11,LOOKUP(ES24,'Operating Assumptions'!$L$52:$CD$52,'Operating Assumptions'!$L$57:$CD$57))</f>
        <v>0</v>
      </c>
      <c r="ET26" s="230" t="b">
        <f>IF(ET11,LOOKUP(ET24,'Operating Assumptions'!$L$52:$CD$52,'Operating Assumptions'!$L$57:$CD$57))</f>
        <v>0</v>
      </c>
      <c r="EU26" s="230" t="b">
        <f>IF(EU11,LOOKUP(EU24,'Operating Assumptions'!$L$52:$CD$52,'Operating Assumptions'!$L$57:$CD$57))</f>
        <v>0</v>
      </c>
      <c r="EV26" s="230" t="b">
        <f>IF(EV11,LOOKUP(EV24,'Operating Assumptions'!$L$52:$CD$52,'Operating Assumptions'!$L$57:$CD$57))</f>
        <v>0</v>
      </c>
      <c r="EW26" s="230" t="b">
        <f>IF(EW11,LOOKUP(EW24,'Operating Assumptions'!$L$52:$CD$52,'Operating Assumptions'!$L$57:$CD$57))</f>
        <v>0</v>
      </c>
      <c r="EX26" s="230" t="b">
        <f>IF(EX11,LOOKUP(EX24,'Operating Assumptions'!$L$52:$CD$52,'Operating Assumptions'!$L$57:$CD$57))</f>
        <v>0</v>
      </c>
      <c r="EY26" s="230" t="b">
        <f>IF(EY11,LOOKUP(EY24,'Operating Assumptions'!$L$52:$CD$52,'Operating Assumptions'!$L$57:$CD$57))</f>
        <v>0</v>
      </c>
      <c r="EZ26" s="230" t="b">
        <f>IF(EZ11,LOOKUP(EZ24,'Operating Assumptions'!$L$52:$CD$52,'Operating Assumptions'!$L$57:$CD$57))</f>
        <v>0</v>
      </c>
      <c r="FA26" s="230" t="b">
        <f>IF(FA11,LOOKUP(FA24,'Operating Assumptions'!$L$52:$CD$52,'Operating Assumptions'!$L$57:$CD$57))</f>
        <v>0</v>
      </c>
      <c r="FB26" s="230" t="b">
        <f>IF(FB11,LOOKUP(FB24,'Operating Assumptions'!$L$52:$CD$52,'Operating Assumptions'!$L$57:$CD$57))</f>
        <v>0</v>
      </c>
      <c r="FC26" s="230" t="b">
        <f>IF(FC11,LOOKUP(FC24,'Operating Assumptions'!$L$52:$CD$52,'Operating Assumptions'!$L$57:$CD$57))</f>
        <v>0</v>
      </c>
      <c r="FD26" s="230" t="b">
        <f>IF(FD11,LOOKUP(FD24,'Operating Assumptions'!$L$52:$CD$52,'Operating Assumptions'!$L$57:$CD$57))</f>
        <v>0</v>
      </c>
      <c r="FE26" s="230" t="b">
        <f>IF(FE11,LOOKUP(FE24,'Operating Assumptions'!$L$52:$CD$52,'Operating Assumptions'!$L$57:$CD$57))</f>
        <v>0</v>
      </c>
      <c r="FF26" s="230" t="b">
        <f>IF(FF11,LOOKUP(FF24,'Operating Assumptions'!$L$52:$CD$52,'Operating Assumptions'!$L$57:$CD$57))</f>
        <v>0</v>
      </c>
      <c r="FG26" s="230" t="b">
        <f>IF(FG11,LOOKUP(FG24,'Operating Assumptions'!$L$52:$CD$52,'Operating Assumptions'!$L$57:$CD$57))</f>
        <v>0</v>
      </c>
      <c r="FH26" s="230" t="b">
        <f>IF(FH11,LOOKUP(FH24,'Operating Assumptions'!$L$52:$CD$52,'Operating Assumptions'!$L$57:$CD$57))</f>
        <v>0</v>
      </c>
      <c r="FI26" s="230" t="b">
        <f>IF(FI11,LOOKUP(FI24,'Operating Assumptions'!$L$52:$CD$52,'Operating Assumptions'!$L$57:$CD$57))</f>
        <v>0</v>
      </c>
      <c r="FJ26" s="230" t="b">
        <f>IF(FJ11,LOOKUP(FJ24,'Operating Assumptions'!$L$52:$CD$52,'Operating Assumptions'!$L$57:$CD$57))</f>
        <v>0</v>
      </c>
      <c r="FK26" s="230" t="b">
        <f>IF(FK11,LOOKUP(FK24,'Operating Assumptions'!$L$52:$CD$52,'Operating Assumptions'!$L$57:$CD$57))</f>
        <v>0</v>
      </c>
      <c r="FL26" s="230" t="b">
        <f>IF(FL11,LOOKUP(FL24,'Operating Assumptions'!$L$52:$CD$52,'Operating Assumptions'!$L$57:$CD$57))</f>
        <v>0</v>
      </c>
      <c r="FM26" s="230" t="b">
        <f>IF(FM11,LOOKUP(FM24,'Operating Assumptions'!$L$52:$CD$52,'Operating Assumptions'!$L$57:$CD$57))</f>
        <v>0</v>
      </c>
      <c r="FN26" s="230" t="b">
        <f>IF(FN11,LOOKUP(FN24,'Operating Assumptions'!$L$52:$CD$52,'Operating Assumptions'!$L$57:$CD$57))</f>
        <v>0</v>
      </c>
      <c r="FO26" s="230" t="b">
        <f>IF(FO11,LOOKUP(FO24,'Operating Assumptions'!$L$52:$CD$52,'Operating Assumptions'!$L$57:$CD$57))</f>
        <v>0</v>
      </c>
      <c r="FP26" s="230" t="b">
        <f>IF(FP11,LOOKUP(FP24,'Operating Assumptions'!$L$52:$CD$52,'Operating Assumptions'!$L$57:$CD$57))</f>
        <v>0</v>
      </c>
      <c r="FQ26" s="230" t="b">
        <f>IF(FQ11,LOOKUP(FQ24,'Operating Assumptions'!$L$52:$CD$52,'Operating Assumptions'!$L$57:$CD$57))</f>
        <v>0</v>
      </c>
      <c r="FR26" s="230" t="b">
        <f>IF(FR11,LOOKUP(FR24,'Operating Assumptions'!$L$52:$CD$52,'Operating Assumptions'!$L$57:$CD$57))</f>
        <v>0</v>
      </c>
      <c r="FS26" s="230" t="b">
        <f>IF(FS11,LOOKUP(FS24,'Operating Assumptions'!$L$52:$CD$52,'Operating Assumptions'!$L$57:$CD$57))</f>
        <v>0</v>
      </c>
      <c r="FT26" s="230" t="b">
        <f>IF(FT11,LOOKUP(FT24,'Operating Assumptions'!$L$52:$CD$52,'Operating Assumptions'!$L$57:$CD$57))</f>
        <v>0</v>
      </c>
      <c r="FU26" s="230" t="b">
        <f>IF(FU11,LOOKUP(FU24,'Operating Assumptions'!$L$52:$CD$52,'Operating Assumptions'!$L$57:$CD$57))</f>
        <v>0</v>
      </c>
      <c r="FV26" s="230" t="b">
        <f>IF(FV11,LOOKUP(FV24,'Operating Assumptions'!$L$52:$CD$52,'Operating Assumptions'!$L$57:$CD$57))</f>
        <v>0</v>
      </c>
      <c r="FW26" s="230" t="b">
        <f>IF(FW11,LOOKUP(FW24,'Operating Assumptions'!$L$52:$CD$52,'Operating Assumptions'!$L$57:$CD$57))</f>
        <v>0</v>
      </c>
      <c r="FX26" s="230" t="b">
        <f>IF(FX11,LOOKUP(FX24,'Operating Assumptions'!$L$52:$CD$52,'Operating Assumptions'!$L$57:$CD$57))</f>
        <v>0</v>
      </c>
      <c r="FY26" s="230" t="b">
        <f>IF(FY11,LOOKUP(FY24,'Operating Assumptions'!$L$52:$CD$52,'Operating Assumptions'!$L$57:$CD$57))</f>
        <v>0</v>
      </c>
      <c r="FZ26" s="230" t="b">
        <f>IF(FZ11,LOOKUP(FZ24,'Operating Assumptions'!$L$52:$CD$52,'Operating Assumptions'!$L$57:$CD$57))</f>
        <v>0</v>
      </c>
      <c r="GA26" s="230" t="b">
        <f>IF(GA11,LOOKUP(GA24,'Operating Assumptions'!$L$52:$CD$52,'Operating Assumptions'!$L$57:$CD$57))</f>
        <v>0</v>
      </c>
      <c r="GB26" s="230" t="b">
        <f>IF(GB11,LOOKUP(GB24,'Operating Assumptions'!$L$52:$CD$52,'Operating Assumptions'!$L$57:$CD$57))</f>
        <v>0</v>
      </c>
      <c r="GC26" s="230" t="b">
        <f>IF(GC11,LOOKUP(GC24,'Operating Assumptions'!$L$52:$CD$52,'Operating Assumptions'!$L$57:$CD$57))</f>
        <v>0</v>
      </c>
      <c r="GD26" s="230" t="b">
        <f>IF(GD11,LOOKUP(GD24,'Operating Assumptions'!$L$52:$CD$52,'Operating Assumptions'!$L$57:$CD$57))</f>
        <v>0</v>
      </c>
      <c r="GE26" s="230" t="b">
        <f>IF(GE11,LOOKUP(GE24,'Operating Assumptions'!$L$52:$CD$52,'Operating Assumptions'!$L$57:$CD$57))</f>
        <v>0</v>
      </c>
      <c r="GF26" s="230" t="b">
        <f>IF(GF11,LOOKUP(GF24,'Operating Assumptions'!$L$52:$CD$52,'Operating Assumptions'!$L$57:$CD$57))</f>
        <v>0</v>
      </c>
      <c r="GG26" s="230" t="b">
        <f>IF(GG11,LOOKUP(GG24,'Operating Assumptions'!$L$52:$CD$52,'Operating Assumptions'!$L$57:$CD$57))</f>
        <v>0</v>
      </c>
      <c r="GH26" s="230" t="b">
        <f>IF(GH11,LOOKUP(GH24,'Operating Assumptions'!$L$52:$CD$52,'Operating Assumptions'!$L$57:$CD$57))</f>
        <v>0</v>
      </c>
      <c r="GI26" s="230" t="b">
        <f>IF(GI11,LOOKUP(GI24,'Operating Assumptions'!$L$52:$CD$52,'Operating Assumptions'!$L$57:$CD$57))</f>
        <v>0</v>
      </c>
      <c r="GJ26" s="230" t="b">
        <f>IF(GJ11,LOOKUP(GJ24,'Operating Assumptions'!$L$52:$CD$52,'Operating Assumptions'!$L$57:$CD$57))</f>
        <v>0</v>
      </c>
      <c r="GK26" s="230" t="b">
        <f>IF(GK11,LOOKUP(GK24,'Operating Assumptions'!$L$52:$CD$52,'Operating Assumptions'!$L$57:$CD$57))</f>
        <v>0</v>
      </c>
      <c r="GL26" s="230" t="b">
        <f>IF(GL11,LOOKUP(GL24,'Operating Assumptions'!$L$52:$CD$52,'Operating Assumptions'!$L$57:$CD$57))</f>
        <v>0</v>
      </c>
      <c r="GM26" s="230" t="b">
        <f>IF(GM11,LOOKUP(GM24,'Operating Assumptions'!$L$52:$CD$52,'Operating Assumptions'!$L$57:$CD$57))</f>
        <v>0</v>
      </c>
      <c r="GN26" s="230" t="b">
        <f>IF(GN11,LOOKUP(GN24,'Operating Assumptions'!$L$52:$CD$52,'Operating Assumptions'!$L$57:$CD$57))</f>
        <v>0</v>
      </c>
      <c r="GO26" s="230" t="b">
        <f>IF(GO11,LOOKUP(GO24,'Operating Assumptions'!$L$52:$CD$52,'Operating Assumptions'!$L$57:$CD$57))</f>
        <v>0</v>
      </c>
      <c r="GP26" s="230" t="b">
        <f>IF(GP11,LOOKUP(GP24,'Operating Assumptions'!$L$52:$CD$52,'Operating Assumptions'!$L$57:$CD$57))</f>
        <v>0</v>
      </c>
      <c r="GQ26" s="230" t="b">
        <f>IF(GQ11,LOOKUP(GQ24,'Operating Assumptions'!$L$52:$CD$52,'Operating Assumptions'!$L$57:$CD$57))</f>
        <v>0</v>
      </c>
      <c r="GR26" s="230" t="b">
        <f>IF(GR11,LOOKUP(GR24,'Operating Assumptions'!$L$52:$CD$52,'Operating Assumptions'!$L$57:$CD$57))</f>
        <v>0</v>
      </c>
      <c r="GS26" s="230" t="b">
        <f>IF(GS11,LOOKUP(GS24,'Operating Assumptions'!$L$52:$CD$52,'Operating Assumptions'!$L$57:$CD$57))</f>
        <v>0</v>
      </c>
      <c r="GT26" s="230" t="b">
        <f>IF(GT11,LOOKUP(GT24,'Operating Assumptions'!$L$52:$CD$52,'Operating Assumptions'!$L$57:$CD$57))</f>
        <v>0</v>
      </c>
      <c r="GU26" s="230" t="b">
        <f>IF(GU11,LOOKUP(GU24,'Operating Assumptions'!$L$52:$CD$52,'Operating Assumptions'!$L$57:$CD$57))</f>
        <v>0</v>
      </c>
      <c r="GV26" s="230" t="b">
        <f>IF(GV11,LOOKUP(GV24,'Operating Assumptions'!$L$52:$CD$52,'Operating Assumptions'!$L$57:$CD$57))</f>
        <v>0</v>
      </c>
      <c r="GW26" s="230" t="b">
        <f>IF(GW11,LOOKUP(GW24,'Operating Assumptions'!$L$52:$CD$52,'Operating Assumptions'!$L$57:$CD$57))</f>
        <v>0</v>
      </c>
    </row>
    <row r="27" spans="1:205" s="229" customFormat="1" x14ac:dyDescent="0.3">
      <c r="A27" s="231"/>
      <c r="D27" s="232" t="s">
        <v>235</v>
      </c>
      <c r="E27" s="233" t="s">
        <v>572</v>
      </c>
      <c r="F27" s="233" t="s">
        <v>236</v>
      </c>
      <c r="G27" s="234">
        <f>'Operating Assumptions'!F33</f>
        <v>340000000</v>
      </c>
      <c r="H27" s="234">
        <f>'Operating Assumptions'!F7</f>
        <v>40</v>
      </c>
      <c r="I27" s="235" t="b">
        <f>SUM(L27:EZ27)=G27</f>
        <v>1</v>
      </c>
      <c r="L27" s="236">
        <f t="shared" ref="L27:BW27" si="223">$G$27*L25</f>
        <v>0</v>
      </c>
      <c r="M27" s="236">
        <f t="shared" si="223"/>
        <v>0</v>
      </c>
      <c r="N27" s="236">
        <f t="shared" si="223"/>
        <v>0</v>
      </c>
      <c r="O27" s="236">
        <f t="shared" si="223"/>
        <v>0</v>
      </c>
      <c r="P27" s="236">
        <f t="shared" si="223"/>
        <v>5707377.817542986</v>
      </c>
      <c r="Q27" s="236">
        <f t="shared" si="223"/>
        <v>6942179.8590493156</v>
      </c>
      <c r="R27" s="236">
        <f t="shared" si="223"/>
        <v>7730154.903165713</v>
      </c>
      <c r="S27" s="236">
        <f t="shared" si="223"/>
        <v>8296185.1055848887</v>
      </c>
      <c r="T27" s="236">
        <f t="shared" si="223"/>
        <v>8722202.0146483202</v>
      </c>
      <c r="U27" s="236">
        <f t="shared" si="223"/>
        <v>9048978.6876139529</v>
      </c>
      <c r="V27" s="236">
        <f t="shared" si="223"/>
        <v>9300409.8955185506</v>
      </c>
      <c r="W27" s="236">
        <f t="shared" si="223"/>
        <v>9492024.2019946165</v>
      </c>
      <c r="X27" s="236">
        <f t="shared" si="223"/>
        <v>9634665.7898776215</v>
      </c>
      <c r="Y27" s="236">
        <f t="shared" si="223"/>
        <v>9736320.1415161025</v>
      </c>
      <c r="Z27" s="236">
        <f t="shared" si="223"/>
        <v>9803111.739397537</v>
      </c>
      <c r="AA27" s="236">
        <f t="shared" si="223"/>
        <v>9839890.6942196302</v>
      </c>
      <c r="AB27" s="236">
        <f t="shared" si="223"/>
        <v>9850598.0321240649</v>
      </c>
      <c r="AC27" s="236">
        <f t="shared" si="223"/>
        <v>9838503.9376518913</v>
      </c>
      <c r="AD27" s="236">
        <f t="shared" si="223"/>
        <v>9806369.2034459226</v>
      </c>
      <c r="AE27" s="236">
        <f t="shared" si="223"/>
        <v>9756558.229716165</v>
      </c>
      <c r="AF27" s="236">
        <f t="shared" si="223"/>
        <v>9691120.3320525903</v>
      </c>
      <c r="AG27" s="236">
        <f t="shared" si="223"/>
        <v>9611849.6697596312</v>
      </c>
      <c r="AH27" s="236">
        <f t="shared" si="223"/>
        <v>9520330.3608691227</v>
      </c>
      <c r="AI27" s="236">
        <f t="shared" si="223"/>
        <v>9417971.0905756056</v>
      </c>
      <c r="AJ27" s="236">
        <f t="shared" si="223"/>
        <v>9306032.1122084334</v>
      </c>
      <c r="AK27" s="236">
        <f t="shared" si="223"/>
        <v>9185646.6375894416</v>
      </c>
      <c r="AL27" s="236">
        <f t="shared" si="223"/>
        <v>9057838.0205373298</v>
      </c>
      <c r="AM27" s="236">
        <f t="shared" si="223"/>
        <v>8923533.7385664675</v>
      </c>
      <c r="AN27" s="236">
        <f t="shared" si="223"/>
        <v>8783576.9043266326</v>
      </c>
      <c r="AO27" s="236">
        <f t="shared" si="223"/>
        <v>8638735.8472724464</v>
      </c>
      <c r="AP27" s="236">
        <f t="shared" si="223"/>
        <v>8489712.170363497</v>
      </c>
      <c r="AQ27" s="236">
        <f t="shared" si="223"/>
        <v>8337147.5887702201</v>
      </c>
      <c r="AR27" s="236">
        <f t="shared" si="223"/>
        <v>8181629.7860540105</v>
      </c>
      <c r="AS27" s="236">
        <f t="shared" si="223"/>
        <v>8023697.4703563014</v>
      </c>
      <c r="AT27" s="236">
        <f t="shared" si="223"/>
        <v>7863844.7734873034</v>
      </c>
      <c r="AU27" s="236">
        <f t="shared" si="223"/>
        <v>7702525.1057925606</v>
      </c>
      <c r="AV27" s="236">
        <f t="shared" si="223"/>
        <v>7540154.5567265283</v>
      </c>
      <c r="AW27" s="236">
        <f t="shared" si="223"/>
        <v>7377114.9133509016</v>
      </c>
      <c r="AX27" s="236">
        <f t="shared" si="223"/>
        <v>7213756.3551875353</v>
      </c>
      <c r="AY27" s="236">
        <f t="shared" si="223"/>
        <v>7050399.8730351133</v>
      </c>
      <c r="AZ27" s="236">
        <f t="shared" si="223"/>
        <v>6887339.4508023802</v>
      </c>
      <c r="BA27" s="236">
        <f t="shared" si="223"/>
        <v>6724844.0425967071</v>
      </c>
      <c r="BB27" s="236">
        <f t="shared" si="223"/>
        <v>6563159.3718439136</v>
      </c>
      <c r="BC27" s="236">
        <f t="shared" si="223"/>
        <v>6402509.5748080853</v>
      </c>
      <c r="BD27" s="236">
        <f t="shared" si="223"/>
        <v>0</v>
      </c>
      <c r="BE27" s="236">
        <f t="shared" si="223"/>
        <v>0</v>
      </c>
      <c r="BF27" s="236">
        <f t="shared" si="223"/>
        <v>0</v>
      </c>
      <c r="BG27" s="236">
        <f t="shared" si="223"/>
        <v>0</v>
      </c>
      <c r="BH27" s="236">
        <f t="shared" si="223"/>
        <v>0</v>
      </c>
      <c r="BI27" s="236">
        <f t="shared" si="223"/>
        <v>0</v>
      </c>
      <c r="BJ27" s="236">
        <f t="shared" si="223"/>
        <v>0</v>
      </c>
      <c r="BK27" s="236">
        <f t="shared" si="223"/>
        <v>0</v>
      </c>
      <c r="BL27" s="236">
        <f t="shared" si="223"/>
        <v>0</v>
      </c>
      <c r="BM27" s="236">
        <f t="shared" si="223"/>
        <v>0</v>
      </c>
      <c r="BN27" s="236">
        <f t="shared" si="223"/>
        <v>0</v>
      </c>
      <c r="BO27" s="236">
        <f t="shared" si="223"/>
        <v>0</v>
      </c>
      <c r="BP27" s="236">
        <f t="shared" si="223"/>
        <v>0</v>
      </c>
      <c r="BQ27" s="236">
        <f t="shared" si="223"/>
        <v>0</v>
      </c>
      <c r="BR27" s="236">
        <f t="shared" si="223"/>
        <v>0</v>
      </c>
      <c r="BS27" s="236">
        <f t="shared" si="223"/>
        <v>0</v>
      </c>
      <c r="BT27" s="236">
        <f t="shared" si="223"/>
        <v>0</v>
      </c>
      <c r="BU27" s="236">
        <f t="shared" si="223"/>
        <v>0</v>
      </c>
      <c r="BV27" s="236">
        <f t="shared" si="223"/>
        <v>0</v>
      </c>
      <c r="BW27" s="236">
        <f t="shared" si="223"/>
        <v>0</v>
      </c>
      <c r="BX27" s="236">
        <f t="shared" ref="BX27:EI27" si="224">$G$27*BX25</f>
        <v>0</v>
      </c>
      <c r="BY27" s="236">
        <f t="shared" si="224"/>
        <v>0</v>
      </c>
      <c r="BZ27" s="236">
        <f t="shared" si="224"/>
        <v>0</v>
      </c>
      <c r="CA27" s="236">
        <f t="shared" si="224"/>
        <v>0</v>
      </c>
      <c r="CB27" s="236">
        <f t="shared" si="224"/>
        <v>0</v>
      </c>
      <c r="CC27" s="236">
        <f t="shared" si="224"/>
        <v>0</v>
      </c>
      <c r="CD27" s="236">
        <f t="shared" si="224"/>
        <v>0</v>
      </c>
      <c r="CE27" s="236">
        <f t="shared" si="224"/>
        <v>0</v>
      </c>
      <c r="CF27" s="236">
        <f t="shared" si="224"/>
        <v>0</v>
      </c>
      <c r="CG27" s="236">
        <f t="shared" si="224"/>
        <v>0</v>
      </c>
      <c r="CH27" s="236">
        <f t="shared" si="224"/>
        <v>0</v>
      </c>
      <c r="CI27" s="236">
        <f t="shared" si="224"/>
        <v>0</v>
      </c>
      <c r="CJ27" s="236">
        <f t="shared" si="224"/>
        <v>0</v>
      </c>
      <c r="CK27" s="236">
        <f t="shared" si="224"/>
        <v>0</v>
      </c>
      <c r="CL27" s="236">
        <f t="shared" si="224"/>
        <v>0</v>
      </c>
      <c r="CM27" s="236">
        <f t="shared" si="224"/>
        <v>0</v>
      </c>
      <c r="CN27" s="236">
        <f t="shared" si="224"/>
        <v>0</v>
      </c>
      <c r="CO27" s="236">
        <f t="shared" si="224"/>
        <v>0</v>
      </c>
      <c r="CP27" s="236">
        <f t="shared" si="224"/>
        <v>0</v>
      </c>
      <c r="CQ27" s="236">
        <f t="shared" si="224"/>
        <v>0</v>
      </c>
      <c r="CR27" s="236">
        <f t="shared" si="224"/>
        <v>0</v>
      </c>
      <c r="CS27" s="236">
        <f t="shared" si="224"/>
        <v>0</v>
      </c>
      <c r="CT27" s="236">
        <f t="shared" si="224"/>
        <v>0</v>
      </c>
      <c r="CU27" s="236">
        <f t="shared" si="224"/>
        <v>0</v>
      </c>
      <c r="CV27" s="236">
        <f t="shared" si="224"/>
        <v>0</v>
      </c>
      <c r="CW27" s="236">
        <f t="shared" si="224"/>
        <v>0</v>
      </c>
      <c r="CX27" s="236">
        <f t="shared" si="224"/>
        <v>0</v>
      </c>
      <c r="CY27" s="236">
        <f t="shared" si="224"/>
        <v>0</v>
      </c>
      <c r="CZ27" s="236">
        <f t="shared" si="224"/>
        <v>0</v>
      </c>
      <c r="DA27" s="236">
        <f t="shared" si="224"/>
        <v>0</v>
      </c>
      <c r="DB27" s="236">
        <f t="shared" si="224"/>
        <v>0</v>
      </c>
      <c r="DC27" s="236">
        <f t="shared" si="224"/>
        <v>0</v>
      </c>
      <c r="DD27" s="236">
        <f t="shared" si="224"/>
        <v>0</v>
      </c>
      <c r="DE27" s="236">
        <f t="shared" si="224"/>
        <v>0</v>
      </c>
      <c r="DF27" s="236">
        <f t="shared" si="224"/>
        <v>0</v>
      </c>
      <c r="DG27" s="236">
        <f t="shared" si="224"/>
        <v>0</v>
      </c>
      <c r="DH27" s="236">
        <f t="shared" si="224"/>
        <v>0</v>
      </c>
      <c r="DI27" s="236">
        <f t="shared" si="224"/>
        <v>0</v>
      </c>
      <c r="DJ27" s="236">
        <f t="shared" si="224"/>
        <v>0</v>
      </c>
      <c r="DK27" s="236">
        <f t="shared" si="224"/>
        <v>0</v>
      </c>
      <c r="DL27" s="236">
        <f t="shared" si="224"/>
        <v>0</v>
      </c>
      <c r="DM27" s="236">
        <f t="shared" si="224"/>
        <v>0</v>
      </c>
      <c r="DN27" s="236">
        <f t="shared" si="224"/>
        <v>0</v>
      </c>
      <c r="DO27" s="236">
        <f t="shared" si="224"/>
        <v>0</v>
      </c>
      <c r="DP27" s="236">
        <f t="shared" si="224"/>
        <v>0</v>
      </c>
      <c r="DQ27" s="236">
        <f t="shared" si="224"/>
        <v>0</v>
      </c>
      <c r="DR27" s="236">
        <f t="shared" si="224"/>
        <v>0</v>
      </c>
      <c r="DS27" s="236">
        <f t="shared" si="224"/>
        <v>0</v>
      </c>
      <c r="DT27" s="236">
        <f t="shared" si="224"/>
        <v>0</v>
      </c>
      <c r="DU27" s="236">
        <f t="shared" si="224"/>
        <v>0</v>
      </c>
      <c r="DV27" s="236">
        <f t="shared" si="224"/>
        <v>0</v>
      </c>
      <c r="DW27" s="236">
        <f t="shared" si="224"/>
        <v>0</v>
      </c>
      <c r="DX27" s="236">
        <f t="shared" si="224"/>
        <v>0</v>
      </c>
      <c r="DY27" s="236">
        <f t="shared" si="224"/>
        <v>0</v>
      </c>
      <c r="DZ27" s="236">
        <f t="shared" si="224"/>
        <v>0</v>
      </c>
      <c r="EA27" s="236">
        <f t="shared" si="224"/>
        <v>0</v>
      </c>
      <c r="EB27" s="236">
        <f t="shared" si="224"/>
        <v>0</v>
      </c>
      <c r="EC27" s="236">
        <f t="shared" si="224"/>
        <v>0</v>
      </c>
      <c r="ED27" s="236">
        <f t="shared" si="224"/>
        <v>0</v>
      </c>
      <c r="EE27" s="236">
        <f t="shared" si="224"/>
        <v>0</v>
      </c>
      <c r="EF27" s="236">
        <f t="shared" si="224"/>
        <v>0</v>
      </c>
      <c r="EG27" s="236">
        <f t="shared" si="224"/>
        <v>0</v>
      </c>
      <c r="EH27" s="236">
        <f t="shared" si="224"/>
        <v>0</v>
      </c>
      <c r="EI27" s="236">
        <f t="shared" si="224"/>
        <v>0</v>
      </c>
      <c r="EJ27" s="236">
        <f t="shared" ref="EJ27:EZ27" si="225">$G$27*EJ25</f>
        <v>0</v>
      </c>
      <c r="EK27" s="236">
        <f t="shared" si="225"/>
        <v>0</v>
      </c>
      <c r="EL27" s="236">
        <f t="shared" si="225"/>
        <v>0</v>
      </c>
      <c r="EM27" s="236">
        <f t="shared" si="225"/>
        <v>0</v>
      </c>
      <c r="EN27" s="236">
        <f t="shared" si="225"/>
        <v>0</v>
      </c>
      <c r="EO27" s="236">
        <f t="shared" si="225"/>
        <v>0</v>
      </c>
      <c r="EP27" s="236">
        <f t="shared" si="225"/>
        <v>0</v>
      </c>
      <c r="EQ27" s="236">
        <f t="shared" si="225"/>
        <v>0</v>
      </c>
      <c r="ER27" s="236">
        <f t="shared" si="225"/>
        <v>0</v>
      </c>
      <c r="ES27" s="236">
        <f t="shared" si="225"/>
        <v>0</v>
      </c>
      <c r="ET27" s="236">
        <f t="shared" si="225"/>
        <v>0</v>
      </c>
      <c r="EU27" s="236">
        <f t="shared" si="225"/>
        <v>0</v>
      </c>
      <c r="EV27" s="236">
        <f t="shared" si="225"/>
        <v>0</v>
      </c>
      <c r="EW27" s="236">
        <f t="shared" si="225"/>
        <v>0</v>
      </c>
      <c r="EX27" s="236">
        <f t="shared" si="225"/>
        <v>0</v>
      </c>
      <c r="EY27" s="236">
        <f t="shared" si="225"/>
        <v>0</v>
      </c>
      <c r="EZ27" s="236">
        <f t="shared" si="225"/>
        <v>0</v>
      </c>
      <c r="FA27" s="236">
        <f t="shared" ref="FA27:GI27" si="226">$G$27*FA25</f>
        <v>0</v>
      </c>
      <c r="FB27" s="236">
        <f t="shared" si="226"/>
        <v>0</v>
      </c>
      <c r="FC27" s="236">
        <f t="shared" si="226"/>
        <v>0</v>
      </c>
      <c r="FD27" s="236">
        <f t="shared" si="226"/>
        <v>0</v>
      </c>
      <c r="FE27" s="236">
        <f t="shared" si="226"/>
        <v>0</v>
      </c>
      <c r="FF27" s="236">
        <f t="shared" si="226"/>
        <v>0</v>
      </c>
      <c r="FG27" s="236">
        <f t="shared" si="226"/>
        <v>0</v>
      </c>
      <c r="FH27" s="236">
        <f t="shared" si="226"/>
        <v>0</v>
      </c>
      <c r="FI27" s="236">
        <f t="shared" si="226"/>
        <v>0</v>
      </c>
      <c r="FJ27" s="236">
        <f t="shared" si="226"/>
        <v>0</v>
      </c>
      <c r="FK27" s="236">
        <f t="shared" si="226"/>
        <v>0</v>
      </c>
      <c r="FL27" s="236">
        <f t="shared" si="226"/>
        <v>0</v>
      </c>
      <c r="FM27" s="236">
        <f t="shared" si="226"/>
        <v>0</v>
      </c>
      <c r="FN27" s="236">
        <f t="shared" si="226"/>
        <v>0</v>
      </c>
      <c r="FO27" s="236">
        <f t="shared" si="226"/>
        <v>0</v>
      </c>
      <c r="FP27" s="236">
        <f t="shared" si="226"/>
        <v>0</v>
      </c>
      <c r="FQ27" s="236">
        <f t="shared" si="226"/>
        <v>0</v>
      </c>
      <c r="FR27" s="236">
        <f t="shared" si="226"/>
        <v>0</v>
      </c>
      <c r="FS27" s="236">
        <f t="shared" si="226"/>
        <v>0</v>
      </c>
      <c r="FT27" s="236">
        <f t="shared" si="226"/>
        <v>0</v>
      </c>
      <c r="FU27" s="236">
        <f t="shared" si="226"/>
        <v>0</v>
      </c>
      <c r="FV27" s="236">
        <f t="shared" si="226"/>
        <v>0</v>
      </c>
      <c r="FW27" s="236">
        <f t="shared" si="226"/>
        <v>0</v>
      </c>
      <c r="FX27" s="236">
        <f t="shared" si="226"/>
        <v>0</v>
      </c>
      <c r="FY27" s="236">
        <f t="shared" si="226"/>
        <v>0</v>
      </c>
      <c r="FZ27" s="236">
        <f t="shared" si="226"/>
        <v>0</v>
      </c>
      <c r="GA27" s="236">
        <f t="shared" si="226"/>
        <v>0</v>
      </c>
      <c r="GB27" s="236">
        <f t="shared" si="226"/>
        <v>0</v>
      </c>
      <c r="GC27" s="236">
        <f t="shared" si="226"/>
        <v>0</v>
      </c>
      <c r="GD27" s="236">
        <f t="shared" si="226"/>
        <v>0</v>
      </c>
      <c r="GE27" s="236">
        <f t="shared" si="226"/>
        <v>0</v>
      </c>
      <c r="GF27" s="236">
        <f t="shared" si="226"/>
        <v>0</v>
      </c>
      <c r="GG27" s="236">
        <f t="shared" si="226"/>
        <v>0</v>
      </c>
      <c r="GH27" s="236">
        <f t="shared" si="226"/>
        <v>0</v>
      </c>
      <c r="GI27" s="236">
        <f t="shared" si="226"/>
        <v>0</v>
      </c>
      <c r="GJ27" s="236">
        <f t="shared" ref="GJ27:GW27" si="227">$G$27*GJ25</f>
        <v>0</v>
      </c>
      <c r="GK27" s="236">
        <f t="shared" si="227"/>
        <v>0</v>
      </c>
      <c r="GL27" s="236">
        <f t="shared" si="227"/>
        <v>0</v>
      </c>
      <c r="GM27" s="236">
        <f t="shared" si="227"/>
        <v>0</v>
      </c>
      <c r="GN27" s="236">
        <f t="shared" si="227"/>
        <v>0</v>
      </c>
      <c r="GO27" s="236">
        <f t="shared" si="227"/>
        <v>0</v>
      </c>
      <c r="GP27" s="236">
        <f t="shared" si="227"/>
        <v>0</v>
      </c>
      <c r="GQ27" s="236">
        <f t="shared" si="227"/>
        <v>0</v>
      </c>
      <c r="GR27" s="236">
        <f t="shared" si="227"/>
        <v>0</v>
      </c>
      <c r="GS27" s="236">
        <f t="shared" si="227"/>
        <v>0</v>
      </c>
      <c r="GT27" s="236">
        <f t="shared" si="227"/>
        <v>0</v>
      </c>
      <c r="GU27" s="236">
        <f t="shared" si="227"/>
        <v>0</v>
      </c>
      <c r="GV27" s="236">
        <f t="shared" si="227"/>
        <v>0</v>
      </c>
      <c r="GW27" s="236">
        <f t="shared" si="227"/>
        <v>0</v>
      </c>
    </row>
    <row r="28" spans="1:205" x14ac:dyDescent="0.3">
      <c r="L28" s="225"/>
      <c r="M28" s="225"/>
      <c r="N28" s="225"/>
      <c r="O28" s="225"/>
      <c r="P28" s="225"/>
      <c r="Q28" s="225"/>
      <c r="R28" s="225"/>
      <c r="S28" s="225"/>
      <c r="T28" s="225"/>
      <c r="U28" s="225"/>
      <c r="V28" s="225"/>
      <c r="W28" s="225"/>
      <c r="X28" s="225"/>
      <c r="Y28" s="225"/>
      <c r="Z28" s="225"/>
      <c r="AA28" s="225"/>
      <c r="AB28" s="225"/>
      <c r="AC28" s="225"/>
      <c r="AD28" s="225"/>
      <c r="AE28" s="225"/>
      <c r="AF28" s="225"/>
      <c r="AG28" s="225"/>
      <c r="AH28" s="225"/>
      <c r="AI28" s="225"/>
      <c r="AJ28" s="225"/>
      <c r="AK28" s="225"/>
      <c r="AL28" s="225"/>
      <c r="AM28" s="225"/>
      <c r="AN28" s="225"/>
      <c r="AO28" s="225"/>
      <c r="AP28" s="225"/>
      <c r="AQ28" s="225"/>
      <c r="AR28" s="225"/>
      <c r="AS28" s="225"/>
      <c r="AT28" s="225"/>
      <c r="AU28" s="225"/>
      <c r="AV28" s="225"/>
      <c r="AW28" s="225"/>
      <c r="AX28" s="225"/>
      <c r="AY28" s="225"/>
      <c r="AZ28" s="225"/>
      <c r="BA28" s="225"/>
      <c r="BB28" s="225"/>
      <c r="BC28" s="225"/>
      <c r="BD28" s="225"/>
      <c r="BE28" s="225"/>
      <c r="BF28" s="225"/>
      <c r="BG28" s="225"/>
      <c r="BH28" s="225"/>
      <c r="BI28" s="225"/>
      <c r="BJ28" s="225"/>
      <c r="BK28" s="225"/>
      <c r="BL28" s="225"/>
      <c r="BM28" s="225"/>
      <c r="BN28" s="225"/>
      <c r="BO28" s="225"/>
      <c r="BP28" s="225"/>
      <c r="BQ28" s="225"/>
      <c r="BR28" s="225"/>
      <c r="BS28" s="225"/>
      <c r="BT28" s="225"/>
      <c r="BU28" s="225"/>
      <c r="BV28" s="225"/>
      <c r="BW28" s="225"/>
      <c r="BX28" s="225"/>
      <c r="BY28" s="225"/>
      <c r="BZ28" s="225"/>
      <c r="CA28" s="225"/>
      <c r="CB28" s="225"/>
      <c r="CC28" s="225"/>
      <c r="CD28" s="225"/>
      <c r="CE28" s="225"/>
      <c r="CF28" s="225"/>
      <c r="CG28" s="225"/>
      <c r="CH28" s="225"/>
      <c r="CI28" s="225"/>
      <c r="CJ28" s="225"/>
      <c r="CK28" s="225"/>
      <c r="CL28" s="225"/>
      <c r="CM28" s="225"/>
      <c r="CN28" s="225"/>
      <c r="CO28" s="225"/>
      <c r="CP28" s="225"/>
      <c r="CQ28" s="225"/>
      <c r="CR28" s="225"/>
      <c r="CS28" s="225"/>
      <c r="CT28" s="225"/>
      <c r="CU28" s="225"/>
      <c r="CV28" s="225"/>
      <c r="CW28" s="225"/>
      <c r="CX28" s="225"/>
      <c r="CY28" s="225"/>
      <c r="CZ28" s="225"/>
      <c r="DA28" s="225"/>
      <c r="DB28" s="225"/>
      <c r="DC28" s="225"/>
      <c r="DD28" s="225"/>
      <c r="DE28" s="225"/>
      <c r="DF28" s="225"/>
      <c r="DG28" s="225"/>
      <c r="DH28" s="225"/>
      <c r="DI28" s="225"/>
      <c r="DJ28" s="225"/>
      <c r="DK28" s="225"/>
      <c r="DL28" s="225"/>
      <c r="DM28" s="225"/>
      <c r="DN28" s="225"/>
      <c r="DO28" s="225"/>
      <c r="DP28" s="225"/>
      <c r="DQ28" s="225"/>
      <c r="DR28" s="225"/>
      <c r="DS28" s="225"/>
      <c r="DT28" s="225"/>
      <c r="DU28" s="225"/>
      <c r="DV28" s="225"/>
      <c r="DW28" s="225"/>
      <c r="DX28" s="225"/>
      <c r="DY28" s="225"/>
      <c r="DZ28" s="225"/>
      <c r="EA28" s="225"/>
      <c r="EB28" s="225"/>
      <c r="EC28" s="225"/>
      <c r="ED28" s="225"/>
      <c r="EE28" s="225"/>
      <c r="EF28" s="225"/>
      <c r="EG28" s="225"/>
      <c r="EH28" s="225"/>
      <c r="EI28" s="225"/>
      <c r="EJ28" s="225"/>
      <c r="EK28" s="225"/>
      <c r="EL28" s="225"/>
      <c r="EM28" s="225"/>
      <c r="EN28" s="225"/>
      <c r="EO28" s="225"/>
      <c r="EP28" s="225"/>
      <c r="EQ28" s="225"/>
      <c r="ER28" s="225"/>
      <c r="ES28" s="225"/>
      <c r="ET28" s="225"/>
      <c r="EU28" s="225"/>
      <c r="EV28" s="225"/>
      <c r="EW28" s="225"/>
      <c r="EX28" s="225"/>
      <c r="EY28" s="225"/>
      <c r="EZ28" s="225"/>
      <c r="FA28" s="225"/>
      <c r="FB28" s="225"/>
      <c r="FC28" s="225"/>
      <c r="FD28" s="225"/>
      <c r="FE28" s="225"/>
      <c r="FF28" s="225"/>
      <c r="FG28" s="225"/>
      <c r="FH28" s="225"/>
      <c r="FI28" s="225"/>
      <c r="FJ28" s="225"/>
      <c r="FK28" s="225"/>
      <c r="FL28" s="225"/>
      <c r="FM28" s="225"/>
      <c r="FN28" s="225"/>
      <c r="FO28" s="225"/>
      <c r="FP28" s="225"/>
      <c r="FQ28" s="225"/>
      <c r="FR28" s="225"/>
      <c r="FS28" s="225"/>
      <c r="FT28" s="225"/>
      <c r="FU28" s="225"/>
      <c r="FV28" s="225"/>
      <c r="FW28" s="225"/>
      <c r="FX28" s="225"/>
      <c r="FY28" s="225"/>
      <c r="FZ28" s="225"/>
      <c r="GA28" s="225"/>
      <c r="GB28" s="225"/>
      <c r="GC28" s="225"/>
      <c r="GD28" s="225"/>
      <c r="GE28" s="225"/>
      <c r="GF28" s="225"/>
      <c r="GG28" s="225"/>
      <c r="GH28" s="225"/>
      <c r="GI28" s="225"/>
      <c r="GJ28" s="225"/>
      <c r="GK28" s="225"/>
      <c r="GL28" s="225"/>
      <c r="GM28" s="225"/>
      <c r="GN28" s="225"/>
      <c r="GO28" s="225"/>
      <c r="GP28" s="225"/>
      <c r="GQ28" s="225"/>
      <c r="GR28" s="225"/>
      <c r="GS28" s="225"/>
      <c r="GT28" s="225"/>
      <c r="GU28" s="225"/>
      <c r="GV28" s="225"/>
      <c r="GW28" s="225"/>
    </row>
    <row r="29" spans="1:205" x14ac:dyDescent="0.3">
      <c r="D29" s="141" t="s">
        <v>237</v>
      </c>
      <c r="E29" s="127" t="s">
        <v>572</v>
      </c>
      <c r="G29" s="139">
        <f>'Operating Assumptions'!F61</f>
        <v>0.01</v>
      </c>
      <c r="H29" s="222">
        <f>G27</f>
        <v>340000000</v>
      </c>
      <c r="J29" s="222">
        <f>'Operating Assumptions'!F5</f>
        <v>4</v>
      </c>
      <c r="L29" s="225">
        <f t="shared" ref="L29:BW29" si="228">$H$29/$J$29*$G$29*L10</f>
        <v>850000</v>
      </c>
      <c r="M29" s="225">
        <f t="shared" si="228"/>
        <v>850000</v>
      </c>
      <c r="N29" s="225">
        <f t="shared" si="228"/>
        <v>850000</v>
      </c>
      <c r="O29" s="225">
        <f t="shared" si="228"/>
        <v>850000</v>
      </c>
      <c r="P29" s="225">
        <f t="shared" si="228"/>
        <v>0</v>
      </c>
      <c r="Q29" s="225">
        <f t="shared" si="228"/>
        <v>0</v>
      </c>
      <c r="R29" s="225">
        <f t="shared" si="228"/>
        <v>0</v>
      </c>
      <c r="S29" s="225">
        <f t="shared" si="228"/>
        <v>0</v>
      </c>
      <c r="T29" s="225">
        <f t="shared" si="228"/>
        <v>0</v>
      </c>
      <c r="U29" s="225">
        <f t="shared" si="228"/>
        <v>0</v>
      </c>
      <c r="V29" s="225">
        <f t="shared" si="228"/>
        <v>0</v>
      </c>
      <c r="W29" s="225">
        <f t="shared" si="228"/>
        <v>0</v>
      </c>
      <c r="X29" s="225">
        <f t="shared" si="228"/>
        <v>0</v>
      </c>
      <c r="Y29" s="225">
        <f t="shared" si="228"/>
        <v>0</v>
      </c>
      <c r="Z29" s="225">
        <f t="shared" si="228"/>
        <v>0</v>
      </c>
      <c r="AA29" s="225">
        <f t="shared" si="228"/>
        <v>0</v>
      </c>
      <c r="AB29" s="225">
        <f t="shared" si="228"/>
        <v>0</v>
      </c>
      <c r="AC29" s="225">
        <f t="shared" si="228"/>
        <v>0</v>
      </c>
      <c r="AD29" s="225">
        <f t="shared" si="228"/>
        <v>0</v>
      </c>
      <c r="AE29" s="225">
        <f t="shared" si="228"/>
        <v>0</v>
      </c>
      <c r="AF29" s="225">
        <f t="shared" si="228"/>
        <v>0</v>
      </c>
      <c r="AG29" s="225">
        <f t="shared" si="228"/>
        <v>0</v>
      </c>
      <c r="AH29" s="225">
        <f t="shared" si="228"/>
        <v>0</v>
      </c>
      <c r="AI29" s="225">
        <f t="shared" si="228"/>
        <v>0</v>
      </c>
      <c r="AJ29" s="225">
        <f t="shared" si="228"/>
        <v>0</v>
      </c>
      <c r="AK29" s="225">
        <f t="shared" si="228"/>
        <v>0</v>
      </c>
      <c r="AL29" s="225">
        <f t="shared" si="228"/>
        <v>0</v>
      </c>
      <c r="AM29" s="225">
        <f t="shared" si="228"/>
        <v>0</v>
      </c>
      <c r="AN29" s="225">
        <f t="shared" si="228"/>
        <v>0</v>
      </c>
      <c r="AO29" s="225">
        <f t="shared" si="228"/>
        <v>0</v>
      </c>
      <c r="AP29" s="225">
        <f t="shared" si="228"/>
        <v>0</v>
      </c>
      <c r="AQ29" s="225">
        <f t="shared" si="228"/>
        <v>0</v>
      </c>
      <c r="AR29" s="225">
        <f t="shared" si="228"/>
        <v>0</v>
      </c>
      <c r="AS29" s="225">
        <f t="shared" si="228"/>
        <v>0</v>
      </c>
      <c r="AT29" s="225">
        <f t="shared" si="228"/>
        <v>0</v>
      </c>
      <c r="AU29" s="225">
        <f t="shared" si="228"/>
        <v>0</v>
      </c>
      <c r="AV29" s="225">
        <f t="shared" si="228"/>
        <v>0</v>
      </c>
      <c r="AW29" s="225">
        <f t="shared" si="228"/>
        <v>0</v>
      </c>
      <c r="AX29" s="225">
        <f t="shared" si="228"/>
        <v>0</v>
      </c>
      <c r="AY29" s="225">
        <f t="shared" si="228"/>
        <v>0</v>
      </c>
      <c r="AZ29" s="225">
        <f t="shared" si="228"/>
        <v>0</v>
      </c>
      <c r="BA29" s="225">
        <f t="shared" si="228"/>
        <v>0</v>
      </c>
      <c r="BB29" s="225">
        <f t="shared" si="228"/>
        <v>0</v>
      </c>
      <c r="BC29" s="225">
        <f t="shared" si="228"/>
        <v>0</v>
      </c>
      <c r="BD29" s="225">
        <f t="shared" si="228"/>
        <v>0</v>
      </c>
      <c r="BE29" s="225">
        <f t="shared" si="228"/>
        <v>0</v>
      </c>
      <c r="BF29" s="225">
        <f t="shared" si="228"/>
        <v>0</v>
      </c>
      <c r="BG29" s="225">
        <f t="shared" si="228"/>
        <v>0</v>
      </c>
      <c r="BH29" s="225">
        <f t="shared" si="228"/>
        <v>0</v>
      </c>
      <c r="BI29" s="225">
        <f t="shared" si="228"/>
        <v>0</v>
      </c>
      <c r="BJ29" s="225">
        <f t="shared" si="228"/>
        <v>0</v>
      </c>
      <c r="BK29" s="225">
        <f t="shared" si="228"/>
        <v>0</v>
      </c>
      <c r="BL29" s="225">
        <f t="shared" si="228"/>
        <v>0</v>
      </c>
      <c r="BM29" s="225">
        <f t="shared" si="228"/>
        <v>0</v>
      </c>
      <c r="BN29" s="225">
        <f t="shared" si="228"/>
        <v>0</v>
      </c>
      <c r="BO29" s="225">
        <f t="shared" si="228"/>
        <v>0</v>
      </c>
      <c r="BP29" s="225">
        <f t="shared" si="228"/>
        <v>0</v>
      </c>
      <c r="BQ29" s="225">
        <f t="shared" si="228"/>
        <v>0</v>
      </c>
      <c r="BR29" s="225">
        <f t="shared" si="228"/>
        <v>0</v>
      </c>
      <c r="BS29" s="225">
        <f t="shared" si="228"/>
        <v>0</v>
      </c>
      <c r="BT29" s="225">
        <f t="shared" si="228"/>
        <v>0</v>
      </c>
      <c r="BU29" s="225">
        <f t="shared" si="228"/>
        <v>0</v>
      </c>
      <c r="BV29" s="225">
        <f t="shared" si="228"/>
        <v>0</v>
      </c>
      <c r="BW29" s="225">
        <f t="shared" si="228"/>
        <v>0</v>
      </c>
      <c r="BX29" s="225">
        <f t="shared" ref="BX29:EI29" si="229">$H$29/$J$29*$G$29*BX10</f>
        <v>0</v>
      </c>
      <c r="BY29" s="225">
        <f t="shared" si="229"/>
        <v>0</v>
      </c>
      <c r="BZ29" s="225">
        <f t="shared" si="229"/>
        <v>0</v>
      </c>
      <c r="CA29" s="225">
        <f t="shared" si="229"/>
        <v>0</v>
      </c>
      <c r="CB29" s="225">
        <f t="shared" si="229"/>
        <v>0</v>
      </c>
      <c r="CC29" s="225">
        <f t="shared" si="229"/>
        <v>0</v>
      </c>
      <c r="CD29" s="225">
        <f t="shared" si="229"/>
        <v>0</v>
      </c>
      <c r="CE29" s="225">
        <f t="shared" si="229"/>
        <v>0</v>
      </c>
      <c r="CF29" s="225">
        <f t="shared" si="229"/>
        <v>0</v>
      </c>
      <c r="CG29" s="225">
        <f t="shared" si="229"/>
        <v>0</v>
      </c>
      <c r="CH29" s="225">
        <f t="shared" si="229"/>
        <v>0</v>
      </c>
      <c r="CI29" s="225">
        <f t="shared" si="229"/>
        <v>0</v>
      </c>
      <c r="CJ29" s="225">
        <f t="shared" si="229"/>
        <v>0</v>
      </c>
      <c r="CK29" s="225">
        <f t="shared" si="229"/>
        <v>0</v>
      </c>
      <c r="CL29" s="225">
        <f t="shared" si="229"/>
        <v>0</v>
      </c>
      <c r="CM29" s="225">
        <f t="shared" si="229"/>
        <v>0</v>
      </c>
      <c r="CN29" s="225">
        <f t="shared" si="229"/>
        <v>0</v>
      </c>
      <c r="CO29" s="225">
        <f t="shared" si="229"/>
        <v>0</v>
      </c>
      <c r="CP29" s="225">
        <f t="shared" si="229"/>
        <v>0</v>
      </c>
      <c r="CQ29" s="225">
        <f t="shared" si="229"/>
        <v>0</v>
      </c>
      <c r="CR29" s="225">
        <f t="shared" si="229"/>
        <v>0</v>
      </c>
      <c r="CS29" s="225">
        <f t="shared" si="229"/>
        <v>0</v>
      </c>
      <c r="CT29" s="225">
        <f t="shared" si="229"/>
        <v>0</v>
      </c>
      <c r="CU29" s="225">
        <f t="shared" si="229"/>
        <v>0</v>
      </c>
      <c r="CV29" s="225">
        <f t="shared" si="229"/>
        <v>0</v>
      </c>
      <c r="CW29" s="225">
        <f t="shared" si="229"/>
        <v>0</v>
      </c>
      <c r="CX29" s="225">
        <f t="shared" si="229"/>
        <v>0</v>
      </c>
      <c r="CY29" s="225">
        <f t="shared" si="229"/>
        <v>0</v>
      </c>
      <c r="CZ29" s="225">
        <f t="shared" si="229"/>
        <v>0</v>
      </c>
      <c r="DA29" s="225">
        <f t="shared" si="229"/>
        <v>0</v>
      </c>
      <c r="DB29" s="225">
        <f t="shared" si="229"/>
        <v>0</v>
      </c>
      <c r="DC29" s="225">
        <f t="shared" si="229"/>
        <v>0</v>
      </c>
      <c r="DD29" s="225">
        <f t="shared" si="229"/>
        <v>0</v>
      </c>
      <c r="DE29" s="225">
        <f t="shared" si="229"/>
        <v>0</v>
      </c>
      <c r="DF29" s="225">
        <f t="shared" si="229"/>
        <v>0</v>
      </c>
      <c r="DG29" s="225">
        <f t="shared" si="229"/>
        <v>0</v>
      </c>
      <c r="DH29" s="225">
        <f t="shared" si="229"/>
        <v>0</v>
      </c>
      <c r="DI29" s="225">
        <f t="shared" si="229"/>
        <v>0</v>
      </c>
      <c r="DJ29" s="225">
        <f t="shared" si="229"/>
        <v>0</v>
      </c>
      <c r="DK29" s="225">
        <f t="shared" si="229"/>
        <v>0</v>
      </c>
      <c r="DL29" s="225">
        <f t="shared" si="229"/>
        <v>0</v>
      </c>
      <c r="DM29" s="225">
        <f t="shared" si="229"/>
        <v>0</v>
      </c>
      <c r="DN29" s="225">
        <f t="shared" si="229"/>
        <v>0</v>
      </c>
      <c r="DO29" s="225">
        <f t="shared" si="229"/>
        <v>0</v>
      </c>
      <c r="DP29" s="225">
        <f t="shared" si="229"/>
        <v>0</v>
      </c>
      <c r="DQ29" s="225">
        <f t="shared" si="229"/>
        <v>0</v>
      </c>
      <c r="DR29" s="225">
        <f t="shared" si="229"/>
        <v>0</v>
      </c>
      <c r="DS29" s="225">
        <f t="shared" si="229"/>
        <v>0</v>
      </c>
      <c r="DT29" s="225">
        <f t="shared" si="229"/>
        <v>0</v>
      </c>
      <c r="DU29" s="225">
        <f t="shared" si="229"/>
        <v>0</v>
      </c>
      <c r="DV29" s="225">
        <f t="shared" si="229"/>
        <v>0</v>
      </c>
      <c r="DW29" s="225">
        <f t="shared" si="229"/>
        <v>0</v>
      </c>
      <c r="DX29" s="225">
        <f t="shared" si="229"/>
        <v>0</v>
      </c>
      <c r="DY29" s="225">
        <f t="shared" si="229"/>
        <v>0</v>
      </c>
      <c r="DZ29" s="225">
        <f t="shared" si="229"/>
        <v>0</v>
      </c>
      <c r="EA29" s="225">
        <f t="shared" si="229"/>
        <v>0</v>
      </c>
      <c r="EB29" s="225">
        <f t="shared" si="229"/>
        <v>0</v>
      </c>
      <c r="EC29" s="225">
        <f t="shared" si="229"/>
        <v>0</v>
      </c>
      <c r="ED29" s="225">
        <f t="shared" si="229"/>
        <v>0</v>
      </c>
      <c r="EE29" s="225">
        <f t="shared" si="229"/>
        <v>0</v>
      </c>
      <c r="EF29" s="225">
        <f t="shared" si="229"/>
        <v>0</v>
      </c>
      <c r="EG29" s="225">
        <f t="shared" si="229"/>
        <v>0</v>
      </c>
      <c r="EH29" s="225">
        <f t="shared" si="229"/>
        <v>0</v>
      </c>
      <c r="EI29" s="225">
        <f t="shared" si="229"/>
        <v>0</v>
      </c>
      <c r="EJ29" s="225">
        <f t="shared" ref="EJ29:EZ29" si="230">$H$29/$J$29*$G$29*EJ10</f>
        <v>0</v>
      </c>
      <c r="EK29" s="225">
        <f t="shared" si="230"/>
        <v>0</v>
      </c>
      <c r="EL29" s="225">
        <f t="shared" si="230"/>
        <v>0</v>
      </c>
      <c r="EM29" s="225">
        <f t="shared" si="230"/>
        <v>0</v>
      </c>
      <c r="EN29" s="225">
        <f t="shared" si="230"/>
        <v>0</v>
      </c>
      <c r="EO29" s="225">
        <f t="shared" si="230"/>
        <v>0</v>
      </c>
      <c r="EP29" s="225">
        <f t="shared" si="230"/>
        <v>0</v>
      </c>
      <c r="EQ29" s="225">
        <f t="shared" si="230"/>
        <v>0</v>
      </c>
      <c r="ER29" s="225">
        <f t="shared" si="230"/>
        <v>0</v>
      </c>
      <c r="ES29" s="225">
        <f t="shared" si="230"/>
        <v>0</v>
      </c>
      <c r="ET29" s="225">
        <f t="shared" si="230"/>
        <v>0</v>
      </c>
      <c r="EU29" s="225">
        <f t="shared" si="230"/>
        <v>0</v>
      </c>
      <c r="EV29" s="225">
        <f t="shared" si="230"/>
        <v>0</v>
      </c>
      <c r="EW29" s="225">
        <f t="shared" si="230"/>
        <v>0</v>
      </c>
      <c r="EX29" s="225">
        <f t="shared" si="230"/>
        <v>0</v>
      </c>
      <c r="EY29" s="225">
        <f t="shared" si="230"/>
        <v>0</v>
      </c>
      <c r="EZ29" s="225">
        <f t="shared" si="230"/>
        <v>0</v>
      </c>
      <c r="FA29" s="225">
        <f t="shared" ref="FA29:GI29" si="231">$H$29/$J$29*$G$29*FA10</f>
        <v>0</v>
      </c>
      <c r="FB29" s="225">
        <f t="shared" si="231"/>
        <v>0</v>
      </c>
      <c r="FC29" s="225">
        <f t="shared" si="231"/>
        <v>0</v>
      </c>
      <c r="FD29" s="225">
        <f t="shared" si="231"/>
        <v>0</v>
      </c>
      <c r="FE29" s="225">
        <f t="shared" si="231"/>
        <v>0</v>
      </c>
      <c r="FF29" s="225">
        <f t="shared" si="231"/>
        <v>0</v>
      </c>
      <c r="FG29" s="225">
        <f t="shared" si="231"/>
        <v>0</v>
      </c>
      <c r="FH29" s="225">
        <f t="shared" si="231"/>
        <v>0</v>
      </c>
      <c r="FI29" s="225">
        <f t="shared" si="231"/>
        <v>0</v>
      </c>
      <c r="FJ29" s="225">
        <f t="shared" si="231"/>
        <v>0</v>
      </c>
      <c r="FK29" s="225">
        <f t="shared" si="231"/>
        <v>0</v>
      </c>
      <c r="FL29" s="225">
        <f t="shared" si="231"/>
        <v>0</v>
      </c>
      <c r="FM29" s="225">
        <f t="shared" si="231"/>
        <v>0</v>
      </c>
      <c r="FN29" s="225">
        <f t="shared" si="231"/>
        <v>0</v>
      </c>
      <c r="FO29" s="225">
        <f t="shared" si="231"/>
        <v>0</v>
      </c>
      <c r="FP29" s="225">
        <f t="shared" si="231"/>
        <v>0</v>
      </c>
      <c r="FQ29" s="225">
        <f t="shared" si="231"/>
        <v>0</v>
      </c>
      <c r="FR29" s="225">
        <f t="shared" si="231"/>
        <v>0</v>
      </c>
      <c r="FS29" s="225">
        <f t="shared" si="231"/>
        <v>0</v>
      </c>
      <c r="FT29" s="225">
        <f t="shared" si="231"/>
        <v>0</v>
      </c>
      <c r="FU29" s="225">
        <f t="shared" si="231"/>
        <v>0</v>
      </c>
      <c r="FV29" s="225">
        <f t="shared" si="231"/>
        <v>0</v>
      </c>
      <c r="FW29" s="225">
        <f t="shared" si="231"/>
        <v>0</v>
      </c>
      <c r="FX29" s="225">
        <f t="shared" si="231"/>
        <v>0</v>
      </c>
      <c r="FY29" s="225">
        <f t="shared" si="231"/>
        <v>0</v>
      </c>
      <c r="FZ29" s="225">
        <f t="shared" si="231"/>
        <v>0</v>
      </c>
      <c r="GA29" s="225">
        <f t="shared" si="231"/>
        <v>0</v>
      </c>
      <c r="GB29" s="225">
        <f t="shared" si="231"/>
        <v>0</v>
      </c>
      <c r="GC29" s="225">
        <f t="shared" si="231"/>
        <v>0</v>
      </c>
      <c r="GD29" s="225">
        <f t="shared" si="231"/>
        <v>0</v>
      </c>
      <c r="GE29" s="225">
        <f t="shared" si="231"/>
        <v>0</v>
      </c>
      <c r="GF29" s="225">
        <f t="shared" si="231"/>
        <v>0</v>
      </c>
      <c r="GG29" s="225">
        <f t="shared" si="231"/>
        <v>0</v>
      </c>
      <c r="GH29" s="225">
        <f t="shared" si="231"/>
        <v>0</v>
      </c>
      <c r="GI29" s="225">
        <f t="shared" si="231"/>
        <v>0</v>
      </c>
      <c r="GJ29" s="225">
        <f t="shared" ref="GJ29:GW29" si="232">$H$29/$J$29*$G$29*GJ10</f>
        <v>0</v>
      </c>
      <c r="GK29" s="225">
        <f t="shared" si="232"/>
        <v>0</v>
      </c>
      <c r="GL29" s="225">
        <f t="shared" si="232"/>
        <v>0</v>
      </c>
      <c r="GM29" s="225">
        <f t="shared" si="232"/>
        <v>0</v>
      </c>
      <c r="GN29" s="225">
        <f t="shared" si="232"/>
        <v>0</v>
      </c>
      <c r="GO29" s="225">
        <f t="shared" si="232"/>
        <v>0</v>
      </c>
      <c r="GP29" s="225">
        <f t="shared" si="232"/>
        <v>0</v>
      </c>
      <c r="GQ29" s="225">
        <f t="shared" si="232"/>
        <v>0</v>
      </c>
      <c r="GR29" s="225">
        <f t="shared" si="232"/>
        <v>0</v>
      </c>
      <c r="GS29" s="225">
        <f t="shared" si="232"/>
        <v>0</v>
      </c>
      <c r="GT29" s="225">
        <f t="shared" si="232"/>
        <v>0</v>
      </c>
      <c r="GU29" s="225">
        <f t="shared" si="232"/>
        <v>0</v>
      </c>
      <c r="GV29" s="225">
        <f t="shared" si="232"/>
        <v>0</v>
      </c>
      <c r="GW29" s="225">
        <f t="shared" si="232"/>
        <v>0</v>
      </c>
    </row>
    <row r="30" spans="1:205" x14ac:dyDescent="0.3">
      <c r="D30" s="141" t="s">
        <v>238</v>
      </c>
      <c r="E30" s="127" t="s">
        <v>572</v>
      </c>
      <c r="G30" s="9"/>
      <c r="L30" s="225">
        <f>K30+L29</f>
        <v>850000</v>
      </c>
      <c r="M30" s="225">
        <f t="shared" ref="M30:BX30" si="233">L30+M29</f>
        <v>1700000</v>
      </c>
      <c r="N30" s="225">
        <f t="shared" si="233"/>
        <v>2550000</v>
      </c>
      <c r="O30" s="225">
        <f t="shared" si="233"/>
        <v>3400000</v>
      </c>
      <c r="P30" s="225">
        <f t="shared" si="233"/>
        <v>3400000</v>
      </c>
      <c r="Q30" s="225">
        <f t="shared" si="233"/>
        <v>3400000</v>
      </c>
      <c r="R30" s="225">
        <f t="shared" si="233"/>
        <v>3400000</v>
      </c>
      <c r="S30" s="225">
        <f t="shared" si="233"/>
        <v>3400000</v>
      </c>
      <c r="T30" s="225">
        <f t="shared" si="233"/>
        <v>3400000</v>
      </c>
      <c r="U30" s="225">
        <f t="shared" si="233"/>
        <v>3400000</v>
      </c>
      <c r="V30" s="225">
        <f t="shared" si="233"/>
        <v>3400000</v>
      </c>
      <c r="W30" s="225">
        <f t="shared" si="233"/>
        <v>3400000</v>
      </c>
      <c r="X30" s="225">
        <f t="shared" si="233"/>
        <v>3400000</v>
      </c>
      <c r="Y30" s="225">
        <f t="shared" si="233"/>
        <v>3400000</v>
      </c>
      <c r="Z30" s="225">
        <f t="shared" si="233"/>
        <v>3400000</v>
      </c>
      <c r="AA30" s="225">
        <f t="shared" si="233"/>
        <v>3400000</v>
      </c>
      <c r="AB30" s="225">
        <f t="shared" si="233"/>
        <v>3400000</v>
      </c>
      <c r="AC30" s="225">
        <f t="shared" si="233"/>
        <v>3400000</v>
      </c>
      <c r="AD30" s="225">
        <f t="shared" si="233"/>
        <v>3400000</v>
      </c>
      <c r="AE30" s="225">
        <f t="shared" si="233"/>
        <v>3400000</v>
      </c>
      <c r="AF30" s="225">
        <f t="shared" si="233"/>
        <v>3400000</v>
      </c>
      <c r="AG30" s="225">
        <f t="shared" si="233"/>
        <v>3400000</v>
      </c>
      <c r="AH30" s="225">
        <f t="shared" si="233"/>
        <v>3400000</v>
      </c>
      <c r="AI30" s="225">
        <f t="shared" si="233"/>
        <v>3400000</v>
      </c>
      <c r="AJ30" s="225">
        <f t="shared" si="233"/>
        <v>3400000</v>
      </c>
      <c r="AK30" s="225">
        <f t="shared" si="233"/>
        <v>3400000</v>
      </c>
      <c r="AL30" s="225">
        <f t="shared" si="233"/>
        <v>3400000</v>
      </c>
      <c r="AM30" s="225">
        <f t="shared" si="233"/>
        <v>3400000</v>
      </c>
      <c r="AN30" s="225">
        <f t="shared" si="233"/>
        <v>3400000</v>
      </c>
      <c r="AO30" s="225">
        <f t="shared" si="233"/>
        <v>3400000</v>
      </c>
      <c r="AP30" s="225">
        <f t="shared" si="233"/>
        <v>3400000</v>
      </c>
      <c r="AQ30" s="225">
        <f t="shared" si="233"/>
        <v>3400000</v>
      </c>
      <c r="AR30" s="225">
        <f t="shared" si="233"/>
        <v>3400000</v>
      </c>
      <c r="AS30" s="225">
        <f t="shared" si="233"/>
        <v>3400000</v>
      </c>
      <c r="AT30" s="225">
        <f t="shared" si="233"/>
        <v>3400000</v>
      </c>
      <c r="AU30" s="225">
        <f t="shared" si="233"/>
        <v>3400000</v>
      </c>
      <c r="AV30" s="225">
        <f t="shared" si="233"/>
        <v>3400000</v>
      </c>
      <c r="AW30" s="225">
        <f t="shared" si="233"/>
        <v>3400000</v>
      </c>
      <c r="AX30" s="225">
        <f t="shared" si="233"/>
        <v>3400000</v>
      </c>
      <c r="AY30" s="225">
        <f t="shared" si="233"/>
        <v>3400000</v>
      </c>
      <c r="AZ30" s="225">
        <f t="shared" si="233"/>
        <v>3400000</v>
      </c>
      <c r="BA30" s="225">
        <f t="shared" si="233"/>
        <v>3400000</v>
      </c>
      <c r="BB30" s="225">
        <f t="shared" si="233"/>
        <v>3400000</v>
      </c>
      <c r="BC30" s="225">
        <f t="shared" si="233"/>
        <v>3400000</v>
      </c>
      <c r="BD30" s="225">
        <f t="shared" si="233"/>
        <v>3400000</v>
      </c>
      <c r="BE30" s="225">
        <f t="shared" si="233"/>
        <v>3400000</v>
      </c>
      <c r="BF30" s="225">
        <f t="shared" si="233"/>
        <v>3400000</v>
      </c>
      <c r="BG30" s="225">
        <f t="shared" si="233"/>
        <v>3400000</v>
      </c>
      <c r="BH30" s="225">
        <f t="shared" si="233"/>
        <v>3400000</v>
      </c>
      <c r="BI30" s="225">
        <f t="shared" si="233"/>
        <v>3400000</v>
      </c>
      <c r="BJ30" s="225">
        <f t="shared" si="233"/>
        <v>3400000</v>
      </c>
      <c r="BK30" s="225">
        <f t="shared" si="233"/>
        <v>3400000</v>
      </c>
      <c r="BL30" s="225">
        <f t="shared" si="233"/>
        <v>3400000</v>
      </c>
      <c r="BM30" s="225">
        <f t="shared" si="233"/>
        <v>3400000</v>
      </c>
      <c r="BN30" s="225">
        <f t="shared" si="233"/>
        <v>3400000</v>
      </c>
      <c r="BO30" s="225">
        <f t="shared" si="233"/>
        <v>3400000</v>
      </c>
      <c r="BP30" s="225">
        <f t="shared" si="233"/>
        <v>3400000</v>
      </c>
      <c r="BQ30" s="225">
        <f t="shared" si="233"/>
        <v>3400000</v>
      </c>
      <c r="BR30" s="225">
        <f t="shared" si="233"/>
        <v>3400000</v>
      </c>
      <c r="BS30" s="225">
        <f t="shared" si="233"/>
        <v>3400000</v>
      </c>
      <c r="BT30" s="225">
        <f t="shared" si="233"/>
        <v>3400000</v>
      </c>
      <c r="BU30" s="225">
        <f t="shared" si="233"/>
        <v>3400000</v>
      </c>
      <c r="BV30" s="225">
        <f t="shared" si="233"/>
        <v>3400000</v>
      </c>
      <c r="BW30" s="225">
        <f t="shared" si="233"/>
        <v>3400000</v>
      </c>
      <c r="BX30" s="225">
        <f t="shared" si="233"/>
        <v>3400000</v>
      </c>
      <c r="BY30" s="225">
        <f t="shared" ref="BY30:EJ30" si="234">BX30+BY29</f>
        <v>3400000</v>
      </c>
      <c r="BZ30" s="225">
        <f t="shared" si="234"/>
        <v>3400000</v>
      </c>
      <c r="CA30" s="225">
        <f t="shared" si="234"/>
        <v>3400000</v>
      </c>
      <c r="CB30" s="225">
        <f t="shared" si="234"/>
        <v>3400000</v>
      </c>
      <c r="CC30" s="225">
        <f t="shared" si="234"/>
        <v>3400000</v>
      </c>
      <c r="CD30" s="225">
        <f t="shared" si="234"/>
        <v>3400000</v>
      </c>
      <c r="CE30" s="225">
        <f t="shared" si="234"/>
        <v>3400000</v>
      </c>
      <c r="CF30" s="225">
        <f t="shared" si="234"/>
        <v>3400000</v>
      </c>
      <c r="CG30" s="225">
        <f t="shared" si="234"/>
        <v>3400000</v>
      </c>
      <c r="CH30" s="225">
        <f t="shared" si="234"/>
        <v>3400000</v>
      </c>
      <c r="CI30" s="225">
        <f t="shared" si="234"/>
        <v>3400000</v>
      </c>
      <c r="CJ30" s="225">
        <f t="shared" si="234"/>
        <v>3400000</v>
      </c>
      <c r="CK30" s="225">
        <f t="shared" si="234"/>
        <v>3400000</v>
      </c>
      <c r="CL30" s="225">
        <f t="shared" si="234"/>
        <v>3400000</v>
      </c>
      <c r="CM30" s="225">
        <f t="shared" si="234"/>
        <v>3400000</v>
      </c>
      <c r="CN30" s="225">
        <f t="shared" si="234"/>
        <v>3400000</v>
      </c>
      <c r="CO30" s="225">
        <f t="shared" si="234"/>
        <v>3400000</v>
      </c>
      <c r="CP30" s="225">
        <f t="shared" si="234"/>
        <v>3400000</v>
      </c>
      <c r="CQ30" s="225">
        <f t="shared" si="234"/>
        <v>3400000</v>
      </c>
      <c r="CR30" s="225">
        <f t="shared" si="234"/>
        <v>3400000</v>
      </c>
      <c r="CS30" s="225">
        <f t="shared" si="234"/>
        <v>3400000</v>
      </c>
      <c r="CT30" s="225">
        <f t="shared" si="234"/>
        <v>3400000</v>
      </c>
      <c r="CU30" s="225">
        <f t="shared" si="234"/>
        <v>3400000</v>
      </c>
      <c r="CV30" s="225">
        <f t="shared" si="234"/>
        <v>3400000</v>
      </c>
      <c r="CW30" s="225">
        <f t="shared" si="234"/>
        <v>3400000</v>
      </c>
      <c r="CX30" s="225">
        <f t="shared" si="234"/>
        <v>3400000</v>
      </c>
      <c r="CY30" s="225">
        <f t="shared" si="234"/>
        <v>3400000</v>
      </c>
      <c r="CZ30" s="225">
        <f t="shared" si="234"/>
        <v>3400000</v>
      </c>
      <c r="DA30" s="225">
        <f t="shared" si="234"/>
        <v>3400000</v>
      </c>
      <c r="DB30" s="225">
        <f t="shared" si="234"/>
        <v>3400000</v>
      </c>
      <c r="DC30" s="225">
        <f t="shared" si="234"/>
        <v>3400000</v>
      </c>
      <c r="DD30" s="225">
        <f t="shared" si="234"/>
        <v>3400000</v>
      </c>
      <c r="DE30" s="225">
        <f t="shared" si="234"/>
        <v>3400000</v>
      </c>
      <c r="DF30" s="225">
        <f t="shared" si="234"/>
        <v>3400000</v>
      </c>
      <c r="DG30" s="225">
        <f t="shared" si="234"/>
        <v>3400000</v>
      </c>
      <c r="DH30" s="225">
        <f t="shared" si="234"/>
        <v>3400000</v>
      </c>
      <c r="DI30" s="225">
        <f t="shared" si="234"/>
        <v>3400000</v>
      </c>
      <c r="DJ30" s="225">
        <f t="shared" si="234"/>
        <v>3400000</v>
      </c>
      <c r="DK30" s="225">
        <f t="shared" si="234"/>
        <v>3400000</v>
      </c>
      <c r="DL30" s="225">
        <f t="shared" si="234"/>
        <v>3400000</v>
      </c>
      <c r="DM30" s="225">
        <f t="shared" si="234"/>
        <v>3400000</v>
      </c>
      <c r="DN30" s="225">
        <f t="shared" si="234"/>
        <v>3400000</v>
      </c>
      <c r="DO30" s="225">
        <f t="shared" si="234"/>
        <v>3400000</v>
      </c>
      <c r="DP30" s="225">
        <f t="shared" si="234"/>
        <v>3400000</v>
      </c>
      <c r="DQ30" s="225">
        <f t="shared" si="234"/>
        <v>3400000</v>
      </c>
      <c r="DR30" s="225">
        <f t="shared" si="234"/>
        <v>3400000</v>
      </c>
      <c r="DS30" s="225">
        <f t="shared" si="234"/>
        <v>3400000</v>
      </c>
      <c r="DT30" s="225">
        <f t="shared" si="234"/>
        <v>3400000</v>
      </c>
      <c r="DU30" s="225">
        <f t="shared" si="234"/>
        <v>3400000</v>
      </c>
      <c r="DV30" s="225">
        <f t="shared" si="234"/>
        <v>3400000</v>
      </c>
      <c r="DW30" s="225">
        <f t="shared" si="234"/>
        <v>3400000</v>
      </c>
      <c r="DX30" s="225">
        <f t="shared" si="234"/>
        <v>3400000</v>
      </c>
      <c r="DY30" s="225">
        <f t="shared" si="234"/>
        <v>3400000</v>
      </c>
      <c r="DZ30" s="225">
        <f t="shared" si="234"/>
        <v>3400000</v>
      </c>
      <c r="EA30" s="225">
        <f t="shared" si="234"/>
        <v>3400000</v>
      </c>
      <c r="EB30" s="225">
        <f t="shared" si="234"/>
        <v>3400000</v>
      </c>
      <c r="EC30" s="225">
        <f t="shared" si="234"/>
        <v>3400000</v>
      </c>
      <c r="ED30" s="225">
        <f t="shared" si="234"/>
        <v>3400000</v>
      </c>
      <c r="EE30" s="225">
        <f t="shared" si="234"/>
        <v>3400000</v>
      </c>
      <c r="EF30" s="225">
        <f t="shared" si="234"/>
        <v>3400000</v>
      </c>
      <c r="EG30" s="225">
        <f t="shared" si="234"/>
        <v>3400000</v>
      </c>
      <c r="EH30" s="225">
        <f t="shared" si="234"/>
        <v>3400000</v>
      </c>
      <c r="EI30" s="225">
        <f t="shared" si="234"/>
        <v>3400000</v>
      </c>
      <c r="EJ30" s="225">
        <f t="shared" si="234"/>
        <v>3400000</v>
      </c>
      <c r="EK30" s="225">
        <f t="shared" ref="EK30:EZ30" si="235">EJ30+EK29</f>
        <v>3400000</v>
      </c>
      <c r="EL30" s="225">
        <f t="shared" si="235"/>
        <v>3400000</v>
      </c>
      <c r="EM30" s="225">
        <f t="shared" si="235"/>
        <v>3400000</v>
      </c>
      <c r="EN30" s="225">
        <f t="shared" si="235"/>
        <v>3400000</v>
      </c>
      <c r="EO30" s="225">
        <f t="shared" si="235"/>
        <v>3400000</v>
      </c>
      <c r="EP30" s="225">
        <f t="shared" si="235"/>
        <v>3400000</v>
      </c>
      <c r="EQ30" s="225">
        <f t="shared" si="235"/>
        <v>3400000</v>
      </c>
      <c r="ER30" s="225">
        <f t="shared" si="235"/>
        <v>3400000</v>
      </c>
      <c r="ES30" s="225">
        <f t="shared" si="235"/>
        <v>3400000</v>
      </c>
      <c r="ET30" s="225">
        <f t="shared" si="235"/>
        <v>3400000</v>
      </c>
      <c r="EU30" s="225">
        <f t="shared" si="235"/>
        <v>3400000</v>
      </c>
      <c r="EV30" s="225">
        <f t="shared" si="235"/>
        <v>3400000</v>
      </c>
      <c r="EW30" s="225">
        <f t="shared" si="235"/>
        <v>3400000</v>
      </c>
      <c r="EX30" s="225">
        <f t="shared" si="235"/>
        <v>3400000</v>
      </c>
      <c r="EY30" s="225">
        <f t="shared" si="235"/>
        <v>3400000</v>
      </c>
      <c r="EZ30" s="225">
        <f t="shared" si="235"/>
        <v>3400000</v>
      </c>
      <c r="FA30" s="225">
        <f t="shared" ref="FA30" si="236">EZ30+FA29</f>
        <v>3400000</v>
      </c>
      <c r="FB30" s="225">
        <f t="shared" ref="FB30" si="237">FA30+FB29</f>
        <v>3400000</v>
      </c>
      <c r="FC30" s="225">
        <f t="shared" ref="FC30" si="238">FB30+FC29</f>
        <v>3400000</v>
      </c>
      <c r="FD30" s="225">
        <f t="shared" ref="FD30" si="239">FC30+FD29</f>
        <v>3400000</v>
      </c>
      <c r="FE30" s="225">
        <f t="shared" ref="FE30" si="240">FD30+FE29</f>
        <v>3400000</v>
      </c>
      <c r="FF30" s="225">
        <f t="shared" ref="FF30" si="241">FE30+FF29</f>
        <v>3400000</v>
      </c>
      <c r="FG30" s="225">
        <f t="shared" ref="FG30" si="242">FF30+FG29</f>
        <v>3400000</v>
      </c>
      <c r="FH30" s="225">
        <f t="shared" ref="FH30" si="243">FG30+FH29</f>
        <v>3400000</v>
      </c>
      <c r="FI30" s="225">
        <f t="shared" ref="FI30" si="244">FH30+FI29</f>
        <v>3400000</v>
      </c>
      <c r="FJ30" s="225">
        <f t="shared" ref="FJ30" si="245">FI30+FJ29</f>
        <v>3400000</v>
      </c>
      <c r="FK30" s="225">
        <f t="shared" ref="FK30" si="246">FJ30+FK29</f>
        <v>3400000</v>
      </c>
      <c r="FL30" s="225">
        <f t="shared" ref="FL30" si="247">FK30+FL29</f>
        <v>3400000</v>
      </c>
      <c r="FM30" s="225">
        <f t="shared" ref="FM30" si="248">FL30+FM29</f>
        <v>3400000</v>
      </c>
      <c r="FN30" s="225">
        <f t="shared" ref="FN30" si="249">FM30+FN29</f>
        <v>3400000</v>
      </c>
      <c r="FO30" s="225">
        <f t="shared" ref="FO30" si="250">FN30+FO29</f>
        <v>3400000</v>
      </c>
      <c r="FP30" s="225">
        <f t="shared" ref="FP30" si="251">FO30+FP29</f>
        <v>3400000</v>
      </c>
      <c r="FQ30" s="225">
        <f t="shared" ref="FQ30" si="252">FP30+FQ29</f>
        <v>3400000</v>
      </c>
      <c r="FR30" s="225">
        <f t="shared" ref="FR30" si="253">FQ30+FR29</f>
        <v>3400000</v>
      </c>
      <c r="FS30" s="225">
        <f t="shared" ref="FS30" si="254">FR30+FS29</f>
        <v>3400000</v>
      </c>
      <c r="FT30" s="225">
        <f t="shared" ref="FT30" si="255">FS30+FT29</f>
        <v>3400000</v>
      </c>
      <c r="FU30" s="225">
        <f t="shared" ref="FU30" si="256">FT30+FU29</f>
        <v>3400000</v>
      </c>
      <c r="FV30" s="225">
        <f t="shared" ref="FV30" si="257">FU30+FV29</f>
        <v>3400000</v>
      </c>
      <c r="FW30" s="225">
        <f t="shared" ref="FW30" si="258">FV30+FW29</f>
        <v>3400000</v>
      </c>
      <c r="FX30" s="225">
        <f t="shared" ref="FX30" si="259">FW30+FX29</f>
        <v>3400000</v>
      </c>
      <c r="FY30" s="225">
        <f t="shared" ref="FY30" si="260">FX30+FY29</f>
        <v>3400000</v>
      </c>
      <c r="FZ30" s="225">
        <f t="shared" ref="FZ30" si="261">FY30+FZ29</f>
        <v>3400000</v>
      </c>
      <c r="GA30" s="225">
        <f t="shared" ref="GA30" si="262">FZ30+GA29</f>
        <v>3400000</v>
      </c>
      <c r="GB30" s="225">
        <f t="shared" ref="GB30" si="263">GA30+GB29</f>
        <v>3400000</v>
      </c>
      <c r="GC30" s="225">
        <f t="shared" ref="GC30" si="264">GB30+GC29</f>
        <v>3400000</v>
      </c>
      <c r="GD30" s="225">
        <f t="shared" ref="GD30" si="265">GC30+GD29</f>
        <v>3400000</v>
      </c>
      <c r="GE30" s="225">
        <f t="shared" ref="GE30" si="266">GD30+GE29</f>
        <v>3400000</v>
      </c>
      <c r="GF30" s="225">
        <f t="shared" ref="GF30" si="267">GE30+GF29</f>
        <v>3400000</v>
      </c>
      <c r="GG30" s="225">
        <f t="shared" ref="GG30" si="268">GF30+GG29</f>
        <v>3400000</v>
      </c>
      <c r="GH30" s="225">
        <f t="shared" ref="GH30" si="269">GG30+GH29</f>
        <v>3400000</v>
      </c>
      <c r="GI30" s="225">
        <f t="shared" ref="GI30" si="270">GH30+GI29</f>
        <v>3400000</v>
      </c>
      <c r="GJ30" s="225">
        <f t="shared" ref="GJ30" si="271">GI30+GJ29</f>
        <v>3400000</v>
      </c>
      <c r="GK30" s="225">
        <f t="shared" ref="GK30" si="272">GJ30+GK29</f>
        <v>3400000</v>
      </c>
      <c r="GL30" s="225">
        <f t="shared" ref="GL30" si="273">GK30+GL29</f>
        <v>3400000</v>
      </c>
      <c r="GM30" s="225">
        <f t="shared" ref="GM30" si="274">GL30+GM29</f>
        <v>3400000</v>
      </c>
      <c r="GN30" s="225">
        <f t="shared" ref="GN30" si="275">GM30+GN29</f>
        <v>3400000</v>
      </c>
      <c r="GO30" s="225">
        <f t="shared" ref="GO30" si="276">GN30+GO29</f>
        <v>3400000</v>
      </c>
      <c r="GP30" s="225">
        <f t="shared" ref="GP30" si="277">GO30+GP29</f>
        <v>3400000</v>
      </c>
      <c r="GQ30" s="225">
        <f t="shared" ref="GQ30" si="278">GP30+GQ29</f>
        <v>3400000</v>
      </c>
      <c r="GR30" s="225">
        <f t="shared" ref="GR30" si="279">GQ30+GR29</f>
        <v>3400000</v>
      </c>
      <c r="GS30" s="225">
        <f t="shared" ref="GS30" si="280">GR30+GS29</f>
        <v>3400000</v>
      </c>
      <c r="GT30" s="225">
        <f t="shared" ref="GT30" si="281">GS30+GT29</f>
        <v>3400000</v>
      </c>
      <c r="GU30" s="225">
        <f t="shared" ref="GU30" si="282">GT30+GU29</f>
        <v>3400000</v>
      </c>
      <c r="GV30" s="225">
        <f t="shared" ref="GV30" si="283">GU30+GV29</f>
        <v>3400000</v>
      </c>
      <c r="GW30" s="225">
        <f t="shared" ref="GW30" si="284">GV30+GW29</f>
        <v>3400000</v>
      </c>
    </row>
    <row r="31" spans="1:205" x14ac:dyDescent="0.3">
      <c r="D31" s="141" t="s">
        <v>610</v>
      </c>
      <c r="E31" s="127" t="s">
        <v>572</v>
      </c>
      <c r="G31" s="9"/>
      <c r="H31" s="129">
        <f>SUMIFS(L172:GW172,L15:GW15,TRUE)</f>
        <v>22765092.203459099</v>
      </c>
      <c r="I31" s="16"/>
      <c r="L31" s="225">
        <f t="shared" ref="L31:M31" si="285">$H$31*L26</f>
        <v>0</v>
      </c>
      <c r="M31" s="225">
        <f t="shared" si="285"/>
        <v>0</v>
      </c>
      <c r="N31" s="225">
        <f>$H$31*N26</f>
        <v>0</v>
      </c>
      <c r="O31" s="225">
        <f t="shared" ref="O31:BZ31" si="286">$H$31*O26</f>
        <v>0</v>
      </c>
      <c r="P31" s="225">
        <f t="shared" si="286"/>
        <v>13.963278211706387</v>
      </c>
      <c r="Q31" s="225">
        <f t="shared" si="286"/>
        <v>205.54937805753269</v>
      </c>
      <c r="R31" s="225">
        <f t="shared" si="286"/>
        <v>957.39244588759277</v>
      </c>
      <c r="S31" s="225">
        <f t="shared" si="286"/>
        <v>2783.9006734133277</v>
      </c>
      <c r="T31" s="225">
        <f t="shared" si="286"/>
        <v>6253.2037730877582</v>
      </c>
      <c r="U31" s="225">
        <f t="shared" si="286"/>
        <v>11929.88778502248</v>
      </c>
      <c r="V31" s="225">
        <f t="shared" si="286"/>
        <v>20334.44438553906</v>
      </c>
      <c r="W31" s="225">
        <f t="shared" si="286"/>
        <v>31916.031968449712</v>
      </c>
      <c r="X31" s="225">
        <f t="shared" si="286"/>
        <v>47035.717616455579</v>
      </c>
      <c r="Y31" s="225">
        <f t="shared" si="286"/>
        <v>65957.855938274661</v>
      </c>
      <c r="Z31" s="225">
        <f t="shared" si="286"/>
        <v>88847.674200648733</v>
      </c>
      <c r="AA31" s="225">
        <f t="shared" si="286"/>
        <v>115773.48333675794</v>
      </c>
      <c r="AB31" s="225">
        <f t="shared" si="286"/>
        <v>146712.23006726382</v>
      </c>
      <c r="AC31" s="225">
        <f t="shared" si="286"/>
        <v>181557.35418939509</v>
      </c>
      <c r="AD31" s="225">
        <f t="shared" si="286"/>
        <v>220128.12373430486</v>
      </c>
      <c r="AE31" s="225">
        <f t="shared" si="286"/>
        <v>262179.79494709685</v>
      </c>
      <c r="AF31" s="225">
        <f t="shared" si="286"/>
        <v>307414.08892285894</v>
      </c>
      <c r="AG31" s="225">
        <f t="shared" si="286"/>
        <v>355489.59657895862</v>
      </c>
      <c r="AH31" s="225">
        <f t="shared" si="286"/>
        <v>406031.82221441425</v>
      </c>
      <c r="AI31" s="225">
        <f t="shared" si="286"/>
        <v>458642.6564438733</v>
      </c>
      <c r="AJ31" s="225">
        <f t="shared" si="286"/>
        <v>512909.13459168491</v>
      </c>
      <c r="AK31" s="225">
        <f t="shared" si="286"/>
        <v>568411.38909556763</v>
      </c>
      <c r="AL31" s="225">
        <f t="shared" si="286"/>
        <v>624729.74616515345</v>
      </c>
      <c r="AM31" s="225">
        <f t="shared" si="286"/>
        <v>681450.9496383646</v>
      </c>
      <c r="AN31" s="225">
        <f t="shared" si="286"/>
        <v>738173.52019254141</v>
      </c>
      <c r="AO31" s="225">
        <f t="shared" si="286"/>
        <v>794512.27708919381</v>
      </c>
      <c r="AP31" s="225">
        <f t="shared" si="286"/>
        <v>850102.06356093986</v>
      </c>
      <c r="AQ31" s="225">
        <f t="shared" si="286"/>
        <v>904600.7267197147</v>
      </c>
      <c r="AR31" s="225">
        <f t="shared" si="286"/>
        <v>957691.40926638211</v>
      </c>
      <c r="AS31" s="225">
        <f t="shared" si="286"/>
        <v>1009084.2139793892</v>
      </c>
      <c r="AT31" s="225">
        <f t="shared" si="286"/>
        <v>1058517.3035134964</v>
      </c>
      <c r="AU31" s="225">
        <f t="shared" si="286"/>
        <v>1105757.4979171655</v>
      </c>
      <c r="AV31" s="225">
        <f t="shared" si="286"/>
        <v>1150600.4308686582</v>
      </c>
      <c r="AW31" s="225">
        <f t="shared" si="286"/>
        <v>1192870.323259369</v>
      </c>
      <c r="AX31" s="225">
        <f t="shared" si="286"/>
        <v>1232419.4296843894</v>
      </c>
      <c r="AY31" s="225">
        <f t="shared" si="286"/>
        <v>1269127.209852221</v>
      </c>
      <c r="AZ31" s="225">
        <f t="shared" si="286"/>
        <v>1302899.2730743813</v>
      </c>
      <c r="BA31" s="225">
        <f t="shared" si="286"/>
        <v>1333666.1399830985</v>
      </c>
      <c r="BB31" s="225">
        <f t="shared" si="286"/>
        <v>1361381.8615636935</v>
      </c>
      <c r="BC31" s="225">
        <f t="shared" si="286"/>
        <v>1386022.5315657193</v>
      </c>
      <c r="BD31" s="225">
        <f t="shared" si="286"/>
        <v>0</v>
      </c>
      <c r="BE31" s="225">
        <f t="shared" si="286"/>
        <v>0</v>
      </c>
      <c r="BF31" s="225">
        <f t="shared" si="286"/>
        <v>0</v>
      </c>
      <c r="BG31" s="225">
        <f t="shared" si="286"/>
        <v>0</v>
      </c>
      <c r="BH31" s="225">
        <f t="shared" si="286"/>
        <v>0</v>
      </c>
      <c r="BI31" s="225">
        <f t="shared" si="286"/>
        <v>0</v>
      </c>
      <c r="BJ31" s="225">
        <f t="shared" si="286"/>
        <v>0</v>
      </c>
      <c r="BK31" s="225">
        <f t="shared" si="286"/>
        <v>0</v>
      </c>
      <c r="BL31" s="225">
        <f t="shared" si="286"/>
        <v>0</v>
      </c>
      <c r="BM31" s="225">
        <f t="shared" si="286"/>
        <v>0</v>
      </c>
      <c r="BN31" s="225">
        <f t="shared" si="286"/>
        <v>0</v>
      </c>
      <c r="BO31" s="225">
        <f t="shared" si="286"/>
        <v>0</v>
      </c>
      <c r="BP31" s="225">
        <f t="shared" si="286"/>
        <v>0</v>
      </c>
      <c r="BQ31" s="225">
        <f t="shared" si="286"/>
        <v>0</v>
      </c>
      <c r="BR31" s="225">
        <f t="shared" si="286"/>
        <v>0</v>
      </c>
      <c r="BS31" s="225">
        <f t="shared" si="286"/>
        <v>0</v>
      </c>
      <c r="BT31" s="225">
        <f t="shared" si="286"/>
        <v>0</v>
      </c>
      <c r="BU31" s="225">
        <f t="shared" si="286"/>
        <v>0</v>
      </c>
      <c r="BV31" s="225">
        <f t="shared" si="286"/>
        <v>0</v>
      </c>
      <c r="BW31" s="225">
        <f t="shared" si="286"/>
        <v>0</v>
      </c>
      <c r="BX31" s="225">
        <f t="shared" si="286"/>
        <v>0</v>
      </c>
      <c r="BY31" s="225">
        <f t="shared" si="286"/>
        <v>0</v>
      </c>
      <c r="BZ31" s="225">
        <f t="shared" si="286"/>
        <v>0</v>
      </c>
      <c r="CA31" s="225">
        <f t="shared" ref="CA31:EL31" si="287">$H$31*CA26</f>
        <v>0</v>
      </c>
      <c r="CB31" s="225">
        <f t="shared" si="287"/>
        <v>0</v>
      </c>
      <c r="CC31" s="225">
        <f t="shared" si="287"/>
        <v>0</v>
      </c>
      <c r="CD31" s="225">
        <f t="shared" si="287"/>
        <v>0</v>
      </c>
      <c r="CE31" s="225">
        <f t="shared" si="287"/>
        <v>0</v>
      </c>
      <c r="CF31" s="225">
        <f t="shared" si="287"/>
        <v>0</v>
      </c>
      <c r="CG31" s="225">
        <f t="shared" si="287"/>
        <v>0</v>
      </c>
      <c r="CH31" s="225">
        <f t="shared" si="287"/>
        <v>0</v>
      </c>
      <c r="CI31" s="225">
        <f t="shared" si="287"/>
        <v>0</v>
      </c>
      <c r="CJ31" s="225">
        <f t="shared" si="287"/>
        <v>0</v>
      </c>
      <c r="CK31" s="225">
        <f t="shared" si="287"/>
        <v>0</v>
      </c>
      <c r="CL31" s="225">
        <f t="shared" si="287"/>
        <v>0</v>
      </c>
      <c r="CM31" s="225">
        <f t="shared" si="287"/>
        <v>0</v>
      </c>
      <c r="CN31" s="225">
        <f t="shared" si="287"/>
        <v>0</v>
      </c>
      <c r="CO31" s="225">
        <f t="shared" si="287"/>
        <v>0</v>
      </c>
      <c r="CP31" s="225">
        <f t="shared" si="287"/>
        <v>0</v>
      </c>
      <c r="CQ31" s="225">
        <f t="shared" si="287"/>
        <v>0</v>
      </c>
      <c r="CR31" s="225">
        <f t="shared" si="287"/>
        <v>0</v>
      </c>
      <c r="CS31" s="225">
        <f t="shared" si="287"/>
        <v>0</v>
      </c>
      <c r="CT31" s="225">
        <f t="shared" si="287"/>
        <v>0</v>
      </c>
      <c r="CU31" s="225">
        <f t="shared" si="287"/>
        <v>0</v>
      </c>
      <c r="CV31" s="225">
        <f t="shared" si="287"/>
        <v>0</v>
      </c>
      <c r="CW31" s="225">
        <f t="shared" si="287"/>
        <v>0</v>
      </c>
      <c r="CX31" s="225">
        <f t="shared" si="287"/>
        <v>0</v>
      </c>
      <c r="CY31" s="225">
        <f t="shared" si="287"/>
        <v>0</v>
      </c>
      <c r="CZ31" s="225">
        <f t="shared" si="287"/>
        <v>0</v>
      </c>
      <c r="DA31" s="225">
        <f t="shared" si="287"/>
        <v>0</v>
      </c>
      <c r="DB31" s="225">
        <f t="shared" si="287"/>
        <v>0</v>
      </c>
      <c r="DC31" s="225">
        <f t="shared" si="287"/>
        <v>0</v>
      </c>
      <c r="DD31" s="225">
        <f t="shared" si="287"/>
        <v>0</v>
      </c>
      <c r="DE31" s="225">
        <f t="shared" si="287"/>
        <v>0</v>
      </c>
      <c r="DF31" s="225">
        <f t="shared" si="287"/>
        <v>0</v>
      </c>
      <c r="DG31" s="225">
        <f t="shared" si="287"/>
        <v>0</v>
      </c>
      <c r="DH31" s="225">
        <f t="shared" si="287"/>
        <v>0</v>
      </c>
      <c r="DI31" s="225">
        <f t="shared" si="287"/>
        <v>0</v>
      </c>
      <c r="DJ31" s="225">
        <f t="shared" si="287"/>
        <v>0</v>
      </c>
      <c r="DK31" s="225">
        <f t="shared" si="287"/>
        <v>0</v>
      </c>
      <c r="DL31" s="225">
        <f t="shared" si="287"/>
        <v>0</v>
      </c>
      <c r="DM31" s="225">
        <f t="shared" si="287"/>
        <v>0</v>
      </c>
      <c r="DN31" s="225">
        <f t="shared" si="287"/>
        <v>0</v>
      </c>
      <c r="DO31" s="225">
        <f t="shared" si="287"/>
        <v>0</v>
      </c>
      <c r="DP31" s="225">
        <f t="shared" si="287"/>
        <v>0</v>
      </c>
      <c r="DQ31" s="225">
        <f t="shared" si="287"/>
        <v>0</v>
      </c>
      <c r="DR31" s="225">
        <f t="shared" si="287"/>
        <v>0</v>
      </c>
      <c r="DS31" s="225">
        <f t="shared" si="287"/>
        <v>0</v>
      </c>
      <c r="DT31" s="225">
        <f t="shared" si="287"/>
        <v>0</v>
      </c>
      <c r="DU31" s="225">
        <f t="shared" si="287"/>
        <v>0</v>
      </c>
      <c r="DV31" s="225">
        <f t="shared" si="287"/>
        <v>0</v>
      </c>
      <c r="DW31" s="225">
        <f t="shared" si="287"/>
        <v>0</v>
      </c>
      <c r="DX31" s="225">
        <f t="shared" si="287"/>
        <v>0</v>
      </c>
      <c r="DY31" s="225">
        <f t="shared" si="287"/>
        <v>0</v>
      </c>
      <c r="DZ31" s="225">
        <f t="shared" si="287"/>
        <v>0</v>
      </c>
      <c r="EA31" s="225">
        <f t="shared" si="287"/>
        <v>0</v>
      </c>
      <c r="EB31" s="225">
        <f t="shared" si="287"/>
        <v>0</v>
      </c>
      <c r="EC31" s="225">
        <f t="shared" si="287"/>
        <v>0</v>
      </c>
      <c r="ED31" s="225">
        <f t="shared" si="287"/>
        <v>0</v>
      </c>
      <c r="EE31" s="225">
        <f t="shared" si="287"/>
        <v>0</v>
      </c>
      <c r="EF31" s="225">
        <f t="shared" si="287"/>
        <v>0</v>
      </c>
      <c r="EG31" s="225">
        <f t="shared" si="287"/>
        <v>0</v>
      </c>
      <c r="EH31" s="225">
        <f t="shared" si="287"/>
        <v>0</v>
      </c>
      <c r="EI31" s="225">
        <f t="shared" si="287"/>
        <v>0</v>
      </c>
      <c r="EJ31" s="225">
        <f t="shared" si="287"/>
        <v>0</v>
      </c>
      <c r="EK31" s="225">
        <f t="shared" si="287"/>
        <v>0</v>
      </c>
      <c r="EL31" s="225">
        <f t="shared" si="287"/>
        <v>0</v>
      </c>
      <c r="EM31" s="225">
        <f t="shared" ref="EM31:GW31" si="288">$H$31*EM26</f>
        <v>0</v>
      </c>
      <c r="EN31" s="225">
        <f t="shared" si="288"/>
        <v>0</v>
      </c>
      <c r="EO31" s="225">
        <f t="shared" si="288"/>
        <v>0</v>
      </c>
      <c r="EP31" s="225">
        <f t="shared" si="288"/>
        <v>0</v>
      </c>
      <c r="EQ31" s="225">
        <f t="shared" si="288"/>
        <v>0</v>
      </c>
      <c r="ER31" s="225">
        <f t="shared" si="288"/>
        <v>0</v>
      </c>
      <c r="ES31" s="225">
        <f t="shared" si="288"/>
        <v>0</v>
      </c>
      <c r="ET31" s="225">
        <f t="shared" si="288"/>
        <v>0</v>
      </c>
      <c r="EU31" s="225">
        <f t="shared" si="288"/>
        <v>0</v>
      </c>
      <c r="EV31" s="225">
        <f t="shared" si="288"/>
        <v>0</v>
      </c>
      <c r="EW31" s="225">
        <f t="shared" si="288"/>
        <v>0</v>
      </c>
      <c r="EX31" s="225">
        <f t="shared" si="288"/>
        <v>0</v>
      </c>
      <c r="EY31" s="225">
        <f t="shared" si="288"/>
        <v>0</v>
      </c>
      <c r="EZ31" s="225">
        <f t="shared" si="288"/>
        <v>0</v>
      </c>
      <c r="FA31" s="225">
        <f t="shared" si="288"/>
        <v>0</v>
      </c>
      <c r="FB31" s="225">
        <f t="shared" si="288"/>
        <v>0</v>
      </c>
      <c r="FC31" s="225">
        <f t="shared" si="288"/>
        <v>0</v>
      </c>
      <c r="FD31" s="225">
        <f t="shared" si="288"/>
        <v>0</v>
      </c>
      <c r="FE31" s="225">
        <f t="shared" si="288"/>
        <v>0</v>
      </c>
      <c r="FF31" s="225">
        <f t="shared" si="288"/>
        <v>0</v>
      </c>
      <c r="FG31" s="225">
        <f t="shared" si="288"/>
        <v>0</v>
      </c>
      <c r="FH31" s="225">
        <f t="shared" si="288"/>
        <v>0</v>
      </c>
      <c r="FI31" s="225">
        <f t="shared" si="288"/>
        <v>0</v>
      </c>
      <c r="FJ31" s="225">
        <f t="shared" si="288"/>
        <v>0</v>
      </c>
      <c r="FK31" s="225">
        <f t="shared" si="288"/>
        <v>0</v>
      </c>
      <c r="FL31" s="225">
        <f t="shared" si="288"/>
        <v>0</v>
      </c>
      <c r="FM31" s="225">
        <f t="shared" si="288"/>
        <v>0</v>
      </c>
      <c r="FN31" s="225">
        <f t="shared" si="288"/>
        <v>0</v>
      </c>
      <c r="FO31" s="225">
        <f t="shared" si="288"/>
        <v>0</v>
      </c>
      <c r="FP31" s="225">
        <f t="shared" si="288"/>
        <v>0</v>
      </c>
      <c r="FQ31" s="225">
        <f t="shared" si="288"/>
        <v>0</v>
      </c>
      <c r="FR31" s="225">
        <f t="shared" si="288"/>
        <v>0</v>
      </c>
      <c r="FS31" s="225">
        <f t="shared" si="288"/>
        <v>0</v>
      </c>
      <c r="FT31" s="225">
        <f t="shared" si="288"/>
        <v>0</v>
      </c>
      <c r="FU31" s="225">
        <f t="shared" si="288"/>
        <v>0</v>
      </c>
      <c r="FV31" s="225">
        <f t="shared" si="288"/>
        <v>0</v>
      </c>
      <c r="FW31" s="225">
        <f t="shared" si="288"/>
        <v>0</v>
      </c>
      <c r="FX31" s="225">
        <f t="shared" si="288"/>
        <v>0</v>
      </c>
      <c r="FY31" s="225">
        <f t="shared" si="288"/>
        <v>0</v>
      </c>
      <c r="FZ31" s="225">
        <f t="shared" si="288"/>
        <v>0</v>
      </c>
      <c r="GA31" s="225">
        <f t="shared" si="288"/>
        <v>0</v>
      </c>
      <c r="GB31" s="225">
        <f t="shared" si="288"/>
        <v>0</v>
      </c>
      <c r="GC31" s="225">
        <f t="shared" si="288"/>
        <v>0</v>
      </c>
      <c r="GD31" s="225">
        <f t="shared" si="288"/>
        <v>0</v>
      </c>
      <c r="GE31" s="225">
        <f t="shared" si="288"/>
        <v>0</v>
      </c>
      <c r="GF31" s="225">
        <f t="shared" si="288"/>
        <v>0</v>
      </c>
      <c r="GG31" s="225">
        <f t="shared" si="288"/>
        <v>0</v>
      </c>
      <c r="GH31" s="225">
        <f t="shared" si="288"/>
        <v>0</v>
      </c>
      <c r="GI31" s="225">
        <f t="shared" si="288"/>
        <v>0</v>
      </c>
      <c r="GJ31" s="225">
        <f t="shared" si="288"/>
        <v>0</v>
      </c>
      <c r="GK31" s="225">
        <f t="shared" si="288"/>
        <v>0</v>
      </c>
      <c r="GL31" s="225">
        <f t="shared" si="288"/>
        <v>0</v>
      </c>
      <c r="GM31" s="225">
        <f t="shared" si="288"/>
        <v>0</v>
      </c>
      <c r="GN31" s="225">
        <f t="shared" si="288"/>
        <v>0</v>
      </c>
      <c r="GO31" s="225">
        <f t="shared" si="288"/>
        <v>0</v>
      </c>
      <c r="GP31" s="225">
        <f t="shared" si="288"/>
        <v>0</v>
      </c>
      <c r="GQ31" s="225">
        <f t="shared" si="288"/>
        <v>0</v>
      </c>
      <c r="GR31" s="225">
        <f t="shared" si="288"/>
        <v>0</v>
      </c>
      <c r="GS31" s="225">
        <f t="shared" si="288"/>
        <v>0</v>
      </c>
      <c r="GT31" s="225">
        <f t="shared" si="288"/>
        <v>0</v>
      </c>
      <c r="GU31" s="225">
        <f t="shared" si="288"/>
        <v>0</v>
      </c>
      <c r="GV31" s="225">
        <f t="shared" si="288"/>
        <v>0</v>
      </c>
      <c r="GW31" s="225">
        <f t="shared" si="288"/>
        <v>0</v>
      </c>
    </row>
    <row r="32" spans="1:205" x14ac:dyDescent="0.3">
      <c r="D32" s="141" t="s">
        <v>239</v>
      </c>
      <c r="E32" s="127" t="s">
        <v>572</v>
      </c>
      <c r="G32" s="9"/>
      <c r="L32" s="225">
        <f t="shared" ref="L32:BW32" si="289">L30*L14</f>
        <v>0</v>
      </c>
      <c r="M32" s="225">
        <f t="shared" si="289"/>
        <v>0</v>
      </c>
      <c r="N32" s="225">
        <f t="shared" si="289"/>
        <v>0</v>
      </c>
      <c r="O32" s="225">
        <f t="shared" si="289"/>
        <v>0</v>
      </c>
      <c r="P32" s="225">
        <f t="shared" si="289"/>
        <v>3400000</v>
      </c>
      <c r="Q32" s="225">
        <f t="shared" si="289"/>
        <v>0</v>
      </c>
      <c r="R32" s="225">
        <f t="shared" si="289"/>
        <v>0</v>
      </c>
      <c r="S32" s="225">
        <f t="shared" si="289"/>
        <v>0</v>
      </c>
      <c r="T32" s="225">
        <f t="shared" si="289"/>
        <v>0</v>
      </c>
      <c r="U32" s="225">
        <f t="shared" si="289"/>
        <v>0</v>
      </c>
      <c r="V32" s="225">
        <f t="shared" si="289"/>
        <v>0</v>
      </c>
      <c r="W32" s="225">
        <f t="shared" si="289"/>
        <v>0</v>
      </c>
      <c r="X32" s="225">
        <f t="shared" si="289"/>
        <v>0</v>
      </c>
      <c r="Y32" s="225">
        <f t="shared" si="289"/>
        <v>0</v>
      </c>
      <c r="Z32" s="225">
        <f t="shared" si="289"/>
        <v>0</v>
      </c>
      <c r="AA32" s="225">
        <f t="shared" si="289"/>
        <v>0</v>
      </c>
      <c r="AB32" s="225">
        <f t="shared" si="289"/>
        <v>0</v>
      </c>
      <c r="AC32" s="225">
        <f t="shared" si="289"/>
        <v>0</v>
      </c>
      <c r="AD32" s="225">
        <f t="shared" si="289"/>
        <v>0</v>
      </c>
      <c r="AE32" s="225">
        <f t="shared" si="289"/>
        <v>0</v>
      </c>
      <c r="AF32" s="225">
        <f t="shared" si="289"/>
        <v>0</v>
      </c>
      <c r="AG32" s="225">
        <f t="shared" si="289"/>
        <v>0</v>
      </c>
      <c r="AH32" s="225">
        <f t="shared" si="289"/>
        <v>0</v>
      </c>
      <c r="AI32" s="225">
        <f t="shared" si="289"/>
        <v>0</v>
      </c>
      <c r="AJ32" s="225">
        <f t="shared" si="289"/>
        <v>0</v>
      </c>
      <c r="AK32" s="225">
        <f t="shared" si="289"/>
        <v>0</v>
      </c>
      <c r="AL32" s="225">
        <f t="shared" si="289"/>
        <v>0</v>
      </c>
      <c r="AM32" s="225">
        <f t="shared" si="289"/>
        <v>0</v>
      </c>
      <c r="AN32" s="225">
        <f t="shared" si="289"/>
        <v>0</v>
      </c>
      <c r="AO32" s="225">
        <f t="shared" si="289"/>
        <v>0</v>
      </c>
      <c r="AP32" s="225">
        <f t="shared" si="289"/>
        <v>0</v>
      </c>
      <c r="AQ32" s="225">
        <f t="shared" si="289"/>
        <v>0</v>
      </c>
      <c r="AR32" s="225">
        <f t="shared" si="289"/>
        <v>0</v>
      </c>
      <c r="AS32" s="225">
        <f t="shared" si="289"/>
        <v>0</v>
      </c>
      <c r="AT32" s="225">
        <f t="shared" si="289"/>
        <v>0</v>
      </c>
      <c r="AU32" s="225">
        <f t="shared" si="289"/>
        <v>0</v>
      </c>
      <c r="AV32" s="225">
        <f t="shared" si="289"/>
        <v>0</v>
      </c>
      <c r="AW32" s="225">
        <f t="shared" si="289"/>
        <v>0</v>
      </c>
      <c r="AX32" s="225">
        <f t="shared" si="289"/>
        <v>0</v>
      </c>
      <c r="AY32" s="225">
        <f t="shared" si="289"/>
        <v>0</v>
      </c>
      <c r="AZ32" s="225">
        <f t="shared" si="289"/>
        <v>0</v>
      </c>
      <c r="BA32" s="225">
        <f t="shared" si="289"/>
        <v>0</v>
      </c>
      <c r="BB32" s="225">
        <f t="shared" si="289"/>
        <v>0</v>
      </c>
      <c r="BC32" s="225">
        <f t="shared" si="289"/>
        <v>0</v>
      </c>
      <c r="BD32" s="225">
        <f t="shared" si="289"/>
        <v>0</v>
      </c>
      <c r="BE32" s="225">
        <f t="shared" si="289"/>
        <v>0</v>
      </c>
      <c r="BF32" s="225">
        <f t="shared" si="289"/>
        <v>0</v>
      </c>
      <c r="BG32" s="225">
        <f t="shared" si="289"/>
        <v>0</v>
      </c>
      <c r="BH32" s="225">
        <f t="shared" si="289"/>
        <v>0</v>
      </c>
      <c r="BI32" s="225">
        <f t="shared" si="289"/>
        <v>0</v>
      </c>
      <c r="BJ32" s="225">
        <f t="shared" si="289"/>
        <v>0</v>
      </c>
      <c r="BK32" s="225">
        <f t="shared" si="289"/>
        <v>0</v>
      </c>
      <c r="BL32" s="225">
        <f t="shared" si="289"/>
        <v>0</v>
      </c>
      <c r="BM32" s="225">
        <f t="shared" si="289"/>
        <v>0</v>
      </c>
      <c r="BN32" s="225">
        <f t="shared" si="289"/>
        <v>0</v>
      </c>
      <c r="BO32" s="225">
        <f t="shared" si="289"/>
        <v>0</v>
      </c>
      <c r="BP32" s="225">
        <f t="shared" si="289"/>
        <v>0</v>
      </c>
      <c r="BQ32" s="225">
        <f t="shared" si="289"/>
        <v>0</v>
      </c>
      <c r="BR32" s="225">
        <f t="shared" si="289"/>
        <v>0</v>
      </c>
      <c r="BS32" s="225">
        <f t="shared" si="289"/>
        <v>0</v>
      </c>
      <c r="BT32" s="225">
        <f t="shared" si="289"/>
        <v>0</v>
      </c>
      <c r="BU32" s="225">
        <f t="shared" si="289"/>
        <v>0</v>
      </c>
      <c r="BV32" s="225">
        <f t="shared" si="289"/>
        <v>0</v>
      </c>
      <c r="BW32" s="225">
        <f t="shared" si="289"/>
        <v>0</v>
      </c>
      <c r="BX32" s="225">
        <f t="shared" ref="BX32:EI32" si="290">BX30*BX14</f>
        <v>0</v>
      </c>
      <c r="BY32" s="225">
        <f t="shared" si="290"/>
        <v>0</v>
      </c>
      <c r="BZ32" s="225">
        <f t="shared" si="290"/>
        <v>0</v>
      </c>
      <c r="CA32" s="225">
        <f t="shared" si="290"/>
        <v>0</v>
      </c>
      <c r="CB32" s="225">
        <f t="shared" si="290"/>
        <v>0</v>
      </c>
      <c r="CC32" s="225">
        <f t="shared" si="290"/>
        <v>0</v>
      </c>
      <c r="CD32" s="225">
        <f t="shared" si="290"/>
        <v>0</v>
      </c>
      <c r="CE32" s="225">
        <f t="shared" si="290"/>
        <v>0</v>
      </c>
      <c r="CF32" s="225">
        <f t="shared" si="290"/>
        <v>0</v>
      </c>
      <c r="CG32" s="225">
        <f t="shared" si="290"/>
        <v>0</v>
      </c>
      <c r="CH32" s="225">
        <f t="shared" si="290"/>
        <v>0</v>
      </c>
      <c r="CI32" s="225">
        <f t="shared" si="290"/>
        <v>0</v>
      </c>
      <c r="CJ32" s="225">
        <f t="shared" si="290"/>
        <v>0</v>
      </c>
      <c r="CK32" s="225">
        <f t="shared" si="290"/>
        <v>0</v>
      </c>
      <c r="CL32" s="225">
        <f t="shared" si="290"/>
        <v>0</v>
      </c>
      <c r="CM32" s="225">
        <f t="shared" si="290"/>
        <v>0</v>
      </c>
      <c r="CN32" s="225">
        <f t="shared" si="290"/>
        <v>0</v>
      </c>
      <c r="CO32" s="225">
        <f t="shared" si="290"/>
        <v>0</v>
      </c>
      <c r="CP32" s="225">
        <f t="shared" si="290"/>
        <v>0</v>
      </c>
      <c r="CQ32" s="225">
        <f t="shared" si="290"/>
        <v>0</v>
      </c>
      <c r="CR32" s="225">
        <f t="shared" si="290"/>
        <v>0</v>
      </c>
      <c r="CS32" s="225">
        <f t="shared" si="290"/>
        <v>0</v>
      </c>
      <c r="CT32" s="225">
        <f t="shared" si="290"/>
        <v>0</v>
      </c>
      <c r="CU32" s="225">
        <f t="shared" si="290"/>
        <v>0</v>
      </c>
      <c r="CV32" s="225">
        <f t="shared" si="290"/>
        <v>0</v>
      </c>
      <c r="CW32" s="225">
        <f t="shared" si="290"/>
        <v>0</v>
      </c>
      <c r="CX32" s="225">
        <f t="shared" si="290"/>
        <v>0</v>
      </c>
      <c r="CY32" s="225">
        <f t="shared" si="290"/>
        <v>0</v>
      </c>
      <c r="CZ32" s="225">
        <f t="shared" si="290"/>
        <v>0</v>
      </c>
      <c r="DA32" s="225">
        <f t="shared" si="290"/>
        <v>0</v>
      </c>
      <c r="DB32" s="225">
        <f t="shared" si="290"/>
        <v>0</v>
      </c>
      <c r="DC32" s="225">
        <f t="shared" si="290"/>
        <v>0</v>
      </c>
      <c r="DD32" s="225">
        <f t="shared" si="290"/>
        <v>0</v>
      </c>
      <c r="DE32" s="225">
        <f t="shared" si="290"/>
        <v>0</v>
      </c>
      <c r="DF32" s="225">
        <f t="shared" si="290"/>
        <v>0</v>
      </c>
      <c r="DG32" s="225">
        <f t="shared" si="290"/>
        <v>0</v>
      </c>
      <c r="DH32" s="225">
        <f t="shared" si="290"/>
        <v>0</v>
      </c>
      <c r="DI32" s="225">
        <f t="shared" si="290"/>
        <v>0</v>
      </c>
      <c r="DJ32" s="225">
        <f t="shared" si="290"/>
        <v>0</v>
      </c>
      <c r="DK32" s="225">
        <f t="shared" si="290"/>
        <v>0</v>
      </c>
      <c r="DL32" s="225">
        <f t="shared" si="290"/>
        <v>0</v>
      </c>
      <c r="DM32" s="225">
        <f t="shared" si="290"/>
        <v>0</v>
      </c>
      <c r="DN32" s="225">
        <f t="shared" si="290"/>
        <v>0</v>
      </c>
      <c r="DO32" s="225">
        <f t="shared" si="290"/>
        <v>0</v>
      </c>
      <c r="DP32" s="225">
        <f t="shared" si="290"/>
        <v>0</v>
      </c>
      <c r="DQ32" s="225">
        <f t="shared" si="290"/>
        <v>0</v>
      </c>
      <c r="DR32" s="225">
        <f t="shared" si="290"/>
        <v>0</v>
      </c>
      <c r="DS32" s="225">
        <f t="shared" si="290"/>
        <v>0</v>
      </c>
      <c r="DT32" s="225">
        <f t="shared" si="290"/>
        <v>0</v>
      </c>
      <c r="DU32" s="225">
        <f t="shared" si="290"/>
        <v>0</v>
      </c>
      <c r="DV32" s="225">
        <f t="shared" si="290"/>
        <v>0</v>
      </c>
      <c r="DW32" s="225">
        <f t="shared" si="290"/>
        <v>0</v>
      </c>
      <c r="DX32" s="225">
        <f t="shared" si="290"/>
        <v>0</v>
      </c>
      <c r="DY32" s="225">
        <f t="shared" si="290"/>
        <v>0</v>
      </c>
      <c r="DZ32" s="225">
        <f t="shared" si="290"/>
        <v>0</v>
      </c>
      <c r="EA32" s="225">
        <f t="shared" si="290"/>
        <v>0</v>
      </c>
      <c r="EB32" s="225">
        <f t="shared" si="290"/>
        <v>0</v>
      </c>
      <c r="EC32" s="225">
        <f t="shared" si="290"/>
        <v>0</v>
      </c>
      <c r="ED32" s="225">
        <f t="shared" si="290"/>
        <v>0</v>
      </c>
      <c r="EE32" s="225">
        <f t="shared" si="290"/>
        <v>0</v>
      </c>
      <c r="EF32" s="225">
        <f t="shared" si="290"/>
        <v>0</v>
      </c>
      <c r="EG32" s="225">
        <f t="shared" si="290"/>
        <v>0</v>
      </c>
      <c r="EH32" s="225">
        <f t="shared" si="290"/>
        <v>0</v>
      </c>
      <c r="EI32" s="225">
        <f t="shared" si="290"/>
        <v>0</v>
      </c>
      <c r="EJ32" s="225">
        <f t="shared" ref="EJ32:EZ32" si="291">EJ30*EJ14</f>
        <v>0</v>
      </c>
      <c r="EK32" s="225">
        <f t="shared" si="291"/>
        <v>0</v>
      </c>
      <c r="EL32" s="225">
        <f t="shared" si="291"/>
        <v>0</v>
      </c>
      <c r="EM32" s="225">
        <f t="shared" si="291"/>
        <v>0</v>
      </c>
      <c r="EN32" s="225">
        <f t="shared" si="291"/>
        <v>0</v>
      </c>
      <c r="EO32" s="225">
        <f t="shared" si="291"/>
        <v>0</v>
      </c>
      <c r="EP32" s="225">
        <f t="shared" si="291"/>
        <v>0</v>
      </c>
      <c r="EQ32" s="225">
        <f t="shared" si="291"/>
        <v>0</v>
      </c>
      <c r="ER32" s="225">
        <f t="shared" si="291"/>
        <v>0</v>
      </c>
      <c r="ES32" s="225">
        <f t="shared" si="291"/>
        <v>0</v>
      </c>
      <c r="ET32" s="225">
        <f t="shared" si="291"/>
        <v>0</v>
      </c>
      <c r="EU32" s="225">
        <f t="shared" si="291"/>
        <v>0</v>
      </c>
      <c r="EV32" s="225">
        <f t="shared" si="291"/>
        <v>0</v>
      </c>
      <c r="EW32" s="225">
        <f t="shared" si="291"/>
        <v>0</v>
      </c>
      <c r="EX32" s="225">
        <f t="shared" si="291"/>
        <v>0</v>
      </c>
      <c r="EY32" s="225">
        <f t="shared" si="291"/>
        <v>0</v>
      </c>
      <c r="EZ32" s="225">
        <f t="shared" si="291"/>
        <v>0</v>
      </c>
      <c r="FA32" s="225">
        <f t="shared" ref="FA32:GI32" si="292">FA30*FA14</f>
        <v>0</v>
      </c>
      <c r="FB32" s="225">
        <f t="shared" si="292"/>
        <v>0</v>
      </c>
      <c r="FC32" s="225">
        <f t="shared" si="292"/>
        <v>0</v>
      </c>
      <c r="FD32" s="225">
        <f t="shared" si="292"/>
        <v>0</v>
      </c>
      <c r="FE32" s="225">
        <f t="shared" si="292"/>
        <v>0</v>
      </c>
      <c r="FF32" s="225">
        <f t="shared" si="292"/>
        <v>0</v>
      </c>
      <c r="FG32" s="225">
        <f t="shared" si="292"/>
        <v>0</v>
      </c>
      <c r="FH32" s="225">
        <f t="shared" si="292"/>
        <v>0</v>
      </c>
      <c r="FI32" s="225">
        <f t="shared" si="292"/>
        <v>0</v>
      </c>
      <c r="FJ32" s="225">
        <f t="shared" si="292"/>
        <v>0</v>
      </c>
      <c r="FK32" s="225">
        <f t="shared" si="292"/>
        <v>0</v>
      </c>
      <c r="FL32" s="225">
        <f t="shared" si="292"/>
        <v>0</v>
      </c>
      <c r="FM32" s="225">
        <f t="shared" si="292"/>
        <v>0</v>
      </c>
      <c r="FN32" s="225">
        <f t="shared" si="292"/>
        <v>0</v>
      </c>
      <c r="FO32" s="225">
        <f t="shared" si="292"/>
        <v>0</v>
      </c>
      <c r="FP32" s="225">
        <f t="shared" si="292"/>
        <v>0</v>
      </c>
      <c r="FQ32" s="225">
        <f t="shared" si="292"/>
        <v>0</v>
      </c>
      <c r="FR32" s="225">
        <f t="shared" si="292"/>
        <v>0</v>
      </c>
      <c r="FS32" s="225">
        <f t="shared" si="292"/>
        <v>0</v>
      </c>
      <c r="FT32" s="225">
        <f t="shared" si="292"/>
        <v>0</v>
      </c>
      <c r="FU32" s="225">
        <f t="shared" si="292"/>
        <v>0</v>
      </c>
      <c r="FV32" s="225">
        <f t="shared" si="292"/>
        <v>0</v>
      </c>
      <c r="FW32" s="225">
        <f t="shared" si="292"/>
        <v>0</v>
      </c>
      <c r="FX32" s="225">
        <f t="shared" si="292"/>
        <v>0</v>
      </c>
      <c r="FY32" s="225">
        <f t="shared" si="292"/>
        <v>0</v>
      </c>
      <c r="FZ32" s="225">
        <f t="shared" si="292"/>
        <v>0</v>
      </c>
      <c r="GA32" s="225">
        <f t="shared" si="292"/>
        <v>0</v>
      </c>
      <c r="GB32" s="225">
        <f t="shared" si="292"/>
        <v>0</v>
      </c>
      <c r="GC32" s="225">
        <f t="shared" si="292"/>
        <v>0</v>
      </c>
      <c r="GD32" s="225">
        <f t="shared" si="292"/>
        <v>0</v>
      </c>
      <c r="GE32" s="225">
        <f t="shared" si="292"/>
        <v>0</v>
      </c>
      <c r="GF32" s="225">
        <f t="shared" si="292"/>
        <v>0</v>
      </c>
      <c r="GG32" s="225">
        <f t="shared" si="292"/>
        <v>0</v>
      </c>
      <c r="GH32" s="225">
        <f t="shared" si="292"/>
        <v>0</v>
      </c>
      <c r="GI32" s="225">
        <f t="shared" si="292"/>
        <v>0</v>
      </c>
      <c r="GJ32" s="225">
        <f t="shared" ref="GJ32:GW32" si="293">GJ30*GJ14</f>
        <v>0</v>
      </c>
      <c r="GK32" s="225">
        <f t="shared" si="293"/>
        <v>0</v>
      </c>
      <c r="GL32" s="225">
        <f t="shared" si="293"/>
        <v>0</v>
      </c>
      <c r="GM32" s="225">
        <f t="shared" si="293"/>
        <v>0</v>
      </c>
      <c r="GN32" s="225">
        <f t="shared" si="293"/>
        <v>0</v>
      </c>
      <c r="GO32" s="225">
        <f t="shared" si="293"/>
        <v>0</v>
      </c>
      <c r="GP32" s="225">
        <f t="shared" si="293"/>
        <v>0</v>
      </c>
      <c r="GQ32" s="225">
        <f t="shared" si="293"/>
        <v>0</v>
      </c>
      <c r="GR32" s="225">
        <f t="shared" si="293"/>
        <v>0</v>
      </c>
      <c r="GS32" s="225">
        <f t="shared" si="293"/>
        <v>0</v>
      </c>
      <c r="GT32" s="225">
        <f t="shared" si="293"/>
        <v>0</v>
      </c>
      <c r="GU32" s="225">
        <f t="shared" si="293"/>
        <v>0</v>
      </c>
      <c r="GV32" s="225">
        <f t="shared" si="293"/>
        <v>0</v>
      </c>
      <c r="GW32" s="225">
        <f t="shared" si="293"/>
        <v>0</v>
      </c>
    </row>
    <row r="33" spans="1:205" x14ac:dyDescent="0.3">
      <c r="D33" s="141" t="s">
        <v>603</v>
      </c>
      <c r="E33" s="127" t="s">
        <v>76</v>
      </c>
      <c r="G33" s="139">
        <f>'Tax Assumptions'!$C$10</f>
        <v>0.1</v>
      </c>
      <c r="H33" s="129">
        <f>SUM(L33:GW33)</f>
        <v>36276509.220345922</v>
      </c>
      <c r="L33" s="225">
        <f t="shared" ref="L33:O33" si="294">(L31+L27)*$G$33</f>
        <v>0</v>
      </c>
      <c r="M33" s="225">
        <f t="shared" si="294"/>
        <v>0</v>
      </c>
      <c r="N33" s="225">
        <f t="shared" si="294"/>
        <v>0</v>
      </c>
      <c r="O33" s="225">
        <f t="shared" si="294"/>
        <v>0</v>
      </c>
      <c r="P33" s="225">
        <f>(P31+P27)*$G$33</f>
        <v>570739.17808211979</v>
      </c>
      <c r="Q33" s="225">
        <f t="shared" ref="Q33:CB33" si="295">(Q31+Q27)*$G$33</f>
        <v>694238.54084273742</v>
      </c>
      <c r="R33" s="225">
        <f t="shared" si="295"/>
        <v>773111.22956116009</v>
      </c>
      <c r="S33" s="225">
        <f t="shared" si="295"/>
        <v>829896.90062583028</v>
      </c>
      <c r="T33" s="225">
        <f t="shared" si="295"/>
        <v>872845.5218421407</v>
      </c>
      <c r="U33" s="225">
        <f t="shared" si="295"/>
        <v>906090.85753989767</v>
      </c>
      <c r="V33" s="225">
        <f t="shared" si="295"/>
        <v>932074.43399040913</v>
      </c>
      <c r="W33" s="225">
        <f t="shared" si="295"/>
        <v>952394.02339630667</v>
      </c>
      <c r="X33" s="225">
        <f t="shared" si="295"/>
        <v>968170.15074940771</v>
      </c>
      <c r="Y33" s="225">
        <f t="shared" si="295"/>
        <v>980227.79974543769</v>
      </c>
      <c r="Z33" s="225">
        <f t="shared" si="295"/>
        <v>989195.94135981856</v>
      </c>
      <c r="AA33" s="225">
        <f t="shared" si="295"/>
        <v>995566.41775563883</v>
      </c>
      <c r="AB33" s="225">
        <f t="shared" si="295"/>
        <v>999731.02621913294</v>
      </c>
      <c r="AC33" s="225">
        <f t="shared" si="295"/>
        <v>1002006.1291841287</v>
      </c>
      <c r="AD33" s="225">
        <f t="shared" si="295"/>
        <v>1002649.7327180228</v>
      </c>
      <c r="AE33" s="225">
        <f t="shared" si="295"/>
        <v>1001873.8024663263</v>
      </c>
      <c r="AF33" s="225">
        <f t="shared" si="295"/>
        <v>999853.4420975449</v>
      </c>
      <c r="AG33" s="225">
        <f t="shared" si="295"/>
        <v>996733.92663385905</v>
      </c>
      <c r="AH33" s="225">
        <f t="shared" si="295"/>
        <v>992636.21830835368</v>
      </c>
      <c r="AI33" s="225">
        <f t="shared" si="295"/>
        <v>987661.37470194791</v>
      </c>
      <c r="AJ33" s="225">
        <f t="shared" si="295"/>
        <v>981894.124680012</v>
      </c>
      <c r="AK33" s="225">
        <f t="shared" si="295"/>
        <v>975405.80266850092</v>
      </c>
      <c r="AL33" s="225">
        <f t="shared" si="295"/>
        <v>968256.77667024825</v>
      </c>
      <c r="AM33" s="225">
        <f t="shared" si="295"/>
        <v>960498.46882048331</v>
      </c>
      <c r="AN33" s="225">
        <f t="shared" si="295"/>
        <v>952175.04245191743</v>
      </c>
      <c r="AO33" s="225">
        <f t="shared" si="295"/>
        <v>943324.81243616401</v>
      </c>
      <c r="AP33" s="225">
        <f t="shared" si="295"/>
        <v>933981.4233924438</v>
      </c>
      <c r="AQ33" s="225">
        <f t="shared" si="295"/>
        <v>924174.83154899348</v>
      </c>
      <c r="AR33" s="225">
        <f t="shared" si="295"/>
        <v>913932.11953203927</v>
      </c>
      <c r="AS33" s="225">
        <f t="shared" si="295"/>
        <v>903278.16843356902</v>
      </c>
      <c r="AT33" s="225">
        <f t="shared" si="295"/>
        <v>892236.20770008012</v>
      </c>
      <c r="AU33" s="225">
        <f t="shared" si="295"/>
        <v>880828.26037097257</v>
      </c>
      <c r="AV33" s="225">
        <f t="shared" si="295"/>
        <v>869075.49875951861</v>
      </c>
      <c r="AW33" s="225">
        <f t="shared" si="295"/>
        <v>856998.5236610272</v>
      </c>
      <c r="AX33" s="225">
        <f t="shared" si="295"/>
        <v>844617.57848719251</v>
      </c>
      <c r="AY33" s="225">
        <f t="shared" si="295"/>
        <v>831952.7082887335</v>
      </c>
      <c r="AZ33" s="225">
        <f t="shared" si="295"/>
        <v>819023.87238767615</v>
      </c>
      <c r="BA33" s="225">
        <f t="shared" si="295"/>
        <v>805851.0182579807</v>
      </c>
      <c r="BB33" s="225">
        <f t="shared" si="295"/>
        <v>792454.12334076082</v>
      </c>
      <c r="BC33" s="225">
        <f t="shared" si="295"/>
        <v>778853.21063738049</v>
      </c>
      <c r="BD33" s="225">
        <f t="shared" si="295"/>
        <v>0</v>
      </c>
      <c r="BE33" s="225">
        <f t="shared" si="295"/>
        <v>0</v>
      </c>
      <c r="BF33" s="225">
        <f t="shared" si="295"/>
        <v>0</v>
      </c>
      <c r="BG33" s="225">
        <f t="shared" si="295"/>
        <v>0</v>
      </c>
      <c r="BH33" s="225">
        <f t="shared" si="295"/>
        <v>0</v>
      </c>
      <c r="BI33" s="225">
        <f t="shared" si="295"/>
        <v>0</v>
      </c>
      <c r="BJ33" s="225">
        <f t="shared" si="295"/>
        <v>0</v>
      </c>
      <c r="BK33" s="225">
        <f t="shared" si="295"/>
        <v>0</v>
      </c>
      <c r="BL33" s="225">
        <f t="shared" si="295"/>
        <v>0</v>
      </c>
      <c r="BM33" s="225">
        <f t="shared" si="295"/>
        <v>0</v>
      </c>
      <c r="BN33" s="225">
        <f t="shared" si="295"/>
        <v>0</v>
      </c>
      <c r="BO33" s="225">
        <f t="shared" si="295"/>
        <v>0</v>
      </c>
      <c r="BP33" s="225">
        <f t="shared" si="295"/>
        <v>0</v>
      </c>
      <c r="BQ33" s="225">
        <f t="shared" si="295"/>
        <v>0</v>
      </c>
      <c r="BR33" s="225">
        <f t="shared" si="295"/>
        <v>0</v>
      </c>
      <c r="BS33" s="225">
        <f t="shared" si="295"/>
        <v>0</v>
      </c>
      <c r="BT33" s="225">
        <f t="shared" si="295"/>
        <v>0</v>
      </c>
      <c r="BU33" s="225">
        <f t="shared" si="295"/>
        <v>0</v>
      </c>
      <c r="BV33" s="225">
        <f t="shared" si="295"/>
        <v>0</v>
      </c>
      <c r="BW33" s="225">
        <f t="shared" si="295"/>
        <v>0</v>
      </c>
      <c r="BX33" s="225">
        <f t="shared" si="295"/>
        <v>0</v>
      </c>
      <c r="BY33" s="225">
        <f t="shared" si="295"/>
        <v>0</v>
      </c>
      <c r="BZ33" s="225">
        <f t="shared" si="295"/>
        <v>0</v>
      </c>
      <c r="CA33" s="225">
        <f t="shared" si="295"/>
        <v>0</v>
      </c>
      <c r="CB33" s="225">
        <f t="shared" si="295"/>
        <v>0</v>
      </c>
      <c r="CC33" s="225">
        <f t="shared" ref="CC33:EN33" si="296">(CC31+CC27)*$G$33</f>
        <v>0</v>
      </c>
      <c r="CD33" s="225">
        <f t="shared" si="296"/>
        <v>0</v>
      </c>
      <c r="CE33" s="225">
        <f t="shared" si="296"/>
        <v>0</v>
      </c>
      <c r="CF33" s="225">
        <f t="shared" si="296"/>
        <v>0</v>
      </c>
      <c r="CG33" s="225">
        <f t="shared" si="296"/>
        <v>0</v>
      </c>
      <c r="CH33" s="225">
        <f t="shared" si="296"/>
        <v>0</v>
      </c>
      <c r="CI33" s="225">
        <f t="shared" si="296"/>
        <v>0</v>
      </c>
      <c r="CJ33" s="225">
        <f t="shared" si="296"/>
        <v>0</v>
      </c>
      <c r="CK33" s="225">
        <f t="shared" si="296"/>
        <v>0</v>
      </c>
      <c r="CL33" s="225">
        <f t="shared" si="296"/>
        <v>0</v>
      </c>
      <c r="CM33" s="225">
        <f t="shared" si="296"/>
        <v>0</v>
      </c>
      <c r="CN33" s="225">
        <f t="shared" si="296"/>
        <v>0</v>
      </c>
      <c r="CO33" s="225">
        <f t="shared" si="296"/>
        <v>0</v>
      </c>
      <c r="CP33" s="225">
        <f t="shared" si="296"/>
        <v>0</v>
      </c>
      <c r="CQ33" s="225">
        <f t="shared" si="296"/>
        <v>0</v>
      </c>
      <c r="CR33" s="225">
        <f t="shared" si="296"/>
        <v>0</v>
      </c>
      <c r="CS33" s="225">
        <f t="shared" si="296"/>
        <v>0</v>
      </c>
      <c r="CT33" s="225">
        <f t="shared" si="296"/>
        <v>0</v>
      </c>
      <c r="CU33" s="225">
        <f t="shared" si="296"/>
        <v>0</v>
      </c>
      <c r="CV33" s="225">
        <f t="shared" si="296"/>
        <v>0</v>
      </c>
      <c r="CW33" s="225">
        <f t="shared" si="296"/>
        <v>0</v>
      </c>
      <c r="CX33" s="225">
        <f t="shared" si="296"/>
        <v>0</v>
      </c>
      <c r="CY33" s="225">
        <f t="shared" si="296"/>
        <v>0</v>
      </c>
      <c r="CZ33" s="225">
        <f t="shared" si="296"/>
        <v>0</v>
      </c>
      <c r="DA33" s="225">
        <f t="shared" si="296"/>
        <v>0</v>
      </c>
      <c r="DB33" s="225">
        <f t="shared" si="296"/>
        <v>0</v>
      </c>
      <c r="DC33" s="225">
        <f t="shared" si="296"/>
        <v>0</v>
      </c>
      <c r="DD33" s="225">
        <f t="shared" si="296"/>
        <v>0</v>
      </c>
      <c r="DE33" s="225">
        <f t="shared" si="296"/>
        <v>0</v>
      </c>
      <c r="DF33" s="225">
        <f t="shared" si="296"/>
        <v>0</v>
      </c>
      <c r="DG33" s="225">
        <f t="shared" si="296"/>
        <v>0</v>
      </c>
      <c r="DH33" s="225">
        <f t="shared" si="296"/>
        <v>0</v>
      </c>
      <c r="DI33" s="225">
        <f t="shared" si="296"/>
        <v>0</v>
      </c>
      <c r="DJ33" s="225">
        <f t="shared" si="296"/>
        <v>0</v>
      </c>
      <c r="DK33" s="225">
        <f t="shared" si="296"/>
        <v>0</v>
      </c>
      <c r="DL33" s="225">
        <f t="shared" si="296"/>
        <v>0</v>
      </c>
      <c r="DM33" s="225">
        <f t="shared" si="296"/>
        <v>0</v>
      </c>
      <c r="DN33" s="225">
        <f t="shared" si="296"/>
        <v>0</v>
      </c>
      <c r="DO33" s="225">
        <f t="shared" si="296"/>
        <v>0</v>
      </c>
      <c r="DP33" s="225">
        <f t="shared" si="296"/>
        <v>0</v>
      </c>
      <c r="DQ33" s="225">
        <f t="shared" si="296"/>
        <v>0</v>
      </c>
      <c r="DR33" s="225">
        <f t="shared" si="296"/>
        <v>0</v>
      </c>
      <c r="DS33" s="225">
        <f t="shared" si="296"/>
        <v>0</v>
      </c>
      <c r="DT33" s="225">
        <f t="shared" si="296"/>
        <v>0</v>
      </c>
      <c r="DU33" s="225">
        <f t="shared" si="296"/>
        <v>0</v>
      </c>
      <c r="DV33" s="225">
        <f t="shared" si="296"/>
        <v>0</v>
      </c>
      <c r="DW33" s="225">
        <f t="shared" si="296"/>
        <v>0</v>
      </c>
      <c r="DX33" s="225">
        <f t="shared" si="296"/>
        <v>0</v>
      </c>
      <c r="DY33" s="225">
        <f t="shared" si="296"/>
        <v>0</v>
      </c>
      <c r="DZ33" s="225">
        <f t="shared" si="296"/>
        <v>0</v>
      </c>
      <c r="EA33" s="225">
        <f t="shared" si="296"/>
        <v>0</v>
      </c>
      <c r="EB33" s="225">
        <f t="shared" si="296"/>
        <v>0</v>
      </c>
      <c r="EC33" s="225">
        <f t="shared" si="296"/>
        <v>0</v>
      </c>
      <c r="ED33" s="225">
        <f t="shared" si="296"/>
        <v>0</v>
      </c>
      <c r="EE33" s="225">
        <f t="shared" si="296"/>
        <v>0</v>
      </c>
      <c r="EF33" s="225">
        <f t="shared" si="296"/>
        <v>0</v>
      </c>
      <c r="EG33" s="225">
        <f t="shared" si="296"/>
        <v>0</v>
      </c>
      <c r="EH33" s="225">
        <f t="shared" si="296"/>
        <v>0</v>
      </c>
      <c r="EI33" s="225">
        <f t="shared" si="296"/>
        <v>0</v>
      </c>
      <c r="EJ33" s="225">
        <f t="shared" si="296"/>
        <v>0</v>
      </c>
      <c r="EK33" s="225">
        <f t="shared" si="296"/>
        <v>0</v>
      </c>
      <c r="EL33" s="225">
        <f t="shared" si="296"/>
        <v>0</v>
      </c>
      <c r="EM33" s="225">
        <f t="shared" si="296"/>
        <v>0</v>
      </c>
      <c r="EN33" s="225">
        <f t="shared" si="296"/>
        <v>0</v>
      </c>
      <c r="EO33" s="225">
        <f t="shared" ref="EO33:GW33" si="297">(EO31+EO27)*$G$33</f>
        <v>0</v>
      </c>
      <c r="EP33" s="225">
        <f t="shared" si="297"/>
        <v>0</v>
      </c>
      <c r="EQ33" s="225">
        <f t="shared" si="297"/>
        <v>0</v>
      </c>
      <c r="ER33" s="225">
        <f t="shared" si="297"/>
        <v>0</v>
      </c>
      <c r="ES33" s="225">
        <f t="shared" si="297"/>
        <v>0</v>
      </c>
      <c r="ET33" s="225">
        <f t="shared" si="297"/>
        <v>0</v>
      </c>
      <c r="EU33" s="225">
        <f t="shared" si="297"/>
        <v>0</v>
      </c>
      <c r="EV33" s="225">
        <f t="shared" si="297"/>
        <v>0</v>
      </c>
      <c r="EW33" s="225">
        <f t="shared" si="297"/>
        <v>0</v>
      </c>
      <c r="EX33" s="225">
        <f t="shared" si="297"/>
        <v>0</v>
      </c>
      <c r="EY33" s="225">
        <f t="shared" si="297"/>
        <v>0</v>
      </c>
      <c r="EZ33" s="225">
        <f t="shared" si="297"/>
        <v>0</v>
      </c>
      <c r="FA33" s="225">
        <f t="shared" si="297"/>
        <v>0</v>
      </c>
      <c r="FB33" s="225">
        <f t="shared" si="297"/>
        <v>0</v>
      </c>
      <c r="FC33" s="225">
        <f t="shared" si="297"/>
        <v>0</v>
      </c>
      <c r="FD33" s="225">
        <f t="shared" si="297"/>
        <v>0</v>
      </c>
      <c r="FE33" s="225">
        <f t="shared" si="297"/>
        <v>0</v>
      </c>
      <c r="FF33" s="225">
        <f t="shared" si="297"/>
        <v>0</v>
      </c>
      <c r="FG33" s="225">
        <f t="shared" si="297"/>
        <v>0</v>
      </c>
      <c r="FH33" s="225">
        <f t="shared" si="297"/>
        <v>0</v>
      </c>
      <c r="FI33" s="225">
        <f t="shared" si="297"/>
        <v>0</v>
      </c>
      <c r="FJ33" s="225">
        <f t="shared" si="297"/>
        <v>0</v>
      </c>
      <c r="FK33" s="225">
        <f t="shared" si="297"/>
        <v>0</v>
      </c>
      <c r="FL33" s="225">
        <f t="shared" si="297"/>
        <v>0</v>
      </c>
      <c r="FM33" s="225">
        <f t="shared" si="297"/>
        <v>0</v>
      </c>
      <c r="FN33" s="225">
        <f t="shared" si="297"/>
        <v>0</v>
      </c>
      <c r="FO33" s="225">
        <f t="shared" si="297"/>
        <v>0</v>
      </c>
      <c r="FP33" s="225">
        <f t="shared" si="297"/>
        <v>0</v>
      </c>
      <c r="FQ33" s="225">
        <f t="shared" si="297"/>
        <v>0</v>
      </c>
      <c r="FR33" s="225">
        <f t="shared" si="297"/>
        <v>0</v>
      </c>
      <c r="FS33" s="225">
        <f t="shared" si="297"/>
        <v>0</v>
      </c>
      <c r="FT33" s="225">
        <f t="shared" si="297"/>
        <v>0</v>
      </c>
      <c r="FU33" s="225">
        <f t="shared" si="297"/>
        <v>0</v>
      </c>
      <c r="FV33" s="225">
        <f t="shared" si="297"/>
        <v>0</v>
      </c>
      <c r="FW33" s="225">
        <f t="shared" si="297"/>
        <v>0</v>
      </c>
      <c r="FX33" s="225">
        <f t="shared" si="297"/>
        <v>0</v>
      </c>
      <c r="FY33" s="225">
        <f t="shared" si="297"/>
        <v>0</v>
      </c>
      <c r="FZ33" s="225">
        <f t="shared" si="297"/>
        <v>0</v>
      </c>
      <c r="GA33" s="225">
        <f t="shared" si="297"/>
        <v>0</v>
      </c>
      <c r="GB33" s="225">
        <f t="shared" si="297"/>
        <v>0</v>
      </c>
      <c r="GC33" s="225">
        <f t="shared" si="297"/>
        <v>0</v>
      </c>
      <c r="GD33" s="225">
        <f t="shared" si="297"/>
        <v>0</v>
      </c>
      <c r="GE33" s="225">
        <f t="shared" si="297"/>
        <v>0</v>
      </c>
      <c r="GF33" s="225">
        <f t="shared" si="297"/>
        <v>0</v>
      </c>
      <c r="GG33" s="225">
        <f t="shared" si="297"/>
        <v>0</v>
      </c>
      <c r="GH33" s="225">
        <f t="shared" si="297"/>
        <v>0</v>
      </c>
      <c r="GI33" s="225">
        <f t="shared" si="297"/>
        <v>0</v>
      </c>
      <c r="GJ33" s="225">
        <f t="shared" si="297"/>
        <v>0</v>
      </c>
      <c r="GK33" s="225">
        <f t="shared" si="297"/>
        <v>0</v>
      </c>
      <c r="GL33" s="225">
        <f t="shared" si="297"/>
        <v>0</v>
      </c>
      <c r="GM33" s="225">
        <f t="shared" si="297"/>
        <v>0</v>
      </c>
      <c r="GN33" s="225">
        <f t="shared" si="297"/>
        <v>0</v>
      </c>
      <c r="GO33" s="225">
        <f t="shared" si="297"/>
        <v>0</v>
      </c>
      <c r="GP33" s="225">
        <f t="shared" si="297"/>
        <v>0</v>
      </c>
      <c r="GQ33" s="225">
        <f t="shared" si="297"/>
        <v>0</v>
      </c>
      <c r="GR33" s="225">
        <f t="shared" si="297"/>
        <v>0</v>
      </c>
      <c r="GS33" s="225">
        <f t="shared" si="297"/>
        <v>0</v>
      </c>
      <c r="GT33" s="225">
        <f t="shared" si="297"/>
        <v>0</v>
      </c>
      <c r="GU33" s="225">
        <f t="shared" si="297"/>
        <v>0</v>
      </c>
      <c r="GV33" s="225">
        <f t="shared" si="297"/>
        <v>0</v>
      </c>
      <c r="GW33" s="225">
        <f t="shared" si="297"/>
        <v>0</v>
      </c>
    </row>
    <row r="34" spans="1:205" x14ac:dyDescent="0.3">
      <c r="G34" s="29"/>
      <c r="H34" s="8"/>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5"/>
      <c r="BA34" s="225"/>
      <c r="BB34" s="225"/>
      <c r="BC34" s="225"/>
      <c r="BD34" s="225"/>
      <c r="BE34" s="225"/>
      <c r="BF34" s="225"/>
      <c r="BG34" s="225"/>
      <c r="BH34" s="225"/>
      <c r="BI34" s="225"/>
      <c r="BJ34" s="225"/>
      <c r="BK34" s="225"/>
      <c r="BL34" s="225"/>
      <c r="BM34" s="225"/>
      <c r="BN34" s="225"/>
      <c r="BO34" s="225"/>
      <c r="BP34" s="225"/>
      <c r="BQ34" s="225"/>
      <c r="BR34" s="225"/>
      <c r="BS34" s="225"/>
      <c r="BT34" s="225"/>
      <c r="BU34" s="225"/>
      <c r="BV34" s="225"/>
      <c r="BW34" s="225"/>
      <c r="BX34" s="225"/>
      <c r="BY34" s="225"/>
      <c r="BZ34" s="225"/>
      <c r="CA34" s="225"/>
      <c r="CB34" s="225"/>
      <c r="CC34" s="225"/>
      <c r="CD34" s="225"/>
      <c r="CE34" s="225"/>
      <c r="CF34" s="225"/>
      <c r="CG34" s="225"/>
      <c r="CH34" s="225"/>
      <c r="CI34" s="225"/>
      <c r="CJ34" s="225"/>
      <c r="CK34" s="225"/>
      <c r="CL34" s="225"/>
      <c r="CM34" s="225"/>
      <c r="CN34" s="225"/>
      <c r="CO34" s="225"/>
      <c r="CP34" s="225"/>
      <c r="CQ34" s="225"/>
      <c r="CR34" s="225"/>
      <c r="CS34" s="225"/>
      <c r="CT34" s="225"/>
      <c r="CU34" s="225"/>
      <c r="CV34" s="225"/>
      <c r="CW34" s="225"/>
      <c r="CX34" s="225"/>
      <c r="CY34" s="225"/>
      <c r="CZ34" s="225"/>
      <c r="DA34" s="225"/>
      <c r="DB34" s="225"/>
      <c r="DC34" s="225"/>
      <c r="DD34" s="225"/>
      <c r="DE34" s="225"/>
      <c r="DF34" s="225"/>
      <c r="DG34" s="225"/>
      <c r="DH34" s="225"/>
      <c r="DI34" s="225"/>
      <c r="DJ34" s="225"/>
      <c r="DK34" s="225"/>
      <c r="DL34" s="225"/>
      <c r="DM34" s="225"/>
      <c r="DN34" s="225"/>
      <c r="DO34" s="225"/>
      <c r="DP34" s="225"/>
      <c r="DQ34" s="225"/>
      <c r="DR34" s="225"/>
      <c r="DS34" s="225"/>
      <c r="DT34" s="225"/>
      <c r="DU34" s="225"/>
      <c r="DV34" s="225"/>
      <c r="DW34" s="225"/>
      <c r="DX34" s="225"/>
      <c r="DY34" s="225"/>
      <c r="DZ34" s="225"/>
      <c r="EA34" s="225"/>
      <c r="EB34" s="225"/>
      <c r="EC34" s="225"/>
      <c r="ED34" s="225"/>
      <c r="EE34" s="225"/>
      <c r="EF34" s="225"/>
      <c r="EG34" s="225"/>
      <c r="EH34" s="225"/>
      <c r="EI34" s="225"/>
      <c r="EJ34" s="225"/>
      <c r="EK34" s="225"/>
      <c r="EL34" s="225"/>
      <c r="EM34" s="225"/>
      <c r="EN34" s="225"/>
      <c r="EO34" s="225"/>
      <c r="EP34" s="225"/>
      <c r="EQ34" s="225"/>
      <c r="ER34" s="225"/>
      <c r="ES34" s="225"/>
      <c r="ET34" s="225"/>
      <c r="EU34" s="225"/>
      <c r="EV34" s="225"/>
      <c r="EW34" s="225"/>
      <c r="EX34" s="225"/>
      <c r="EY34" s="225"/>
      <c r="EZ34" s="225"/>
      <c r="FA34" s="225"/>
      <c r="FB34" s="225"/>
      <c r="FC34" s="225"/>
      <c r="FD34" s="225"/>
      <c r="FE34" s="225"/>
      <c r="FF34" s="225"/>
      <c r="FG34" s="225"/>
      <c r="FH34" s="225"/>
      <c r="FI34" s="225"/>
      <c r="FJ34" s="225"/>
      <c r="FK34" s="225"/>
      <c r="FL34" s="225"/>
      <c r="FM34" s="225"/>
      <c r="FN34" s="225"/>
      <c r="FO34" s="225"/>
      <c r="FP34" s="225"/>
      <c r="FQ34" s="225"/>
      <c r="FR34" s="225"/>
      <c r="FS34" s="225"/>
      <c r="FT34" s="225"/>
      <c r="FU34" s="225"/>
      <c r="FV34" s="225"/>
      <c r="FW34" s="225"/>
      <c r="FX34" s="225"/>
      <c r="FY34" s="225"/>
      <c r="FZ34" s="225"/>
      <c r="GA34" s="225"/>
      <c r="GB34" s="225"/>
      <c r="GC34" s="225"/>
      <c r="GD34" s="225"/>
      <c r="GE34" s="225"/>
      <c r="GF34" s="225"/>
      <c r="GG34" s="225"/>
      <c r="GH34" s="225"/>
      <c r="GI34" s="225"/>
      <c r="GJ34" s="225"/>
      <c r="GK34" s="225"/>
      <c r="GL34" s="225"/>
      <c r="GM34" s="225"/>
      <c r="GN34" s="225"/>
      <c r="GO34" s="225"/>
      <c r="GP34" s="225"/>
      <c r="GQ34" s="225"/>
      <c r="GR34" s="225"/>
      <c r="GS34" s="225"/>
      <c r="GT34" s="225"/>
      <c r="GU34" s="225"/>
      <c r="GV34" s="225"/>
      <c r="GW34" s="225"/>
    </row>
    <row r="35" spans="1:205" x14ac:dyDescent="0.3">
      <c r="D35" s="141" t="s">
        <v>606</v>
      </c>
      <c r="G35" s="29"/>
      <c r="H35" s="129">
        <f ca="1">SUM(L35:GW35)</f>
        <v>36276509.220345922</v>
      </c>
      <c r="L35" s="225">
        <f ca="1">IFERROR(OFFSET(L33,0,-'Tax Assumptions'!$C$11),0)</f>
        <v>0</v>
      </c>
      <c r="M35" s="225">
        <f ca="1">IFERROR(OFFSET(M33,0,-'Tax Assumptions'!$C$11),0)</f>
        <v>0</v>
      </c>
      <c r="N35" s="225">
        <f ca="1">IFERROR(OFFSET(N33,0,-'Tax Assumptions'!$C$11),0)</f>
        <v>0</v>
      </c>
      <c r="O35" s="225">
        <f ca="1">IFERROR(OFFSET(O33,0,-'Tax Assumptions'!$C$11),0)</f>
        <v>0</v>
      </c>
      <c r="P35" s="225">
        <f ca="1">IFERROR(OFFSET(P33,0,-'Tax Assumptions'!$C$11),0)</f>
        <v>0</v>
      </c>
      <c r="Q35" s="225">
        <f ca="1">IFERROR(OFFSET(Q33,0,-'Tax Assumptions'!$C$11),0)</f>
        <v>0</v>
      </c>
      <c r="R35" s="225">
        <f ca="1">IFERROR(OFFSET(R33,0,-'Tax Assumptions'!$C$11),0)</f>
        <v>570739.17808211979</v>
      </c>
      <c r="S35" s="225">
        <f ca="1">IFERROR(OFFSET(S33,0,-'Tax Assumptions'!$C$11),0)</f>
        <v>694238.54084273742</v>
      </c>
      <c r="T35" s="225">
        <f ca="1">IFERROR(OFFSET(T33,0,-'Tax Assumptions'!$C$11),0)</f>
        <v>773111.22956116009</v>
      </c>
      <c r="U35" s="225">
        <f ca="1">IFERROR(OFFSET(U33,0,-'Tax Assumptions'!$C$11),0)</f>
        <v>829896.90062583028</v>
      </c>
      <c r="V35" s="225">
        <f ca="1">IFERROR(OFFSET(V33,0,-'Tax Assumptions'!$C$11),0)</f>
        <v>872845.5218421407</v>
      </c>
      <c r="W35" s="225">
        <f ca="1">IFERROR(OFFSET(W33,0,-'Tax Assumptions'!$C$11),0)</f>
        <v>906090.85753989767</v>
      </c>
      <c r="X35" s="225">
        <f ca="1">IFERROR(OFFSET(X33,0,-'Tax Assumptions'!$C$11),0)</f>
        <v>932074.43399040913</v>
      </c>
      <c r="Y35" s="225">
        <f ca="1">IFERROR(OFFSET(Y33,0,-'Tax Assumptions'!$C$11),0)</f>
        <v>952394.02339630667</v>
      </c>
      <c r="Z35" s="225">
        <f ca="1">IFERROR(OFFSET(Z33,0,-'Tax Assumptions'!$C$11),0)</f>
        <v>968170.15074940771</v>
      </c>
      <c r="AA35" s="225">
        <f ca="1">IFERROR(OFFSET(AA33,0,-'Tax Assumptions'!$C$11),0)</f>
        <v>980227.79974543769</v>
      </c>
      <c r="AB35" s="225">
        <f ca="1">IFERROR(OFFSET(AB33,0,-'Tax Assumptions'!$C$11),0)</f>
        <v>989195.94135981856</v>
      </c>
      <c r="AC35" s="225">
        <f ca="1">IFERROR(OFFSET(AC33,0,-'Tax Assumptions'!$C$11),0)</f>
        <v>995566.41775563883</v>
      </c>
      <c r="AD35" s="225">
        <f ca="1">IFERROR(OFFSET(AD33,0,-'Tax Assumptions'!$C$11),0)</f>
        <v>999731.02621913294</v>
      </c>
      <c r="AE35" s="225">
        <f ca="1">IFERROR(OFFSET(AE33,0,-'Tax Assumptions'!$C$11),0)</f>
        <v>1002006.1291841287</v>
      </c>
      <c r="AF35" s="225">
        <f ca="1">IFERROR(OFFSET(AF33,0,-'Tax Assumptions'!$C$11),0)</f>
        <v>1002649.7327180228</v>
      </c>
      <c r="AG35" s="225">
        <f ca="1">IFERROR(OFFSET(AG33,0,-'Tax Assumptions'!$C$11),0)</f>
        <v>1001873.8024663263</v>
      </c>
      <c r="AH35" s="225">
        <f ca="1">IFERROR(OFFSET(AH33,0,-'Tax Assumptions'!$C$11),0)</f>
        <v>999853.4420975449</v>
      </c>
      <c r="AI35" s="225">
        <f ca="1">IFERROR(OFFSET(AI33,0,-'Tax Assumptions'!$C$11),0)</f>
        <v>996733.92663385905</v>
      </c>
      <c r="AJ35" s="225">
        <f ca="1">IFERROR(OFFSET(AJ33,0,-'Tax Assumptions'!$C$11),0)</f>
        <v>992636.21830835368</v>
      </c>
      <c r="AK35" s="225">
        <f ca="1">IFERROR(OFFSET(AK33,0,-'Tax Assumptions'!$C$11),0)</f>
        <v>987661.37470194791</v>
      </c>
      <c r="AL35" s="225">
        <f ca="1">IFERROR(OFFSET(AL33,0,-'Tax Assumptions'!$C$11),0)</f>
        <v>981894.124680012</v>
      </c>
      <c r="AM35" s="225">
        <f ca="1">IFERROR(OFFSET(AM33,0,-'Tax Assumptions'!$C$11),0)</f>
        <v>975405.80266850092</v>
      </c>
      <c r="AN35" s="225">
        <f ca="1">IFERROR(OFFSET(AN33,0,-'Tax Assumptions'!$C$11),0)</f>
        <v>968256.77667024825</v>
      </c>
      <c r="AO35" s="225">
        <f ca="1">IFERROR(OFFSET(AO33,0,-'Tax Assumptions'!$C$11),0)</f>
        <v>960498.46882048331</v>
      </c>
      <c r="AP35" s="225">
        <f ca="1">IFERROR(OFFSET(AP33,0,-'Tax Assumptions'!$C$11),0)</f>
        <v>952175.04245191743</v>
      </c>
      <c r="AQ35" s="225">
        <f ca="1">IFERROR(OFFSET(AQ33,0,-'Tax Assumptions'!$C$11),0)</f>
        <v>943324.81243616401</v>
      </c>
      <c r="AR35" s="225">
        <f ca="1">IFERROR(OFFSET(AR33,0,-'Tax Assumptions'!$C$11),0)</f>
        <v>933981.4233924438</v>
      </c>
      <c r="AS35" s="225">
        <f ca="1">IFERROR(OFFSET(AS33,0,-'Tax Assumptions'!$C$11),0)</f>
        <v>924174.83154899348</v>
      </c>
      <c r="AT35" s="225">
        <f ca="1">IFERROR(OFFSET(AT33,0,-'Tax Assumptions'!$C$11),0)</f>
        <v>913932.11953203927</v>
      </c>
      <c r="AU35" s="225">
        <f ca="1">IFERROR(OFFSET(AU33,0,-'Tax Assumptions'!$C$11),0)</f>
        <v>903278.16843356902</v>
      </c>
      <c r="AV35" s="225">
        <f ca="1">IFERROR(OFFSET(AV33,0,-'Tax Assumptions'!$C$11),0)</f>
        <v>892236.20770008012</v>
      </c>
      <c r="AW35" s="225">
        <f ca="1">IFERROR(OFFSET(AW33,0,-'Tax Assumptions'!$C$11),0)</f>
        <v>880828.26037097257</v>
      </c>
      <c r="AX35" s="225">
        <f ca="1">IFERROR(OFFSET(AX33,0,-'Tax Assumptions'!$C$11),0)</f>
        <v>869075.49875951861</v>
      </c>
      <c r="AY35" s="225">
        <f ca="1">IFERROR(OFFSET(AY33,0,-'Tax Assumptions'!$C$11),0)</f>
        <v>856998.5236610272</v>
      </c>
      <c r="AZ35" s="225">
        <f ca="1">IFERROR(OFFSET(AZ33,0,-'Tax Assumptions'!$C$11),0)</f>
        <v>844617.57848719251</v>
      </c>
      <c r="BA35" s="225">
        <f ca="1">IFERROR(OFFSET(BA33,0,-'Tax Assumptions'!$C$11),0)</f>
        <v>831952.7082887335</v>
      </c>
      <c r="BB35" s="225">
        <f ca="1">IFERROR(OFFSET(BB33,0,-'Tax Assumptions'!$C$11),0)</f>
        <v>819023.87238767615</v>
      </c>
      <c r="BC35" s="225">
        <f ca="1">IFERROR(OFFSET(BC33,0,-'Tax Assumptions'!$C$11),0)</f>
        <v>805851.0182579807</v>
      </c>
      <c r="BD35" s="225">
        <f ca="1">IFERROR(OFFSET(BD33,0,-'Tax Assumptions'!$C$11),0)</f>
        <v>792454.12334076082</v>
      </c>
      <c r="BE35" s="225">
        <f ca="1">IFERROR(OFFSET(BE33,0,-'Tax Assumptions'!$C$11),0)</f>
        <v>778853.21063738049</v>
      </c>
      <c r="BF35" s="225">
        <f ca="1">IFERROR(OFFSET(BF33,0,-'Tax Assumptions'!$C$11),0)</f>
        <v>0</v>
      </c>
      <c r="BG35" s="225">
        <f ca="1">IFERROR(OFFSET(BG33,0,-'Tax Assumptions'!$C$11),0)</f>
        <v>0</v>
      </c>
      <c r="BH35" s="225">
        <f ca="1">IFERROR(OFFSET(BH33,0,-'Tax Assumptions'!$C$11),0)</f>
        <v>0</v>
      </c>
      <c r="BI35" s="225">
        <f ca="1">IFERROR(OFFSET(BI33,0,-'Tax Assumptions'!$C$11),0)</f>
        <v>0</v>
      </c>
      <c r="BJ35" s="225">
        <f ca="1">IFERROR(OFFSET(BJ33,0,-'Tax Assumptions'!$C$11),0)</f>
        <v>0</v>
      </c>
      <c r="BK35" s="225">
        <f ca="1">IFERROR(OFFSET(BK33,0,-'Tax Assumptions'!$C$11),0)</f>
        <v>0</v>
      </c>
      <c r="BL35" s="225">
        <f ca="1">IFERROR(OFFSET(BL33,0,-'Tax Assumptions'!$C$11),0)</f>
        <v>0</v>
      </c>
      <c r="BM35" s="225">
        <f ca="1">IFERROR(OFFSET(BM33,0,-'Tax Assumptions'!$C$11),0)</f>
        <v>0</v>
      </c>
      <c r="BN35" s="225">
        <f ca="1">IFERROR(OFFSET(BN33,0,-'Tax Assumptions'!$C$11),0)</f>
        <v>0</v>
      </c>
      <c r="BO35" s="225">
        <f ca="1">IFERROR(OFFSET(BO33,0,-'Tax Assumptions'!$C$11),0)</f>
        <v>0</v>
      </c>
      <c r="BP35" s="225">
        <f ca="1">IFERROR(OFFSET(BP33,0,-'Tax Assumptions'!$C$11),0)</f>
        <v>0</v>
      </c>
      <c r="BQ35" s="225">
        <f ca="1">IFERROR(OFFSET(BQ33,0,-'Tax Assumptions'!$C$11),0)</f>
        <v>0</v>
      </c>
      <c r="BR35" s="225">
        <f ca="1">IFERROR(OFFSET(BR33,0,-'Tax Assumptions'!$C$11),0)</f>
        <v>0</v>
      </c>
      <c r="BS35" s="225">
        <f ca="1">IFERROR(OFFSET(BS33,0,-'Tax Assumptions'!$C$11),0)</f>
        <v>0</v>
      </c>
      <c r="BT35" s="225">
        <f ca="1">IFERROR(OFFSET(BT33,0,-'Tax Assumptions'!$C$11),0)</f>
        <v>0</v>
      </c>
      <c r="BU35" s="225">
        <f ca="1">IFERROR(OFFSET(BU33,0,-'Tax Assumptions'!$C$11),0)</f>
        <v>0</v>
      </c>
      <c r="BV35" s="225">
        <f ca="1">IFERROR(OFFSET(BV33,0,-'Tax Assumptions'!$C$11),0)</f>
        <v>0</v>
      </c>
      <c r="BW35" s="225">
        <f ca="1">IFERROR(OFFSET(BW33,0,-'Tax Assumptions'!$C$11),0)</f>
        <v>0</v>
      </c>
      <c r="BX35" s="225">
        <f ca="1">IFERROR(OFFSET(BX33,0,-'Tax Assumptions'!$C$11),0)</f>
        <v>0</v>
      </c>
      <c r="BY35" s="225">
        <f ca="1">IFERROR(OFFSET(BY33,0,-'Tax Assumptions'!$C$11),0)</f>
        <v>0</v>
      </c>
      <c r="BZ35" s="225">
        <f ca="1">IFERROR(OFFSET(BZ33,0,-'Tax Assumptions'!$C$11),0)</f>
        <v>0</v>
      </c>
      <c r="CA35" s="225">
        <f ca="1">IFERROR(OFFSET(CA33,0,-'Tax Assumptions'!$C$11),0)</f>
        <v>0</v>
      </c>
      <c r="CB35" s="225">
        <f ca="1">IFERROR(OFFSET(CB33,0,-'Tax Assumptions'!$C$11),0)</f>
        <v>0</v>
      </c>
      <c r="CC35" s="225">
        <f ca="1">IFERROR(OFFSET(CC33,0,-'Tax Assumptions'!$C$11),0)</f>
        <v>0</v>
      </c>
      <c r="CD35" s="225">
        <f ca="1">IFERROR(OFFSET(CD33,0,-'Tax Assumptions'!$C$11),0)</f>
        <v>0</v>
      </c>
      <c r="CE35" s="225">
        <f ca="1">IFERROR(OFFSET(CE33,0,-'Tax Assumptions'!$C$11),0)</f>
        <v>0</v>
      </c>
      <c r="CF35" s="225">
        <f ca="1">IFERROR(OFFSET(CF33,0,-'Tax Assumptions'!$C$11),0)</f>
        <v>0</v>
      </c>
      <c r="CG35" s="225">
        <f ca="1">IFERROR(OFFSET(CG33,0,-'Tax Assumptions'!$C$11),0)</f>
        <v>0</v>
      </c>
      <c r="CH35" s="225">
        <f ca="1">IFERROR(OFFSET(CH33,0,-'Tax Assumptions'!$C$11),0)</f>
        <v>0</v>
      </c>
      <c r="CI35" s="225">
        <f ca="1">IFERROR(OFFSET(CI33,0,-'Tax Assumptions'!$C$11),0)</f>
        <v>0</v>
      </c>
      <c r="CJ35" s="225">
        <f ca="1">IFERROR(OFFSET(CJ33,0,-'Tax Assumptions'!$C$11),0)</f>
        <v>0</v>
      </c>
      <c r="CK35" s="225">
        <f ca="1">IFERROR(OFFSET(CK33,0,-'Tax Assumptions'!$C$11),0)</f>
        <v>0</v>
      </c>
      <c r="CL35" s="225">
        <f ca="1">IFERROR(OFFSET(CL33,0,-'Tax Assumptions'!$C$11),0)</f>
        <v>0</v>
      </c>
      <c r="CM35" s="225">
        <f ca="1">IFERROR(OFFSET(CM33,0,-'Tax Assumptions'!$C$11),0)</f>
        <v>0</v>
      </c>
      <c r="CN35" s="225">
        <f ca="1">IFERROR(OFFSET(CN33,0,-'Tax Assumptions'!$C$11),0)</f>
        <v>0</v>
      </c>
      <c r="CO35" s="225">
        <f ca="1">IFERROR(OFFSET(CO33,0,-'Tax Assumptions'!$C$11),0)</f>
        <v>0</v>
      </c>
      <c r="CP35" s="225">
        <f ca="1">IFERROR(OFFSET(CP33,0,-'Tax Assumptions'!$C$11),0)</f>
        <v>0</v>
      </c>
      <c r="CQ35" s="225">
        <f ca="1">IFERROR(OFFSET(CQ33,0,-'Tax Assumptions'!$C$11),0)</f>
        <v>0</v>
      </c>
      <c r="CR35" s="225">
        <f ca="1">IFERROR(OFFSET(CR33,0,-'Tax Assumptions'!$C$11),0)</f>
        <v>0</v>
      </c>
      <c r="CS35" s="225">
        <f ca="1">IFERROR(OFFSET(CS33,0,-'Tax Assumptions'!$C$11),0)</f>
        <v>0</v>
      </c>
      <c r="CT35" s="225">
        <f ca="1">IFERROR(OFFSET(CT33,0,-'Tax Assumptions'!$C$11),0)</f>
        <v>0</v>
      </c>
      <c r="CU35" s="225">
        <f ca="1">IFERROR(OFFSET(CU33,0,-'Tax Assumptions'!$C$11),0)</f>
        <v>0</v>
      </c>
      <c r="CV35" s="225">
        <f ca="1">IFERROR(OFFSET(CV33,0,-'Tax Assumptions'!$C$11),0)</f>
        <v>0</v>
      </c>
      <c r="CW35" s="225">
        <f ca="1">IFERROR(OFFSET(CW33,0,-'Tax Assumptions'!$C$11),0)</f>
        <v>0</v>
      </c>
      <c r="CX35" s="225">
        <f ca="1">IFERROR(OFFSET(CX33,0,-'Tax Assumptions'!$C$11),0)</f>
        <v>0</v>
      </c>
      <c r="CY35" s="225">
        <f ca="1">IFERROR(OFFSET(CY33,0,-'Tax Assumptions'!$C$11),0)</f>
        <v>0</v>
      </c>
      <c r="CZ35" s="225">
        <f ca="1">IFERROR(OFFSET(CZ33,0,-'Tax Assumptions'!$C$11),0)</f>
        <v>0</v>
      </c>
      <c r="DA35" s="225">
        <f ca="1">IFERROR(OFFSET(DA33,0,-'Tax Assumptions'!$C$11),0)</f>
        <v>0</v>
      </c>
      <c r="DB35" s="225">
        <f ca="1">IFERROR(OFFSET(DB33,0,-'Tax Assumptions'!$C$11),0)</f>
        <v>0</v>
      </c>
      <c r="DC35" s="225">
        <f ca="1">IFERROR(OFFSET(DC33,0,-'Tax Assumptions'!$C$11),0)</f>
        <v>0</v>
      </c>
      <c r="DD35" s="225">
        <f ca="1">IFERROR(OFFSET(DD33,0,-'Tax Assumptions'!$C$11),0)</f>
        <v>0</v>
      </c>
      <c r="DE35" s="225">
        <f ca="1">IFERROR(OFFSET(DE33,0,-'Tax Assumptions'!$C$11),0)</f>
        <v>0</v>
      </c>
      <c r="DF35" s="225">
        <f ca="1">IFERROR(OFFSET(DF33,0,-'Tax Assumptions'!$C$11),0)</f>
        <v>0</v>
      </c>
      <c r="DG35" s="225">
        <f ca="1">IFERROR(OFFSET(DG33,0,-'Tax Assumptions'!$C$11),0)</f>
        <v>0</v>
      </c>
      <c r="DH35" s="225">
        <f ca="1">IFERROR(OFFSET(DH33,0,-'Tax Assumptions'!$C$11),0)</f>
        <v>0</v>
      </c>
      <c r="DI35" s="225">
        <f ca="1">IFERROR(OFFSET(DI33,0,-'Tax Assumptions'!$C$11),0)</f>
        <v>0</v>
      </c>
      <c r="DJ35" s="225">
        <f ca="1">IFERROR(OFFSET(DJ33,0,-'Tax Assumptions'!$C$11),0)</f>
        <v>0</v>
      </c>
      <c r="DK35" s="225">
        <f ca="1">IFERROR(OFFSET(DK33,0,-'Tax Assumptions'!$C$11),0)</f>
        <v>0</v>
      </c>
      <c r="DL35" s="225">
        <f ca="1">IFERROR(OFFSET(DL33,0,-'Tax Assumptions'!$C$11),0)</f>
        <v>0</v>
      </c>
      <c r="DM35" s="225">
        <f ca="1">IFERROR(OFFSET(DM33,0,-'Tax Assumptions'!$C$11),0)</f>
        <v>0</v>
      </c>
      <c r="DN35" s="225">
        <f ca="1">IFERROR(OFFSET(DN33,0,-'Tax Assumptions'!$C$11),0)</f>
        <v>0</v>
      </c>
      <c r="DO35" s="225">
        <f ca="1">IFERROR(OFFSET(DO33,0,-'Tax Assumptions'!$C$11),0)</f>
        <v>0</v>
      </c>
      <c r="DP35" s="225">
        <f ca="1">IFERROR(OFFSET(DP33,0,-'Tax Assumptions'!$C$11),0)</f>
        <v>0</v>
      </c>
      <c r="DQ35" s="225">
        <f ca="1">IFERROR(OFFSET(DQ33,0,-'Tax Assumptions'!$C$11),0)</f>
        <v>0</v>
      </c>
      <c r="DR35" s="225">
        <f ca="1">IFERROR(OFFSET(DR33,0,-'Tax Assumptions'!$C$11),0)</f>
        <v>0</v>
      </c>
      <c r="DS35" s="225">
        <f ca="1">IFERROR(OFFSET(DS33,0,-'Tax Assumptions'!$C$11),0)</f>
        <v>0</v>
      </c>
      <c r="DT35" s="225">
        <f ca="1">IFERROR(OFFSET(DT33,0,-'Tax Assumptions'!$C$11),0)</f>
        <v>0</v>
      </c>
      <c r="DU35" s="225">
        <f ca="1">IFERROR(OFFSET(DU33,0,-'Tax Assumptions'!$C$11),0)</f>
        <v>0</v>
      </c>
      <c r="DV35" s="225">
        <f ca="1">IFERROR(OFFSET(DV33,0,-'Tax Assumptions'!$C$11),0)</f>
        <v>0</v>
      </c>
      <c r="DW35" s="225">
        <f ca="1">IFERROR(OFFSET(DW33,0,-'Tax Assumptions'!$C$11),0)</f>
        <v>0</v>
      </c>
      <c r="DX35" s="225">
        <f ca="1">IFERROR(OFFSET(DX33,0,-'Tax Assumptions'!$C$11),0)</f>
        <v>0</v>
      </c>
      <c r="DY35" s="225">
        <f ca="1">IFERROR(OFFSET(DY33,0,-'Tax Assumptions'!$C$11),0)</f>
        <v>0</v>
      </c>
      <c r="DZ35" s="225">
        <f ca="1">IFERROR(OFFSET(DZ33,0,-'Tax Assumptions'!$C$11),0)</f>
        <v>0</v>
      </c>
      <c r="EA35" s="225">
        <f ca="1">IFERROR(OFFSET(EA33,0,-'Tax Assumptions'!$C$11),0)</f>
        <v>0</v>
      </c>
      <c r="EB35" s="225">
        <f ca="1">IFERROR(OFFSET(EB33,0,-'Tax Assumptions'!$C$11),0)</f>
        <v>0</v>
      </c>
      <c r="EC35" s="225">
        <f ca="1">IFERROR(OFFSET(EC33,0,-'Tax Assumptions'!$C$11),0)</f>
        <v>0</v>
      </c>
      <c r="ED35" s="225">
        <f ca="1">IFERROR(OFFSET(ED33,0,-'Tax Assumptions'!$C$11),0)</f>
        <v>0</v>
      </c>
      <c r="EE35" s="225">
        <f ca="1">IFERROR(OFFSET(EE33,0,-'Tax Assumptions'!$C$11),0)</f>
        <v>0</v>
      </c>
      <c r="EF35" s="225">
        <f ca="1">IFERROR(OFFSET(EF33,0,-'Tax Assumptions'!$C$11),0)</f>
        <v>0</v>
      </c>
      <c r="EG35" s="225">
        <f ca="1">IFERROR(OFFSET(EG33,0,-'Tax Assumptions'!$C$11),0)</f>
        <v>0</v>
      </c>
      <c r="EH35" s="225">
        <f ca="1">IFERROR(OFFSET(EH33,0,-'Tax Assumptions'!$C$11),0)</f>
        <v>0</v>
      </c>
      <c r="EI35" s="225">
        <f ca="1">IFERROR(OFFSET(EI33,0,-'Tax Assumptions'!$C$11),0)</f>
        <v>0</v>
      </c>
      <c r="EJ35" s="225">
        <f ca="1">IFERROR(OFFSET(EJ33,0,-'Tax Assumptions'!$C$11),0)</f>
        <v>0</v>
      </c>
      <c r="EK35" s="225">
        <f ca="1">IFERROR(OFFSET(EK33,0,-'Tax Assumptions'!$C$11),0)</f>
        <v>0</v>
      </c>
      <c r="EL35" s="225">
        <f ca="1">IFERROR(OFFSET(EL33,0,-'Tax Assumptions'!$C$11),0)</f>
        <v>0</v>
      </c>
      <c r="EM35" s="225">
        <f ca="1">IFERROR(OFFSET(EM33,0,-'Tax Assumptions'!$C$11),0)</f>
        <v>0</v>
      </c>
      <c r="EN35" s="225">
        <f ca="1">IFERROR(OFFSET(EN33,0,-'Tax Assumptions'!$C$11),0)</f>
        <v>0</v>
      </c>
      <c r="EO35" s="225">
        <f ca="1">IFERROR(OFFSET(EO33,0,-'Tax Assumptions'!$C$11),0)</f>
        <v>0</v>
      </c>
      <c r="EP35" s="225">
        <f ca="1">IFERROR(OFFSET(EP33,0,-'Tax Assumptions'!$C$11),0)</f>
        <v>0</v>
      </c>
      <c r="EQ35" s="225">
        <f ca="1">IFERROR(OFFSET(EQ33,0,-'Tax Assumptions'!$C$11),0)</f>
        <v>0</v>
      </c>
      <c r="ER35" s="225">
        <f ca="1">IFERROR(OFFSET(ER33,0,-'Tax Assumptions'!$C$11),0)</f>
        <v>0</v>
      </c>
      <c r="ES35" s="225">
        <f ca="1">IFERROR(OFFSET(ES33,0,-'Tax Assumptions'!$C$11),0)</f>
        <v>0</v>
      </c>
      <c r="ET35" s="225">
        <f ca="1">IFERROR(OFFSET(ET33,0,-'Tax Assumptions'!$C$11),0)</f>
        <v>0</v>
      </c>
      <c r="EU35" s="225">
        <f ca="1">IFERROR(OFFSET(EU33,0,-'Tax Assumptions'!$C$11),0)</f>
        <v>0</v>
      </c>
      <c r="EV35" s="225">
        <f ca="1">IFERROR(OFFSET(EV33,0,-'Tax Assumptions'!$C$11),0)</f>
        <v>0</v>
      </c>
      <c r="EW35" s="225">
        <f ca="1">IFERROR(OFFSET(EW33,0,-'Tax Assumptions'!$C$11),0)</f>
        <v>0</v>
      </c>
      <c r="EX35" s="225">
        <f ca="1">IFERROR(OFFSET(EX33,0,-'Tax Assumptions'!$C$11),0)</f>
        <v>0</v>
      </c>
      <c r="EY35" s="225">
        <f ca="1">IFERROR(OFFSET(EY33,0,-'Tax Assumptions'!$C$11),0)</f>
        <v>0</v>
      </c>
      <c r="EZ35" s="225">
        <f ca="1">IFERROR(OFFSET(EZ33,0,-'Tax Assumptions'!$C$11),0)</f>
        <v>0</v>
      </c>
      <c r="FA35" s="225">
        <f ca="1">IFERROR(OFFSET(FA33,0,-'Tax Assumptions'!$C$11),0)</f>
        <v>0</v>
      </c>
      <c r="FB35" s="225">
        <f ca="1">IFERROR(OFFSET(FB33,0,-'Tax Assumptions'!$C$11),0)</f>
        <v>0</v>
      </c>
      <c r="FC35" s="225">
        <f ca="1">IFERROR(OFFSET(FC33,0,-'Tax Assumptions'!$C$11),0)</f>
        <v>0</v>
      </c>
      <c r="FD35" s="225">
        <f ca="1">IFERROR(OFFSET(FD33,0,-'Tax Assumptions'!$C$11),0)</f>
        <v>0</v>
      </c>
      <c r="FE35" s="225">
        <f ca="1">IFERROR(OFFSET(FE33,0,-'Tax Assumptions'!$C$11),0)</f>
        <v>0</v>
      </c>
      <c r="FF35" s="225">
        <f ca="1">IFERROR(OFFSET(FF33,0,-'Tax Assumptions'!$C$11),0)</f>
        <v>0</v>
      </c>
      <c r="FG35" s="225">
        <f ca="1">IFERROR(OFFSET(FG33,0,-'Tax Assumptions'!$C$11),0)</f>
        <v>0</v>
      </c>
      <c r="FH35" s="225">
        <f ca="1">IFERROR(OFFSET(FH33,0,-'Tax Assumptions'!$C$11),0)</f>
        <v>0</v>
      </c>
      <c r="FI35" s="225">
        <f ca="1">IFERROR(OFFSET(FI33,0,-'Tax Assumptions'!$C$11),0)</f>
        <v>0</v>
      </c>
      <c r="FJ35" s="225">
        <f ca="1">IFERROR(OFFSET(FJ33,0,-'Tax Assumptions'!$C$11),0)</f>
        <v>0</v>
      </c>
      <c r="FK35" s="225">
        <f ca="1">IFERROR(OFFSET(FK33,0,-'Tax Assumptions'!$C$11),0)</f>
        <v>0</v>
      </c>
      <c r="FL35" s="225">
        <f ca="1">IFERROR(OFFSET(FL33,0,-'Tax Assumptions'!$C$11),0)</f>
        <v>0</v>
      </c>
      <c r="FM35" s="225">
        <f ca="1">IFERROR(OFFSET(FM33,0,-'Tax Assumptions'!$C$11),0)</f>
        <v>0</v>
      </c>
      <c r="FN35" s="225">
        <f ca="1">IFERROR(OFFSET(FN33,0,-'Tax Assumptions'!$C$11),0)</f>
        <v>0</v>
      </c>
      <c r="FO35" s="225">
        <f ca="1">IFERROR(OFFSET(FO33,0,-'Tax Assumptions'!$C$11),0)</f>
        <v>0</v>
      </c>
      <c r="FP35" s="225">
        <f ca="1">IFERROR(OFFSET(FP33,0,-'Tax Assumptions'!$C$11),0)</f>
        <v>0</v>
      </c>
      <c r="FQ35" s="225">
        <f ca="1">IFERROR(OFFSET(FQ33,0,-'Tax Assumptions'!$C$11),0)</f>
        <v>0</v>
      </c>
      <c r="FR35" s="225">
        <f ca="1">IFERROR(OFFSET(FR33,0,-'Tax Assumptions'!$C$11),0)</f>
        <v>0</v>
      </c>
      <c r="FS35" s="225">
        <f ca="1">IFERROR(OFFSET(FS33,0,-'Tax Assumptions'!$C$11),0)</f>
        <v>0</v>
      </c>
      <c r="FT35" s="225">
        <f ca="1">IFERROR(OFFSET(FT33,0,-'Tax Assumptions'!$C$11),0)</f>
        <v>0</v>
      </c>
      <c r="FU35" s="225">
        <f ca="1">IFERROR(OFFSET(FU33,0,-'Tax Assumptions'!$C$11),0)</f>
        <v>0</v>
      </c>
      <c r="FV35" s="225">
        <f ca="1">IFERROR(OFFSET(FV33,0,-'Tax Assumptions'!$C$11),0)</f>
        <v>0</v>
      </c>
      <c r="FW35" s="225">
        <f ca="1">IFERROR(OFFSET(FW33,0,-'Tax Assumptions'!$C$11),0)</f>
        <v>0</v>
      </c>
      <c r="FX35" s="225">
        <f ca="1">IFERROR(OFFSET(FX33,0,-'Tax Assumptions'!$C$11),0)</f>
        <v>0</v>
      </c>
      <c r="FY35" s="225">
        <f ca="1">IFERROR(OFFSET(FY33,0,-'Tax Assumptions'!$C$11),0)</f>
        <v>0</v>
      </c>
      <c r="FZ35" s="225">
        <f ca="1">IFERROR(OFFSET(FZ33,0,-'Tax Assumptions'!$C$11),0)</f>
        <v>0</v>
      </c>
      <c r="GA35" s="225">
        <f ca="1">IFERROR(OFFSET(GA33,0,-'Tax Assumptions'!$C$11),0)</f>
        <v>0</v>
      </c>
      <c r="GB35" s="225">
        <f ca="1">IFERROR(OFFSET(GB33,0,-'Tax Assumptions'!$C$11),0)</f>
        <v>0</v>
      </c>
      <c r="GC35" s="225">
        <f ca="1">IFERROR(OFFSET(GC33,0,-'Tax Assumptions'!$C$11),0)</f>
        <v>0</v>
      </c>
      <c r="GD35" s="225">
        <f ca="1">IFERROR(OFFSET(GD33,0,-'Tax Assumptions'!$C$11),0)</f>
        <v>0</v>
      </c>
      <c r="GE35" s="225">
        <f ca="1">IFERROR(OFFSET(GE33,0,-'Tax Assumptions'!$C$11),0)</f>
        <v>0</v>
      </c>
      <c r="GF35" s="225">
        <f ca="1">IFERROR(OFFSET(GF33,0,-'Tax Assumptions'!$C$11),0)</f>
        <v>0</v>
      </c>
      <c r="GG35" s="225">
        <f ca="1">IFERROR(OFFSET(GG33,0,-'Tax Assumptions'!$C$11),0)</f>
        <v>0</v>
      </c>
      <c r="GH35" s="225">
        <f ca="1">IFERROR(OFFSET(GH33,0,-'Tax Assumptions'!$C$11),0)</f>
        <v>0</v>
      </c>
      <c r="GI35" s="225">
        <f ca="1">IFERROR(OFFSET(GI33,0,-'Tax Assumptions'!$C$11),0)</f>
        <v>0</v>
      </c>
      <c r="GJ35" s="225">
        <f ca="1">IFERROR(OFFSET(GJ33,0,-'Tax Assumptions'!$C$11),0)</f>
        <v>0</v>
      </c>
      <c r="GK35" s="225">
        <f ca="1">IFERROR(OFFSET(GK33,0,-'Tax Assumptions'!$C$11),0)</f>
        <v>0</v>
      </c>
      <c r="GL35" s="225">
        <f ca="1">IFERROR(OFFSET(GL33,0,-'Tax Assumptions'!$C$11),0)</f>
        <v>0</v>
      </c>
      <c r="GM35" s="225">
        <f ca="1">IFERROR(OFFSET(GM33,0,-'Tax Assumptions'!$C$11),0)</f>
        <v>0</v>
      </c>
      <c r="GN35" s="225">
        <f ca="1">IFERROR(OFFSET(GN33,0,-'Tax Assumptions'!$C$11),0)</f>
        <v>0</v>
      </c>
      <c r="GO35" s="225">
        <f ca="1">IFERROR(OFFSET(GO33,0,-'Tax Assumptions'!$C$11),0)</f>
        <v>0</v>
      </c>
      <c r="GP35" s="225">
        <f ca="1">IFERROR(OFFSET(GP33,0,-'Tax Assumptions'!$C$11),0)</f>
        <v>0</v>
      </c>
      <c r="GQ35" s="225">
        <f ca="1">IFERROR(OFFSET(GQ33,0,-'Tax Assumptions'!$C$11),0)</f>
        <v>0</v>
      </c>
      <c r="GR35" s="225">
        <f ca="1">IFERROR(OFFSET(GR33,0,-'Tax Assumptions'!$C$11),0)</f>
        <v>0</v>
      </c>
      <c r="GS35" s="225">
        <f ca="1">IFERROR(OFFSET(GS33,0,-'Tax Assumptions'!$C$11),0)</f>
        <v>0</v>
      </c>
      <c r="GT35" s="225">
        <f ca="1">IFERROR(OFFSET(GT33,0,-'Tax Assumptions'!$C$11),0)</f>
        <v>0</v>
      </c>
      <c r="GU35" s="225">
        <f ca="1">IFERROR(OFFSET(GU33,0,-'Tax Assumptions'!$C$11),0)</f>
        <v>0</v>
      </c>
      <c r="GV35" s="225">
        <f ca="1">IFERROR(OFFSET(GV33,0,-'Tax Assumptions'!$C$11),0)</f>
        <v>0</v>
      </c>
      <c r="GW35" s="225">
        <f ca="1">IFERROR(OFFSET(GW33,0,-'Tax Assumptions'!$C$11),0)</f>
        <v>0</v>
      </c>
    </row>
    <row r="36" spans="1:205" x14ac:dyDescent="0.3">
      <c r="L36" s="225"/>
      <c r="M36" s="225"/>
      <c r="N36" s="225"/>
      <c r="O36" s="225"/>
      <c r="P36" s="225"/>
      <c r="Q36" s="225"/>
      <c r="R36" s="225"/>
      <c r="S36" s="225"/>
      <c r="T36" s="225"/>
      <c r="U36" s="225"/>
      <c r="V36" s="225"/>
      <c r="W36" s="225"/>
      <c r="X36" s="225"/>
      <c r="Y36" s="225"/>
      <c r="Z36" s="225"/>
      <c r="AA36" s="225"/>
      <c r="AB36" s="225"/>
      <c r="AC36" s="225"/>
      <c r="AD36" s="225"/>
      <c r="AE36" s="225"/>
      <c r="AF36" s="225"/>
      <c r="AG36" s="225"/>
      <c r="AH36" s="225"/>
      <c r="AI36" s="225"/>
      <c r="AJ36" s="225"/>
      <c r="AK36" s="225"/>
      <c r="AL36" s="225"/>
      <c r="AM36" s="225"/>
      <c r="AN36" s="225"/>
      <c r="AO36" s="225"/>
      <c r="AP36" s="225"/>
      <c r="AQ36" s="225"/>
      <c r="AR36" s="225"/>
      <c r="AS36" s="225"/>
      <c r="AT36" s="225"/>
      <c r="AU36" s="225"/>
      <c r="AV36" s="225"/>
      <c r="AW36" s="225"/>
      <c r="AX36" s="225"/>
      <c r="AY36" s="225"/>
      <c r="AZ36" s="225"/>
      <c r="BA36" s="225"/>
      <c r="BB36" s="225"/>
      <c r="BC36" s="225"/>
      <c r="BD36" s="225"/>
      <c r="BE36" s="225"/>
      <c r="BF36" s="225"/>
      <c r="BG36" s="225"/>
      <c r="BH36" s="225"/>
      <c r="BI36" s="225"/>
      <c r="BJ36" s="225"/>
      <c r="BK36" s="225"/>
      <c r="BL36" s="225"/>
      <c r="BM36" s="225"/>
      <c r="BN36" s="225"/>
      <c r="BO36" s="225"/>
      <c r="BP36" s="225"/>
      <c r="BQ36" s="225"/>
      <c r="BR36" s="225"/>
      <c r="BS36" s="225"/>
      <c r="BT36" s="225"/>
      <c r="BU36" s="225"/>
      <c r="BV36" s="225"/>
      <c r="BW36" s="225"/>
      <c r="BX36" s="225"/>
      <c r="BY36" s="225"/>
      <c r="BZ36" s="225"/>
      <c r="CA36" s="225"/>
      <c r="CB36" s="225"/>
      <c r="CC36" s="225"/>
      <c r="CD36" s="225"/>
      <c r="CE36" s="225"/>
      <c r="CF36" s="225"/>
      <c r="CG36" s="225"/>
      <c r="CH36" s="225"/>
      <c r="CI36" s="225"/>
      <c r="CJ36" s="225"/>
      <c r="CK36" s="225"/>
      <c r="CL36" s="225"/>
      <c r="CM36" s="225"/>
      <c r="CN36" s="225"/>
      <c r="CO36" s="225"/>
      <c r="CP36" s="225"/>
      <c r="CQ36" s="225"/>
      <c r="CR36" s="225"/>
      <c r="CS36" s="225"/>
      <c r="CT36" s="225"/>
      <c r="CU36" s="225"/>
      <c r="CV36" s="225"/>
      <c r="CW36" s="225"/>
      <c r="CX36" s="225"/>
      <c r="CY36" s="225"/>
      <c r="CZ36" s="225"/>
      <c r="DA36" s="225"/>
      <c r="DB36" s="225"/>
      <c r="DC36" s="225"/>
      <c r="DD36" s="225"/>
      <c r="DE36" s="225"/>
      <c r="DF36" s="225"/>
      <c r="DG36" s="225"/>
      <c r="DH36" s="225"/>
      <c r="DI36" s="225"/>
      <c r="DJ36" s="225"/>
      <c r="DK36" s="225"/>
      <c r="DL36" s="225"/>
      <c r="DM36" s="225"/>
      <c r="DN36" s="225"/>
      <c r="DO36" s="225"/>
      <c r="DP36" s="225"/>
      <c r="DQ36" s="225"/>
      <c r="DR36" s="225"/>
      <c r="DS36" s="225"/>
      <c r="DT36" s="225"/>
      <c r="DU36" s="225"/>
      <c r="DV36" s="225"/>
      <c r="DW36" s="225"/>
      <c r="DX36" s="225"/>
      <c r="DY36" s="225"/>
      <c r="DZ36" s="225"/>
      <c r="EA36" s="225"/>
      <c r="EB36" s="225"/>
      <c r="EC36" s="225"/>
      <c r="ED36" s="225"/>
      <c r="EE36" s="225"/>
      <c r="EF36" s="225"/>
      <c r="EG36" s="225"/>
      <c r="EH36" s="225"/>
      <c r="EI36" s="225"/>
      <c r="EJ36" s="225"/>
      <c r="EK36" s="225"/>
      <c r="EL36" s="225"/>
      <c r="EM36" s="225"/>
      <c r="EN36" s="225"/>
      <c r="EO36" s="225"/>
      <c r="EP36" s="225"/>
      <c r="EQ36" s="225"/>
      <c r="ER36" s="225"/>
      <c r="ES36" s="225"/>
      <c r="ET36" s="225"/>
      <c r="EU36" s="225"/>
      <c r="EV36" s="225"/>
      <c r="EW36" s="225"/>
      <c r="EX36" s="225"/>
      <c r="EY36" s="225"/>
      <c r="EZ36" s="225"/>
      <c r="FA36" s="225"/>
      <c r="FB36" s="225"/>
      <c r="FC36" s="225"/>
      <c r="FD36" s="225"/>
      <c r="FE36" s="225"/>
      <c r="FF36" s="225"/>
      <c r="FG36" s="225"/>
      <c r="FH36" s="225"/>
      <c r="FI36" s="225"/>
      <c r="FJ36" s="225"/>
      <c r="FK36" s="225"/>
      <c r="FL36" s="225"/>
      <c r="FM36" s="225"/>
      <c r="FN36" s="225"/>
      <c r="FO36" s="225"/>
      <c r="FP36" s="225"/>
      <c r="FQ36" s="225"/>
      <c r="FR36" s="225"/>
      <c r="FS36" s="225"/>
      <c r="FT36" s="225"/>
      <c r="FU36" s="225"/>
      <c r="FV36" s="225"/>
      <c r="FW36" s="225"/>
      <c r="FX36" s="225"/>
      <c r="FY36" s="225"/>
      <c r="FZ36" s="225"/>
      <c r="GA36" s="225"/>
      <c r="GB36" s="225"/>
      <c r="GC36" s="225"/>
      <c r="GD36" s="225"/>
      <c r="GE36" s="225"/>
      <c r="GF36" s="225"/>
      <c r="GG36" s="225"/>
      <c r="GH36" s="225"/>
      <c r="GI36" s="225"/>
      <c r="GJ36" s="225"/>
      <c r="GK36" s="225"/>
      <c r="GL36" s="225"/>
      <c r="GM36" s="225"/>
      <c r="GN36" s="225"/>
      <c r="GO36" s="225"/>
      <c r="GP36" s="225"/>
      <c r="GQ36" s="225"/>
      <c r="GR36" s="225"/>
      <c r="GS36" s="225"/>
      <c r="GT36" s="225"/>
      <c r="GU36" s="225"/>
      <c r="GV36" s="225"/>
      <c r="GW36" s="225"/>
    </row>
    <row r="37" spans="1:205" x14ac:dyDescent="0.3">
      <c r="D37" s="141" t="s">
        <v>16</v>
      </c>
      <c r="E37" s="127" t="s">
        <v>572</v>
      </c>
      <c r="G37" s="139">
        <f>'Operating Assumptions'!F62</f>
        <v>0.02</v>
      </c>
      <c r="H37" s="222">
        <f>H29</f>
        <v>340000000</v>
      </c>
      <c r="I37" s="51"/>
      <c r="L37" s="225">
        <f t="shared" ref="L37:BW37" si="298">$G$37*$H$37*L14</f>
        <v>0</v>
      </c>
      <c r="M37" s="225">
        <f t="shared" si="298"/>
        <v>0</v>
      </c>
      <c r="N37" s="225">
        <f t="shared" si="298"/>
        <v>0</v>
      </c>
      <c r="O37" s="225">
        <f t="shared" si="298"/>
        <v>0</v>
      </c>
      <c r="P37" s="225">
        <f t="shared" si="298"/>
        <v>6800000</v>
      </c>
      <c r="Q37" s="225">
        <f t="shared" si="298"/>
        <v>0</v>
      </c>
      <c r="R37" s="225">
        <f t="shared" si="298"/>
        <v>0</v>
      </c>
      <c r="S37" s="225">
        <f t="shared" si="298"/>
        <v>0</v>
      </c>
      <c r="T37" s="225">
        <f t="shared" si="298"/>
        <v>0</v>
      </c>
      <c r="U37" s="225">
        <f t="shared" si="298"/>
        <v>0</v>
      </c>
      <c r="V37" s="225">
        <f t="shared" si="298"/>
        <v>0</v>
      </c>
      <c r="W37" s="225">
        <f t="shared" si="298"/>
        <v>0</v>
      </c>
      <c r="X37" s="225">
        <f t="shared" si="298"/>
        <v>0</v>
      </c>
      <c r="Y37" s="225">
        <f t="shared" si="298"/>
        <v>0</v>
      </c>
      <c r="Z37" s="225">
        <f t="shared" si="298"/>
        <v>0</v>
      </c>
      <c r="AA37" s="225">
        <f t="shared" si="298"/>
        <v>0</v>
      </c>
      <c r="AB37" s="225">
        <f t="shared" si="298"/>
        <v>0</v>
      </c>
      <c r="AC37" s="225">
        <f t="shared" si="298"/>
        <v>0</v>
      </c>
      <c r="AD37" s="225">
        <f t="shared" si="298"/>
        <v>0</v>
      </c>
      <c r="AE37" s="225">
        <f t="shared" si="298"/>
        <v>0</v>
      </c>
      <c r="AF37" s="225">
        <f t="shared" si="298"/>
        <v>0</v>
      </c>
      <c r="AG37" s="225">
        <f t="shared" si="298"/>
        <v>0</v>
      </c>
      <c r="AH37" s="225">
        <f t="shared" si="298"/>
        <v>0</v>
      </c>
      <c r="AI37" s="225">
        <f t="shared" si="298"/>
        <v>0</v>
      </c>
      <c r="AJ37" s="225">
        <f t="shared" si="298"/>
        <v>0</v>
      </c>
      <c r="AK37" s="225">
        <f t="shared" si="298"/>
        <v>0</v>
      </c>
      <c r="AL37" s="225">
        <f t="shared" si="298"/>
        <v>0</v>
      </c>
      <c r="AM37" s="225">
        <f t="shared" si="298"/>
        <v>0</v>
      </c>
      <c r="AN37" s="225">
        <f t="shared" si="298"/>
        <v>0</v>
      </c>
      <c r="AO37" s="225">
        <f t="shared" si="298"/>
        <v>0</v>
      </c>
      <c r="AP37" s="225">
        <f t="shared" si="298"/>
        <v>0</v>
      </c>
      <c r="AQ37" s="225">
        <f t="shared" si="298"/>
        <v>0</v>
      </c>
      <c r="AR37" s="225">
        <f t="shared" si="298"/>
        <v>0</v>
      </c>
      <c r="AS37" s="225">
        <f t="shared" si="298"/>
        <v>0</v>
      </c>
      <c r="AT37" s="225">
        <f t="shared" si="298"/>
        <v>0</v>
      </c>
      <c r="AU37" s="225">
        <f t="shared" si="298"/>
        <v>0</v>
      </c>
      <c r="AV37" s="225">
        <f t="shared" si="298"/>
        <v>0</v>
      </c>
      <c r="AW37" s="225">
        <f t="shared" si="298"/>
        <v>0</v>
      </c>
      <c r="AX37" s="225">
        <f t="shared" si="298"/>
        <v>0</v>
      </c>
      <c r="AY37" s="225">
        <f t="shared" si="298"/>
        <v>0</v>
      </c>
      <c r="AZ37" s="225">
        <f t="shared" si="298"/>
        <v>0</v>
      </c>
      <c r="BA37" s="225">
        <f t="shared" si="298"/>
        <v>0</v>
      </c>
      <c r="BB37" s="225">
        <f t="shared" si="298"/>
        <v>0</v>
      </c>
      <c r="BC37" s="225">
        <f t="shared" si="298"/>
        <v>0</v>
      </c>
      <c r="BD37" s="225">
        <f t="shared" si="298"/>
        <v>0</v>
      </c>
      <c r="BE37" s="225">
        <f t="shared" si="298"/>
        <v>0</v>
      </c>
      <c r="BF37" s="225">
        <f t="shared" si="298"/>
        <v>0</v>
      </c>
      <c r="BG37" s="225">
        <f t="shared" si="298"/>
        <v>0</v>
      </c>
      <c r="BH37" s="225">
        <f t="shared" si="298"/>
        <v>0</v>
      </c>
      <c r="BI37" s="225">
        <f t="shared" si="298"/>
        <v>0</v>
      </c>
      <c r="BJ37" s="225">
        <f t="shared" si="298"/>
        <v>0</v>
      </c>
      <c r="BK37" s="225">
        <f t="shared" si="298"/>
        <v>0</v>
      </c>
      <c r="BL37" s="225">
        <f t="shared" si="298"/>
        <v>0</v>
      </c>
      <c r="BM37" s="225">
        <f t="shared" si="298"/>
        <v>0</v>
      </c>
      <c r="BN37" s="225">
        <f t="shared" si="298"/>
        <v>0</v>
      </c>
      <c r="BO37" s="225">
        <f t="shared" si="298"/>
        <v>0</v>
      </c>
      <c r="BP37" s="225">
        <f t="shared" si="298"/>
        <v>0</v>
      </c>
      <c r="BQ37" s="225">
        <f t="shared" si="298"/>
        <v>0</v>
      </c>
      <c r="BR37" s="225">
        <f t="shared" si="298"/>
        <v>0</v>
      </c>
      <c r="BS37" s="225">
        <f t="shared" si="298"/>
        <v>0</v>
      </c>
      <c r="BT37" s="225">
        <f t="shared" si="298"/>
        <v>0</v>
      </c>
      <c r="BU37" s="225">
        <f t="shared" si="298"/>
        <v>0</v>
      </c>
      <c r="BV37" s="225">
        <f t="shared" si="298"/>
        <v>0</v>
      </c>
      <c r="BW37" s="225">
        <f t="shared" si="298"/>
        <v>0</v>
      </c>
      <c r="BX37" s="225">
        <f t="shared" ref="BX37:EI37" si="299">$G$37*$H$37*BX14</f>
        <v>0</v>
      </c>
      <c r="BY37" s="225">
        <f t="shared" si="299"/>
        <v>0</v>
      </c>
      <c r="BZ37" s="225">
        <f t="shared" si="299"/>
        <v>0</v>
      </c>
      <c r="CA37" s="225">
        <f t="shared" si="299"/>
        <v>0</v>
      </c>
      <c r="CB37" s="225">
        <f t="shared" si="299"/>
        <v>0</v>
      </c>
      <c r="CC37" s="225">
        <f t="shared" si="299"/>
        <v>0</v>
      </c>
      <c r="CD37" s="225">
        <f t="shared" si="299"/>
        <v>0</v>
      </c>
      <c r="CE37" s="225">
        <f t="shared" si="299"/>
        <v>0</v>
      </c>
      <c r="CF37" s="225">
        <f t="shared" si="299"/>
        <v>0</v>
      </c>
      <c r="CG37" s="225">
        <f t="shared" si="299"/>
        <v>0</v>
      </c>
      <c r="CH37" s="225">
        <f t="shared" si="299"/>
        <v>0</v>
      </c>
      <c r="CI37" s="225">
        <f t="shared" si="299"/>
        <v>0</v>
      </c>
      <c r="CJ37" s="225">
        <f t="shared" si="299"/>
        <v>0</v>
      </c>
      <c r="CK37" s="225">
        <f t="shared" si="299"/>
        <v>0</v>
      </c>
      <c r="CL37" s="225">
        <f t="shared" si="299"/>
        <v>0</v>
      </c>
      <c r="CM37" s="225">
        <f t="shared" si="299"/>
        <v>0</v>
      </c>
      <c r="CN37" s="225">
        <f t="shared" si="299"/>
        <v>0</v>
      </c>
      <c r="CO37" s="225">
        <f t="shared" si="299"/>
        <v>0</v>
      </c>
      <c r="CP37" s="225">
        <f t="shared" si="299"/>
        <v>0</v>
      </c>
      <c r="CQ37" s="225">
        <f t="shared" si="299"/>
        <v>0</v>
      </c>
      <c r="CR37" s="225">
        <f t="shared" si="299"/>
        <v>0</v>
      </c>
      <c r="CS37" s="225">
        <f t="shared" si="299"/>
        <v>0</v>
      </c>
      <c r="CT37" s="225">
        <f t="shared" si="299"/>
        <v>0</v>
      </c>
      <c r="CU37" s="225">
        <f t="shared" si="299"/>
        <v>0</v>
      </c>
      <c r="CV37" s="225">
        <f t="shared" si="299"/>
        <v>0</v>
      </c>
      <c r="CW37" s="225">
        <f t="shared" si="299"/>
        <v>0</v>
      </c>
      <c r="CX37" s="225">
        <f t="shared" si="299"/>
        <v>0</v>
      </c>
      <c r="CY37" s="225">
        <f t="shared" si="299"/>
        <v>0</v>
      </c>
      <c r="CZ37" s="225">
        <f t="shared" si="299"/>
        <v>0</v>
      </c>
      <c r="DA37" s="225">
        <f t="shared" si="299"/>
        <v>0</v>
      </c>
      <c r="DB37" s="225">
        <f t="shared" si="299"/>
        <v>0</v>
      </c>
      <c r="DC37" s="225">
        <f t="shared" si="299"/>
        <v>0</v>
      </c>
      <c r="DD37" s="225">
        <f t="shared" si="299"/>
        <v>0</v>
      </c>
      <c r="DE37" s="225">
        <f t="shared" si="299"/>
        <v>0</v>
      </c>
      <c r="DF37" s="225">
        <f t="shared" si="299"/>
        <v>0</v>
      </c>
      <c r="DG37" s="225">
        <f t="shared" si="299"/>
        <v>0</v>
      </c>
      <c r="DH37" s="225">
        <f t="shared" si="299"/>
        <v>0</v>
      </c>
      <c r="DI37" s="225">
        <f t="shared" si="299"/>
        <v>0</v>
      </c>
      <c r="DJ37" s="225">
        <f t="shared" si="299"/>
        <v>0</v>
      </c>
      <c r="DK37" s="225">
        <f t="shared" si="299"/>
        <v>0</v>
      </c>
      <c r="DL37" s="225">
        <f t="shared" si="299"/>
        <v>0</v>
      </c>
      <c r="DM37" s="225">
        <f t="shared" si="299"/>
        <v>0</v>
      </c>
      <c r="DN37" s="225">
        <f t="shared" si="299"/>
        <v>0</v>
      </c>
      <c r="DO37" s="225">
        <f t="shared" si="299"/>
        <v>0</v>
      </c>
      <c r="DP37" s="225">
        <f t="shared" si="299"/>
        <v>0</v>
      </c>
      <c r="DQ37" s="225">
        <f t="shared" si="299"/>
        <v>0</v>
      </c>
      <c r="DR37" s="225">
        <f t="shared" si="299"/>
        <v>0</v>
      </c>
      <c r="DS37" s="225">
        <f t="shared" si="299"/>
        <v>0</v>
      </c>
      <c r="DT37" s="225">
        <f t="shared" si="299"/>
        <v>0</v>
      </c>
      <c r="DU37" s="225">
        <f t="shared" si="299"/>
        <v>0</v>
      </c>
      <c r="DV37" s="225">
        <f t="shared" si="299"/>
        <v>0</v>
      </c>
      <c r="DW37" s="225">
        <f t="shared" si="299"/>
        <v>0</v>
      </c>
      <c r="DX37" s="225">
        <f t="shared" si="299"/>
        <v>0</v>
      </c>
      <c r="DY37" s="225">
        <f t="shared" si="299"/>
        <v>0</v>
      </c>
      <c r="DZ37" s="225">
        <f t="shared" si="299"/>
        <v>0</v>
      </c>
      <c r="EA37" s="225">
        <f t="shared" si="299"/>
        <v>0</v>
      </c>
      <c r="EB37" s="225">
        <f t="shared" si="299"/>
        <v>0</v>
      </c>
      <c r="EC37" s="225">
        <f t="shared" si="299"/>
        <v>0</v>
      </c>
      <c r="ED37" s="225">
        <f t="shared" si="299"/>
        <v>0</v>
      </c>
      <c r="EE37" s="225">
        <f t="shared" si="299"/>
        <v>0</v>
      </c>
      <c r="EF37" s="225">
        <f t="shared" si="299"/>
        <v>0</v>
      </c>
      <c r="EG37" s="225">
        <f t="shared" si="299"/>
        <v>0</v>
      </c>
      <c r="EH37" s="225">
        <f t="shared" si="299"/>
        <v>0</v>
      </c>
      <c r="EI37" s="225">
        <f t="shared" si="299"/>
        <v>0</v>
      </c>
      <c r="EJ37" s="225">
        <f t="shared" ref="EJ37:EZ37" si="300">$G$37*$H$37*EJ14</f>
        <v>0</v>
      </c>
      <c r="EK37" s="225">
        <f t="shared" si="300"/>
        <v>0</v>
      </c>
      <c r="EL37" s="225">
        <f t="shared" si="300"/>
        <v>0</v>
      </c>
      <c r="EM37" s="225">
        <f t="shared" si="300"/>
        <v>0</v>
      </c>
      <c r="EN37" s="225">
        <f t="shared" si="300"/>
        <v>0</v>
      </c>
      <c r="EO37" s="225">
        <f t="shared" si="300"/>
        <v>0</v>
      </c>
      <c r="EP37" s="225">
        <f t="shared" si="300"/>
        <v>0</v>
      </c>
      <c r="EQ37" s="225">
        <f t="shared" si="300"/>
        <v>0</v>
      </c>
      <c r="ER37" s="225">
        <f t="shared" si="300"/>
        <v>0</v>
      </c>
      <c r="ES37" s="225">
        <f t="shared" si="300"/>
        <v>0</v>
      </c>
      <c r="ET37" s="225">
        <f t="shared" si="300"/>
        <v>0</v>
      </c>
      <c r="EU37" s="225">
        <f t="shared" si="300"/>
        <v>0</v>
      </c>
      <c r="EV37" s="225">
        <f t="shared" si="300"/>
        <v>0</v>
      </c>
      <c r="EW37" s="225">
        <f t="shared" si="300"/>
        <v>0</v>
      </c>
      <c r="EX37" s="225">
        <f t="shared" si="300"/>
        <v>0</v>
      </c>
      <c r="EY37" s="225">
        <f t="shared" si="300"/>
        <v>0</v>
      </c>
      <c r="EZ37" s="225">
        <f t="shared" si="300"/>
        <v>0</v>
      </c>
      <c r="FA37" s="225">
        <f t="shared" ref="FA37:GI37" si="301">$G$37*$H$37*FA14</f>
        <v>0</v>
      </c>
      <c r="FB37" s="225">
        <f t="shared" si="301"/>
        <v>0</v>
      </c>
      <c r="FC37" s="225">
        <f t="shared" si="301"/>
        <v>0</v>
      </c>
      <c r="FD37" s="225">
        <f t="shared" si="301"/>
        <v>0</v>
      </c>
      <c r="FE37" s="225">
        <f t="shared" si="301"/>
        <v>0</v>
      </c>
      <c r="FF37" s="225">
        <f t="shared" si="301"/>
        <v>0</v>
      </c>
      <c r="FG37" s="225">
        <f t="shared" si="301"/>
        <v>0</v>
      </c>
      <c r="FH37" s="225">
        <f t="shared" si="301"/>
        <v>0</v>
      </c>
      <c r="FI37" s="225">
        <f t="shared" si="301"/>
        <v>0</v>
      </c>
      <c r="FJ37" s="225">
        <f t="shared" si="301"/>
        <v>0</v>
      </c>
      <c r="FK37" s="225">
        <f t="shared" si="301"/>
        <v>0</v>
      </c>
      <c r="FL37" s="225">
        <f t="shared" si="301"/>
        <v>0</v>
      </c>
      <c r="FM37" s="225">
        <f t="shared" si="301"/>
        <v>0</v>
      </c>
      <c r="FN37" s="225">
        <f t="shared" si="301"/>
        <v>0</v>
      </c>
      <c r="FO37" s="225">
        <f t="shared" si="301"/>
        <v>0</v>
      </c>
      <c r="FP37" s="225">
        <f t="shared" si="301"/>
        <v>0</v>
      </c>
      <c r="FQ37" s="225">
        <f t="shared" si="301"/>
        <v>0</v>
      </c>
      <c r="FR37" s="225">
        <f t="shared" si="301"/>
        <v>0</v>
      </c>
      <c r="FS37" s="225">
        <f t="shared" si="301"/>
        <v>0</v>
      </c>
      <c r="FT37" s="225">
        <f t="shared" si="301"/>
        <v>0</v>
      </c>
      <c r="FU37" s="225">
        <f t="shared" si="301"/>
        <v>0</v>
      </c>
      <c r="FV37" s="225">
        <f t="shared" si="301"/>
        <v>0</v>
      </c>
      <c r="FW37" s="225">
        <f t="shared" si="301"/>
        <v>0</v>
      </c>
      <c r="FX37" s="225">
        <f t="shared" si="301"/>
        <v>0</v>
      </c>
      <c r="FY37" s="225">
        <f t="shared" si="301"/>
        <v>0</v>
      </c>
      <c r="FZ37" s="225">
        <f t="shared" si="301"/>
        <v>0</v>
      </c>
      <c r="GA37" s="225">
        <f t="shared" si="301"/>
        <v>0</v>
      </c>
      <c r="GB37" s="225">
        <f t="shared" si="301"/>
        <v>0</v>
      </c>
      <c r="GC37" s="225">
        <f t="shared" si="301"/>
        <v>0</v>
      </c>
      <c r="GD37" s="225">
        <f t="shared" si="301"/>
        <v>0</v>
      </c>
      <c r="GE37" s="225">
        <f t="shared" si="301"/>
        <v>0</v>
      </c>
      <c r="GF37" s="225">
        <f t="shared" si="301"/>
        <v>0</v>
      </c>
      <c r="GG37" s="225">
        <f t="shared" si="301"/>
        <v>0</v>
      </c>
      <c r="GH37" s="225">
        <f t="shared" si="301"/>
        <v>0</v>
      </c>
      <c r="GI37" s="225">
        <f t="shared" si="301"/>
        <v>0</v>
      </c>
      <c r="GJ37" s="225">
        <f t="shared" ref="GJ37:GW37" si="302">$G$37*$H$37*GJ14</f>
        <v>0</v>
      </c>
      <c r="GK37" s="225">
        <f t="shared" si="302"/>
        <v>0</v>
      </c>
      <c r="GL37" s="225">
        <f t="shared" si="302"/>
        <v>0</v>
      </c>
      <c r="GM37" s="225">
        <f t="shared" si="302"/>
        <v>0</v>
      </c>
      <c r="GN37" s="225">
        <f t="shared" si="302"/>
        <v>0</v>
      </c>
      <c r="GO37" s="225">
        <f t="shared" si="302"/>
        <v>0</v>
      </c>
      <c r="GP37" s="225">
        <f t="shared" si="302"/>
        <v>0</v>
      </c>
      <c r="GQ37" s="225">
        <f t="shared" si="302"/>
        <v>0</v>
      </c>
      <c r="GR37" s="225">
        <f t="shared" si="302"/>
        <v>0</v>
      </c>
      <c r="GS37" s="225">
        <f t="shared" si="302"/>
        <v>0</v>
      </c>
      <c r="GT37" s="225">
        <f t="shared" si="302"/>
        <v>0</v>
      </c>
      <c r="GU37" s="225">
        <f t="shared" si="302"/>
        <v>0</v>
      </c>
      <c r="GV37" s="225">
        <f t="shared" si="302"/>
        <v>0</v>
      </c>
      <c r="GW37" s="225">
        <f t="shared" si="302"/>
        <v>0</v>
      </c>
    </row>
    <row r="39" spans="1:205" s="128" customFormat="1" x14ac:dyDescent="0.35">
      <c r="A39" s="133" t="s">
        <v>240</v>
      </c>
    </row>
    <row r="40" spans="1:205" x14ac:dyDescent="0.3">
      <c r="D40" s="141" t="s">
        <v>241</v>
      </c>
    </row>
    <row r="42" spans="1:205" x14ac:dyDescent="0.3">
      <c r="D42" s="141" t="s">
        <v>242</v>
      </c>
      <c r="F42" s="7"/>
      <c r="L42" s="31">
        <f>LOOKUP(L9,'Operating Assumptions'!$I$84:$P$84,'Operating Assumptions'!$I$89:$P$89)</f>
        <v>2.5000000000000001E-2</v>
      </c>
      <c r="M42" s="31">
        <f>LOOKUP(M9,'Operating Assumptions'!$I$84:$P$84,'Operating Assumptions'!$I$89:$P$89)</f>
        <v>2.5000000000000001E-2</v>
      </c>
      <c r="N42" s="31">
        <f>LOOKUP(N9,'Operating Assumptions'!$I$84:$P$84,'Operating Assumptions'!$I$89:$P$89)</f>
        <v>2.5000000000000001E-2</v>
      </c>
      <c r="O42" s="31">
        <f>LOOKUP(O9,'Operating Assumptions'!$I$84:$P$84,'Operating Assumptions'!$I$89:$P$89)</f>
        <v>2.5000000000000001E-2</v>
      </c>
      <c r="P42" s="31">
        <f>LOOKUP(P9,'Operating Assumptions'!$I$84:$P$84,'Operating Assumptions'!$I$89:$P$89)</f>
        <v>2.5000000000000001E-2</v>
      </c>
      <c r="Q42" s="31">
        <f>LOOKUP(Q9,'Operating Assumptions'!$I$84:$P$84,'Operating Assumptions'!$I$89:$P$89)</f>
        <v>2.5000000000000001E-2</v>
      </c>
      <c r="R42" s="31">
        <f>LOOKUP(R9,'Operating Assumptions'!$I$84:$P$84,'Operating Assumptions'!$I$89:$P$89)</f>
        <v>2.5000000000000001E-2</v>
      </c>
      <c r="S42" s="31">
        <f>LOOKUP(S9,'Operating Assumptions'!$I$84:$P$84,'Operating Assumptions'!$I$89:$P$89)</f>
        <v>2.5000000000000001E-2</v>
      </c>
      <c r="T42" s="31">
        <f>LOOKUP(T9,'Operating Assumptions'!$I$84:$P$84,'Operating Assumptions'!$I$89:$P$89)</f>
        <v>2.5000000000000001E-2</v>
      </c>
      <c r="U42" s="31">
        <f>LOOKUP(U9,'Operating Assumptions'!$I$84:$P$84,'Operating Assumptions'!$I$89:$P$89)</f>
        <v>2.5000000000000001E-2</v>
      </c>
      <c r="V42" s="31">
        <f>LOOKUP(V9,'Operating Assumptions'!$I$84:$P$84,'Operating Assumptions'!$I$89:$P$89)</f>
        <v>2.5000000000000001E-2</v>
      </c>
      <c r="W42" s="31">
        <f>LOOKUP(W9,'Operating Assumptions'!$I$84:$P$84,'Operating Assumptions'!$I$89:$P$89)</f>
        <v>2.5000000000000001E-2</v>
      </c>
      <c r="X42" s="31">
        <f>LOOKUP(X9,'Operating Assumptions'!$I$84:$P$84,'Operating Assumptions'!$I$89:$P$89)</f>
        <v>2.5000000000000001E-2</v>
      </c>
      <c r="Y42" s="31">
        <f>LOOKUP(Y9,'Operating Assumptions'!$I$84:$P$84,'Operating Assumptions'!$I$89:$P$89)</f>
        <v>2.5000000000000001E-2</v>
      </c>
      <c r="Z42" s="31">
        <f>LOOKUP(Z9,'Operating Assumptions'!$I$84:$P$84,'Operating Assumptions'!$I$89:$P$89)</f>
        <v>2.5000000000000001E-2</v>
      </c>
      <c r="AA42" s="31">
        <f>LOOKUP(AA9,'Operating Assumptions'!$I$84:$P$84,'Operating Assumptions'!$I$89:$P$89)</f>
        <v>2.5000000000000001E-2</v>
      </c>
      <c r="AB42" s="31">
        <f>LOOKUP(AB9,'Operating Assumptions'!$I$84:$P$84,'Operating Assumptions'!$I$89:$P$89)</f>
        <v>2.5000000000000001E-2</v>
      </c>
      <c r="AC42" s="31">
        <f>LOOKUP(AC9,'Operating Assumptions'!$I$84:$P$84,'Operating Assumptions'!$I$89:$P$89)</f>
        <v>2.5000000000000001E-2</v>
      </c>
      <c r="AD42" s="31">
        <f>LOOKUP(AD9,'Operating Assumptions'!$I$84:$P$84,'Operating Assumptions'!$I$89:$P$89)</f>
        <v>2.5000000000000001E-2</v>
      </c>
      <c r="AE42" s="31">
        <f>LOOKUP(AE9,'Operating Assumptions'!$I$84:$P$84,'Operating Assumptions'!$I$89:$P$89)</f>
        <v>2.5000000000000001E-2</v>
      </c>
      <c r="AF42" s="31">
        <f>LOOKUP(AF9,'Operating Assumptions'!$I$84:$P$84,'Operating Assumptions'!$I$89:$P$89)</f>
        <v>2.5000000000000001E-2</v>
      </c>
      <c r="AG42" s="31">
        <f>LOOKUP(AG9,'Operating Assumptions'!$I$84:$P$84,'Operating Assumptions'!$I$89:$P$89)</f>
        <v>2.5000000000000001E-2</v>
      </c>
      <c r="AH42" s="31">
        <f>LOOKUP(AH9,'Operating Assumptions'!$I$84:$P$84,'Operating Assumptions'!$I$89:$P$89)</f>
        <v>2.5000000000000001E-2</v>
      </c>
      <c r="AI42" s="31">
        <f>LOOKUP(AI9,'Operating Assumptions'!$I$84:$P$84,'Operating Assumptions'!$I$89:$P$89)</f>
        <v>2.5000000000000001E-2</v>
      </c>
      <c r="AJ42" s="31">
        <f>LOOKUP(AJ9,'Operating Assumptions'!$I$84:$P$84,'Operating Assumptions'!$I$89:$P$89)</f>
        <v>2.5000000000000001E-2</v>
      </c>
      <c r="AK42" s="31">
        <f>LOOKUP(AK9,'Operating Assumptions'!$I$84:$P$84,'Operating Assumptions'!$I$89:$P$89)</f>
        <v>2.5000000000000001E-2</v>
      </c>
      <c r="AL42" s="31">
        <f>LOOKUP(AL9,'Operating Assumptions'!$I$84:$P$84,'Operating Assumptions'!$I$89:$P$89)</f>
        <v>2.5000000000000001E-2</v>
      </c>
      <c r="AM42" s="31">
        <f>LOOKUP(AM9,'Operating Assumptions'!$I$84:$P$84,'Operating Assumptions'!$I$89:$P$89)</f>
        <v>2.5000000000000001E-2</v>
      </c>
      <c r="AN42" s="31">
        <f>LOOKUP(AN9,'Operating Assumptions'!$I$84:$P$84,'Operating Assumptions'!$I$89:$P$89)</f>
        <v>2.5000000000000001E-2</v>
      </c>
      <c r="AO42" s="31">
        <f>LOOKUP(AO9,'Operating Assumptions'!$I$84:$P$84,'Operating Assumptions'!$I$89:$P$89)</f>
        <v>2.5000000000000001E-2</v>
      </c>
      <c r="AP42" s="31">
        <f>LOOKUP(AP9,'Operating Assumptions'!$I$84:$P$84,'Operating Assumptions'!$I$89:$P$89)</f>
        <v>2.5000000000000001E-2</v>
      </c>
      <c r="AQ42" s="31">
        <f>LOOKUP(AQ9,'Operating Assumptions'!$I$84:$P$84,'Operating Assumptions'!$I$89:$P$89)</f>
        <v>2.5000000000000001E-2</v>
      </c>
      <c r="AR42" s="31">
        <f>LOOKUP(AR9,'Operating Assumptions'!$I$84:$P$84,'Operating Assumptions'!$I$89:$P$89)</f>
        <v>2.5000000000000001E-2</v>
      </c>
      <c r="AS42" s="31">
        <f>LOOKUP(AS9,'Operating Assumptions'!$I$84:$P$84,'Operating Assumptions'!$I$89:$P$89)</f>
        <v>2.5000000000000001E-2</v>
      </c>
      <c r="AT42" s="31">
        <f>LOOKUP(AT9,'Operating Assumptions'!$I$84:$P$84,'Operating Assumptions'!$I$89:$P$89)</f>
        <v>2.5000000000000001E-2</v>
      </c>
      <c r="AU42" s="31">
        <f>LOOKUP(AU9,'Operating Assumptions'!$I$84:$P$84,'Operating Assumptions'!$I$89:$P$89)</f>
        <v>2.5000000000000001E-2</v>
      </c>
      <c r="AV42" s="31">
        <f>LOOKUP(AV9,'Operating Assumptions'!$I$84:$P$84,'Operating Assumptions'!$I$89:$P$89)</f>
        <v>2.5000000000000001E-2</v>
      </c>
      <c r="AW42" s="31">
        <f>LOOKUP(AW9,'Operating Assumptions'!$I$84:$P$84,'Operating Assumptions'!$I$89:$P$89)</f>
        <v>2.5000000000000001E-2</v>
      </c>
      <c r="AX42" s="31">
        <f>LOOKUP(AX9,'Operating Assumptions'!$I$84:$P$84,'Operating Assumptions'!$I$89:$P$89)</f>
        <v>2.5000000000000001E-2</v>
      </c>
      <c r="AY42" s="31">
        <f>LOOKUP(AY9,'Operating Assumptions'!$I$84:$P$84,'Operating Assumptions'!$I$89:$P$89)</f>
        <v>2.5000000000000001E-2</v>
      </c>
      <c r="AZ42" s="31">
        <f>LOOKUP(AZ9,'Operating Assumptions'!$I$84:$P$84,'Operating Assumptions'!$I$89:$P$89)</f>
        <v>2.5000000000000001E-2</v>
      </c>
      <c r="BA42" s="31">
        <f>LOOKUP(BA9,'Operating Assumptions'!$I$84:$P$84,'Operating Assumptions'!$I$89:$P$89)</f>
        <v>2.5000000000000001E-2</v>
      </c>
      <c r="BB42" s="31">
        <f>LOOKUP(BB9,'Operating Assumptions'!$I$84:$P$84,'Operating Assumptions'!$I$89:$P$89)</f>
        <v>2.5000000000000001E-2</v>
      </c>
      <c r="BC42" s="31">
        <f>LOOKUP(BC9,'Operating Assumptions'!$I$84:$P$84,'Operating Assumptions'!$I$89:$P$89)</f>
        <v>2.5000000000000001E-2</v>
      </c>
      <c r="BD42" s="31">
        <f>LOOKUP(BD9,'Operating Assumptions'!$I$84:$P$84,'Operating Assumptions'!$I$89:$P$89)</f>
        <v>2.5000000000000001E-2</v>
      </c>
      <c r="BE42" s="31">
        <f>LOOKUP(BE9,'Operating Assumptions'!$I$84:$P$84,'Operating Assumptions'!$I$89:$P$89)</f>
        <v>2.5000000000000001E-2</v>
      </c>
      <c r="BF42" s="31">
        <f>LOOKUP(BF9,'Operating Assumptions'!$I$84:$P$84,'Operating Assumptions'!$I$89:$P$89)</f>
        <v>2.5000000000000001E-2</v>
      </c>
      <c r="BG42" s="31">
        <f>LOOKUP(BG9,'Operating Assumptions'!$I$84:$P$84,'Operating Assumptions'!$I$89:$P$89)</f>
        <v>2.5000000000000001E-2</v>
      </c>
      <c r="BH42" s="31">
        <f>LOOKUP(BH9,'Operating Assumptions'!$I$84:$P$84,'Operating Assumptions'!$I$89:$P$89)</f>
        <v>2.5000000000000001E-2</v>
      </c>
      <c r="BI42" s="31">
        <f>LOOKUP(BI9,'Operating Assumptions'!$I$84:$P$84,'Operating Assumptions'!$I$89:$P$89)</f>
        <v>2.5000000000000001E-2</v>
      </c>
      <c r="BJ42" s="31">
        <f>LOOKUP(BJ9,'Operating Assumptions'!$I$84:$P$84,'Operating Assumptions'!$I$89:$P$89)</f>
        <v>2.5000000000000001E-2</v>
      </c>
      <c r="BK42" s="31">
        <f>LOOKUP(BK9,'Operating Assumptions'!$I$84:$P$84,'Operating Assumptions'!$I$89:$P$89)</f>
        <v>2.5000000000000001E-2</v>
      </c>
      <c r="BL42" s="31">
        <f>LOOKUP(BL9,'Operating Assumptions'!$I$84:$P$84,'Operating Assumptions'!$I$89:$P$89)</f>
        <v>2.5000000000000001E-2</v>
      </c>
      <c r="BM42" s="31">
        <f>LOOKUP(BM9,'Operating Assumptions'!$I$84:$P$84,'Operating Assumptions'!$I$89:$P$89)</f>
        <v>2.5000000000000001E-2</v>
      </c>
      <c r="BN42" s="31">
        <f>LOOKUP(BN9,'Operating Assumptions'!$I$84:$P$84,'Operating Assumptions'!$I$89:$P$89)</f>
        <v>2.5000000000000001E-2</v>
      </c>
      <c r="BO42" s="31">
        <f>LOOKUP(BO9,'Operating Assumptions'!$I$84:$P$84,'Operating Assumptions'!$I$89:$P$89)</f>
        <v>2.5000000000000001E-2</v>
      </c>
      <c r="BP42" s="31">
        <f>LOOKUP(BP9,'Operating Assumptions'!$I$84:$P$84,'Operating Assumptions'!$I$89:$P$89)</f>
        <v>2.5000000000000001E-2</v>
      </c>
      <c r="BQ42" s="31">
        <f>LOOKUP(BQ9,'Operating Assumptions'!$I$84:$P$84,'Operating Assumptions'!$I$89:$P$89)</f>
        <v>2.5000000000000001E-2</v>
      </c>
      <c r="BR42" s="31">
        <f>LOOKUP(BR9,'Operating Assumptions'!$I$84:$P$84,'Operating Assumptions'!$I$89:$P$89)</f>
        <v>2.5000000000000001E-2</v>
      </c>
      <c r="BS42" s="31">
        <f>LOOKUP(BS9,'Operating Assumptions'!$I$84:$P$84,'Operating Assumptions'!$I$89:$P$89)</f>
        <v>2.5000000000000001E-2</v>
      </c>
      <c r="BT42" s="31">
        <f>LOOKUP(BT9,'Operating Assumptions'!$I$84:$P$84,'Operating Assumptions'!$I$89:$P$89)</f>
        <v>2.5000000000000001E-2</v>
      </c>
      <c r="BU42" s="31">
        <f>LOOKUP(BU9,'Operating Assumptions'!$I$84:$P$84,'Operating Assumptions'!$I$89:$P$89)</f>
        <v>2.5000000000000001E-2</v>
      </c>
      <c r="BV42" s="31">
        <f>LOOKUP(BV9,'Operating Assumptions'!$I$84:$P$84,'Operating Assumptions'!$I$89:$P$89)</f>
        <v>2.5000000000000001E-2</v>
      </c>
      <c r="BW42" s="31">
        <f>LOOKUP(BW9,'Operating Assumptions'!$I$84:$P$84,'Operating Assumptions'!$I$89:$P$89)</f>
        <v>2.5000000000000001E-2</v>
      </c>
      <c r="BX42" s="31">
        <f>LOOKUP(BX9,'Operating Assumptions'!$I$84:$P$84,'Operating Assumptions'!$I$89:$P$89)</f>
        <v>2.5000000000000001E-2</v>
      </c>
      <c r="BY42" s="31">
        <f>LOOKUP(BY9,'Operating Assumptions'!$I$84:$P$84,'Operating Assumptions'!$I$89:$P$89)</f>
        <v>2.5000000000000001E-2</v>
      </c>
      <c r="BZ42" s="31">
        <f>LOOKUP(BZ9,'Operating Assumptions'!$I$84:$P$84,'Operating Assumptions'!$I$89:$P$89)</f>
        <v>2.5000000000000001E-2</v>
      </c>
      <c r="CA42" s="31">
        <f>LOOKUP(CA9,'Operating Assumptions'!$I$84:$P$84,'Operating Assumptions'!$I$89:$P$89)</f>
        <v>2.5000000000000001E-2</v>
      </c>
      <c r="CB42" s="31">
        <f>LOOKUP(CB9,'Operating Assumptions'!$I$84:$P$84,'Operating Assumptions'!$I$89:$P$89)</f>
        <v>2.5000000000000001E-2</v>
      </c>
      <c r="CC42" s="31">
        <f>LOOKUP(CC9,'Operating Assumptions'!$I$84:$P$84,'Operating Assumptions'!$I$89:$P$89)</f>
        <v>2.5000000000000001E-2</v>
      </c>
      <c r="CD42" s="31">
        <f>LOOKUP(CD9,'Operating Assumptions'!$I$84:$P$84,'Operating Assumptions'!$I$89:$P$89)</f>
        <v>2.5000000000000001E-2</v>
      </c>
      <c r="CE42" s="31">
        <f>LOOKUP(CE9,'Operating Assumptions'!$I$84:$P$84,'Operating Assumptions'!$I$89:$P$89)</f>
        <v>2.5000000000000001E-2</v>
      </c>
      <c r="CF42" s="31">
        <f>LOOKUP(CF9,'Operating Assumptions'!$I$84:$P$84,'Operating Assumptions'!$I$89:$P$89)</f>
        <v>2.5000000000000001E-2</v>
      </c>
      <c r="CG42" s="31">
        <f>LOOKUP(CG9,'Operating Assumptions'!$I$84:$P$84,'Operating Assumptions'!$I$89:$P$89)</f>
        <v>2.5000000000000001E-2</v>
      </c>
      <c r="CH42" s="31">
        <f>LOOKUP(CH9,'Operating Assumptions'!$I$84:$P$84,'Operating Assumptions'!$I$89:$P$89)</f>
        <v>2.5000000000000001E-2</v>
      </c>
      <c r="CI42" s="31">
        <f>LOOKUP(CI9,'Operating Assumptions'!$I$84:$P$84,'Operating Assumptions'!$I$89:$P$89)</f>
        <v>2.5000000000000001E-2</v>
      </c>
      <c r="CJ42" s="31">
        <f>LOOKUP(CJ9,'Operating Assumptions'!$I$84:$P$84,'Operating Assumptions'!$I$89:$P$89)</f>
        <v>2.5000000000000001E-2</v>
      </c>
      <c r="CK42" s="31">
        <f>LOOKUP(CK9,'Operating Assumptions'!$I$84:$P$84,'Operating Assumptions'!$I$89:$P$89)</f>
        <v>2.5000000000000001E-2</v>
      </c>
      <c r="CL42" s="31">
        <f>LOOKUP(CL9,'Operating Assumptions'!$I$84:$P$84,'Operating Assumptions'!$I$89:$P$89)</f>
        <v>2.5000000000000001E-2</v>
      </c>
      <c r="CM42" s="31">
        <f>LOOKUP(CM9,'Operating Assumptions'!$I$84:$P$84,'Operating Assumptions'!$I$89:$P$89)</f>
        <v>2.5000000000000001E-2</v>
      </c>
      <c r="CN42" s="31">
        <f>LOOKUP(CN9,'Operating Assumptions'!$I$84:$P$84,'Operating Assumptions'!$I$89:$P$89)</f>
        <v>2.5000000000000001E-2</v>
      </c>
      <c r="CO42" s="31">
        <f>LOOKUP(CO9,'Operating Assumptions'!$I$84:$P$84,'Operating Assumptions'!$I$89:$P$89)</f>
        <v>2.5000000000000001E-2</v>
      </c>
      <c r="CP42" s="31">
        <f>LOOKUP(CP9,'Operating Assumptions'!$I$84:$P$84,'Operating Assumptions'!$I$89:$P$89)</f>
        <v>2.5000000000000001E-2</v>
      </c>
      <c r="CQ42" s="31">
        <f>LOOKUP(CQ9,'Operating Assumptions'!$I$84:$P$84,'Operating Assumptions'!$I$89:$P$89)</f>
        <v>2.5000000000000001E-2</v>
      </c>
      <c r="CR42" s="31">
        <f>LOOKUP(CR9,'Operating Assumptions'!$I$84:$P$84,'Operating Assumptions'!$I$89:$P$89)</f>
        <v>2.5000000000000001E-2</v>
      </c>
      <c r="CS42" s="31">
        <f>LOOKUP(CS9,'Operating Assumptions'!$I$84:$P$84,'Operating Assumptions'!$I$89:$P$89)</f>
        <v>2.5000000000000001E-2</v>
      </c>
      <c r="CT42" s="31">
        <f>LOOKUP(CT9,'Operating Assumptions'!$I$84:$P$84,'Operating Assumptions'!$I$89:$P$89)</f>
        <v>2.5000000000000001E-2</v>
      </c>
      <c r="CU42" s="31">
        <f>LOOKUP(CU9,'Operating Assumptions'!$I$84:$P$84,'Operating Assumptions'!$I$89:$P$89)</f>
        <v>2.5000000000000001E-2</v>
      </c>
      <c r="CV42" s="31">
        <f>LOOKUP(CV9,'Operating Assumptions'!$I$84:$P$84,'Operating Assumptions'!$I$89:$P$89)</f>
        <v>2.5000000000000001E-2</v>
      </c>
      <c r="CW42" s="31">
        <f>LOOKUP(CW9,'Operating Assumptions'!$I$84:$P$84,'Operating Assumptions'!$I$89:$P$89)</f>
        <v>2.5000000000000001E-2</v>
      </c>
      <c r="CX42" s="31">
        <f>LOOKUP(CX9,'Operating Assumptions'!$I$84:$P$84,'Operating Assumptions'!$I$89:$P$89)</f>
        <v>2.5000000000000001E-2</v>
      </c>
      <c r="CY42" s="31">
        <f>LOOKUP(CY9,'Operating Assumptions'!$I$84:$P$84,'Operating Assumptions'!$I$89:$P$89)</f>
        <v>2.5000000000000001E-2</v>
      </c>
      <c r="CZ42" s="31">
        <f>LOOKUP(CZ9,'Operating Assumptions'!$I$84:$P$84,'Operating Assumptions'!$I$89:$P$89)</f>
        <v>2.5000000000000001E-2</v>
      </c>
      <c r="DA42" s="31">
        <f>LOOKUP(DA9,'Operating Assumptions'!$I$84:$P$84,'Operating Assumptions'!$I$89:$P$89)</f>
        <v>2.5000000000000001E-2</v>
      </c>
      <c r="DB42" s="31">
        <f>LOOKUP(DB9,'Operating Assumptions'!$I$84:$P$84,'Operating Assumptions'!$I$89:$P$89)</f>
        <v>2.5000000000000001E-2</v>
      </c>
      <c r="DC42" s="31">
        <f>LOOKUP(DC9,'Operating Assumptions'!$I$84:$P$84,'Operating Assumptions'!$I$89:$P$89)</f>
        <v>2.5000000000000001E-2</v>
      </c>
      <c r="DD42" s="31">
        <f>LOOKUP(DD9,'Operating Assumptions'!$I$84:$P$84,'Operating Assumptions'!$I$89:$P$89)</f>
        <v>2.5000000000000001E-2</v>
      </c>
      <c r="DE42" s="31">
        <f>LOOKUP(DE9,'Operating Assumptions'!$I$84:$P$84,'Operating Assumptions'!$I$89:$P$89)</f>
        <v>2.5000000000000001E-2</v>
      </c>
      <c r="DF42" s="31">
        <f>LOOKUP(DF9,'Operating Assumptions'!$I$84:$P$84,'Operating Assumptions'!$I$89:$P$89)</f>
        <v>2.5000000000000001E-2</v>
      </c>
      <c r="DG42" s="31">
        <f>LOOKUP(DG9,'Operating Assumptions'!$I$84:$P$84,'Operating Assumptions'!$I$89:$P$89)</f>
        <v>2.5000000000000001E-2</v>
      </c>
      <c r="DH42" s="31">
        <f>LOOKUP(DH9,'Operating Assumptions'!$I$84:$P$84,'Operating Assumptions'!$I$89:$P$89)</f>
        <v>2.5000000000000001E-2</v>
      </c>
      <c r="DI42" s="31">
        <f>LOOKUP(DI9,'Operating Assumptions'!$I$84:$P$84,'Operating Assumptions'!$I$89:$P$89)</f>
        <v>2.5000000000000001E-2</v>
      </c>
      <c r="DJ42" s="31">
        <f>LOOKUP(DJ9,'Operating Assumptions'!$I$84:$P$84,'Operating Assumptions'!$I$89:$P$89)</f>
        <v>2.5000000000000001E-2</v>
      </c>
      <c r="DK42" s="31">
        <f>LOOKUP(DK9,'Operating Assumptions'!$I$84:$P$84,'Operating Assumptions'!$I$89:$P$89)</f>
        <v>2.5000000000000001E-2</v>
      </c>
      <c r="DL42" s="31">
        <f>LOOKUP(DL9,'Operating Assumptions'!$I$84:$P$84,'Operating Assumptions'!$I$89:$P$89)</f>
        <v>2.5000000000000001E-2</v>
      </c>
      <c r="DM42" s="31">
        <f>LOOKUP(DM9,'Operating Assumptions'!$I$84:$P$84,'Operating Assumptions'!$I$89:$P$89)</f>
        <v>2.5000000000000001E-2</v>
      </c>
      <c r="DN42" s="31">
        <f>LOOKUP(DN9,'Operating Assumptions'!$I$84:$P$84,'Operating Assumptions'!$I$89:$P$89)</f>
        <v>2.5000000000000001E-2</v>
      </c>
      <c r="DO42" s="31">
        <f>LOOKUP(DO9,'Operating Assumptions'!$I$84:$P$84,'Operating Assumptions'!$I$89:$P$89)</f>
        <v>2.5000000000000001E-2</v>
      </c>
      <c r="DP42" s="31">
        <f>LOOKUP(DP9,'Operating Assumptions'!$I$84:$P$84,'Operating Assumptions'!$I$89:$P$89)</f>
        <v>2.5000000000000001E-2</v>
      </c>
      <c r="DQ42" s="31">
        <f>LOOKUP(DQ9,'Operating Assumptions'!$I$84:$P$84,'Operating Assumptions'!$I$89:$P$89)</f>
        <v>2.5000000000000001E-2</v>
      </c>
      <c r="DR42" s="31">
        <f>LOOKUP(DR9,'Operating Assumptions'!$I$84:$P$84,'Operating Assumptions'!$I$89:$P$89)</f>
        <v>2.5000000000000001E-2</v>
      </c>
      <c r="DS42" s="31">
        <f>LOOKUP(DS9,'Operating Assumptions'!$I$84:$P$84,'Operating Assumptions'!$I$89:$P$89)</f>
        <v>2.5000000000000001E-2</v>
      </c>
      <c r="DT42" s="31">
        <f>LOOKUP(DT9,'Operating Assumptions'!$I$84:$P$84,'Operating Assumptions'!$I$89:$P$89)</f>
        <v>2.5000000000000001E-2</v>
      </c>
      <c r="DU42" s="31">
        <f>LOOKUP(DU9,'Operating Assumptions'!$I$84:$P$84,'Operating Assumptions'!$I$89:$P$89)</f>
        <v>2.5000000000000001E-2</v>
      </c>
      <c r="DV42" s="31">
        <f>LOOKUP(DV9,'Operating Assumptions'!$I$84:$P$84,'Operating Assumptions'!$I$89:$P$89)</f>
        <v>2.5000000000000001E-2</v>
      </c>
      <c r="DW42" s="31">
        <f>LOOKUP(DW9,'Operating Assumptions'!$I$84:$P$84,'Operating Assumptions'!$I$89:$P$89)</f>
        <v>2.5000000000000001E-2</v>
      </c>
      <c r="DX42" s="31">
        <f>LOOKUP(DX9,'Operating Assumptions'!$I$84:$P$84,'Operating Assumptions'!$I$89:$P$89)</f>
        <v>2.5000000000000001E-2</v>
      </c>
      <c r="DY42" s="31">
        <f>LOOKUP(DY9,'Operating Assumptions'!$I$84:$P$84,'Operating Assumptions'!$I$89:$P$89)</f>
        <v>2.5000000000000001E-2</v>
      </c>
      <c r="DZ42" s="31">
        <f>LOOKUP(DZ9,'Operating Assumptions'!$I$84:$P$84,'Operating Assumptions'!$I$89:$P$89)</f>
        <v>2.5000000000000001E-2</v>
      </c>
      <c r="EA42" s="31">
        <f>LOOKUP(EA9,'Operating Assumptions'!$I$84:$P$84,'Operating Assumptions'!$I$89:$P$89)</f>
        <v>2.5000000000000001E-2</v>
      </c>
      <c r="EB42" s="31">
        <f>LOOKUP(EB9,'Operating Assumptions'!$I$84:$P$84,'Operating Assumptions'!$I$89:$P$89)</f>
        <v>2.5000000000000001E-2</v>
      </c>
      <c r="EC42" s="31">
        <f>LOOKUP(EC9,'Operating Assumptions'!$I$84:$P$84,'Operating Assumptions'!$I$89:$P$89)</f>
        <v>2.5000000000000001E-2</v>
      </c>
      <c r="ED42" s="31">
        <f>LOOKUP(ED9,'Operating Assumptions'!$I$84:$P$84,'Operating Assumptions'!$I$89:$P$89)</f>
        <v>2.5000000000000001E-2</v>
      </c>
      <c r="EE42" s="31">
        <f>LOOKUP(EE9,'Operating Assumptions'!$I$84:$P$84,'Operating Assumptions'!$I$89:$P$89)</f>
        <v>2.5000000000000001E-2</v>
      </c>
      <c r="EF42" s="31">
        <f>LOOKUP(EF9,'Operating Assumptions'!$I$84:$P$84,'Operating Assumptions'!$I$89:$P$89)</f>
        <v>2.5000000000000001E-2</v>
      </c>
      <c r="EG42" s="31">
        <f>LOOKUP(EG9,'Operating Assumptions'!$I$84:$P$84,'Operating Assumptions'!$I$89:$P$89)</f>
        <v>2.5000000000000001E-2</v>
      </c>
      <c r="EH42" s="31">
        <f>LOOKUP(EH9,'Operating Assumptions'!$I$84:$P$84,'Operating Assumptions'!$I$89:$P$89)</f>
        <v>2.5000000000000001E-2</v>
      </c>
      <c r="EI42" s="31">
        <f>LOOKUP(EI9,'Operating Assumptions'!$I$84:$P$84,'Operating Assumptions'!$I$89:$P$89)</f>
        <v>2.5000000000000001E-2</v>
      </c>
      <c r="EJ42" s="31">
        <f>LOOKUP(EJ9,'Operating Assumptions'!$I$84:$P$84,'Operating Assumptions'!$I$89:$P$89)</f>
        <v>2.5000000000000001E-2</v>
      </c>
      <c r="EK42" s="31">
        <f>LOOKUP(EK9,'Operating Assumptions'!$I$84:$P$84,'Operating Assumptions'!$I$89:$P$89)</f>
        <v>2.5000000000000001E-2</v>
      </c>
      <c r="EL42" s="31">
        <f>LOOKUP(EL9,'Operating Assumptions'!$I$84:$P$84,'Operating Assumptions'!$I$89:$P$89)</f>
        <v>2.5000000000000001E-2</v>
      </c>
      <c r="EM42" s="31">
        <f>LOOKUP(EM9,'Operating Assumptions'!$I$84:$P$84,'Operating Assumptions'!$I$89:$P$89)</f>
        <v>2.5000000000000001E-2</v>
      </c>
      <c r="EN42" s="31">
        <f>LOOKUP(EN9,'Operating Assumptions'!$I$84:$P$84,'Operating Assumptions'!$I$89:$P$89)</f>
        <v>2.5000000000000001E-2</v>
      </c>
      <c r="EO42" s="31">
        <f>LOOKUP(EO9,'Operating Assumptions'!$I$84:$P$84,'Operating Assumptions'!$I$89:$P$89)</f>
        <v>2.5000000000000001E-2</v>
      </c>
      <c r="EP42" s="31">
        <f>LOOKUP(EP9,'Operating Assumptions'!$I$84:$P$84,'Operating Assumptions'!$I$89:$P$89)</f>
        <v>2.5000000000000001E-2</v>
      </c>
      <c r="EQ42" s="31">
        <f>LOOKUP(EQ9,'Operating Assumptions'!$I$84:$P$84,'Operating Assumptions'!$I$89:$P$89)</f>
        <v>2.5000000000000001E-2</v>
      </c>
      <c r="ER42" s="31">
        <f>LOOKUP(ER9,'Operating Assumptions'!$I$84:$P$84,'Operating Assumptions'!$I$89:$P$89)</f>
        <v>2.5000000000000001E-2</v>
      </c>
      <c r="ES42" s="31">
        <f>LOOKUP(ES9,'Operating Assumptions'!$I$84:$P$84,'Operating Assumptions'!$I$89:$P$89)</f>
        <v>2.5000000000000001E-2</v>
      </c>
      <c r="ET42" s="31">
        <f>LOOKUP(ET9,'Operating Assumptions'!$I$84:$P$84,'Operating Assumptions'!$I$89:$P$89)</f>
        <v>2.5000000000000001E-2</v>
      </c>
      <c r="EU42" s="31">
        <f>LOOKUP(EU9,'Operating Assumptions'!$I$84:$P$84,'Operating Assumptions'!$I$89:$P$89)</f>
        <v>2.5000000000000001E-2</v>
      </c>
      <c r="EV42" s="31">
        <f>LOOKUP(EV9,'Operating Assumptions'!$I$84:$P$84,'Operating Assumptions'!$I$89:$P$89)</f>
        <v>2.5000000000000001E-2</v>
      </c>
      <c r="EW42" s="31">
        <f>LOOKUP(EW9,'Operating Assumptions'!$I$84:$P$84,'Operating Assumptions'!$I$89:$P$89)</f>
        <v>2.5000000000000001E-2</v>
      </c>
      <c r="EX42" s="31">
        <f>LOOKUP(EX9,'Operating Assumptions'!$I$84:$P$84,'Operating Assumptions'!$I$89:$P$89)</f>
        <v>2.5000000000000001E-2</v>
      </c>
      <c r="EY42" s="31">
        <f>LOOKUP(EY9,'Operating Assumptions'!$I$84:$P$84,'Operating Assumptions'!$I$89:$P$89)</f>
        <v>2.5000000000000001E-2</v>
      </c>
      <c r="EZ42" s="31">
        <f>LOOKUP(EZ9,'Operating Assumptions'!$I$84:$P$84,'Operating Assumptions'!$I$89:$P$89)</f>
        <v>2.5000000000000001E-2</v>
      </c>
      <c r="FA42" s="31">
        <f>LOOKUP(FA9,'Operating Assumptions'!$I$84:$P$84,'Operating Assumptions'!$I$89:$P$89)</f>
        <v>2.5000000000000001E-2</v>
      </c>
      <c r="FB42" s="31">
        <f>LOOKUP(FB9,'Operating Assumptions'!$I$84:$P$84,'Operating Assumptions'!$I$89:$P$89)</f>
        <v>2.5000000000000001E-2</v>
      </c>
      <c r="FC42" s="31">
        <f>LOOKUP(FC9,'Operating Assumptions'!$I$84:$P$84,'Operating Assumptions'!$I$89:$P$89)</f>
        <v>2.5000000000000001E-2</v>
      </c>
      <c r="FD42" s="31">
        <f>LOOKUP(FD9,'Operating Assumptions'!$I$84:$P$84,'Operating Assumptions'!$I$89:$P$89)</f>
        <v>2.5000000000000001E-2</v>
      </c>
      <c r="FE42" s="31">
        <f>LOOKUP(FE9,'Operating Assumptions'!$I$84:$P$84,'Operating Assumptions'!$I$89:$P$89)</f>
        <v>2.5000000000000001E-2</v>
      </c>
      <c r="FF42" s="31">
        <f>LOOKUP(FF9,'Operating Assumptions'!$I$84:$P$84,'Operating Assumptions'!$I$89:$P$89)</f>
        <v>2.5000000000000001E-2</v>
      </c>
      <c r="FG42" s="31">
        <f>LOOKUP(FG9,'Operating Assumptions'!$I$84:$P$84,'Operating Assumptions'!$I$89:$P$89)</f>
        <v>2.5000000000000001E-2</v>
      </c>
      <c r="FH42" s="31">
        <f>LOOKUP(FH9,'Operating Assumptions'!$I$84:$P$84,'Operating Assumptions'!$I$89:$P$89)</f>
        <v>2.5000000000000001E-2</v>
      </c>
      <c r="FI42" s="31">
        <f>LOOKUP(FI9,'Operating Assumptions'!$I$84:$P$84,'Operating Assumptions'!$I$89:$P$89)</f>
        <v>2.5000000000000001E-2</v>
      </c>
      <c r="FJ42" s="31">
        <f>LOOKUP(FJ9,'Operating Assumptions'!$I$84:$P$84,'Operating Assumptions'!$I$89:$P$89)</f>
        <v>2.5000000000000001E-2</v>
      </c>
      <c r="FK42" s="31">
        <f>LOOKUP(FK9,'Operating Assumptions'!$I$84:$P$84,'Operating Assumptions'!$I$89:$P$89)</f>
        <v>2.5000000000000001E-2</v>
      </c>
      <c r="FL42" s="31">
        <f>LOOKUP(FL9,'Operating Assumptions'!$I$84:$P$84,'Operating Assumptions'!$I$89:$P$89)</f>
        <v>2.5000000000000001E-2</v>
      </c>
      <c r="FM42" s="31">
        <f>LOOKUP(FM9,'Operating Assumptions'!$I$84:$P$84,'Operating Assumptions'!$I$89:$P$89)</f>
        <v>2.5000000000000001E-2</v>
      </c>
      <c r="FN42" s="31">
        <f>LOOKUP(FN9,'Operating Assumptions'!$I$84:$P$84,'Operating Assumptions'!$I$89:$P$89)</f>
        <v>2.5000000000000001E-2</v>
      </c>
      <c r="FO42" s="31">
        <f>LOOKUP(FO9,'Operating Assumptions'!$I$84:$P$84,'Operating Assumptions'!$I$89:$P$89)</f>
        <v>2.5000000000000001E-2</v>
      </c>
      <c r="FP42" s="31">
        <f>LOOKUP(FP9,'Operating Assumptions'!$I$84:$P$84,'Operating Assumptions'!$I$89:$P$89)</f>
        <v>2.5000000000000001E-2</v>
      </c>
      <c r="FQ42" s="31">
        <f>LOOKUP(FQ9,'Operating Assumptions'!$I$84:$P$84,'Operating Assumptions'!$I$89:$P$89)</f>
        <v>2.5000000000000001E-2</v>
      </c>
      <c r="FR42" s="31">
        <f>LOOKUP(FR9,'Operating Assumptions'!$I$84:$P$84,'Operating Assumptions'!$I$89:$P$89)</f>
        <v>2.5000000000000001E-2</v>
      </c>
      <c r="FS42" s="31">
        <f>LOOKUP(FS9,'Operating Assumptions'!$I$84:$P$84,'Operating Assumptions'!$I$89:$P$89)</f>
        <v>2.5000000000000001E-2</v>
      </c>
      <c r="FT42" s="31">
        <f>LOOKUP(FT9,'Operating Assumptions'!$I$84:$P$84,'Operating Assumptions'!$I$89:$P$89)</f>
        <v>2.5000000000000001E-2</v>
      </c>
      <c r="FU42" s="31">
        <f>LOOKUP(FU9,'Operating Assumptions'!$I$84:$P$84,'Operating Assumptions'!$I$89:$P$89)</f>
        <v>2.5000000000000001E-2</v>
      </c>
      <c r="FV42" s="31">
        <f>LOOKUP(FV9,'Operating Assumptions'!$I$84:$P$84,'Operating Assumptions'!$I$89:$P$89)</f>
        <v>2.5000000000000001E-2</v>
      </c>
      <c r="FW42" s="31">
        <f>LOOKUP(FW9,'Operating Assumptions'!$I$84:$P$84,'Operating Assumptions'!$I$89:$P$89)</f>
        <v>2.5000000000000001E-2</v>
      </c>
      <c r="FX42" s="31">
        <f>LOOKUP(FX9,'Operating Assumptions'!$I$84:$P$84,'Operating Assumptions'!$I$89:$P$89)</f>
        <v>2.5000000000000001E-2</v>
      </c>
      <c r="FY42" s="31">
        <f>LOOKUP(FY9,'Operating Assumptions'!$I$84:$P$84,'Operating Assumptions'!$I$89:$P$89)</f>
        <v>2.5000000000000001E-2</v>
      </c>
      <c r="FZ42" s="31">
        <f>LOOKUP(FZ9,'Operating Assumptions'!$I$84:$P$84,'Operating Assumptions'!$I$89:$P$89)</f>
        <v>2.5000000000000001E-2</v>
      </c>
      <c r="GA42" s="31">
        <f>LOOKUP(GA9,'Operating Assumptions'!$I$84:$P$84,'Operating Assumptions'!$I$89:$P$89)</f>
        <v>2.5000000000000001E-2</v>
      </c>
      <c r="GB42" s="31">
        <f>LOOKUP(GB9,'Operating Assumptions'!$I$84:$P$84,'Operating Assumptions'!$I$89:$P$89)</f>
        <v>2.5000000000000001E-2</v>
      </c>
      <c r="GC42" s="31">
        <f>LOOKUP(GC9,'Operating Assumptions'!$I$84:$P$84,'Operating Assumptions'!$I$89:$P$89)</f>
        <v>2.5000000000000001E-2</v>
      </c>
      <c r="GD42" s="31">
        <f>LOOKUP(GD9,'Operating Assumptions'!$I$84:$P$84,'Operating Assumptions'!$I$89:$P$89)</f>
        <v>2.5000000000000001E-2</v>
      </c>
      <c r="GE42" s="31">
        <f>LOOKUP(GE9,'Operating Assumptions'!$I$84:$P$84,'Operating Assumptions'!$I$89:$P$89)</f>
        <v>2.5000000000000001E-2</v>
      </c>
      <c r="GF42" s="31">
        <f>LOOKUP(GF9,'Operating Assumptions'!$I$84:$P$84,'Operating Assumptions'!$I$89:$P$89)</f>
        <v>2.5000000000000001E-2</v>
      </c>
      <c r="GG42" s="31">
        <f>LOOKUP(GG9,'Operating Assumptions'!$I$84:$P$84,'Operating Assumptions'!$I$89:$P$89)</f>
        <v>2.5000000000000001E-2</v>
      </c>
      <c r="GH42" s="31">
        <f>LOOKUP(GH9,'Operating Assumptions'!$I$84:$P$84,'Operating Assumptions'!$I$89:$P$89)</f>
        <v>2.5000000000000001E-2</v>
      </c>
      <c r="GI42" s="31">
        <f>LOOKUP(GI9,'Operating Assumptions'!$I$84:$P$84,'Operating Assumptions'!$I$89:$P$89)</f>
        <v>2.5000000000000001E-2</v>
      </c>
      <c r="GJ42" s="31">
        <f>LOOKUP(GJ9,'Operating Assumptions'!$I$84:$P$84,'Operating Assumptions'!$I$89:$P$89)</f>
        <v>2.5000000000000001E-2</v>
      </c>
      <c r="GK42" s="31">
        <f>LOOKUP(GK9,'Operating Assumptions'!$I$84:$P$84,'Operating Assumptions'!$I$89:$P$89)</f>
        <v>2.5000000000000001E-2</v>
      </c>
      <c r="GL42" s="31">
        <f>LOOKUP(GL9,'Operating Assumptions'!$I$84:$P$84,'Operating Assumptions'!$I$89:$P$89)</f>
        <v>2.5000000000000001E-2</v>
      </c>
      <c r="GM42" s="31">
        <f>LOOKUP(GM9,'Operating Assumptions'!$I$84:$P$84,'Operating Assumptions'!$I$89:$P$89)</f>
        <v>2.5000000000000001E-2</v>
      </c>
      <c r="GN42" s="31">
        <f>LOOKUP(GN9,'Operating Assumptions'!$I$84:$P$84,'Operating Assumptions'!$I$89:$P$89)</f>
        <v>2.5000000000000001E-2</v>
      </c>
      <c r="GO42" s="31">
        <f>LOOKUP(GO9,'Operating Assumptions'!$I$84:$P$84,'Operating Assumptions'!$I$89:$P$89)</f>
        <v>2.5000000000000001E-2</v>
      </c>
      <c r="GP42" s="31">
        <f>LOOKUP(GP9,'Operating Assumptions'!$I$84:$P$84,'Operating Assumptions'!$I$89:$P$89)</f>
        <v>2.5000000000000001E-2</v>
      </c>
      <c r="GQ42" s="31">
        <f>LOOKUP(GQ9,'Operating Assumptions'!$I$84:$P$84,'Operating Assumptions'!$I$89:$P$89)</f>
        <v>2.5000000000000001E-2</v>
      </c>
      <c r="GR42" s="31">
        <f>LOOKUP(GR9,'Operating Assumptions'!$I$84:$P$84,'Operating Assumptions'!$I$89:$P$89)</f>
        <v>2.5000000000000001E-2</v>
      </c>
      <c r="GS42" s="31">
        <f>LOOKUP(GS9,'Operating Assumptions'!$I$84:$P$84,'Operating Assumptions'!$I$89:$P$89)</f>
        <v>2.5000000000000001E-2</v>
      </c>
      <c r="GT42" s="31">
        <f>LOOKUP(GT9,'Operating Assumptions'!$I$84:$P$84,'Operating Assumptions'!$I$89:$P$89)</f>
        <v>2.5000000000000001E-2</v>
      </c>
      <c r="GU42" s="31">
        <f>LOOKUP(GU9,'Operating Assumptions'!$I$84:$P$84,'Operating Assumptions'!$I$89:$P$89)</f>
        <v>2.5000000000000001E-2</v>
      </c>
      <c r="GV42" s="31">
        <f>LOOKUP(GV9,'Operating Assumptions'!$I$84:$P$84,'Operating Assumptions'!$I$89:$P$89)</f>
        <v>2.5000000000000001E-2</v>
      </c>
      <c r="GW42" s="31">
        <f>LOOKUP(GW9,'Operating Assumptions'!$I$84:$P$84,'Operating Assumptions'!$I$89:$P$89)</f>
        <v>2.5000000000000001E-2</v>
      </c>
    </row>
    <row r="43" spans="1:205" x14ac:dyDescent="0.3">
      <c r="D43" s="141" t="s">
        <v>243</v>
      </c>
      <c r="F43" s="7"/>
      <c r="L43" s="184">
        <f t="shared" ref="L43:BW43" si="303">(1+L42)^(1/L6)-1</f>
        <v>2.0598362698427408E-3</v>
      </c>
      <c r="M43" s="184">
        <f t="shared" si="303"/>
        <v>2.0598362698427408E-3</v>
      </c>
      <c r="N43" s="184">
        <f t="shared" si="303"/>
        <v>2.0598362698427408E-3</v>
      </c>
      <c r="O43" s="184">
        <f t="shared" si="303"/>
        <v>2.0598362698427408E-3</v>
      </c>
      <c r="P43" s="184">
        <f t="shared" si="303"/>
        <v>2.0598362698427408E-3</v>
      </c>
      <c r="Q43" s="184">
        <f t="shared" si="303"/>
        <v>2.0598362698427408E-3</v>
      </c>
      <c r="R43" s="184">
        <f t="shared" si="303"/>
        <v>2.0598362698427408E-3</v>
      </c>
      <c r="S43" s="184">
        <f t="shared" si="303"/>
        <v>2.0598362698427408E-3</v>
      </c>
      <c r="T43" s="184">
        <f t="shared" si="303"/>
        <v>2.0598362698427408E-3</v>
      </c>
      <c r="U43" s="184">
        <f t="shared" si="303"/>
        <v>2.0598362698427408E-3</v>
      </c>
      <c r="V43" s="184">
        <f t="shared" si="303"/>
        <v>2.0598362698427408E-3</v>
      </c>
      <c r="W43" s="184">
        <f t="shared" si="303"/>
        <v>2.0598362698427408E-3</v>
      </c>
      <c r="X43" s="184">
        <f t="shared" si="303"/>
        <v>2.0598362698427408E-3</v>
      </c>
      <c r="Y43" s="184">
        <f t="shared" si="303"/>
        <v>2.0598362698427408E-3</v>
      </c>
      <c r="Z43" s="184">
        <f t="shared" si="303"/>
        <v>2.0598362698427408E-3</v>
      </c>
      <c r="AA43" s="184">
        <f t="shared" si="303"/>
        <v>2.0598362698427408E-3</v>
      </c>
      <c r="AB43" s="184">
        <f t="shared" si="303"/>
        <v>2.0598362698427408E-3</v>
      </c>
      <c r="AC43" s="184">
        <f t="shared" si="303"/>
        <v>2.0598362698427408E-3</v>
      </c>
      <c r="AD43" s="184">
        <f t="shared" si="303"/>
        <v>2.0598362698427408E-3</v>
      </c>
      <c r="AE43" s="184">
        <f t="shared" si="303"/>
        <v>2.0598362698427408E-3</v>
      </c>
      <c r="AF43" s="184">
        <f t="shared" si="303"/>
        <v>2.0598362698427408E-3</v>
      </c>
      <c r="AG43" s="184">
        <f t="shared" si="303"/>
        <v>2.0598362698427408E-3</v>
      </c>
      <c r="AH43" s="184">
        <f t="shared" si="303"/>
        <v>2.0598362698427408E-3</v>
      </c>
      <c r="AI43" s="184">
        <f t="shared" si="303"/>
        <v>2.0598362698427408E-3</v>
      </c>
      <c r="AJ43" s="184">
        <f t="shared" si="303"/>
        <v>2.0598362698427408E-3</v>
      </c>
      <c r="AK43" s="184">
        <f t="shared" si="303"/>
        <v>2.0598362698427408E-3</v>
      </c>
      <c r="AL43" s="184">
        <f t="shared" si="303"/>
        <v>2.0598362698427408E-3</v>
      </c>
      <c r="AM43" s="184">
        <f t="shared" si="303"/>
        <v>2.0598362698427408E-3</v>
      </c>
      <c r="AN43" s="184">
        <f t="shared" si="303"/>
        <v>2.0598362698427408E-3</v>
      </c>
      <c r="AO43" s="184">
        <f t="shared" si="303"/>
        <v>2.0598362698427408E-3</v>
      </c>
      <c r="AP43" s="184">
        <f t="shared" si="303"/>
        <v>2.0598362698427408E-3</v>
      </c>
      <c r="AQ43" s="184">
        <f t="shared" si="303"/>
        <v>2.0598362698427408E-3</v>
      </c>
      <c r="AR43" s="184">
        <f t="shared" si="303"/>
        <v>2.0598362698427408E-3</v>
      </c>
      <c r="AS43" s="184">
        <f t="shared" si="303"/>
        <v>2.0598362698427408E-3</v>
      </c>
      <c r="AT43" s="184">
        <f t="shared" si="303"/>
        <v>2.0598362698427408E-3</v>
      </c>
      <c r="AU43" s="184">
        <f t="shared" si="303"/>
        <v>2.0598362698427408E-3</v>
      </c>
      <c r="AV43" s="184">
        <f t="shared" si="303"/>
        <v>2.0598362698427408E-3</v>
      </c>
      <c r="AW43" s="184">
        <f t="shared" si="303"/>
        <v>2.0598362698427408E-3</v>
      </c>
      <c r="AX43" s="184">
        <f t="shared" si="303"/>
        <v>2.0598362698427408E-3</v>
      </c>
      <c r="AY43" s="184">
        <f t="shared" si="303"/>
        <v>2.0598362698427408E-3</v>
      </c>
      <c r="AZ43" s="184">
        <f t="shared" si="303"/>
        <v>2.0598362698427408E-3</v>
      </c>
      <c r="BA43" s="184">
        <f t="shared" si="303"/>
        <v>2.0598362698427408E-3</v>
      </c>
      <c r="BB43" s="184">
        <f t="shared" si="303"/>
        <v>2.0598362698427408E-3</v>
      </c>
      <c r="BC43" s="184">
        <f t="shared" si="303"/>
        <v>2.0598362698427408E-3</v>
      </c>
      <c r="BD43" s="184">
        <f t="shared" si="303"/>
        <v>6.192246325636086E-3</v>
      </c>
      <c r="BE43" s="184">
        <f t="shared" si="303"/>
        <v>6.192246325636086E-3</v>
      </c>
      <c r="BF43" s="184">
        <f t="shared" si="303"/>
        <v>6.192246325636086E-3</v>
      </c>
      <c r="BG43" s="184">
        <f t="shared" si="303"/>
        <v>6.192246325636086E-3</v>
      </c>
      <c r="BH43" s="184">
        <f t="shared" si="303"/>
        <v>6.192246325636086E-3</v>
      </c>
      <c r="BI43" s="184">
        <f t="shared" si="303"/>
        <v>6.192246325636086E-3</v>
      </c>
      <c r="BJ43" s="184">
        <f t="shared" si="303"/>
        <v>6.192246325636086E-3</v>
      </c>
      <c r="BK43" s="184">
        <f t="shared" si="303"/>
        <v>6.192246325636086E-3</v>
      </c>
      <c r="BL43" s="184">
        <f t="shared" si="303"/>
        <v>6.192246325636086E-3</v>
      </c>
      <c r="BM43" s="184">
        <f t="shared" si="303"/>
        <v>6.192246325636086E-3</v>
      </c>
      <c r="BN43" s="184">
        <f t="shared" si="303"/>
        <v>6.192246325636086E-3</v>
      </c>
      <c r="BO43" s="184">
        <f t="shared" si="303"/>
        <v>6.192246325636086E-3</v>
      </c>
      <c r="BP43" s="184">
        <f t="shared" si="303"/>
        <v>6.192246325636086E-3</v>
      </c>
      <c r="BQ43" s="184">
        <f t="shared" si="303"/>
        <v>6.192246325636086E-3</v>
      </c>
      <c r="BR43" s="184">
        <f t="shared" si="303"/>
        <v>6.192246325636086E-3</v>
      </c>
      <c r="BS43" s="184">
        <f t="shared" si="303"/>
        <v>6.192246325636086E-3</v>
      </c>
      <c r="BT43" s="184">
        <f t="shared" si="303"/>
        <v>6.192246325636086E-3</v>
      </c>
      <c r="BU43" s="184">
        <f t="shared" si="303"/>
        <v>6.192246325636086E-3</v>
      </c>
      <c r="BV43" s="184">
        <f t="shared" si="303"/>
        <v>6.192246325636086E-3</v>
      </c>
      <c r="BW43" s="184">
        <f t="shared" si="303"/>
        <v>6.192246325636086E-3</v>
      </c>
      <c r="BX43" s="184">
        <f t="shared" ref="BX43:EI43" si="304">(1+BX42)^(1/BX6)-1</f>
        <v>6.192246325636086E-3</v>
      </c>
      <c r="BY43" s="184">
        <f t="shared" si="304"/>
        <v>6.192246325636086E-3</v>
      </c>
      <c r="BZ43" s="184">
        <f t="shared" si="304"/>
        <v>6.192246325636086E-3</v>
      </c>
      <c r="CA43" s="184">
        <f t="shared" si="304"/>
        <v>6.192246325636086E-3</v>
      </c>
      <c r="CB43" s="184">
        <f t="shared" si="304"/>
        <v>6.192246325636086E-3</v>
      </c>
      <c r="CC43" s="184">
        <f t="shared" si="304"/>
        <v>6.192246325636086E-3</v>
      </c>
      <c r="CD43" s="184">
        <f t="shared" si="304"/>
        <v>6.192246325636086E-3</v>
      </c>
      <c r="CE43" s="184">
        <f t="shared" si="304"/>
        <v>6.192246325636086E-3</v>
      </c>
      <c r="CF43" s="184">
        <f t="shared" si="304"/>
        <v>6.192246325636086E-3</v>
      </c>
      <c r="CG43" s="184">
        <f t="shared" si="304"/>
        <v>6.192246325636086E-3</v>
      </c>
      <c r="CH43" s="184">
        <f t="shared" si="304"/>
        <v>6.192246325636086E-3</v>
      </c>
      <c r="CI43" s="184">
        <f t="shared" si="304"/>
        <v>6.192246325636086E-3</v>
      </c>
      <c r="CJ43" s="184">
        <f t="shared" si="304"/>
        <v>6.192246325636086E-3</v>
      </c>
      <c r="CK43" s="184">
        <f t="shared" si="304"/>
        <v>6.192246325636086E-3</v>
      </c>
      <c r="CL43" s="184">
        <f t="shared" si="304"/>
        <v>6.192246325636086E-3</v>
      </c>
      <c r="CM43" s="184">
        <f t="shared" si="304"/>
        <v>6.192246325636086E-3</v>
      </c>
      <c r="CN43" s="184">
        <f t="shared" si="304"/>
        <v>6.192246325636086E-3</v>
      </c>
      <c r="CO43" s="184">
        <f t="shared" si="304"/>
        <v>6.192246325636086E-3</v>
      </c>
      <c r="CP43" s="184">
        <f t="shared" si="304"/>
        <v>6.192246325636086E-3</v>
      </c>
      <c r="CQ43" s="184">
        <f t="shared" si="304"/>
        <v>6.192246325636086E-3</v>
      </c>
      <c r="CR43" s="184">
        <f t="shared" si="304"/>
        <v>6.192246325636086E-3</v>
      </c>
      <c r="CS43" s="184">
        <f t="shared" si="304"/>
        <v>6.192246325636086E-3</v>
      </c>
      <c r="CT43" s="184">
        <f t="shared" si="304"/>
        <v>6.192246325636086E-3</v>
      </c>
      <c r="CU43" s="184">
        <f t="shared" si="304"/>
        <v>6.192246325636086E-3</v>
      </c>
      <c r="CV43" s="184">
        <f t="shared" si="304"/>
        <v>6.192246325636086E-3</v>
      </c>
      <c r="CW43" s="184">
        <f t="shared" si="304"/>
        <v>6.192246325636086E-3</v>
      </c>
      <c r="CX43" s="184">
        <f t="shared" si="304"/>
        <v>6.192246325636086E-3</v>
      </c>
      <c r="CY43" s="184">
        <f t="shared" si="304"/>
        <v>6.192246325636086E-3</v>
      </c>
      <c r="CZ43" s="184">
        <f t="shared" si="304"/>
        <v>6.192246325636086E-3</v>
      </c>
      <c r="DA43" s="184">
        <f t="shared" si="304"/>
        <v>6.192246325636086E-3</v>
      </c>
      <c r="DB43" s="184">
        <f t="shared" si="304"/>
        <v>6.192246325636086E-3</v>
      </c>
      <c r="DC43" s="184">
        <f t="shared" si="304"/>
        <v>6.192246325636086E-3</v>
      </c>
      <c r="DD43" s="184">
        <f t="shared" si="304"/>
        <v>6.192246325636086E-3</v>
      </c>
      <c r="DE43" s="184">
        <f t="shared" si="304"/>
        <v>6.192246325636086E-3</v>
      </c>
      <c r="DF43" s="184">
        <f t="shared" si="304"/>
        <v>6.192246325636086E-3</v>
      </c>
      <c r="DG43" s="184">
        <f t="shared" si="304"/>
        <v>6.192246325636086E-3</v>
      </c>
      <c r="DH43" s="184">
        <f t="shared" si="304"/>
        <v>6.192246325636086E-3</v>
      </c>
      <c r="DI43" s="184">
        <f t="shared" si="304"/>
        <v>6.192246325636086E-3</v>
      </c>
      <c r="DJ43" s="184">
        <f t="shared" si="304"/>
        <v>6.192246325636086E-3</v>
      </c>
      <c r="DK43" s="184">
        <f t="shared" si="304"/>
        <v>6.192246325636086E-3</v>
      </c>
      <c r="DL43" s="184">
        <f t="shared" si="304"/>
        <v>6.192246325636086E-3</v>
      </c>
      <c r="DM43" s="184">
        <f t="shared" si="304"/>
        <v>6.192246325636086E-3</v>
      </c>
      <c r="DN43" s="184">
        <f t="shared" si="304"/>
        <v>6.192246325636086E-3</v>
      </c>
      <c r="DO43" s="184">
        <f t="shared" si="304"/>
        <v>6.192246325636086E-3</v>
      </c>
      <c r="DP43" s="184">
        <f t="shared" si="304"/>
        <v>6.192246325636086E-3</v>
      </c>
      <c r="DQ43" s="184">
        <f t="shared" si="304"/>
        <v>6.192246325636086E-3</v>
      </c>
      <c r="DR43" s="184">
        <f t="shared" si="304"/>
        <v>6.192246325636086E-3</v>
      </c>
      <c r="DS43" s="184">
        <f t="shared" si="304"/>
        <v>6.192246325636086E-3</v>
      </c>
      <c r="DT43" s="184">
        <f t="shared" si="304"/>
        <v>6.192246325636086E-3</v>
      </c>
      <c r="DU43" s="184">
        <f t="shared" si="304"/>
        <v>6.192246325636086E-3</v>
      </c>
      <c r="DV43" s="184">
        <f t="shared" si="304"/>
        <v>6.192246325636086E-3</v>
      </c>
      <c r="DW43" s="184">
        <f t="shared" si="304"/>
        <v>6.192246325636086E-3</v>
      </c>
      <c r="DX43" s="184">
        <f t="shared" si="304"/>
        <v>6.192246325636086E-3</v>
      </c>
      <c r="DY43" s="184">
        <f t="shared" si="304"/>
        <v>6.192246325636086E-3</v>
      </c>
      <c r="DZ43" s="184">
        <f t="shared" si="304"/>
        <v>6.192246325636086E-3</v>
      </c>
      <c r="EA43" s="184">
        <f t="shared" si="304"/>
        <v>6.192246325636086E-3</v>
      </c>
      <c r="EB43" s="184">
        <f t="shared" si="304"/>
        <v>6.192246325636086E-3</v>
      </c>
      <c r="EC43" s="184">
        <f t="shared" si="304"/>
        <v>6.192246325636086E-3</v>
      </c>
      <c r="ED43" s="184">
        <f t="shared" si="304"/>
        <v>6.192246325636086E-3</v>
      </c>
      <c r="EE43" s="184">
        <f t="shared" si="304"/>
        <v>6.192246325636086E-3</v>
      </c>
      <c r="EF43" s="184">
        <f t="shared" si="304"/>
        <v>6.192246325636086E-3</v>
      </c>
      <c r="EG43" s="184">
        <f t="shared" si="304"/>
        <v>6.192246325636086E-3</v>
      </c>
      <c r="EH43" s="184">
        <f t="shared" si="304"/>
        <v>6.192246325636086E-3</v>
      </c>
      <c r="EI43" s="184">
        <f t="shared" si="304"/>
        <v>6.192246325636086E-3</v>
      </c>
      <c r="EJ43" s="184">
        <f t="shared" ref="EJ43:EZ43" si="305">(1+EJ42)^(1/EJ6)-1</f>
        <v>6.192246325636086E-3</v>
      </c>
      <c r="EK43" s="184">
        <f t="shared" si="305"/>
        <v>6.192246325636086E-3</v>
      </c>
      <c r="EL43" s="184">
        <f t="shared" si="305"/>
        <v>6.192246325636086E-3</v>
      </c>
      <c r="EM43" s="184">
        <f t="shared" si="305"/>
        <v>6.192246325636086E-3</v>
      </c>
      <c r="EN43" s="184">
        <f t="shared" si="305"/>
        <v>6.192246325636086E-3</v>
      </c>
      <c r="EO43" s="184">
        <f t="shared" si="305"/>
        <v>6.192246325636086E-3</v>
      </c>
      <c r="EP43" s="184">
        <f t="shared" si="305"/>
        <v>6.192246325636086E-3</v>
      </c>
      <c r="EQ43" s="184">
        <f t="shared" si="305"/>
        <v>6.192246325636086E-3</v>
      </c>
      <c r="ER43" s="184">
        <f t="shared" si="305"/>
        <v>6.192246325636086E-3</v>
      </c>
      <c r="ES43" s="184">
        <f t="shared" si="305"/>
        <v>6.192246325636086E-3</v>
      </c>
      <c r="ET43" s="184">
        <f t="shared" si="305"/>
        <v>6.192246325636086E-3</v>
      </c>
      <c r="EU43" s="184">
        <f t="shared" si="305"/>
        <v>6.192246325636086E-3</v>
      </c>
      <c r="EV43" s="184">
        <f t="shared" si="305"/>
        <v>6.192246325636086E-3</v>
      </c>
      <c r="EW43" s="184">
        <f t="shared" si="305"/>
        <v>6.192246325636086E-3</v>
      </c>
      <c r="EX43" s="184">
        <f t="shared" si="305"/>
        <v>6.192246325636086E-3</v>
      </c>
      <c r="EY43" s="184">
        <f t="shared" si="305"/>
        <v>6.192246325636086E-3</v>
      </c>
      <c r="EZ43" s="184">
        <f t="shared" si="305"/>
        <v>6.192246325636086E-3</v>
      </c>
      <c r="FA43" s="184">
        <f t="shared" ref="FA43:GI43" si="306">(1+FA42)^(1/FA6)-1</f>
        <v>6.192246325636086E-3</v>
      </c>
      <c r="FB43" s="184">
        <f t="shared" si="306"/>
        <v>6.192246325636086E-3</v>
      </c>
      <c r="FC43" s="184">
        <f t="shared" si="306"/>
        <v>6.192246325636086E-3</v>
      </c>
      <c r="FD43" s="184">
        <f t="shared" si="306"/>
        <v>6.192246325636086E-3</v>
      </c>
      <c r="FE43" s="184">
        <f t="shared" si="306"/>
        <v>6.192246325636086E-3</v>
      </c>
      <c r="FF43" s="184">
        <f t="shared" si="306"/>
        <v>6.192246325636086E-3</v>
      </c>
      <c r="FG43" s="184">
        <f t="shared" si="306"/>
        <v>6.192246325636086E-3</v>
      </c>
      <c r="FH43" s="184">
        <f t="shared" si="306"/>
        <v>6.192246325636086E-3</v>
      </c>
      <c r="FI43" s="184">
        <f t="shared" si="306"/>
        <v>6.192246325636086E-3</v>
      </c>
      <c r="FJ43" s="184">
        <f t="shared" si="306"/>
        <v>6.192246325636086E-3</v>
      </c>
      <c r="FK43" s="184">
        <f t="shared" si="306"/>
        <v>6.192246325636086E-3</v>
      </c>
      <c r="FL43" s="184">
        <f t="shared" si="306"/>
        <v>6.192246325636086E-3</v>
      </c>
      <c r="FM43" s="184">
        <f t="shared" si="306"/>
        <v>6.192246325636086E-3</v>
      </c>
      <c r="FN43" s="184">
        <f t="shared" si="306"/>
        <v>6.192246325636086E-3</v>
      </c>
      <c r="FO43" s="184">
        <f t="shared" si="306"/>
        <v>6.192246325636086E-3</v>
      </c>
      <c r="FP43" s="184">
        <f t="shared" si="306"/>
        <v>6.192246325636086E-3</v>
      </c>
      <c r="FQ43" s="184">
        <f t="shared" si="306"/>
        <v>6.192246325636086E-3</v>
      </c>
      <c r="FR43" s="184">
        <f t="shared" si="306"/>
        <v>6.192246325636086E-3</v>
      </c>
      <c r="FS43" s="184">
        <f t="shared" si="306"/>
        <v>6.192246325636086E-3</v>
      </c>
      <c r="FT43" s="184">
        <f t="shared" si="306"/>
        <v>6.192246325636086E-3</v>
      </c>
      <c r="FU43" s="184">
        <f t="shared" si="306"/>
        <v>6.192246325636086E-3</v>
      </c>
      <c r="FV43" s="184">
        <f t="shared" si="306"/>
        <v>6.192246325636086E-3</v>
      </c>
      <c r="FW43" s="184">
        <f t="shared" si="306"/>
        <v>6.192246325636086E-3</v>
      </c>
      <c r="FX43" s="184">
        <f t="shared" si="306"/>
        <v>6.192246325636086E-3</v>
      </c>
      <c r="FY43" s="184">
        <f t="shared" si="306"/>
        <v>6.192246325636086E-3</v>
      </c>
      <c r="FZ43" s="184">
        <f t="shared" si="306"/>
        <v>6.192246325636086E-3</v>
      </c>
      <c r="GA43" s="184">
        <f t="shared" si="306"/>
        <v>6.192246325636086E-3</v>
      </c>
      <c r="GB43" s="184">
        <f t="shared" si="306"/>
        <v>6.192246325636086E-3</v>
      </c>
      <c r="GC43" s="184">
        <f t="shared" si="306"/>
        <v>6.192246325636086E-3</v>
      </c>
      <c r="GD43" s="184">
        <f t="shared" si="306"/>
        <v>6.192246325636086E-3</v>
      </c>
      <c r="GE43" s="184">
        <f t="shared" si="306"/>
        <v>6.192246325636086E-3</v>
      </c>
      <c r="GF43" s="184">
        <f t="shared" si="306"/>
        <v>6.192246325636086E-3</v>
      </c>
      <c r="GG43" s="184">
        <f t="shared" si="306"/>
        <v>6.192246325636086E-3</v>
      </c>
      <c r="GH43" s="184">
        <f t="shared" si="306"/>
        <v>6.192246325636086E-3</v>
      </c>
      <c r="GI43" s="184">
        <f t="shared" si="306"/>
        <v>6.192246325636086E-3</v>
      </c>
      <c r="GJ43" s="184">
        <f t="shared" ref="GJ43:GW43" si="307">(1+GJ42)^(1/GJ6)-1</f>
        <v>6.192246325636086E-3</v>
      </c>
      <c r="GK43" s="184">
        <f t="shared" si="307"/>
        <v>6.192246325636086E-3</v>
      </c>
      <c r="GL43" s="184">
        <f t="shared" si="307"/>
        <v>6.192246325636086E-3</v>
      </c>
      <c r="GM43" s="184">
        <f t="shared" si="307"/>
        <v>6.192246325636086E-3</v>
      </c>
      <c r="GN43" s="184">
        <f t="shared" si="307"/>
        <v>6.192246325636086E-3</v>
      </c>
      <c r="GO43" s="184">
        <f t="shared" si="307"/>
        <v>6.192246325636086E-3</v>
      </c>
      <c r="GP43" s="184">
        <f t="shared" si="307"/>
        <v>6.192246325636086E-3</v>
      </c>
      <c r="GQ43" s="184">
        <f t="shared" si="307"/>
        <v>6.192246325636086E-3</v>
      </c>
      <c r="GR43" s="184">
        <f t="shared" si="307"/>
        <v>6.192246325636086E-3</v>
      </c>
      <c r="GS43" s="184">
        <f t="shared" si="307"/>
        <v>6.192246325636086E-3</v>
      </c>
      <c r="GT43" s="184">
        <f t="shared" si="307"/>
        <v>6.192246325636086E-3</v>
      </c>
      <c r="GU43" s="184">
        <f t="shared" si="307"/>
        <v>6.192246325636086E-3</v>
      </c>
      <c r="GV43" s="184">
        <f t="shared" si="307"/>
        <v>6.192246325636086E-3</v>
      </c>
      <c r="GW43" s="184">
        <f t="shared" si="307"/>
        <v>6.192246325636086E-3</v>
      </c>
    </row>
    <row r="44" spans="1:205" x14ac:dyDescent="0.3">
      <c r="D44" s="141" t="s">
        <v>241</v>
      </c>
      <c r="F44" s="177">
        <f>'Operating Assumptions'!F90</f>
        <v>46023</v>
      </c>
      <c r="K44" s="207">
        <v>1</v>
      </c>
      <c r="L44" s="225">
        <f t="shared" ref="L44:BW44" si="308">K44*(1+L43*L13)</f>
        <v>1.0020598362698427</v>
      </c>
      <c r="M44" s="225">
        <f t="shared" si="308"/>
        <v>1.004123915465144</v>
      </c>
      <c r="N44" s="225">
        <f t="shared" si="308"/>
        <v>1.0061922463256356</v>
      </c>
      <c r="O44" s="225">
        <f t="shared" si="308"/>
        <v>1.0082648376090517</v>
      </c>
      <c r="P44" s="225">
        <f t="shared" si="308"/>
        <v>1.0103416980911659</v>
      </c>
      <c r="Q44" s="225">
        <f t="shared" si="308"/>
        <v>1.0124228365658285</v>
      </c>
      <c r="R44" s="225">
        <f t="shared" si="308"/>
        <v>1.0145082618450039</v>
      </c>
      <c r="S44" s="225">
        <f t="shared" si="308"/>
        <v>1.0165979827588074</v>
      </c>
      <c r="T44" s="225">
        <f t="shared" si="308"/>
        <v>1.0186920081555431</v>
      </c>
      <c r="U44" s="225">
        <f t="shared" si="308"/>
        <v>1.0207903469017408</v>
      </c>
      <c r="V44" s="225">
        <f t="shared" si="308"/>
        <v>1.0228930078821943</v>
      </c>
      <c r="W44" s="225">
        <f t="shared" si="308"/>
        <v>1.0249999999999986</v>
      </c>
      <c r="X44" s="225">
        <f t="shared" si="308"/>
        <v>1.0271113321765875</v>
      </c>
      <c r="Y44" s="225">
        <f t="shared" si="308"/>
        <v>1.0292270133517714</v>
      </c>
      <c r="Z44" s="225">
        <f t="shared" si="308"/>
        <v>1.0313470524837753</v>
      </c>
      <c r="AA44" s="225">
        <f t="shared" si="308"/>
        <v>1.0334714585492768</v>
      </c>
      <c r="AB44" s="225">
        <f t="shared" si="308"/>
        <v>1.0356002405434439</v>
      </c>
      <c r="AC44" s="225">
        <f t="shared" si="308"/>
        <v>1.0377334074799731</v>
      </c>
      <c r="AD44" s="225">
        <f t="shared" si="308"/>
        <v>1.0398709683911278</v>
      </c>
      <c r="AE44" s="225">
        <f t="shared" si="308"/>
        <v>1.0420129323277763</v>
      </c>
      <c r="AF44" s="225">
        <f t="shared" si="308"/>
        <v>1.0441593083594303</v>
      </c>
      <c r="AG44" s="225">
        <f t="shared" si="308"/>
        <v>1.0463101055742829</v>
      </c>
      <c r="AH44" s="225">
        <f t="shared" si="308"/>
        <v>1.0484653330792479</v>
      </c>
      <c r="AI44" s="225">
        <f t="shared" si="308"/>
        <v>1.0506249999999973</v>
      </c>
      <c r="AJ44" s="225">
        <f t="shared" si="308"/>
        <v>1.0527891154810007</v>
      </c>
      <c r="AK44" s="225">
        <f t="shared" si="308"/>
        <v>1.0549576886855641</v>
      </c>
      <c r="AL44" s="225">
        <f t="shared" si="308"/>
        <v>1.057130728795868</v>
      </c>
      <c r="AM44" s="225">
        <f t="shared" si="308"/>
        <v>1.0593082450130069</v>
      </c>
      <c r="AN44" s="225">
        <f t="shared" si="308"/>
        <v>1.0614902465570282</v>
      </c>
      <c r="AO44" s="225">
        <f t="shared" si="308"/>
        <v>1.0636767426669707</v>
      </c>
      <c r="AP44" s="225">
        <f t="shared" si="308"/>
        <v>1.0658677426009042</v>
      </c>
      <c r="AQ44" s="225">
        <f t="shared" si="308"/>
        <v>1.068063255635969</v>
      </c>
      <c r="AR44" s="225">
        <f t="shared" si="308"/>
        <v>1.0702632910684142</v>
      </c>
      <c r="AS44" s="225">
        <f t="shared" si="308"/>
        <v>1.0724678582136382</v>
      </c>
      <c r="AT44" s="225">
        <f t="shared" si="308"/>
        <v>1.0746769664062272</v>
      </c>
      <c r="AU44" s="225">
        <f t="shared" si="308"/>
        <v>1.0768906249999954</v>
      </c>
      <c r="AV44" s="225">
        <f t="shared" si="308"/>
        <v>1.079108843368024</v>
      </c>
      <c r="AW44" s="225">
        <f t="shared" si="308"/>
        <v>1.0813316309027015</v>
      </c>
      <c r="AX44" s="225">
        <f t="shared" si="308"/>
        <v>1.0835589970157631</v>
      </c>
      <c r="AY44" s="225">
        <f t="shared" si="308"/>
        <v>1.0857909511383306</v>
      </c>
      <c r="AZ44" s="225">
        <f t="shared" si="308"/>
        <v>1.0880275027209523</v>
      </c>
      <c r="BA44" s="225">
        <f t="shared" si="308"/>
        <v>1.0902686612336434</v>
      </c>
      <c r="BB44" s="225">
        <f t="shared" si="308"/>
        <v>1.0925144361659254</v>
      </c>
      <c r="BC44" s="225">
        <f t="shared" si="308"/>
        <v>1.0947648370268668</v>
      </c>
      <c r="BD44" s="225">
        <f t="shared" si="308"/>
        <v>1.1015438905663819</v>
      </c>
      <c r="BE44" s="225">
        <f t="shared" si="308"/>
        <v>1.1083649216752685</v>
      </c>
      <c r="BF44" s="225">
        <f t="shared" si="308"/>
        <v>1.115228190288976</v>
      </c>
      <c r="BG44" s="225">
        <f t="shared" si="308"/>
        <v>1.1221339579525387</v>
      </c>
      <c r="BH44" s="225">
        <f t="shared" si="308"/>
        <v>1.1290824878305417</v>
      </c>
      <c r="BI44" s="225">
        <f t="shared" si="308"/>
        <v>1.1360740447171505</v>
      </c>
      <c r="BJ44" s="225">
        <f t="shared" si="308"/>
        <v>1.1431088950462007</v>
      </c>
      <c r="BK44" s="225">
        <f t="shared" si="308"/>
        <v>1.1501873069013524</v>
      </c>
      <c r="BL44" s="225">
        <f t="shared" si="308"/>
        <v>1.1573095500263055</v>
      </c>
      <c r="BM44" s="225">
        <f t="shared" si="308"/>
        <v>1.1644758958350794</v>
      </c>
      <c r="BN44" s="225">
        <f t="shared" si="308"/>
        <v>1.1716866174223559</v>
      </c>
      <c r="BO44" s="225">
        <f t="shared" si="308"/>
        <v>1.1789419895738864</v>
      </c>
      <c r="BP44" s="225">
        <f t="shared" si="308"/>
        <v>1.1862422887769635</v>
      </c>
      <c r="BQ44" s="225">
        <f t="shared" si="308"/>
        <v>1.1935877932309569</v>
      </c>
      <c r="BR44" s="225">
        <f t="shared" si="308"/>
        <v>1.2009787828579153</v>
      </c>
      <c r="BS44" s="225">
        <f t="shared" si="308"/>
        <v>1.2084155393132341</v>
      </c>
      <c r="BT44" s="225">
        <f t="shared" si="308"/>
        <v>1.2158983459963879</v>
      </c>
      <c r="BU44" s="225">
        <f t="shared" si="308"/>
        <v>1.2234274880617311</v>
      </c>
      <c r="BV44" s="225">
        <f t="shared" si="308"/>
        <v>1.2310032524293635</v>
      </c>
      <c r="BW44" s="225">
        <f t="shared" si="308"/>
        <v>1.2386259277960652</v>
      </c>
      <c r="BX44" s="225">
        <f t="shared" ref="BX44:EI44" si="309">BW44*(1+BX43*BX13)</f>
        <v>1.246295804646298</v>
      </c>
      <c r="BY44" s="225">
        <f t="shared" si="309"/>
        <v>1.2540131752632746</v>
      </c>
      <c r="BZ44" s="225">
        <f t="shared" si="309"/>
        <v>1.2617783337400978</v>
      </c>
      <c r="CA44" s="225">
        <f t="shared" si="309"/>
        <v>1.2695915759909673</v>
      </c>
      <c r="CB44" s="225">
        <f t="shared" si="309"/>
        <v>1.2774531997624559</v>
      </c>
      <c r="CC44" s="225">
        <f t="shared" si="309"/>
        <v>1.285363504644857</v>
      </c>
      <c r="CD44" s="225">
        <f t="shared" si="309"/>
        <v>1.2933227920836008</v>
      </c>
      <c r="CE44" s="225">
        <f t="shared" si="309"/>
        <v>1.3013313653907419</v>
      </c>
      <c r="CF44" s="225">
        <f t="shared" si="309"/>
        <v>1.3093895297565177</v>
      </c>
      <c r="CG44" s="225">
        <f t="shared" si="309"/>
        <v>1.3174975922609788</v>
      </c>
      <c r="CH44" s="225">
        <f t="shared" si="309"/>
        <v>1.3256558618856913</v>
      </c>
      <c r="CI44" s="225">
        <f t="shared" si="309"/>
        <v>1.3338646495255109</v>
      </c>
      <c r="CJ44" s="225">
        <f t="shared" si="309"/>
        <v>1.3421242680004311</v>
      </c>
      <c r="CK44" s="225">
        <f t="shared" si="309"/>
        <v>1.3504350320675038</v>
      </c>
      <c r="CL44" s="225">
        <f t="shared" si="309"/>
        <v>1.3587972584328341</v>
      </c>
      <c r="CM44" s="225">
        <f t="shared" si="309"/>
        <v>1.3672112657636493</v>
      </c>
      <c r="CN44" s="225">
        <f t="shared" si="309"/>
        <v>1.3756773747004425</v>
      </c>
      <c r="CO44" s="225">
        <f t="shared" si="309"/>
        <v>1.3841959078691921</v>
      </c>
      <c r="CP44" s="225">
        <f t="shared" si="309"/>
        <v>1.3927671898936556</v>
      </c>
      <c r="CQ44" s="225">
        <f t="shared" si="309"/>
        <v>1.401391547407741</v>
      </c>
      <c r="CR44" s="225">
        <f t="shared" si="309"/>
        <v>1.4100693090679539</v>
      </c>
      <c r="CS44" s="225">
        <f t="shared" si="309"/>
        <v>1.4188008055659223</v>
      </c>
      <c r="CT44" s="225">
        <f t="shared" si="309"/>
        <v>1.4275863696409974</v>
      </c>
      <c r="CU44" s="225">
        <f t="shared" si="309"/>
        <v>1.436426336092935</v>
      </c>
      <c r="CV44" s="225">
        <f t="shared" si="309"/>
        <v>1.4453210417946534</v>
      </c>
      <c r="CW44" s="225">
        <f t="shared" si="309"/>
        <v>1.4542708257050709</v>
      </c>
      <c r="CX44" s="225">
        <f t="shared" si="309"/>
        <v>1.463276028882023</v>
      </c>
      <c r="CY44" s="225">
        <f t="shared" si="309"/>
        <v>1.4723369944952591</v>
      </c>
      <c r="CZ44" s="225">
        <f t="shared" si="309"/>
        <v>1.4814540678395205</v>
      </c>
      <c r="DA44" s="225">
        <f t="shared" si="309"/>
        <v>1.4906275963476985</v>
      </c>
      <c r="DB44" s="225">
        <f t="shared" si="309"/>
        <v>1.4998579296040742</v>
      </c>
      <c r="DC44" s="225">
        <f t="shared" si="309"/>
        <v>1.5091454193576412</v>
      </c>
      <c r="DD44" s="225">
        <f t="shared" si="309"/>
        <v>1.5184904195355091</v>
      </c>
      <c r="DE44" s="225">
        <f t="shared" si="309"/>
        <v>1.5278932862563914</v>
      </c>
      <c r="DF44" s="225">
        <f t="shared" si="309"/>
        <v>1.5373543778441765</v>
      </c>
      <c r="DG44" s="225">
        <f t="shared" si="309"/>
        <v>1.5468740548415827</v>
      </c>
      <c r="DH44" s="225">
        <f t="shared" si="309"/>
        <v>1.5564526800238974</v>
      </c>
      <c r="DI44" s="225">
        <f t="shared" si="309"/>
        <v>1.5660906184128018</v>
      </c>
      <c r="DJ44" s="225">
        <f t="shared" si="309"/>
        <v>1.5757882372902816</v>
      </c>
      <c r="DK44" s="225">
        <f t="shared" si="309"/>
        <v>1.5855459062126229</v>
      </c>
      <c r="DL44" s="225">
        <f t="shared" si="309"/>
        <v>1.5953639970244953</v>
      </c>
      <c r="DM44" s="225">
        <f t="shared" si="309"/>
        <v>1.6052428838731223</v>
      </c>
      <c r="DN44" s="225">
        <f t="shared" si="309"/>
        <v>1.6151829432225391</v>
      </c>
      <c r="DO44" s="225">
        <f t="shared" si="309"/>
        <v>1.625184553867939</v>
      </c>
      <c r="DP44" s="225">
        <f t="shared" si="309"/>
        <v>1.6352480969501082</v>
      </c>
      <c r="DQ44" s="225">
        <f t="shared" si="309"/>
        <v>1.645373955969951</v>
      </c>
      <c r="DR44" s="225">
        <f t="shared" si="309"/>
        <v>1.6555625168031032</v>
      </c>
      <c r="DS44" s="225">
        <f t="shared" si="309"/>
        <v>1.6658141677146381</v>
      </c>
      <c r="DT44" s="225">
        <f t="shared" si="309"/>
        <v>1.6761292993738617</v>
      </c>
      <c r="DU44" s="225">
        <f t="shared" si="309"/>
        <v>1.6865083048692004</v>
      </c>
      <c r="DV44" s="225">
        <f t="shared" si="309"/>
        <v>1.6969515797231816</v>
      </c>
      <c r="DW44" s="225">
        <f t="shared" si="309"/>
        <v>1.7074595219075048</v>
      </c>
      <c r="DX44" s="225">
        <f t="shared" si="309"/>
        <v>1.718032531858209</v>
      </c>
      <c r="DY44" s="225">
        <f t="shared" si="309"/>
        <v>1.7286710124909312</v>
      </c>
      <c r="DZ44" s="225">
        <f t="shared" si="309"/>
        <v>1.7393753692162619</v>
      </c>
      <c r="EA44" s="225">
        <f t="shared" si="309"/>
        <v>1.7501460099551933</v>
      </c>
      <c r="EB44" s="225">
        <f t="shared" si="309"/>
        <v>1.760983345154665</v>
      </c>
      <c r="EC44" s="225">
        <f t="shared" si="309"/>
        <v>1.7718877878032053</v>
      </c>
      <c r="ED44" s="225">
        <f t="shared" si="309"/>
        <v>1.7828597534466692</v>
      </c>
      <c r="EE44" s="225">
        <f t="shared" si="309"/>
        <v>1.7938996602040738</v>
      </c>
      <c r="EF44" s="225">
        <f t="shared" si="309"/>
        <v>1.8050079287835323</v>
      </c>
      <c r="EG44" s="225">
        <f t="shared" si="309"/>
        <v>1.8161849824982861</v>
      </c>
      <c r="EH44" s="225">
        <f t="shared" si="309"/>
        <v>1.8274312472828365</v>
      </c>
      <c r="EI44" s="225">
        <f t="shared" si="309"/>
        <v>1.8387471517091762</v>
      </c>
      <c r="EJ44" s="225">
        <f t="shared" ref="EJ44:EZ44" si="310">EI44*(1+EJ43*EJ13)</f>
        <v>1.8501331270031212</v>
      </c>
      <c r="EK44" s="225">
        <f t="shared" si="310"/>
        <v>1.8615896070607438</v>
      </c>
      <c r="EL44" s="225">
        <f t="shared" si="310"/>
        <v>1.8731170284649081</v>
      </c>
      <c r="EM44" s="225">
        <f t="shared" si="310"/>
        <v>1.8847158305019063</v>
      </c>
      <c r="EN44" s="225">
        <f t="shared" si="310"/>
        <v>1.8963864551781999</v>
      </c>
      <c r="EO44" s="225">
        <f t="shared" si="310"/>
        <v>1.9081293472372631</v>
      </c>
      <c r="EP44" s="225">
        <f t="shared" si="310"/>
        <v>1.9199449541765314</v>
      </c>
      <c r="EQ44" s="225">
        <f t="shared" si="310"/>
        <v>1.9318337262644547</v>
      </c>
      <c r="ER44" s="225">
        <f t="shared" si="310"/>
        <v>1.9437961165576556</v>
      </c>
      <c r="ES44" s="225">
        <f t="shared" si="310"/>
        <v>1.9558325809181953</v>
      </c>
      <c r="ET44" s="225">
        <f t="shared" si="310"/>
        <v>1.9679435780309453</v>
      </c>
      <c r="EU44" s="225">
        <f t="shared" si="310"/>
        <v>1.9801295694210665</v>
      </c>
      <c r="EV44" s="225">
        <f t="shared" si="310"/>
        <v>1.9923910194715975</v>
      </c>
      <c r="EW44" s="225">
        <f t="shared" si="310"/>
        <v>2.004728395441151</v>
      </c>
      <c r="EX44" s="225">
        <f t="shared" si="310"/>
        <v>2.0171421674817198</v>
      </c>
      <c r="EY44" s="225">
        <f t="shared" si="310"/>
        <v>2.029632808656594</v>
      </c>
      <c r="EZ44" s="225">
        <f t="shared" si="310"/>
        <v>2.0422007949583882</v>
      </c>
      <c r="FA44" s="225">
        <f t="shared" ref="FA44" si="311">EZ44*(1+FA43*FA13)</f>
        <v>2.0548466053271803</v>
      </c>
      <c r="FB44" s="225">
        <f t="shared" ref="FB44" si="312">FA44*(1+FB43*FB13)</f>
        <v>2.0675707216687633</v>
      </c>
      <c r="FC44" s="225">
        <f t="shared" ref="FC44" si="313">FB44*(1+FC43*FC13)</f>
        <v>2.0803736288730095</v>
      </c>
      <c r="FD44" s="225">
        <f t="shared" ref="FD44" si="314">FC44*(1+FD43*FD13)</f>
        <v>2.0932558148323488</v>
      </c>
      <c r="FE44" s="225">
        <f t="shared" ref="FE44" si="315">FD44*(1+FE43*FE13)</f>
        <v>2.1062177704603608</v>
      </c>
      <c r="FF44" s="225">
        <f t="shared" ref="FF44" si="316">FE44*(1+FF43*FF13)</f>
        <v>2.1192599897104833</v>
      </c>
      <c r="FG44" s="225">
        <f t="shared" ref="FG44" si="317">FF44*(1+FG43*FG13)</f>
        <v>2.1323829695948358</v>
      </c>
      <c r="FH44" s="225">
        <f t="shared" ref="FH44" si="318">FG44*(1+FH43*FH13)</f>
        <v>2.1455872102031583</v>
      </c>
      <c r="FI44" s="225">
        <f t="shared" ref="FI44" si="319">FH44*(1+FI43*FI13)</f>
        <v>2.1588732147218708</v>
      </c>
      <c r="FJ44" s="225">
        <f t="shared" ref="FJ44" si="320">FI44*(1+FJ43*FJ13)</f>
        <v>2.1722414894532465</v>
      </c>
      <c r="FK44" s="225">
        <f t="shared" ref="FK44" si="321">FJ44*(1+FK43*FK13)</f>
        <v>2.1856925438347075</v>
      </c>
      <c r="FL44" s="225">
        <f t="shared" ref="FL44" si="322">FK44*(1+FL43*FL13)</f>
        <v>2.1992268904582382</v>
      </c>
      <c r="FM44" s="225">
        <f t="shared" ref="FM44" si="323">FL44*(1+FM43*FM13)</f>
        <v>2.2128450450899182</v>
      </c>
      <c r="FN44" s="225">
        <f t="shared" ref="FN44" si="324">FM44*(1+FN43*FN13)</f>
        <v>2.2265475266895782</v>
      </c>
      <c r="FO44" s="225">
        <f t="shared" ref="FO44" si="325">FN44*(1+FO43*FO13)</f>
        <v>2.2403348574305757</v>
      </c>
      <c r="FP44" s="225">
        <f t="shared" ref="FP44" si="326">FO44*(1+FP43*FP13)</f>
        <v>2.2542075627196945</v>
      </c>
      <c r="FQ44" s="225">
        <f t="shared" ref="FQ44" si="327">FP44*(1+FQ43*FQ13)</f>
        <v>2.2681661712171666</v>
      </c>
      <c r="FR44" s="225">
        <f t="shared" ref="FR44" si="328">FQ44*(1+FR43*FR13)</f>
        <v>2.2822112148568183</v>
      </c>
      <c r="FS44" s="225">
        <f t="shared" ref="FS44" si="329">FR44*(1+FS43*FS13)</f>
        <v>2.2963432288663408</v>
      </c>
      <c r="FT44" s="225">
        <f t="shared" ref="FT44" si="330">FS44*(1+FT43*FT13)</f>
        <v>2.3105627517876877</v>
      </c>
      <c r="FU44" s="225">
        <f t="shared" ref="FU44" si="331">FT44*(1+FU43*FU13)</f>
        <v>2.3248703254975966</v>
      </c>
      <c r="FV44" s="225">
        <f t="shared" ref="FV44" si="332">FU44*(1+FV43*FV13)</f>
        <v>2.3392664952282396</v>
      </c>
      <c r="FW44" s="225">
        <f t="shared" ref="FW44" si="333">FV44*(1+FW43*FW13)</f>
        <v>2.3537518095880001</v>
      </c>
      <c r="FX44" s="225">
        <f t="shared" ref="FX44" si="334">FW44*(1+FX43*FX13)</f>
        <v>2.3683268205823809</v>
      </c>
      <c r="FY44" s="225">
        <f t="shared" ref="FY44" si="335">FX44*(1+FY43*FY13)</f>
        <v>2.3829920836350373</v>
      </c>
      <c r="FZ44" s="225">
        <f t="shared" ref="FZ44" si="336">FY44*(1+FZ43*FZ13)</f>
        <v>2.3977481576089463</v>
      </c>
      <c r="GA44" s="225">
        <f t="shared" ref="GA44" si="337">FZ44*(1+GA43*GA13)</f>
        <v>2.4125956048277009</v>
      </c>
      <c r="GB44" s="225">
        <f t="shared" ref="GB44" si="338">GA44*(1+GB43*GB13)</f>
        <v>2.427534991096941</v>
      </c>
      <c r="GC44" s="225">
        <f t="shared" ref="GC44" si="339">GB44*(1+GC43*GC13)</f>
        <v>2.4425668857259142</v>
      </c>
      <c r="GD44" s="225">
        <f t="shared" ref="GD44" si="340">GC44*(1+GD43*GD13)</f>
        <v>2.4576918615491707</v>
      </c>
      <c r="GE44" s="225">
        <f t="shared" ref="GE44" si="341">GD44*(1+GE43*GE13)</f>
        <v>2.4729104949483944</v>
      </c>
      <c r="GF44" s="225">
        <f t="shared" ref="GF44" si="342">GE44*(1+GF43*GF13)</f>
        <v>2.4882233658743655</v>
      </c>
      <c r="GG44" s="225">
        <f t="shared" ref="GG44" si="343">GF44*(1+GG43*GG13)</f>
        <v>2.5036310578690628</v>
      </c>
      <c r="GH44" s="225">
        <f t="shared" ref="GH44" si="344">GG44*(1+GH43*GH13)</f>
        <v>2.5191341580879008</v>
      </c>
      <c r="GI44" s="225">
        <f t="shared" ref="GI44" si="345">GH44*(1+GI43*GI13)</f>
        <v>2.5347332573221051</v>
      </c>
      <c r="GJ44" s="225">
        <f t="shared" ref="GJ44" si="346">GI44*(1+GJ43*GJ13)</f>
        <v>2.5504289500212254</v>
      </c>
      <c r="GK44" s="225">
        <f t="shared" ref="GK44" si="347">GJ44*(1+GK43*GK13)</f>
        <v>2.5662218343157903</v>
      </c>
      <c r="GL44" s="225">
        <f t="shared" ref="GL44" si="348">GK44*(1+GL43*GL13)</f>
        <v>2.5821125120400992</v>
      </c>
      <c r="GM44" s="225">
        <f t="shared" ref="GM44" si="349">GL44*(1+GM43*GM13)</f>
        <v>2.5981015887551586</v>
      </c>
      <c r="GN44" s="225">
        <f t="shared" ref="GN44" si="350">GM44*(1+GN43*GN13)</f>
        <v>2.6141896737717571</v>
      </c>
      <c r="GO44" s="225">
        <f t="shared" ref="GO44" si="351">GN44*(1+GO43*GO13)</f>
        <v>2.6303773801736861</v>
      </c>
      <c r="GP44" s="225">
        <f t="shared" ref="GP44" si="352">GO44*(1+GP43*GP13)</f>
        <v>2.646665324841103</v>
      </c>
      <c r="GQ44" s="225">
        <f t="shared" ref="GQ44" si="353">GP44*(1+GQ43*GQ13)</f>
        <v>2.6630541284740388</v>
      </c>
      <c r="GR44" s="225">
        <f t="shared" ref="GR44" si="354">GQ44*(1+GR43*GR13)</f>
        <v>2.6795444156160522</v>
      </c>
      <c r="GS44" s="225">
        <f t="shared" ref="GS44" si="355">GR44*(1+GS43*GS13)</f>
        <v>2.6961368146780296</v>
      </c>
      <c r="GT44" s="225">
        <f t="shared" ref="GT44" si="356">GS44*(1+GT43*GT13)</f>
        <v>2.7128319579621318</v>
      </c>
      <c r="GU44" s="225">
        <f t="shared" ref="GU44" si="357">GT44*(1+GU43*GU13)</f>
        <v>2.729630481685891</v>
      </c>
      <c r="GV44" s="225">
        <f t="shared" ref="GV44" si="358">GU44*(1+GV43*GV13)</f>
        <v>2.7465330260064547</v>
      </c>
      <c r="GW44" s="225">
        <f t="shared" ref="GW44" si="359">GV44*(1+GW43*GW13)</f>
        <v>2.7635402350449811</v>
      </c>
    </row>
    <row r="46" spans="1:205" x14ac:dyDescent="0.3">
      <c r="D46" s="141" t="s">
        <v>2</v>
      </c>
      <c r="E46" s="127" t="s">
        <v>685</v>
      </c>
      <c r="G46" s="127" t="s">
        <v>244</v>
      </c>
      <c r="H46" s="127" t="s">
        <v>245</v>
      </c>
      <c r="L46" s="140" t="e">
        <f>LOOKUP(L7,'Operating Assumptions'!$G$67:$G$67,'Operating Assumptions'!$H$67:$H$67)</f>
        <v>#N/A</v>
      </c>
      <c r="M46" s="140" t="e">
        <f>LOOKUP(M7,'Operating Assumptions'!$G$67:$G$67,'Operating Assumptions'!$H$67:$H$67)</f>
        <v>#N/A</v>
      </c>
      <c r="N46" s="140" t="e">
        <f>LOOKUP(N7,'Operating Assumptions'!$G$67:$G$67,'Operating Assumptions'!$H$67:$H$67)</f>
        <v>#N/A</v>
      </c>
      <c r="O46" s="140" t="e">
        <f>LOOKUP(O7,'Operating Assumptions'!$G$67:$G$67,'Operating Assumptions'!$H$67:$H$67)</f>
        <v>#N/A</v>
      </c>
      <c r="P46" s="140" t="e">
        <f>LOOKUP(P7,'Operating Assumptions'!$G$67:$G$67,'Operating Assumptions'!$H$67:$H$67)</f>
        <v>#N/A</v>
      </c>
      <c r="Q46" s="140" t="e">
        <f>LOOKUP(Q7,'Operating Assumptions'!$G$67:$G$67,'Operating Assumptions'!$H$67:$H$67)</f>
        <v>#N/A</v>
      </c>
      <c r="R46" s="140" t="e">
        <f>LOOKUP(R7,'Operating Assumptions'!$G$67:$G$67,'Operating Assumptions'!$H$67:$H$67)</f>
        <v>#N/A</v>
      </c>
      <c r="S46" s="140" t="e">
        <f>LOOKUP(S7,'Operating Assumptions'!$G$67:$G$67,'Operating Assumptions'!$H$67:$H$67)</f>
        <v>#N/A</v>
      </c>
      <c r="T46" s="140" t="e">
        <f>LOOKUP(T7,'Operating Assumptions'!$G$67:$G$67,'Operating Assumptions'!$H$67:$H$67)</f>
        <v>#N/A</v>
      </c>
      <c r="U46" s="140" t="e">
        <f>LOOKUP(U7,'Operating Assumptions'!$G$67:$G$67,'Operating Assumptions'!$H$67:$H$67)</f>
        <v>#N/A</v>
      </c>
      <c r="V46" s="140" t="e">
        <f>LOOKUP(V7,'Operating Assumptions'!$G$67:$G$67,'Operating Assumptions'!$H$67:$H$67)</f>
        <v>#N/A</v>
      </c>
      <c r="W46" s="140" t="e">
        <f>LOOKUP(W7,'Operating Assumptions'!$G$67:$G$67,'Operating Assumptions'!$H$67:$H$67)</f>
        <v>#N/A</v>
      </c>
      <c r="X46" s="140" t="e">
        <f>LOOKUP(X7,'Operating Assumptions'!$G$67:$G$67,'Operating Assumptions'!$H$67:$H$67)</f>
        <v>#N/A</v>
      </c>
      <c r="Y46" s="140" t="e">
        <f>LOOKUP(Y7,'Operating Assumptions'!$G$67:$G$67,'Operating Assumptions'!$H$67:$H$67)</f>
        <v>#N/A</v>
      </c>
      <c r="Z46" s="140" t="e">
        <f>LOOKUP(Z7,'Operating Assumptions'!$G$67:$G$67,'Operating Assumptions'!$H$67:$H$67)</f>
        <v>#N/A</v>
      </c>
      <c r="AA46" s="140" t="e">
        <f>LOOKUP(AA7,'Operating Assumptions'!$G$67:$G$67,'Operating Assumptions'!$H$67:$H$67)</f>
        <v>#N/A</v>
      </c>
      <c r="AB46" s="140" t="e">
        <f>LOOKUP(AB7,'Operating Assumptions'!$G$67:$G$67,'Operating Assumptions'!$H$67:$H$67)</f>
        <v>#N/A</v>
      </c>
      <c r="AC46" s="140" t="e">
        <f>LOOKUP(AC7,'Operating Assumptions'!$G$67:$G$67,'Operating Assumptions'!$H$67:$H$67)</f>
        <v>#N/A</v>
      </c>
      <c r="AD46" s="140" t="e">
        <f>LOOKUP(AD7,'Operating Assumptions'!$G$67:$G$67,'Operating Assumptions'!$H$67:$H$67)</f>
        <v>#N/A</v>
      </c>
      <c r="AE46" s="140" t="e">
        <f>LOOKUP(AE7,'Operating Assumptions'!$G$67:$G$67,'Operating Assumptions'!$H$67:$H$67)</f>
        <v>#N/A</v>
      </c>
      <c r="AF46" s="140" t="e">
        <f>LOOKUP(AF7,'Operating Assumptions'!$G$67:$G$67,'Operating Assumptions'!$H$67:$H$67)</f>
        <v>#N/A</v>
      </c>
      <c r="AG46" s="140" t="e">
        <f>LOOKUP(AG7,'Operating Assumptions'!$G$67:$G$67,'Operating Assumptions'!$H$67:$H$67)</f>
        <v>#N/A</v>
      </c>
      <c r="AH46" s="140" t="e">
        <f>LOOKUP(AH7,'Operating Assumptions'!$G$67:$G$67,'Operating Assumptions'!$H$67:$H$67)</f>
        <v>#N/A</v>
      </c>
      <c r="AI46" s="140" t="e">
        <f>LOOKUP(AI7,'Operating Assumptions'!$G$67:$G$67,'Operating Assumptions'!$H$67:$H$67)</f>
        <v>#N/A</v>
      </c>
      <c r="AJ46" s="140" t="e">
        <f>LOOKUP(AJ7,'Operating Assumptions'!$G$67:$G$67,'Operating Assumptions'!$H$67:$H$67)</f>
        <v>#N/A</v>
      </c>
      <c r="AK46" s="140" t="e">
        <f>LOOKUP(AK7,'Operating Assumptions'!$G$67:$G$67,'Operating Assumptions'!$H$67:$H$67)</f>
        <v>#N/A</v>
      </c>
      <c r="AL46" s="140" t="e">
        <f>LOOKUP(AL7,'Operating Assumptions'!$G$67:$G$67,'Operating Assumptions'!$H$67:$H$67)</f>
        <v>#N/A</v>
      </c>
      <c r="AM46" s="140" t="e">
        <f>LOOKUP(AM7,'Operating Assumptions'!$G$67:$G$67,'Operating Assumptions'!$H$67:$H$67)</f>
        <v>#N/A</v>
      </c>
      <c r="AN46" s="140" t="e">
        <f>LOOKUP(AN7,'Operating Assumptions'!$G$67:$G$67,'Operating Assumptions'!$H$67:$H$67)</f>
        <v>#N/A</v>
      </c>
      <c r="AO46" s="140" t="e">
        <f>LOOKUP(AO7,'Operating Assumptions'!$G$67:$G$67,'Operating Assumptions'!$H$67:$H$67)</f>
        <v>#N/A</v>
      </c>
      <c r="AP46" s="140" t="e">
        <f>LOOKUP(AP7,'Operating Assumptions'!$G$67:$G$67,'Operating Assumptions'!$H$67:$H$67)</f>
        <v>#N/A</v>
      </c>
      <c r="AQ46" s="140" t="e">
        <f>LOOKUP(AQ7,'Operating Assumptions'!$G$67:$G$67,'Operating Assumptions'!$H$67:$H$67)</f>
        <v>#N/A</v>
      </c>
      <c r="AR46" s="140" t="e">
        <f>LOOKUP(AR7,'Operating Assumptions'!$G$67:$G$67,'Operating Assumptions'!$H$67:$H$67)</f>
        <v>#N/A</v>
      </c>
      <c r="AS46" s="140" t="e">
        <f>LOOKUP(AS7,'Operating Assumptions'!$G$67:$G$67,'Operating Assumptions'!$H$67:$H$67)</f>
        <v>#N/A</v>
      </c>
      <c r="AT46" s="140" t="e">
        <f>LOOKUP(AT7,'Operating Assumptions'!$G$67:$G$67,'Operating Assumptions'!$H$67:$H$67)</f>
        <v>#N/A</v>
      </c>
      <c r="AU46" s="140" t="e">
        <f>LOOKUP(AU7,'Operating Assumptions'!$G$67:$G$67,'Operating Assumptions'!$H$67:$H$67)</f>
        <v>#N/A</v>
      </c>
      <c r="AV46" s="140" t="e">
        <f>LOOKUP(AV7,'Operating Assumptions'!$G$67:$G$67,'Operating Assumptions'!$H$67:$H$67)</f>
        <v>#N/A</v>
      </c>
      <c r="AW46" s="140" t="e">
        <f>LOOKUP(AW7,'Operating Assumptions'!$G$67:$G$67,'Operating Assumptions'!$H$67:$H$67)</f>
        <v>#N/A</v>
      </c>
      <c r="AX46" s="140" t="e">
        <f>LOOKUP(AX7,'Operating Assumptions'!$G$67:$G$67,'Operating Assumptions'!$H$67:$H$67)</f>
        <v>#N/A</v>
      </c>
      <c r="AY46" s="140" t="e">
        <f>LOOKUP(AY7,'Operating Assumptions'!$G$67:$G$67,'Operating Assumptions'!$H$67:$H$67)</f>
        <v>#N/A</v>
      </c>
      <c r="AZ46" s="140" t="e">
        <f>LOOKUP(AZ7,'Operating Assumptions'!$G$67:$G$67,'Operating Assumptions'!$H$67:$H$67)</f>
        <v>#N/A</v>
      </c>
      <c r="BA46" s="140" t="e">
        <f>LOOKUP(BA7,'Operating Assumptions'!$G$67:$G$67,'Operating Assumptions'!$H$67:$H$67)</f>
        <v>#N/A</v>
      </c>
      <c r="BB46" s="140" t="e">
        <f>LOOKUP(BB7,'Operating Assumptions'!$G$67:$G$67,'Operating Assumptions'!$H$67:$H$67)</f>
        <v>#N/A</v>
      </c>
      <c r="BC46" s="140" t="e">
        <f>LOOKUP(BC7,'Operating Assumptions'!$G$67:$G$67,'Operating Assumptions'!$H$67:$H$67)</f>
        <v>#N/A</v>
      </c>
      <c r="BD46" s="140">
        <f>LOOKUP(BD7,'Operating Assumptions'!$G$67:$G$67,'Operating Assumptions'!$H$67:$H$67)</f>
        <v>9.8000000000000007</v>
      </c>
      <c r="BE46" s="140">
        <f>LOOKUP(BE7,'Operating Assumptions'!$G$67:$G$67,'Operating Assumptions'!$H$67:$H$67)</f>
        <v>9.8000000000000007</v>
      </c>
      <c r="BF46" s="140">
        <f>LOOKUP(BF7,'Operating Assumptions'!$G$67:$G$67,'Operating Assumptions'!$H$67:$H$67)</f>
        <v>9.8000000000000007</v>
      </c>
      <c r="BG46" s="140">
        <f>LOOKUP(BG7,'Operating Assumptions'!$G$67:$G$67,'Operating Assumptions'!$H$67:$H$67)</f>
        <v>9.8000000000000007</v>
      </c>
      <c r="BH46" s="140">
        <f>LOOKUP(BH7,'Operating Assumptions'!$G$67:$G$67,'Operating Assumptions'!$H$67:$H$67)</f>
        <v>9.8000000000000007</v>
      </c>
      <c r="BI46" s="140">
        <f>LOOKUP(BI7,'Operating Assumptions'!$G$67:$G$67,'Operating Assumptions'!$H$67:$H$67)</f>
        <v>9.8000000000000007</v>
      </c>
      <c r="BJ46" s="140">
        <f>LOOKUP(BJ7,'Operating Assumptions'!$G$67:$G$67,'Operating Assumptions'!$H$67:$H$67)</f>
        <v>9.8000000000000007</v>
      </c>
      <c r="BK46" s="140">
        <f>LOOKUP(BK7,'Operating Assumptions'!$G$67:$G$67,'Operating Assumptions'!$H$67:$H$67)</f>
        <v>9.8000000000000007</v>
      </c>
      <c r="BL46" s="140">
        <f>LOOKUP(BL7,'Operating Assumptions'!$G$67:$G$67,'Operating Assumptions'!$H$67:$H$67)</f>
        <v>9.8000000000000007</v>
      </c>
      <c r="BM46" s="140">
        <f>LOOKUP(BM7,'Operating Assumptions'!$G$67:$G$67,'Operating Assumptions'!$H$67:$H$67)</f>
        <v>9.8000000000000007</v>
      </c>
      <c r="BN46" s="140">
        <f>LOOKUP(BN7,'Operating Assumptions'!$G$67:$G$67,'Operating Assumptions'!$H$67:$H$67)</f>
        <v>9.8000000000000007</v>
      </c>
      <c r="BO46" s="140">
        <f>LOOKUP(BO7,'Operating Assumptions'!$G$67:$G$67,'Operating Assumptions'!$H$67:$H$67)</f>
        <v>9.8000000000000007</v>
      </c>
      <c r="BP46" s="140">
        <f>LOOKUP(BP7,'Operating Assumptions'!$G$67:$G$67,'Operating Assumptions'!$H$67:$H$67)</f>
        <v>9.8000000000000007</v>
      </c>
      <c r="BQ46" s="140">
        <f>LOOKUP(BQ7,'Operating Assumptions'!$G$67:$G$67,'Operating Assumptions'!$H$67:$H$67)</f>
        <v>9.8000000000000007</v>
      </c>
      <c r="BR46" s="140">
        <f>LOOKUP(BR7,'Operating Assumptions'!$G$67:$G$67,'Operating Assumptions'!$H$67:$H$67)</f>
        <v>9.8000000000000007</v>
      </c>
      <c r="BS46" s="140">
        <f>LOOKUP(BS7,'Operating Assumptions'!$G$67:$G$67,'Operating Assumptions'!$H$67:$H$67)</f>
        <v>9.8000000000000007</v>
      </c>
      <c r="BT46" s="140">
        <f>LOOKUP(BT7,'Operating Assumptions'!$G$67:$G$67,'Operating Assumptions'!$H$67:$H$67)</f>
        <v>9.8000000000000007</v>
      </c>
      <c r="BU46" s="140">
        <f>LOOKUP(BU7,'Operating Assumptions'!$G$67:$G$67,'Operating Assumptions'!$H$67:$H$67)</f>
        <v>9.8000000000000007</v>
      </c>
      <c r="BV46" s="140">
        <f>LOOKUP(BV7,'Operating Assumptions'!$G$67:$G$67,'Operating Assumptions'!$H$67:$H$67)</f>
        <v>9.8000000000000007</v>
      </c>
      <c r="BW46" s="140">
        <f>LOOKUP(BW7,'Operating Assumptions'!$G$67:$G$67,'Operating Assumptions'!$H$67:$H$67)</f>
        <v>9.8000000000000007</v>
      </c>
      <c r="BX46" s="140">
        <f>LOOKUP(BX7,'Operating Assumptions'!$G$67:$G$67,'Operating Assumptions'!$H$67:$H$67)</f>
        <v>9.8000000000000007</v>
      </c>
      <c r="BY46" s="140">
        <f>LOOKUP(BY7,'Operating Assumptions'!$G$67:$G$67,'Operating Assumptions'!$H$67:$H$67)</f>
        <v>9.8000000000000007</v>
      </c>
      <c r="BZ46" s="140">
        <f>LOOKUP(BZ7,'Operating Assumptions'!$G$67:$G$67,'Operating Assumptions'!$H$67:$H$67)</f>
        <v>9.8000000000000007</v>
      </c>
      <c r="CA46" s="140">
        <f>LOOKUP(CA7,'Operating Assumptions'!$G$67:$G$67,'Operating Assumptions'!$H$67:$H$67)</f>
        <v>9.8000000000000007</v>
      </c>
      <c r="CB46" s="140">
        <f>LOOKUP(CB7,'Operating Assumptions'!$G$67:$G$67,'Operating Assumptions'!$H$67:$H$67)</f>
        <v>9.8000000000000007</v>
      </c>
      <c r="CC46" s="140">
        <f>LOOKUP(CC7,'Operating Assumptions'!$G$67:$G$67,'Operating Assumptions'!$H$67:$H$67)</f>
        <v>9.8000000000000007</v>
      </c>
      <c r="CD46" s="140">
        <f>LOOKUP(CD7,'Operating Assumptions'!$G$67:$G$67,'Operating Assumptions'!$H$67:$H$67)</f>
        <v>9.8000000000000007</v>
      </c>
      <c r="CE46" s="140">
        <f>LOOKUP(CE7,'Operating Assumptions'!$G$67:$G$67,'Operating Assumptions'!$H$67:$H$67)</f>
        <v>9.8000000000000007</v>
      </c>
      <c r="CF46" s="140">
        <f>LOOKUP(CF7,'Operating Assumptions'!$G$67:$G$67,'Operating Assumptions'!$H$67:$H$67)</f>
        <v>9.8000000000000007</v>
      </c>
      <c r="CG46" s="140">
        <f>LOOKUP(CG7,'Operating Assumptions'!$G$67:$G$67,'Operating Assumptions'!$H$67:$H$67)</f>
        <v>9.8000000000000007</v>
      </c>
      <c r="CH46" s="140">
        <f>LOOKUP(CH7,'Operating Assumptions'!$G$67:$G$67,'Operating Assumptions'!$H$67:$H$67)</f>
        <v>9.8000000000000007</v>
      </c>
      <c r="CI46" s="140">
        <f>LOOKUP(CI7,'Operating Assumptions'!$G$67:$G$67,'Operating Assumptions'!$H$67:$H$67)</f>
        <v>9.8000000000000007</v>
      </c>
      <c r="CJ46" s="140">
        <f>LOOKUP(CJ7,'Operating Assumptions'!$G$67:$G$67,'Operating Assumptions'!$H$67:$H$67)</f>
        <v>9.8000000000000007</v>
      </c>
      <c r="CK46" s="140">
        <f>LOOKUP(CK7,'Operating Assumptions'!$G$67:$G$67,'Operating Assumptions'!$H$67:$H$67)</f>
        <v>9.8000000000000007</v>
      </c>
      <c r="CL46" s="140">
        <f>LOOKUP(CL7,'Operating Assumptions'!$G$67:$G$67,'Operating Assumptions'!$H$67:$H$67)</f>
        <v>9.8000000000000007</v>
      </c>
      <c r="CM46" s="140">
        <f>LOOKUP(CM7,'Operating Assumptions'!$G$67:$G$67,'Operating Assumptions'!$H$67:$H$67)</f>
        <v>9.8000000000000007</v>
      </c>
      <c r="CN46" s="140">
        <f>LOOKUP(CN7,'Operating Assumptions'!$G$67:$G$67,'Operating Assumptions'!$H$67:$H$67)</f>
        <v>9.8000000000000007</v>
      </c>
      <c r="CO46" s="140">
        <f>LOOKUP(CO7,'Operating Assumptions'!$G$67:$G$67,'Operating Assumptions'!$H$67:$H$67)</f>
        <v>9.8000000000000007</v>
      </c>
      <c r="CP46" s="140">
        <f>LOOKUP(CP7,'Operating Assumptions'!$G$67:$G$67,'Operating Assumptions'!$H$67:$H$67)</f>
        <v>9.8000000000000007</v>
      </c>
      <c r="CQ46" s="140">
        <f>LOOKUP(CQ7,'Operating Assumptions'!$G$67:$G$67,'Operating Assumptions'!$H$67:$H$67)</f>
        <v>9.8000000000000007</v>
      </c>
      <c r="CR46" s="140">
        <f>LOOKUP(CR7,'Operating Assumptions'!$G$67:$G$67,'Operating Assumptions'!$H$67:$H$67)</f>
        <v>9.8000000000000007</v>
      </c>
      <c r="CS46" s="140">
        <f>LOOKUP(CS7,'Operating Assumptions'!$G$67:$G$67,'Operating Assumptions'!$H$67:$H$67)</f>
        <v>9.8000000000000007</v>
      </c>
      <c r="CT46" s="140">
        <f>LOOKUP(CT7,'Operating Assumptions'!$G$67:$G$67,'Operating Assumptions'!$H$67:$H$67)</f>
        <v>9.8000000000000007</v>
      </c>
      <c r="CU46" s="140">
        <f>LOOKUP(CU7,'Operating Assumptions'!$G$67:$G$67,'Operating Assumptions'!$H$67:$H$67)</f>
        <v>9.8000000000000007</v>
      </c>
      <c r="CV46" s="140">
        <f>LOOKUP(CV7,'Operating Assumptions'!$G$67:$G$67,'Operating Assumptions'!$H$67:$H$67)</f>
        <v>9.8000000000000007</v>
      </c>
      <c r="CW46" s="140">
        <f>LOOKUP(CW7,'Operating Assumptions'!$G$67:$G$67,'Operating Assumptions'!$H$67:$H$67)</f>
        <v>9.8000000000000007</v>
      </c>
      <c r="CX46" s="140">
        <f>LOOKUP(CX7,'Operating Assumptions'!$G$67:$G$67,'Operating Assumptions'!$H$67:$H$67)</f>
        <v>9.8000000000000007</v>
      </c>
      <c r="CY46" s="140">
        <f>LOOKUP(CY7,'Operating Assumptions'!$G$67:$G$67,'Operating Assumptions'!$H$67:$H$67)</f>
        <v>9.8000000000000007</v>
      </c>
      <c r="CZ46" s="140">
        <f>LOOKUP(CZ7,'Operating Assumptions'!$G$67:$G$67,'Operating Assumptions'!$H$67:$H$67)</f>
        <v>9.8000000000000007</v>
      </c>
      <c r="DA46" s="140">
        <f>LOOKUP(DA7,'Operating Assumptions'!$G$67:$G$67,'Operating Assumptions'!$H$67:$H$67)</f>
        <v>9.8000000000000007</v>
      </c>
      <c r="DB46" s="140">
        <f>LOOKUP(DB7,'Operating Assumptions'!$G$67:$G$67,'Operating Assumptions'!$H$67:$H$67)</f>
        <v>9.8000000000000007</v>
      </c>
      <c r="DC46" s="140">
        <f>LOOKUP(DC7,'Operating Assumptions'!$G$67:$G$67,'Operating Assumptions'!$H$67:$H$67)</f>
        <v>9.8000000000000007</v>
      </c>
      <c r="DD46" s="140">
        <f>LOOKUP(DD7,'Operating Assumptions'!$G$67:$G$67,'Operating Assumptions'!$H$67:$H$67)</f>
        <v>9.8000000000000007</v>
      </c>
      <c r="DE46" s="140">
        <f>LOOKUP(DE7,'Operating Assumptions'!$G$67:$G$67,'Operating Assumptions'!$H$67:$H$67)</f>
        <v>9.8000000000000007</v>
      </c>
      <c r="DF46" s="140">
        <f>LOOKUP(DF7,'Operating Assumptions'!$G$67:$G$67,'Operating Assumptions'!$H$67:$H$67)</f>
        <v>9.8000000000000007</v>
      </c>
      <c r="DG46" s="140">
        <f>LOOKUP(DG7,'Operating Assumptions'!$G$67:$G$67,'Operating Assumptions'!$H$67:$H$67)</f>
        <v>9.8000000000000007</v>
      </c>
      <c r="DH46" s="140">
        <f>LOOKUP(DH7,'Operating Assumptions'!$G$67:$G$67,'Operating Assumptions'!$H$67:$H$67)</f>
        <v>9.8000000000000007</v>
      </c>
      <c r="DI46" s="140">
        <f>LOOKUP(DI7,'Operating Assumptions'!$G$67:$G$67,'Operating Assumptions'!$H$67:$H$67)</f>
        <v>9.8000000000000007</v>
      </c>
      <c r="DJ46" s="140">
        <f>LOOKUP(DJ7,'Operating Assumptions'!$G$67:$G$67,'Operating Assumptions'!$H$67:$H$67)</f>
        <v>9.8000000000000007</v>
      </c>
      <c r="DK46" s="140">
        <f>LOOKUP(DK7,'Operating Assumptions'!$G$67:$G$67,'Operating Assumptions'!$H$67:$H$67)</f>
        <v>9.8000000000000007</v>
      </c>
      <c r="DL46" s="140">
        <f>LOOKUP(DL7,'Operating Assumptions'!$G$67:$G$67,'Operating Assumptions'!$H$67:$H$67)</f>
        <v>9.8000000000000007</v>
      </c>
      <c r="DM46" s="140">
        <f>LOOKUP(DM7,'Operating Assumptions'!$G$67:$G$67,'Operating Assumptions'!$H$67:$H$67)</f>
        <v>9.8000000000000007</v>
      </c>
      <c r="DN46" s="140">
        <f>LOOKUP(DN7,'Operating Assumptions'!$G$67:$G$67,'Operating Assumptions'!$H$67:$H$67)</f>
        <v>9.8000000000000007</v>
      </c>
      <c r="DO46" s="140">
        <f>LOOKUP(DO7,'Operating Assumptions'!$G$67:$G$67,'Operating Assumptions'!$H$67:$H$67)</f>
        <v>9.8000000000000007</v>
      </c>
      <c r="DP46" s="140">
        <f>LOOKUP(DP7,'Operating Assumptions'!$G$67:$G$67,'Operating Assumptions'!$H$67:$H$67)</f>
        <v>9.8000000000000007</v>
      </c>
      <c r="DQ46" s="140">
        <f>LOOKUP(DQ7,'Operating Assumptions'!$G$67:$G$67,'Operating Assumptions'!$H$67:$H$67)</f>
        <v>9.8000000000000007</v>
      </c>
      <c r="DR46" s="140">
        <f>LOOKUP(DR7,'Operating Assumptions'!$G$67:$G$67,'Operating Assumptions'!$H$67:$H$67)</f>
        <v>9.8000000000000007</v>
      </c>
      <c r="DS46" s="140">
        <f>LOOKUP(DS7,'Operating Assumptions'!$G$67:$G$67,'Operating Assumptions'!$H$67:$H$67)</f>
        <v>9.8000000000000007</v>
      </c>
      <c r="DT46" s="140">
        <f>LOOKUP(DT7,'Operating Assumptions'!$G$67:$G$67,'Operating Assumptions'!$H$67:$H$67)</f>
        <v>9.8000000000000007</v>
      </c>
      <c r="DU46" s="140">
        <f>LOOKUP(DU7,'Operating Assumptions'!$G$67:$G$67,'Operating Assumptions'!$H$67:$H$67)</f>
        <v>9.8000000000000007</v>
      </c>
      <c r="DV46" s="140">
        <f>LOOKUP(DV7,'Operating Assumptions'!$G$67:$G$67,'Operating Assumptions'!$H$67:$H$67)</f>
        <v>9.8000000000000007</v>
      </c>
      <c r="DW46" s="140">
        <f>LOOKUP(DW7,'Operating Assumptions'!$G$67:$G$67,'Operating Assumptions'!$H$67:$H$67)</f>
        <v>9.8000000000000007</v>
      </c>
      <c r="DX46" s="140">
        <f>LOOKUP(DX7,'Operating Assumptions'!$G$67:$G$67,'Operating Assumptions'!$H$67:$H$67)</f>
        <v>9.8000000000000007</v>
      </c>
      <c r="DY46" s="140">
        <f>LOOKUP(DY7,'Operating Assumptions'!$G$67:$G$67,'Operating Assumptions'!$H$67:$H$67)</f>
        <v>9.8000000000000007</v>
      </c>
      <c r="DZ46" s="140">
        <f>LOOKUP(DZ7,'Operating Assumptions'!$G$67:$G$67,'Operating Assumptions'!$H$67:$H$67)</f>
        <v>9.8000000000000007</v>
      </c>
      <c r="EA46" s="140">
        <f>LOOKUP(EA7,'Operating Assumptions'!$G$67:$G$67,'Operating Assumptions'!$H$67:$H$67)</f>
        <v>9.8000000000000007</v>
      </c>
      <c r="EB46" s="140">
        <f>LOOKUP(EB7,'Operating Assumptions'!$G$67:$G$67,'Operating Assumptions'!$H$67:$H$67)</f>
        <v>9.8000000000000007</v>
      </c>
      <c r="EC46" s="140">
        <f>LOOKUP(EC7,'Operating Assumptions'!$G$67:$G$67,'Operating Assumptions'!$H$67:$H$67)</f>
        <v>9.8000000000000007</v>
      </c>
      <c r="ED46" s="140">
        <f>LOOKUP(ED7,'Operating Assumptions'!$G$67:$G$67,'Operating Assumptions'!$H$67:$H$67)</f>
        <v>9.8000000000000007</v>
      </c>
      <c r="EE46" s="140">
        <f>LOOKUP(EE7,'Operating Assumptions'!$G$67:$G$67,'Operating Assumptions'!$H$67:$H$67)</f>
        <v>9.8000000000000007</v>
      </c>
      <c r="EF46" s="140">
        <f>LOOKUP(EF7,'Operating Assumptions'!$G$67:$G$67,'Operating Assumptions'!$H$67:$H$67)</f>
        <v>9.8000000000000007</v>
      </c>
      <c r="EG46" s="140">
        <f>LOOKUP(EG7,'Operating Assumptions'!$G$67:$G$67,'Operating Assumptions'!$H$67:$H$67)</f>
        <v>9.8000000000000007</v>
      </c>
      <c r="EH46" s="140">
        <f>LOOKUP(EH7,'Operating Assumptions'!$G$67:$G$67,'Operating Assumptions'!$H$67:$H$67)</f>
        <v>9.8000000000000007</v>
      </c>
      <c r="EI46" s="140">
        <f>LOOKUP(EI7,'Operating Assumptions'!$G$67:$G$67,'Operating Assumptions'!$H$67:$H$67)</f>
        <v>9.8000000000000007</v>
      </c>
      <c r="EJ46" s="140">
        <f>LOOKUP(EJ7,'Operating Assumptions'!$G$67:$G$67,'Operating Assumptions'!$H$67:$H$67)</f>
        <v>9.8000000000000007</v>
      </c>
      <c r="EK46" s="140">
        <f>LOOKUP(EK7,'Operating Assumptions'!$G$67:$G$67,'Operating Assumptions'!$H$67:$H$67)</f>
        <v>9.8000000000000007</v>
      </c>
      <c r="EL46" s="140">
        <f>LOOKUP(EL7,'Operating Assumptions'!$G$67:$G$67,'Operating Assumptions'!$H$67:$H$67)</f>
        <v>9.8000000000000007</v>
      </c>
      <c r="EM46" s="140">
        <f>LOOKUP(EM7,'Operating Assumptions'!$G$67:$G$67,'Operating Assumptions'!$H$67:$H$67)</f>
        <v>9.8000000000000007</v>
      </c>
      <c r="EN46" s="140">
        <f>LOOKUP(EN7,'Operating Assumptions'!$G$67:$G$67,'Operating Assumptions'!$H$67:$H$67)</f>
        <v>9.8000000000000007</v>
      </c>
      <c r="EO46" s="140">
        <f>LOOKUP(EO7,'Operating Assumptions'!$G$67:$G$67,'Operating Assumptions'!$H$67:$H$67)</f>
        <v>9.8000000000000007</v>
      </c>
      <c r="EP46" s="140">
        <f>LOOKUP(EP7,'Operating Assumptions'!$G$67:$G$67,'Operating Assumptions'!$H$67:$H$67)</f>
        <v>9.8000000000000007</v>
      </c>
      <c r="EQ46" s="140">
        <f>LOOKUP(EQ7,'Operating Assumptions'!$G$67:$G$67,'Operating Assumptions'!$H$67:$H$67)</f>
        <v>9.8000000000000007</v>
      </c>
      <c r="ER46" s="140">
        <f>LOOKUP(ER7,'Operating Assumptions'!$G$67:$G$67,'Operating Assumptions'!$H$67:$H$67)</f>
        <v>9.8000000000000007</v>
      </c>
      <c r="ES46" s="140">
        <f>LOOKUP(ES7,'Operating Assumptions'!$G$67:$G$67,'Operating Assumptions'!$H$67:$H$67)</f>
        <v>9.8000000000000007</v>
      </c>
      <c r="ET46" s="140">
        <f>LOOKUP(ET7,'Operating Assumptions'!$G$67:$G$67,'Operating Assumptions'!$H$67:$H$67)</f>
        <v>9.8000000000000007</v>
      </c>
      <c r="EU46" s="140">
        <f>LOOKUP(EU7,'Operating Assumptions'!$G$67:$G$67,'Operating Assumptions'!$H$67:$H$67)</f>
        <v>9.8000000000000007</v>
      </c>
      <c r="EV46" s="140">
        <f>LOOKUP(EV7,'Operating Assumptions'!$G$67:$G$67,'Operating Assumptions'!$H$67:$H$67)</f>
        <v>9.8000000000000007</v>
      </c>
      <c r="EW46" s="140">
        <f>LOOKUP(EW7,'Operating Assumptions'!$G$67:$G$67,'Operating Assumptions'!$H$67:$H$67)</f>
        <v>9.8000000000000007</v>
      </c>
      <c r="EX46" s="140">
        <f>LOOKUP(EX7,'Operating Assumptions'!$G$67:$G$67,'Operating Assumptions'!$H$67:$H$67)</f>
        <v>9.8000000000000007</v>
      </c>
      <c r="EY46" s="140">
        <f>LOOKUP(EY7,'Operating Assumptions'!$G$67:$G$67,'Operating Assumptions'!$H$67:$H$67)</f>
        <v>9.8000000000000007</v>
      </c>
      <c r="EZ46" s="140">
        <f>LOOKUP(EZ7,'Operating Assumptions'!$G$67:$G$67,'Operating Assumptions'!$H$67:$H$67)</f>
        <v>9.8000000000000007</v>
      </c>
      <c r="FA46" s="140">
        <f>LOOKUP(FA7,'Operating Assumptions'!$G$67:$G$67,'Operating Assumptions'!$H$67:$H$67)</f>
        <v>9.8000000000000007</v>
      </c>
      <c r="FB46" s="140">
        <f>LOOKUP(FB7,'Operating Assumptions'!$G$67:$G$67,'Operating Assumptions'!$H$67:$H$67)</f>
        <v>9.8000000000000007</v>
      </c>
      <c r="FC46" s="140">
        <f>LOOKUP(FC7,'Operating Assumptions'!$G$67:$G$67,'Operating Assumptions'!$H$67:$H$67)</f>
        <v>9.8000000000000007</v>
      </c>
      <c r="FD46" s="140">
        <f>LOOKUP(FD7,'Operating Assumptions'!$G$67:$G$67,'Operating Assumptions'!$H$67:$H$67)</f>
        <v>9.8000000000000007</v>
      </c>
      <c r="FE46" s="140">
        <f>LOOKUP(FE7,'Operating Assumptions'!$G$67:$G$67,'Operating Assumptions'!$H$67:$H$67)</f>
        <v>9.8000000000000007</v>
      </c>
      <c r="FF46" s="140">
        <f>LOOKUP(FF7,'Operating Assumptions'!$G$67:$G$67,'Operating Assumptions'!$H$67:$H$67)</f>
        <v>9.8000000000000007</v>
      </c>
      <c r="FG46" s="140">
        <f>LOOKUP(FG7,'Operating Assumptions'!$G$67:$G$67,'Operating Assumptions'!$H$67:$H$67)</f>
        <v>9.8000000000000007</v>
      </c>
      <c r="FH46" s="140">
        <f>LOOKUP(FH7,'Operating Assumptions'!$G$67:$G$67,'Operating Assumptions'!$H$67:$H$67)</f>
        <v>9.8000000000000007</v>
      </c>
      <c r="FI46" s="140">
        <f>LOOKUP(FI7,'Operating Assumptions'!$G$67:$G$67,'Operating Assumptions'!$H$67:$H$67)</f>
        <v>9.8000000000000007</v>
      </c>
      <c r="FJ46" s="140">
        <f>LOOKUP(FJ7,'Operating Assumptions'!$G$67:$G$67,'Operating Assumptions'!$H$67:$H$67)</f>
        <v>9.8000000000000007</v>
      </c>
      <c r="FK46" s="140">
        <f>LOOKUP(FK7,'Operating Assumptions'!$G$67:$G$67,'Operating Assumptions'!$H$67:$H$67)</f>
        <v>9.8000000000000007</v>
      </c>
      <c r="FL46" s="140">
        <f>LOOKUP(FL7,'Operating Assumptions'!$G$67:$G$67,'Operating Assumptions'!$H$67:$H$67)</f>
        <v>9.8000000000000007</v>
      </c>
      <c r="FM46" s="140">
        <f>LOOKUP(FM7,'Operating Assumptions'!$G$67:$G$67,'Operating Assumptions'!$H$67:$H$67)</f>
        <v>9.8000000000000007</v>
      </c>
      <c r="FN46" s="140">
        <f>LOOKUP(FN7,'Operating Assumptions'!$G$67:$G$67,'Operating Assumptions'!$H$67:$H$67)</f>
        <v>9.8000000000000007</v>
      </c>
      <c r="FO46" s="140">
        <f>LOOKUP(FO7,'Operating Assumptions'!$G$67:$G$67,'Operating Assumptions'!$H$67:$H$67)</f>
        <v>9.8000000000000007</v>
      </c>
      <c r="FP46" s="140">
        <f>LOOKUP(FP7,'Operating Assumptions'!$G$67:$G$67,'Operating Assumptions'!$H$67:$H$67)</f>
        <v>9.8000000000000007</v>
      </c>
      <c r="FQ46" s="140">
        <f>LOOKUP(FQ7,'Operating Assumptions'!$G$67:$G$67,'Operating Assumptions'!$H$67:$H$67)</f>
        <v>9.8000000000000007</v>
      </c>
      <c r="FR46" s="140">
        <f>LOOKUP(FR7,'Operating Assumptions'!$G$67:$G$67,'Operating Assumptions'!$H$67:$H$67)</f>
        <v>9.8000000000000007</v>
      </c>
      <c r="FS46" s="140">
        <f>LOOKUP(FS7,'Operating Assumptions'!$G$67:$G$67,'Operating Assumptions'!$H$67:$H$67)</f>
        <v>9.8000000000000007</v>
      </c>
      <c r="FT46" s="140">
        <f>LOOKUP(FT7,'Operating Assumptions'!$G$67:$G$67,'Operating Assumptions'!$H$67:$H$67)</f>
        <v>9.8000000000000007</v>
      </c>
      <c r="FU46" s="140">
        <f>LOOKUP(FU7,'Operating Assumptions'!$G$67:$G$67,'Operating Assumptions'!$H$67:$H$67)</f>
        <v>9.8000000000000007</v>
      </c>
      <c r="FV46" s="140">
        <f>LOOKUP(FV7,'Operating Assumptions'!$G$67:$G$67,'Operating Assumptions'!$H$67:$H$67)</f>
        <v>9.8000000000000007</v>
      </c>
      <c r="FW46" s="140">
        <f>LOOKUP(FW7,'Operating Assumptions'!$G$67:$G$67,'Operating Assumptions'!$H$67:$H$67)</f>
        <v>9.8000000000000007</v>
      </c>
      <c r="FX46" s="140">
        <f>LOOKUP(FX7,'Operating Assumptions'!$G$67:$G$67,'Operating Assumptions'!$H$67:$H$67)</f>
        <v>9.8000000000000007</v>
      </c>
      <c r="FY46" s="140">
        <f>LOOKUP(FY7,'Operating Assumptions'!$G$67:$G$67,'Operating Assumptions'!$H$67:$H$67)</f>
        <v>9.8000000000000007</v>
      </c>
      <c r="FZ46" s="140">
        <f>LOOKUP(FZ7,'Operating Assumptions'!$G$67:$G$67,'Operating Assumptions'!$H$67:$H$67)</f>
        <v>9.8000000000000007</v>
      </c>
      <c r="GA46" s="140">
        <f>LOOKUP(GA7,'Operating Assumptions'!$G$67:$G$67,'Operating Assumptions'!$H$67:$H$67)</f>
        <v>9.8000000000000007</v>
      </c>
      <c r="GB46" s="140">
        <f>LOOKUP(GB7,'Operating Assumptions'!$G$67:$G$67,'Operating Assumptions'!$H$67:$H$67)</f>
        <v>9.8000000000000007</v>
      </c>
      <c r="GC46" s="140">
        <f>LOOKUP(GC7,'Operating Assumptions'!$G$67:$G$67,'Operating Assumptions'!$H$67:$H$67)</f>
        <v>9.8000000000000007</v>
      </c>
      <c r="GD46" s="140">
        <f>LOOKUP(GD7,'Operating Assumptions'!$G$67:$G$67,'Operating Assumptions'!$H$67:$H$67)</f>
        <v>9.8000000000000007</v>
      </c>
      <c r="GE46" s="140">
        <f>LOOKUP(GE7,'Operating Assumptions'!$G$67:$G$67,'Operating Assumptions'!$H$67:$H$67)</f>
        <v>9.8000000000000007</v>
      </c>
      <c r="GF46" s="140">
        <f>LOOKUP(GF7,'Operating Assumptions'!$G$67:$G$67,'Operating Assumptions'!$H$67:$H$67)</f>
        <v>9.8000000000000007</v>
      </c>
      <c r="GG46" s="140">
        <f>LOOKUP(GG7,'Operating Assumptions'!$G$67:$G$67,'Operating Assumptions'!$H$67:$H$67)</f>
        <v>9.8000000000000007</v>
      </c>
      <c r="GH46" s="140">
        <f>LOOKUP(GH7,'Operating Assumptions'!$G$67:$G$67,'Operating Assumptions'!$H$67:$H$67)</f>
        <v>9.8000000000000007</v>
      </c>
      <c r="GI46" s="140">
        <f>LOOKUP(GI7,'Operating Assumptions'!$G$67:$G$67,'Operating Assumptions'!$H$67:$H$67)</f>
        <v>9.8000000000000007</v>
      </c>
      <c r="GJ46" s="140">
        <f>LOOKUP(GJ7,'Operating Assumptions'!$G$67:$G$67,'Operating Assumptions'!$H$67:$H$67)</f>
        <v>9.8000000000000007</v>
      </c>
      <c r="GK46" s="140">
        <f>LOOKUP(GK7,'Operating Assumptions'!$G$67:$G$67,'Operating Assumptions'!$H$67:$H$67)</f>
        <v>9.8000000000000007</v>
      </c>
      <c r="GL46" s="140">
        <f>LOOKUP(GL7,'Operating Assumptions'!$G$67:$G$67,'Operating Assumptions'!$H$67:$H$67)</f>
        <v>9.8000000000000007</v>
      </c>
      <c r="GM46" s="140">
        <f>LOOKUP(GM7,'Operating Assumptions'!$G$67:$G$67,'Operating Assumptions'!$H$67:$H$67)</f>
        <v>9.8000000000000007</v>
      </c>
      <c r="GN46" s="140">
        <f>LOOKUP(GN7,'Operating Assumptions'!$G$67:$G$67,'Operating Assumptions'!$H$67:$H$67)</f>
        <v>9.8000000000000007</v>
      </c>
      <c r="GO46" s="140">
        <f>LOOKUP(GO7,'Operating Assumptions'!$G$67:$G$67,'Operating Assumptions'!$H$67:$H$67)</f>
        <v>9.8000000000000007</v>
      </c>
      <c r="GP46" s="140">
        <f>LOOKUP(GP7,'Operating Assumptions'!$G$67:$G$67,'Operating Assumptions'!$H$67:$H$67)</f>
        <v>9.8000000000000007</v>
      </c>
      <c r="GQ46" s="140">
        <f>LOOKUP(GQ7,'Operating Assumptions'!$G$67:$G$67,'Operating Assumptions'!$H$67:$H$67)</f>
        <v>9.8000000000000007</v>
      </c>
      <c r="GR46" s="140">
        <f>LOOKUP(GR7,'Operating Assumptions'!$G$67:$G$67,'Operating Assumptions'!$H$67:$H$67)</f>
        <v>9.8000000000000007</v>
      </c>
      <c r="GS46" s="140">
        <f>LOOKUP(GS7,'Operating Assumptions'!$G$67:$G$67,'Operating Assumptions'!$H$67:$H$67)</f>
        <v>9.8000000000000007</v>
      </c>
      <c r="GT46" s="140">
        <f>LOOKUP(GT7,'Operating Assumptions'!$G$67:$G$67,'Operating Assumptions'!$H$67:$H$67)</f>
        <v>9.8000000000000007</v>
      </c>
      <c r="GU46" s="140">
        <f>LOOKUP(GU7,'Operating Assumptions'!$G$67:$G$67,'Operating Assumptions'!$H$67:$H$67)</f>
        <v>9.8000000000000007</v>
      </c>
      <c r="GV46" s="140">
        <f>LOOKUP(GV7,'Operating Assumptions'!$G$67:$G$67,'Operating Assumptions'!$H$67:$H$67)</f>
        <v>9.8000000000000007</v>
      </c>
      <c r="GW46" s="140">
        <f>LOOKUP(GW7,'Operating Assumptions'!$G$67:$G$67,'Operating Assumptions'!$H$67:$H$67)</f>
        <v>9.8000000000000007</v>
      </c>
    </row>
    <row r="47" spans="1:205" x14ac:dyDescent="0.3">
      <c r="D47" s="141" t="s">
        <v>246</v>
      </c>
      <c r="E47" s="11"/>
      <c r="F47" s="127" t="s">
        <v>572</v>
      </c>
      <c r="K47" s="11"/>
      <c r="L47" s="8">
        <f t="shared" ref="L47:BW47" si="360">IFERROR(L46*(L18*1000)*L5,0)</f>
        <v>0</v>
      </c>
      <c r="M47" s="8">
        <f t="shared" si="360"/>
        <v>0</v>
      </c>
      <c r="N47" s="8">
        <f t="shared" si="360"/>
        <v>0</v>
      </c>
      <c r="O47" s="8">
        <f t="shared" si="360"/>
        <v>0</v>
      </c>
      <c r="P47" s="8">
        <f t="shared" si="360"/>
        <v>0</v>
      </c>
      <c r="Q47" s="8">
        <f t="shared" si="360"/>
        <v>0</v>
      </c>
      <c r="R47" s="8">
        <f t="shared" si="360"/>
        <v>0</v>
      </c>
      <c r="S47" s="8">
        <f t="shared" si="360"/>
        <v>0</v>
      </c>
      <c r="T47" s="8">
        <f t="shared" si="360"/>
        <v>0</v>
      </c>
      <c r="U47" s="8">
        <f t="shared" si="360"/>
        <v>0</v>
      </c>
      <c r="V47" s="8">
        <f t="shared" si="360"/>
        <v>0</v>
      </c>
      <c r="W47" s="8">
        <f t="shared" si="360"/>
        <v>0</v>
      </c>
      <c r="X47" s="8">
        <f t="shared" si="360"/>
        <v>0</v>
      </c>
      <c r="Y47" s="8">
        <f t="shared" si="360"/>
        <v>0</v>
      </c>
      <c r="Z47" s="8">
        <f t="shared" si="360"/>
        <v>0</v>
      </c>
      <c r="AA47" s="8">
        <f t="shared" si="360"/>
        <v>0</v>
      </c>
      <c r="AB47" s="8">
        <f t="shared" si="360"/>
        <v>0</v>
      </c>
      <c r="AC47" s="8">
        <f t="shared" si="360"/>
        <v>0</v>
      </c>
      <c r="AD47" s="8">
        <f t="shared" si="360"/>
        <v>0</v>
      </c>
      <c r="AE47" s="8">
        <f t="shared" si="360"/>
        <v>0</v>
      </c>
      <c r="AF47" s="8">
        <f t="shared" si="360"/>
        <v>0</v>
      </c>
      <c r="AG47" s="8">
        <f t="shared" si="360"/>
        <v>0</v>
      </c>
      <c r="AH47" s="8">
        <f t="shared" si="360"/>
        <v>0</v>
      </c>
      <c r="AI47" s="8">
        <f t="shared" si="360"/>
        <v>0</v>
      </c>
      <c r="AJ47" s="8">
        <f t="shared" si="360"/>
        <v>0</v>
      </c>
      <c r="AK47" s="8">
        <f t="shared" si="360"/>
        <v>0</v>
      </c>
      <c r="AL47" s="8">
        <f t="shared" si="360"/>
        <v>0</v>
      </c>
      <c r="AM47" s="8">
        <f t="shared" si="360"/>
        <v>0</v>
      </c>
      <c r="AN47" s="8">
        <f t="shared" si="360"/>
        <v>0</v>
      </c>
      <c r="AO47" s="8">
        <f t="shared" si="360"/>
        <v>0</v>
      </c>
      <c r="AP47" s="8">
        <f t="shared" si="360"/>
        <v>0</v>
      </c>
      <c r="AQ47" s="8">
        <f t="shared" si="360"/>
        <v>0</v>
      </c>
      <c r="AR47" s="8">
        <f t="shared" si="360"/>
        <v>0</v>
      </c>
      <c r="AS47" s="8">
        <f t="shared" si="360"/>
        <v>0</v>
      </c>
      <c r="AT47" s="8">
        <f t="shared" si="360"/>
        <v>0</v>
      </c>
      <c r="AU47" s="8">
        <f t="shared" si="360"/>
        <v>0</v>
      </c>
      <c r="AV47" s="8">
        <f t="shared" si="360"/>
        <v>0</v>
      </c>
      <c r="AW47" s="8">
        <f t="shared" si="360"/>
        <v>0</v>
      </c>
      <c r="AX47" s="8">
        <f t="shared" si="360"/>
        <v>0</v>
      </c>
      <c r="AY47" s="8">
        <f t="shared" si="360"/>
        <v>0</v>
      </c>
      <c r="AZ47" s="8">
        <f t="shared" si="360"/>
        <v>0</v>
      </c>
      <c r="BA47" s="8">
        <f t="shared" si="360"/>
        <v>0</v>
      </c>
      <c r="BB47" s="8">
        <f t="shared" si="360"/>
        <v>0</v>
      </c>
      <c r="BC47" s="8">
        <f t="shared" si="360"/>
        <v>0</v>
      </c>
      <c r="BD47" s="8">
        <f t="shared" si="360"/>
        <v>8820000</v>
      </c>
      <c r="BE47" s="8">
        <f t="shared" si="360"/>
        <v>8820000</v>
      </c>
      <c r="BF47" s="8">
        <f t="shared" si="360"/>
        <v>8820000</v>
      </c>
      <c r="BG47" s="8">
        <f t="shared" si="360"/>
        <v>8820000</v>
      </c>
      <c r="BH47" s="8">
        <f t="shared" si="360"/>
        <v>8820000</v>
      </c>
      <c r="BI47" s="8">
        <f t="shared" si="360"/>
        <v>8820000</v>
      </c>
      <c r="BJ47" s="8">
        <f t="shared" si="360"/>
        <v>8820000</v>
      </c>
      <c r="BK47" s="8">
        <f t="shared" si="360"/>
        <v>8820000</v>
      </c>
      <c r="BL47" s="8">
        <f t="shared" si="360"/>
        <v>8820000</v>
      </c>
      <c r="BM47" s="8">
        <f t="shared" si="360"/>
        <v>8820000</v>
      </c>
      <c r="BN47" s="8">
        <f t="shared" si="360"/>
        <v>8820000</v>
      </c>
      <c r="BO47" s="8">
        <f t="shared" si="360"/>
        <v>8820000</v>
      </c>
      <c r="BP47" s="8">
        <f t="shared" si="360"/>
        <v>8820000</v>
      </c>
      <c r="BQ47" s="8">
        <f t="shared" si="360"/>
        <v>8820000</v>
      </c>
      <c r="BR47" s="8">
        <f t="shared" si="360"/>
        <v>8820000</v>
      </c>
      <c r="BS47" s="8">
        <f t="shared" si="360"/>
        <v>8820000</v>
      </c>
      <c r="BT47" s="8">
        <f t="shared" si="360"/>
        <v>8820000</v>
      </c>
      <c r="BU47" s="8">
        <f t="shared" si="360"/>
        <v>8820000</v>
      </c>
      <c r="BV47" s="8">
        <f t="shared" si="360"/>
        <v>8820000</v>
      </c>
      <c r="BW47" s="8">
        <f t="shared" si="360"/>
        <v>8820000</v>
      </c>
      <c r="BX47" s="8">
        <f t="shared" ref="BX47:EI47" si="361">IFERROR(BX46*(BX18*1000)*BX5,0)</f>
        <v>8820000</v>
      </c>
      <c r="BY47" s="8">
        <f t="shared" si="361"/>
        <v>8820000</v>
      </c>
      <c r="BZ47" s="8">
        <f t="shared" si="361"/>
        <v>8820000</v>
      </c>
      <c r="CA47" s="8">
        <f t="shared" si="361"/>
        <v>8820000</v>
      </c>
      <c r="CB47" s="8">
        <f t="shared" si="361"/>
        <v>8820000</v>
      </c>
      <c r="CC47" s="8">
        <f t="shared" si="361"/>
        <v>8820000</v>
      </c>
      <c r="CD47" s="8">
        <f t="shared" si="361"/>
        <v>8820000</v>
      </c>
      <c r="CE47" s="8">
        <f t="shared" si="361"/>
        <v>8820000</v>
      </c>
      <c r="CF47" s="8">
        <f t="shared" si="361"/>
        <v>8820000</v>
      </c>
      <c r="CG47" s="8">
        <f t="shared" si="361"/>
        <v>8820000</v>
      </c>
      <c r="CH47" s="8">
        <f t="shared" si="361"/>
        <v>8820000</v>
      </c>
      <c r="CI47" s="8">
        <f t="shared" si="361"/>
        <v>8820000</v>
      </c>
      <c r="CJ47" s="8">
        <f t="shared" si="361"/>
        <v>8820000</v>
      </c>
      <c r="CK47" s="8">
        <f t="shared" si="361"/>
        <v>8820000</v>
      </c>
      <c r="CL47" s="8">
        <f t="shared" si="361"/>
        <v>8820000</v>
      </c>
      <c r="CM47" s="8">
        <f t="shared" si="361"/>
        <v>8820000</v>
      </c>
      <c r="CN47" s="8">
        <f t="shared" si="361"/>
        <v>8820000</v>
      </c>
      <c r="CO47" s="8">
        <f t="shared" si="361"/>
        <v>8820000</v>
      </c>
      <c r="CP47" s="8">
        <f t="shared" si="361"/>
        <v>8820000</v>
      </c>
      <c r="CQ47" s="8">
        <f t="shared" si="361"/>
        <v>8820000</v>
      </c>
      <c r="CR47" s="8">
        <f t="shared" si="361"/>
        <v>8820000</v>
      </c>
      <c r="CS47" s="8">
        <f t="shared" si="361"/>
        <v>8820000</v>
      </c>
      <c r="CT47" s="8">
        <f t="shared" si="361"/>
        <v>8820000</v>
      </c>
      <c r="CU47" s="8">
        <f t="shared" si="361"/>
        <v>8820000</v>
      </c>
      <c r="CV47" s="8">
        <f t="shared" si="361"/>
        <v>8820000</v>
      </c>
      <c r="CW47" s="8">
        <f t="shared" si="361"/>
        <v>8820000</v>
      </c>
      <c r="CX47" s="8">
        <f t="shared" si="361"/>
        <v>8820000</v>
      </c>
      <c r="CY47" s="8">
        <f t="shared" si="361"/>
        <v>8820000</v>
      </c>
      <c r="CZ47" s="8">
        <f t="shared" si="361"/>
        <v>8820000</v>
      </c>
      <c r="DA47" s="8">
        <f t="shared" si="361"/>
        <v>8820000</v>
      </c>
      <c r="DB47" s="8">
        <f t="shared" si="361"/>
        <v>8820000</v>
      </c>
      <c r="DC47" s="8">
        <f t="shared" si="361"/>
        <v>8820000</v>
      </c>
      <c r="DD47" s="8">
        <f t="shared" si="361"/>
        <v>8820000</v>
      </c>
      <c r="DE47" s="8">
        <f t="shared" si="361"/>
        <v>8820000</v>
      </c>
      <c r="DF47" s="8">
        <f t="shared" si="361"/>
        <v>8820000</v>
      </c>
      <c r="DG47" s="8">
        <f t="shared" si="361"/>
        <v>8820000</v>
      </c>
      <c r="DH47" s="8">
        <f t="shared" si="361"/>
        <v>8820000</v>
      </c>
      <c r="DI47" s="8">
        <f t="shared" si="361"/>
        <v>8820000</v>
      </c>
      <c r="DJ47" s="8">
        <f t="shared" si="361"/>
        <v>8820000</v>
      </c>
      <c r="DK47" s="8">
        <f t="shared" si="361"/>
        <v>8820000</v>
      </c>
      <c r="DL47" s="8">
        <f t="shared" si="361"/>
        <v>8820000</v>
      </c>
      <c r="DM47" s="8">
        <f t="shared" si="361"/>
        <v>8820000</v>
      </c>
      <c r="DN47" s="8">
        <f t="shared" si="361"/>
        <v>8820000</v>
      </c>
      <c r="DO47" s="8">
        <f t="shared" si="361"/>
        <v>8820000</v>
      </c>
      <c r="DP47" s="8">
        <f t="shared" si="361"/>
        <v>8820000</v>
      </c>
      <c r="DQ47" s="8">
        <f t="shared" si="361"/>
        <v>8820000</v>
      </c>
      <c r="DR47" s="8">
        <f t="shared" si="361"/>
        <v>8820000</v>
      </c>
      <c r="DS47" s="8">
        <f t="shared" si="361"/>
        <v>8820000</v>
      </c>
      <c r="DT47" s="8">
        <f t="shared" si="361"/>
        <v>8820000</v>
      </c>
      <c r="DU47" s="8">
        <f t="shared" si="361"/>
        <v>8820000</v>
      </c>
      <c r="DV47" s="8">
        <f t="shared" si="361"/>
        <v>8820000</v>
      </c>
      <c r="DW47" s="8">
        <f t="shared" si="361"/>
        <v>8820000</v>
      </c>
      <c r="DX47" s="8">
        <f t="shared" si="361"/>
        <v>8820000</v>
      </c>
      <c r="DY47" s="8">
        <f t="shared" si="361"/>
        <v>8820000</v>
      </c>
      <c r="DZ47" s="8">
        <f t="shared" si="361"/>
        <v>8820000</v>
      </c>
      <c r="EA47" s="8">
        <f t="shared" si="361"/>
        <v>8820000</v>
      </c>
      <c r="EB47" s="8">
        <f t="shared" si="361"/>
        <v>8820000</v>
      </c>
      <c r="EC47" s="8">
        <f t="shared" si="361"/>
        <v>8820000</v>
      </c>
      <c r="ED47" s="8">
        <f t="shared" si="361"/>
        <v>8820000</v>
      </c>
      <c r="EE47" s="8">
        <f t="shared" si="361"/>
        <v>8820000</v>
      </c>
      <c r="EF47" s="8">
        <f t="shared" si="361"/>
        <v>8820000</v>
      </c>
      <c r="EG47" s="8">
        <f t="shared" si="361"/>
        <v>8820000</v>
      </c>
      <c r="EH47" s="8">
        <f t="shared" si="361"/>
        <v>8820000</v>
      </c>
      <c r="EI47" s="8">
        <f t="shared" si="361"/>
        <v>8820000</v>
      </c>
      <c r="EJ47" s="8">
        <f t="shared" ref="EJ47:EW47" si="362">IFERROR(EJ46*(EJ18*1000)*EJ5,0)</f>
        <v>8820000</v>
      </c>
      <c r="EK47" s="8">
        <f t="shared" si="362"/>
        <v>8820000</v>
      </c>
      <c r="EL47" s="8">
        <f t="shared" si="362"/>
        <v>8820000</v>
      </c>
      <c r="EM47" s="8">
        <f t="shared" si="362"/>
        <v>8820000</v>
      </c>
      <c r="EN47" s="8">
        <f t="shared" si="362"/>
        <v>8820000</v>
      </c>
      <c r="EO47" s="8">
        <f t="shared" si="362"/>
        <v>8820000</v>
      </c>
      <c r="EP47" s="8">
        <f t="shared" si="362"/>
        <v>8820000</v>
      </c>
      <c r="EQ47" s="8">
        <f t="shared" si="362"/>
        <v>8820000</v>
      </c>
      <c r="ER47" s="8">
        <f t="shared" si="362"/>
        <v>8820000</v>
      </c>
      <c r="ES47" s="8">
        <f t="shared" si="362"/>
        <v>8820000</v>
      </c>
      <c r="ET47" s="8">
        <f t="shared" si="362"/>
        <v>8820000</v>
      </c>
      <c r="EU47" s="8">
        <f t="shared" si="362"/>
        <v>8820000</v>
      </c>
      <c r="EV47" s="8">
        <f t="shared" si="362"/>
        <v>8820000</v>
      </c>
      <c r="EW47" s="8">
        <f t="shared" si="362"/>
        <v>8820000</v>
      </c>
      <c r="EX47" s="8">
        <f>IFERROR(EX46*(EX18*1000)*EX5,0)</f>
        <v>8820000</v>
      </c>
      <c r="EY47" s="8">
        <f t="shared" ref="EY47:GW47" si="363">IFERROR(EY46*(EY18*1000)*EY5,0)</f>
        <v>8820000</v>
      </c>
      <c r="EZ47" s="8">
        <f t="shared" si="363"/>
        <v>0</v>
      </c>
      <c r="FA47" s="8">
        <f t="shared" si="363"/>
        <v>0</v>
      </c>
      <c r="FB47" s="8">
        <f t="shared" si="363"/>
        <v>0</v>
      </c>
      <c r="FC47" s="8">
        <f t="shared" si="363"/>
        <v>0</v>
      </c>
      <c r="FD47" s="8">
        <f t="shared" si="363"/>
        <v>0</v>
      </c>
      <c r="FE47" s="8">
        <f t="shared" si="363"/>
        <v>0</v>
      </c>
      <c r="FF47" s="8">
        <f t="shared" si="363"/>
        <v>0</v>
      </c>
      <c r="FG47" s="8">
        <f t="shared" si="363"/>
        <v>0</v>
      </c>
      <c r="FH47" s="8">
        <f t="shared" si="363"/>
        <v>0</v>
      </c>
      <c r="FI47" s="8">
        <f t="shared" si="363"/>
        <v>0</v>
      </c>
      <c r="FJ47" s="8">
        <f t="shared" si="363"/>
        <v>0</v>
      </c>
      <c r="FK47" s="8">
        <f t="shared" si="363"/>
        <v>0</v>
      </c>
      <c r="FL47" s="8">
        <f t="shared" si="363"/>
        <v>0</v>
      </c>
      <c r="FM47" s="8">
        <f t="shared" si="363"/>
        <v>0</v>
      </c>
      <c r="FN47" s="8">
        <f t="shared" si="363"/>
        <v>0</v>
      </c>
      <c r="FO47" s="8">
        <f t="shared" si="363"/>
        <v>0</v>
      </c>
      <c r="FP47" s="8">
        <f t="shared" si="363"/>
        <v>0</v>
      </c>
      <c r="FQ47" s="8">
        <f t="shared" si="363"/>
        <v>0</v>
      </c>
      <c r="FR47" s="8">
        <f t="shared" si="363"/>
        <v>0</v>
      </c>
      <c r="FS47" s="8">
        <f t="shared" si="363"/>
        <v>0</v>
      </c>
      <c r="FT47" s="8">
        <f t="shared" si="363"/>
        <v>0</v>
      </c>
      <c r="FU47" s="8">
        <f t="shared" si="363"/>
        <v>0</v>
      </c>
      <c r="FV47" s="8">
        <f t="shared" si="363"/>
        <v>0</v>
      </c>
      <c r="FW47" s="8">
        <f t="shared" si="363"/>
        <v>0</v>
      </c>
      <c r="FX47" s="8">
        <f t="shared" si="363"/>
        <v>0</v>
      </c>
      <c r="FY47" s="8">
        <f t="shared" si="363"/>
        <v>0</v>
      </c>
      <c r="FZ47" s="8">
        <f t="shared" si="363"/>
        <v>0</v>
      </c>
      <c r="GA47" s="8">
        <f t="shared" si="363"/>
        <v>0</v>
      </c>
      <c r="GB47" s="8">
        <f t="shared" si="363"/>
        <v>0</v>
      </c>
      <c r="GC47" s="8">
        <f t="shared" si="363"/>
        <v>0</v>
      </c>
      <c r="GD47" s="8">
        <f t="shared" si="363"/>
        <v>0</v>
      </c>
      <c r="GE47" s="8">
        <f t="shared" si="363"/>
        <v>0</v>
      </c>
      <c r="GF47" s="8">
        <f t="shared" si="363"/>
        <v>0</v>
      </c>
      <c r="GG47" s="8">
        <f t="shared" si="363"/>
        <v>0</v>
      </c>
      <c r="GH47" s="8">
        <f t="shared" si="363"/>
        <v>0</v>
      </c>
      <c r="GI47" s="8">
        <f t="shared" si="363"/>
        <v>0</v>
      </c>
      <c r="GJ47" s="8">
        <f t="shared" si="363"/>
        <v>0</v>
      </c>
      <c r="GK47" s="8">
        <f t="shared" si="363"/>
        <v>0</v>
      </c>
      <c r="GL47" s="8">
        <f t="shared" si="363"/>
        <v>0</v>
      </c>
      <c r="GM47" s="8">
        <f t="shared" si="363"/>
        <v>0</v>
      </c>
      <c r="GN47" s="8">
        <f t="shared" si="363"/>
        <v>0</v>
      </c>
      <c r="GO47" s="8">
        <f t="shared" si="363"/>
        <v>0</v>
      </c>
      <c r="GP47" s="8">
        <f t="shared" si="363"/>
        <v>0</v>
      </c>
      <c r="GQ47" s="8">
        <f t="shared" si="363"/>
        <v>0</v>
      </c>
      <c r="GR47" s="8">
        <f t="shared" si="363"/>
        <v>0</v>
      </c>
      <c r="GS47" s="8">
        <f t="shared" si="363"/>
        <v>0</v>
      </c>
      <c r="GT47" s="8">
        <f t="shared" si="363"/>
        <v>0</v>
      </c>
      <c r="GU47" s="8">
        <f t="shared" si="363"/>
        <v>0</v>
      </c>
      <c r="GV47" s="8">
        <f t="shared" si="363"/>
        <v>0</v>
      </c>
      <c r="GW47" s="8">
        <f t="shared" si="363"/>
        <v>0</v>
      </c>
    </row>
    <row r="48" spans="1:205" x14ac:dyDescent="0.3">
      <c r="F48" s="7"/>
    </row>
    <row r="49" spans="1:205" x14ac:dyDescent="0.3">
      <c r="D49" s="141" t="s">
        <v>247</v>
      </c>
      <c r="F49" s="7"/>
    </row>
    <row r="50" spans="1:205" x14ac:dyDescent="0.3">
      <c r="D50" s="141" t="s">
        <v>102</v>
      </c>
      <c r="F50" s="7"/>
      <c r="H50" s="139">
        <f>'Operating Assumptions'!F70</f>
        <v>0.8</v>
      </c>
      <c r="L50" s="7">
        <f>$H$50</f>
        <v>0.8</v>
      </c>
      <c r="M50" s="7">
        <f t="shared" ref="M50:BX50" si="364">$H$50</f>
        <v>0.8</v>
      </c>
      <c r="N50" s="7">
        <f t="shared" si="364"/>
        <v>0.8</v>
      </c>
      <c r="O50" s="7">
        <f t="shared" si="364"/>
        <v>0.8</v>
      </c>
      <c r="P50" s="7">
        <f t="shared" si="364"/>
        <v>0.8</v>
      </c>
      <c r="Q50" s="7">
        <f t="shared" si="364"/>
        <v>0.8</v>
      </c>
      <c r="R50" s="7">
        <f t="shared" si="364"/>
        <v>0.8</v>
      </c>
      <c r="S50" s="7">
        <f t="shared" si="364"/>
        <v>0.8</v>
      </c>
      <c r="T50" s="7">
        <f t="shared" si="364"/>
        <v>0.8</v>
      </c>
      <c r="U50" s="7">
        <f t="shared" si="364"/>
        <v>0.8</v>
      </c>
      <c r="V50" s="7">
        <f t="shared" si="364"/>
        <v>0.8</v>
      </c>
      <c r="W50" s="7">
        <f t="shared" si="364"/>
        <v>0.8</v>
      </c>
      <c r="X50" s="7">
        <f t="shared" si="364"/>
        <v>0.8</v>
      </c>
      <c r="Y50" s="7">
        <f t="shared" si="364"/>
        <v>0.8</v>
      </c>
      <c r="Z50" s="7">
        <f t="shared" si="364"/>
        <v>0.8</v>
      </c>
      <c r="AA50" s="7">
        <f t="shared" si="364"/>
        <v>0.8</v>
      </c>
      <c r="AB50" s="7">
        <f t="shared" si="364"/>
        <v>0.8</v>
      </c>
      <c r="AC50" s="7">
        <f t="shared" si="364"/>
        <v>0.8</v>
      </c>
      <c r="AD50" s="7">
        <f t="shared" si="364"/>
        <v>0.8</v>
      </c>
      <c r="AE50" s="7">
        <f t="shared" si="364"/>
        <v>0.8</v>
      </c>
      <c r="AF50" s="7">
        <f t="shared" si="364"/>
        <v>0.8</v>
      </c>
      <c r="AG50" s="7">
        <f t="shared" si="364"/>
        <v>0.8</v>
      </c>
      <c r="AH50" s="7">
        <f t="shared" si="364"/>
        <v>0.8</v>
      </c>
      <c r="AI50" s="7">
        <f t="shared" si="364"/>
        <v>0.8</v>
      </c>
      <c r="AJ50" s="7">
        <f t="shared" si="364"/>
        <v>0.8</v>
      </c>
      <c r="AK50" s="7">
        <f t="shared" si="364"/>
        <v>0.8</v>
      </c>
      <c r="AL50" s="7">
        <f t="shared" si="364"/>
        <v>0.8</v>
      </c>
      <c r="AM50" s="7">
        <f t="shared" si="364"/>
        <v>0.8</v>
      </c>
      <c r="AN50" s="7">
        <f t="shared" si="364"/>
        <v>0.8</v>
      </c>
      <c r="AO50" s="7">
        <f t="shared" si="364"/>
        <v>0.8</v>
      </c>
      <c r="AP50" s="7">
        <f t="shared" si="364"/>
        <v>0.8</v>
      </c>
      <c r="AQ50" s="7">
        <f t="shared" si="364"/>
        <v>0.8</v>
      </c>
      <c r="AR50" s="7">
        <f t="shared" si="364"/>
        <v>0.8</v>
      </c>
      <c r="AS50" s="7">
        <f t="shared" si="364"/>
        <v>0.8</v>
      </c>
      <c r="AT50" s="7">
        <f t="shared" si="364"/>
        <v>0.8</v>
      </c>
      <c r="AU50" s="7">
        <f t="shared" si="364"/>
        <v>0.8</v>
      </c>
      <c r="AV50" s="7">
        <f t="shared" si="364"/>
        <v>0.8</v>
      </c>
      <c r="AW50" s="7">
        <f t="shared" si="364"/>
        <v>0.8</v>
      </c>
      <c r="AX50" s="7">
        <f t="shared" si="364"/>
        <v>0.8</v>
      </c>
      <c r="AY50" s="7">
        <f t="shared" si="364"/>
        <v>0.8</v>
      </c>
      <c r="AZ50" s="7">
        <f t="shared" si="364"/>
        <v>0.8</v>
      </c>
      <c r="BA50" s="7">
        <f t="shared" si="364"/>
        <v>0.8</v>
      </c>
      <c r="BB50" s="7">
        <f t="shared" si="364"/>
        <v>0.8</v>
      </c>
      <c r="BC50" s="7">
        <f t="shared" si="364"/>
        <v>0.8</v>
      </c>
      <c r="BD50" s="7">
        <f t="shared" si="364"/>
        <v>0.8</v>
      </c>
      <c r="BE50" s="7">
        <f t="shared" si="364"/>
        <v>0.8</v>
      </c>
      <c r="BF50" s="7">
        <f t="shared" si="364"/>
        <v>0.8</v>
      </c>
      <c r="BG50" s="7">
        <f t="shared" si="364"/>
        <v>0.8</v>
      </c>
      <c r="BH50" s="7">
        <f t="shared" si="364"/>
        <v>0.8</v>
      </c>
      <c r="BI50" s="7">
        <f t="shared" si="364"/>
        <v>0.8</v>
      </c>
      <c r="BJ50" s="7">
        <f t="shared" si="364"/>
        <v>0.8</v>
      </c>
      <c r="BK50" s="7">
        <f t="shared" si="364"/>
        <v>0.8</v>
      </c>
      <c r="BL50" s="7">
        <f t="shared" si="364"/>
        <v>0.8</v>
      </c>
      <c r="BM50" s="7">
        <f t="shared" si="364"/>
        <v>0.8</v>
      </c>
      <c r="BN50" s="7">
        <f t="shared" si="364"/>
        <v>0.8</v>
      </c>
      <c r="BO50" s="7">
        <f t="shared" si="364"/>
        <v>0.8</v>
      </c>
      <c r="BP50" s="7">
        <f t="shared" si="364"/>
        <v>0.8</v>
      </c>
      <c r="BQ50" s="7">
        <f t="shared" si="364"/>
        <v>0.8</v>
      </c>
      <c r="BR50" s="7">
        <f t="shared" si="364"/>
        <v>0.8</v>
      </c>
      <c r="BS50" s="7">
        <f t="shared" si="364"/>
        <v>0.8</v>
      </c>
      <c r="BT50" s="7">
        <f t="shared" si="364"/>
        <v>0.8</v>
      </c>
      <c r="BU50" s="7">
        <f t="shared" si="364"/>
        <v>0.8</v>
      </c>
      <c r="BV50" s="7">
        <f t="shared" si="364"/>
        <v>0.8</v>
      </c>
      <c r="BW50" s="7">
        <f t="shared" si="364"/>
        <v>0.8</v>
      </c>
      <c r="BX50" s="7">
        <f t="shared" si="364"/>
        <v>0.8</v>
      </c>
      <c r="BY50" s="7">
        <f t="shared" ref="BY50:EJ50" si="365">$H$50</f>
        <v>0.8</v>
      </c>
      <c r="BZ50" s="7">
        <f t="shared" si="365"/>
        <v>0.8</v>
      </c>
      <c r="CA50" s="7">
        <f t="shared" si="365"/>
        <v>0.8</v>
      </c>
      <c r="CB50" s="7">
        <f t="shared" si="365"/>
        <v>0.8</v>
      </c>
      <c r="CC50" s="7">
        <f t="shared" si="365"/>
        <v>0.8</v>
      </c>
      <c r="CD50" s="7">
        <f t="shared" si="365"/>
        <v>0.8</v>
      </c>
      <c r="CE50" s="7">
        <f t="shared" si="365"/>
        <v>0.8</v>
      </c>
      <c r="CF50" s="7">
        <f t="shared" si="365"/>
        <v>0.8</v>
      </c>
      <c r="CG50" s="7">
        <f t="shared" si="365"/>
        <v>0.8</v>
      </c>
      <c r="CH50" s="7">
        <f t="shared" si="365"/>
        <v>0.8</v>
      </c>
      <c r="CI50" s="7">
        <f t="shared" si="365"/>
        <v>0.8</v>
      </c>
      <c r="CJ50" s="7">
        <f t="shared" si="365"/>
        <v>0.8</v>
      </c>
      <c r="CK50" s="7">
        <f t="shared" si="365"/>
        <v>0.8</v>
      </c>
      <c r="CL50" s="7">
        <f t="shared" si="365"/>
        <v>0.8</v>
      </c>
      <c r="CM50" s="7">
        <f t="shared" si="365"/>
        <v>0.8</v>
      </c>
      <c r="CN50" s="7">
        <f t="shared" si="365"/>
        <v>0.8</v>
      </c>
      <c r="CO50" s="7">
        <f t="shared" si="365"/>
        <v>0.8</v>
      </c>
      <c r="CP50" s="7">
        <f t="shared" si="365"/>
        <v>0.8</v>
      </c>
      <c r="CQ50" s="7">
        <f t="shared" si="365"/>
        <v>0.8</v>
      </c>
      <c r="CR50" s="7">
        <f t="shared" si="365"/>
        <v>0.8</v>
      </c>
      <c r="CS50" s="7">
        <f t="shared" si="365"/>
        <v>0.8</v>
      </c>
      <c r="CT50" s="7">
        <f t="shared" si="365"/>
        <v>0.8</v>
      </c>
      <c r="CU50" s="7">
        <f t="shared" si="365"/>
        <v>0.8</v>
      </c>
      <c r="CV50" s="7">
        <f t="shared" si="365"/>
        <v>0.8</v>
      </c>
      <c r="CW50" s="7">
        <f t="shared" si="365"/>
        <v>0.8</v>
      </c>
      <c r="CX50" s="7">
        <f t="shared" si="365"/>
        <v>0.8</v>
      </c>
      <c r="CY50" s="7">
        <f t="shared" si="365"/>
        <v>0.8</v>
      </c>
      <c r="CZ50" s="7">
        <f t="shared" si="365"/>
        <v>0.8</v>
      </c>
      <c r="DA50" s="7">
        <f t="shared" si="365"/>
        <v>0.8</v>
      </c>
      <c r="DB50" s="7">
        <f t="shared" si="365"/>
        <v>0.8</v>
      </c>
      <c r="DC50" s="7">
        <f t="shared" si="365"/>
        <v>0.8</v>
      </c>
      <c r="DD50" s="7">
        <f t="shared" si="365"/>
        <v>0.8</v>
      </c>
      <c r="DE50" s="7">
        <f t="shared" si="365"/>
        <v>0.8</v>
      </c>
      <c r="DF50" s="7">
        <f t="shared" si="365"/>
        <v>0.8</v>
      </c>
      <c r="DG50" s="7">
        <f t="shared" si="365"/>
        <v>0.8</v>
      </c>
      <c r="DH50" s="7">
        <f t="shared" si="365"/>
        <v>0.8</v>
      </c>
      <c r="DI50" s="7">
        <f t="shared" si="365"/>
        <v>0.8</v>
      </c>
      <c r="DJ50" s="7">
        <f t="shared" si="365"/>
        <v>0.8</v>
      </c>
      <c r="DK50" s="7">
        <f t="shared" si="365"/>
        <v>0.8</v>
      </c>
      <c r="DL50" s="7">
        <f t="shared" si="365"/>
        <v>0.8</v>
      </c>
      <c r="DM50" s="7">
        <f t="shared" si="365"/>
        <v>0.8</v>
      </c>
      <c r="DN50" s="7">
        <f t="shared" si="365"/>
        <v>0.8</v>
      </c>
      <c r="DO50" s="7">
        <f t="shared" si="365"/>
        <v>0.8</v>
      </c>
      <c r="DP50" s="7">
        <f t="shared" si="365"/>
        <v>0.8</v>
      </c>
      <c r="DQ50" s="7">
        <f t="shared" si="365"/>
        <v>0.8</v>
      </c>
      <c r="DR50" s="7">
        <f t="shared" si="365"/>
        <v>0.8</v>
      </c>
      <c r="DS50" s="7">
        <f t="shared" si="365"/>
        <v>0.8</v>
      </c>
      <c r="DT50" s="7">
        <f t="shared" si="365"/>
        <v>0.8</v>
      </c>
      <c r="DU50" s="7">
        <f t="shared" si="365"/>
        <v>0.8</v>
      </c>
      <c r="DV50" s="7">
        <f t="shared" si="365"/>
        <v>0.8</v>
      </c>
      <c r="DW50" s="7">
        <f t="shared" si="365"/>
        <v>0.8</v>
      </c>
      <c r="DX50" s="7">
        <f t="shared" si="365"/>
        <v>0.8</v>
      </c>
      <c r="DY50" s="7">
        <f t="shared" si="365"/>
        <v>0.8</v>
      </c>
      <c r="DZ50" s="7">
        <f t="shared" si="365"/>
        <v>0.8</v>
      </c>
      <c r="EA50" s="7">
        <f t="shared" si="365"/>
        <v>0.8</v>
      </c>
      <c r="EB50" s="7">
        <f t="shared" si="365"/>
        <v>0.8</v>
      </c>
      <c r="EC50" s="7">
        <f t="shared" si="365"/>
        <v>0.8</v>
      </c>
      <c r="ED50" s="7">
        <f t="shared" si="365"/>
        <v>0.8</v>
      </c>
      <c r="EE50" s="7">
        <f t="shared" si="365"/>
        <v>0.8</v>
      </c>
      <c r="EF50" s="7">
        <f t="shared" si="365"/>
        <v>0.8</v>
      </c>
      <c r="EG50" s="7">
        <f t="shared" si="365"/>
        <v>0.8</v>
      </c>
      <c r="EH50" s="7">
        <f t="shared" si="365"/>
        <v>0.8</v>
      </c>
      <c r="EI50" s="7">
        <f t="shared" si="365"/>
        <v>0.8</v>
      </c>
      <c r="EJ50" s="7">
        <f t="shared" si="365"/>
        <v>0.8</v>
      </c>
      <c r="EK50" s="7">
        <f t="shared" ref="EK50:GV50" si="366">$H$50</f>
        <v>0.8</v>
      </c>
      <c r="EL50" s="7">
        <f t="shared" si="366"/>
        <v>0.8</v>
      </c>
      <c r="EM50" s="7">
        <f t="shared" si="366"/>
        <v>0.8</v>
      </c>
      <c r="EN50" s="7">
        <f t="shared" si="366"/>
        <v>0.8</v>
      </c>
      <c r="EO50" s="7">
        <f t="shared" si="366"/>
        <v>0.8</v>
      </c>
      <c r="EP50" s="7">
        <f t="shared" si="366"/>
        <v>0.8</v>
      </c>
      <c r="EQ50" s="7">
        <f t="shared" si="366"/>
        <v>0.8</v>
      </c>
      <c r="ER50" s="7">
        <f t="shared" si="366"/>
        <v>0.8</v>
      </c>
      <c r="ES50" s="7">
        <f t="shared" si="366"/>
        <v>0.8</v>
      </c>
      <c r="ET50" s="7">
        <f t="shared" si="366"/>
        <v>0.8</v>
      </c>
      <c r="EU50" s="7">
        <f t="shared" si="366"/>
        <v>0.8</v>
      </c>
      <c r="EV50" s="7">
        <f t="shared" si="366"/>
        <v>0.8</v>
      </c>
      <c r="EW50" s="7">
        <f t="shared" si="366"/>
        <v>0.8</v>
      </c>
      <c r="EX50" s="7">
        <f t="shared" si="366"/>
        <v>0.8</v>
      </c>
      <c r="EY50" s="7">
        <f t="shared" si="366"/>
        <v>0.8</v>
      </c>
      <c r="EZ50" s="7">
        <f t="shared" si="366"/>
        <v>0.8</v>
      </c>
      <c r="FA50" s="7">
        <f t="shared" si="366"/>
        <v>0.8</v>
      </c>
      <c r="FB50" s="7">
        <f t="shared" si="366"/>
        <v>0.8</v>
      </c>
      <c r="FC50" s="7">
        <f t="shared" si="366"/>
        <v>0.8</v>
      </c>
      <c r="FD50" s="7">
        <f t="shared" si="366"/>
        <v>0.8</v>
      </c>
      <c r="FE50" s="7">
        <f t="shared" si="366"/>
        <v>0.8</v>
      </c>
      <c r="FF50" s="7">
        <f t="shared" si="366"/>
        <v>0.8</v>
      </c>
      <c r="FG50" s="7">
        <f t="shared" si="366"/>
        <v>0.8</v>
      </c>
      <c r="FH50" s="7">
        <f t="shared" si="366"/>
        <v>0.8</v>
      </c>
      <c r="FI50" s="7">
        <f t="shared" si="366"/>
        <v>0.8</v>
      </c>
      <c r="FJ50" s="7">
        <f t="shared" si="366"/>
        <v>0.8</v>
      </c>
      <c r="FK50" s="7">
        <f t="shared" si="366"/>
        <v>0.8</v>
      </c>
      <c r="FL50" s="7">
        <f t="shared" si="366"/>
        <v>0.8</v>
      </c>
      <c r="FM50" s="7">
        <f t="shared" si="366"/>
        <v>0.8</v>
      </c>
      <c r="FN50" s="7">
        <f t="shared" si="366"/>
        <v>0.8</v>
      </c>
      <c r="FO50" s="7">
        <f t="shared" si="366"/>
        <v>0.8</v>
      </c>
      <c r="FP50" s="7">
        <f t="shared" si="366"/>
        <v>0.8</v>
      </c>
      <c r="FQ50" s="7">
        <f t="shared" si="366"/>
        <v>0.8</v>
      </c>
      <c r="FR50" s="7">
        <f t="shared" si="366"/>
        <v>0.8</v>
      </c>
      <c r="FS50" s="7">
        <f t="shared" si="366"/>
        <v>0.8</v>
      </c>
      <c r="FT50" s="7">
        <f t="shared" si="366"/>
        <v>0.8</v>
      </c>
      <c r="FU50" s="7">
        <f t="shared" si="366"/>
        <v>0.8</v>
      </c>
      <c r="FV50" s="7">
        <f t="shared" si="366"/>
        <v>0.8</v>
      </c>
      <c r="FW50" s="7">
        <f t="shared" si="366"/>
        <v>0.8</v>
      </c>
      <c r="FX50" s="7">
        <f t="shared" si="366"/>
        <v>0.8</v>
      </c>
      <c r="FY50" s="7">
        <f t="shared" si="366"/>
        <v>0.8</v>
      </c>
      <c r="FZ50" s="7">
        <f t="shared" si="366"/>
        <v>0.8</v>
      </c>
      <c r="GA50" s="7">
        <f t="shared" si="366"/>
        <v>0.8</v>
      </c>
      <c r="GB50" s="7">
        <f t="shared" si="366"/>
        <v>0.8</v>
      </c>
      <c r="GC50" s="7">
        <f t="shared" si="366"/>
        <v>0.8</v>
      </c>
      <c r="GD50" s="7">
        <f t="shared" si="366"/>
        <v>0.8</v>
      </c>
      <c r="GE50" s="7">
        <f t="shared" si="366"/>
        <v>0.8</v>
      </c>
      <c r="GF50" s="7">
        <f t="shared" si="366"/>
        <v>0.8</v>
      </c>
      <c r="GG50" s="7">
        <f t="shared" si="366"/>
        <v>0.8</v>
      </c>
      <c r="GH50" s="7">
        <f t="shared" si="366"/>
        <v>0.8</v>
      </c>
      <c r="GI50" s="7">
        <f t="shared" si="366"/>
        <v>0.8</v>
      </c>
      <c r="GJ50" s="7">
        <f t="shared" si="366"/>
        <v>0.8</v>
      </c>
      <c r="GK50" s="7">
        <f t="shared" si="366"/>
        <v>0.8</v>
      </c>
      <c r="GL50" s="7">
        <f t="shared" si="366"/>
        <v>0.8</v>
      </c>
      <c r="GM50" s="7">
        <f t="shared" si="366"/>
        <v>0.8</v>
      </c>
      <c r="GN50" s="7">
        <f t="shared" si="366"/>
        <v>0.8</v>
      </c>
      <c r="GO50" s="7">
        <f t="shared" si="366"/>
        <v>0.8</v>
      </c>
      <c r="GP50" s="7">
        <f t="shared" si="366"/>
        <v>0.8</v>
      </c>
      <c r="GQ50" s="7">
        <f t="shared" si="366"/>
        <v>0.8</v>
      </c>
      <c r="GR50" s="7">
        <f t="shared" si="366"/>
        <v>0.8</v>
      </c>
      <c r="GS50" s="7">
        <f t="shared" si="366"/>
        <v>0.8</v>
      </c>
      <c r="GT50" s="7">
        <f t="shared" si="366"/>
        <v>0.8</v>
      </c>
      <c r="GU50" s="7">
        <f t="shared" si="366"/>
        <v>0.8</v>
      </c>
      <c r="GV50" s="7">
        <f t="shared" si="366"/>
        <v>0.8</v>
      </c>
      <c r="GW50" s="7">
        <f t="shared" ref="GW50" si="367">$H$50</f>
        <v>0.8</v>
      </c>
    </row>
    <row r="51" spans="1:205" x14ac:dyDescent="0.3">
      <c r="D51" s="141" t="s">
        <v>47</v>
      </c>
      <c r="F51" s="7"/>
      <c r="H51" s="139">
        <f>'Operating Assumptions'!F71</f>
        <v>0.8</v>
      </c>
      <c r="L51" s="7">
        <f>$H$51</f>
        <v>0.8</v>
      </c>
      <c r="M51" s="7">
        <f t="shared" ref="M51:BX51" si="368">$H$51</f>
        <v>0.8</v>
      </c>
      <c r="N51" s="7">
        <f t="shared" si="368"/>
        <v>0.8</v>
      </c>
      <c r="O51" s="7">
        <f t="shared" si="368"/>
        <v>0.8</v>
      </c>
      <c r="P51" s="7">
        <f t="shared" si="368"/>
        <v>0.8</v>
      </c>
      <c r="Q51" s="7">
        <f t="shared" si="368"/>
        <v>0.8</v>
      </c>
      <c r="R51" s="7">
        <f t="shared" si="368"/>
        <v>0.8</v>
      </c>
      <c r="S51" s="7">
        <f t="shared" si="368"/>
        <v>0.8</v>
      </c>
      <c r="T51" s="7">
        <f t="shared" si="368"/>
        <v>0.8</v>
      </c>
      <c r="U51" s="7">
        <f t="shared" si="368"/>
        <v>0.8</v>
      </c>
      <c r="V51" s="7">
        <f t="shared" si="368"/>
        <v>0.8</v>
      </c>
      <c r="W51" s="7">
        <f t="shared" si="368"/>
        <v>0.8</v>
      </c>
      <c r="X51" s="7">
        <f t="shared" si="368"/>
        <v>0.8</v>
      </c>
      <c r="Y51" s="7">
        <f t="shared" si="368"/>
        <v>0.8</v>
      </c>
      <c r="Z51" s="7">
        <f t="shared" si="368"/>
        <v>0.8</v>
      </c>
      <c r="AA51" s="7">
        <f t="shared" si="368"/>
        <v>0.8</v>
      </c>
      <c r="AB51" s="7">
        <f t="shared" si="368"/>
        <v>0.8</v>
      </c>
      <c r="AC51" s="7">
        <f t="shared" si="368"/>
        <v>0.8</v>
      </c>
      <c r="AD51" s="7">
        <f t="shared" si="368"/>
        <v>0.8</v>
      </c>
      <c r="AE51" s="7">
        <f t="shared" si="368"/>
        <v>0.8</v>
      </c>
      <c r="AF51" s="7">
        <f t="shared" si="368"/>
        <v>0.8</v>
      </c>
      <c r="AG51" s="7">
        <f t="shared" si="368"/>
        <v>0.8</v>
      </c>
      <c r="AH51" s="7">
        <f t="shared" si="368"/>
        <v>0.8</v>
      </c>
      <c r="AI51" s="7">
        <f t="shared" si="368"/>
        <v>0.8</v>
      </c>
      <c r="AJ51" s="7">
        <f t="shared" si="368"/>
        <v>0.8</v>
      </c>
      <c r="AK51" s="7">
        <f t="shared" si="368"/>
        <v>0.8</v>
      </c>
      <c r="AL51" s="7">
        <f t="shared" si="368"/>
        <v>0.8</v>
      </c>
      <c r="AM51" s="7">
        <f t="shared" si="368"/>
        <v>0.8</v>
      </c>
      <c r="AN51" s="7">
        <f t="shared" si="368"/>
        <v>0.8</v>
      </c>
      <c r="AO51" s="7">
        <f t="shared" si="368"/>
        <v>0.8</v>
      </c>
      <c r="AP51" s="7">
        <f t="shared" si="368"/>
        <v>0.8</v>
      </c>
      <c r="AQ51" s="7">
        <f t="shared" si="368"/>
        <v>0.8</v>
      </c>
      <c r="AR51" s="7">
        <f t="shared" si="368"/>
        <v>0.8</v>
      </c>
      <c r="AS51" s="7">
        <f t="shared" si="368"/>
        <v>0.8</v>
      </c>
      <c r="AT51" s="7">
        <f t="shared" si="368"/>
        <v>0.8</v>
      </c>
      <c r="AU51" s="7">
        <f t="shared" si="368"/>
        <v>0.8</v>
      </c>
      <c r="AV51" s="7">
        <f t="shared" si="368"/>
        <v>0.8</v>
      </c>
      <c r="AW51" s="7">
        <f t="shared" si="368"/>
        <v>0.8</v>
      </c>
      <c r="AX51" s="7">
        <f t="shared" si="368"/>
        <v>0.8</v>
      </c>
      <c r="AY51" s="7">
        <f t="shared" si="368"/>
        <v>0.8</v>
      </c>
      <c r="AZ51" s="7">
        <f t="shared" si="368"/>
        <v>0.8</v>
      </c>
      <c r="BA51" s="7">
        <f t="shared" si="368"/>
        <v>0.8</v>
      </c>
      <c r="BB51" s="7">
        <f t="shared" si="368"/>
        <v>0.8</v>
      </c>
      <c r="BC51" s="7">
        <f t="shared" si="368"/>
        <v>0.8</v>
      </c>
      <c r="BD51" s="7">
        <f t="shared" si="368"/>
        <v>0.8</v>
      </c>
      <c r="BE51" s="7">
        <f t="shared" si="368"/>
        <v>0.8</v>
      </c>
      <c r="BF51" s="7">
        <f t="shared" si="368"/>
        <v>0.8</v>
      </c>
      <c r="BG51" s="7">
        <f t="shared" si="368"/>
        <v>0.8</v>
      </c>
      <c r="BH51" s="7">
        <f t="shared" si="368"/>
        <v>0.8</v>
      </c>
      <c r="BI51" s="7">
        <f t="shared" si="368"/>
        <v>0.8</v>
      </c>
      <c r="BJ51" s="7">
        <f t="shared" si="368"/>
        <v>0.8</v>
      </c>
      <c r="BK51" s="7">
        <f t="shared" si="368"/>
        <v>0.8</v>
      </c>
      <c r="BL51" s="7">
        <f t="shared" si="368"/>
        <v>0.8</v>
      </c>
      <c r="BM51" s="7">
        <f t="shared" si="368"/>
        <v>0.8</v>
      </c>
      <c r="BN51" s="7">
        <f t="shared" si="368"/>
        <v>0.8</v>
      </c>
      <c r="BO51" s="7">
        <f t="shared" si="368"/>
        <v>0.8</v>
      </c>
      <c r="BP51" s="7">
        <f t="shared" si="368"/>
        <v>0.8</v>
      </c>
      <c r="BQ51" s="7">
        <f t="shared" si="368"/>
        <v>0.8</v>
      </c>
      <c r="BR51" s="7">
        <f t="shared" si="368"/>
        <v>0.8</v>
      </c>
      <c r="BS51" s="7">
        <f t="shared" si="368"/>
        <v>0.8</v>
      </c>
      <c r="BT51" s="7">
        <f t="shared" si="368"/>
        <v>0.8</v>
      </c>
      <c r="BU51" s="7">
        <f t="shared" si="368"/>
        <v>0.8</v>
      </c>
      <c r="BV51" s="7">
        <f t="shared" si="368"/>
        <v>0.8</v>
      </c>
      <c r="BW51" s="7">
        <f t="shared" si="368"/>
        <v>0.8</v>
      </c>
      <c r="BX51" s="7">
        <f t="shared" si="368"/>
        <v>0.8</v>
      </c>
      <c r="BY51" s="7">
        <f t="shared" ref="BY51:EJ51" si="369">$H$51</f>
        <v>0.8</v>
      </c>
      <c r="BZ51" s="7">
        <f t="shared" si="369"/>
        <v>0.8</v>
      </c>
      <c r="CA51" s="7">
        <f t="shared" si="369"/>
        <v>0.8</v>
      </c>
      <c r="CB51" s="7">
        <f t="shared" si="369"/>
        <v>0.8</v>
      </c>
      <c r="CC51" s="7">
        <f t="shared" si="369"/>
        <v>0.8</v>
      </c>
      <c r="CD51" s="7">
        <f t="shared" si="369"/>
        <v>0.8</v>
      </c>
      <c r="CE51" s="7">
        <f t="shared" si="369"/>
        <v>0.8</v>
      </c>
      <c r="CF51" s="7">
        <f t="shared" si="369"/>
        <v>0.8</v>
      </c>
      <c r="CG51" s="7">
        <f t="shared" si="369"/>
        <v>0.8</v>
      </c>
      <c r="CH51" s="7">
        <f t="shared" si="369"/>
        <v>0.8</v>
      </c>
      <c r="CI51" s="7">
        <f t="shared" si="369"/>
        <v>0.8</v>
      </c>
      <c r="CJ51" s="7">
        <f t="shared" si="369"/>
        <v>0.8</v>
      </c>
      <c r="CK51" s="7">
        <f t="shared" si="369"/>
        <v>0.8</v>
      </c>
      <c r="CL51" s="7">
        <f t="shared" si="369"/>
        <v>0.8</v>
      </c>
      <c r="CM51" s="7">
        <f t="shared" si="369"/>
        <v>0.8</v>
      </c>
      <c r="CN51" s="7">
        <f t="shared" si="369"/>
        <v>0.8</v>
      </c>
      <c r="CO51" s="7">
        <f t="shared" si="369"/>
        <v>0.8</v>
      </c>
      <c r="CP51" s="7">
        <f t="shared" si="369"/>
        <v>0.8</v>
      </c>
      <c r="CQ51" s="7">
        <f t="shared" si="369"/>
        <v>0.8</v>
      </c>
      <c r="CR51" s="7">
        <f t="shared" si="369"/>
        <v>0.8</v>
      </c>
      <c r="CS51" s="7">
        <f t="shared" si="369"/>
        <v>0.8</v>
      </c>
      <c r="CT51" s="7">
        <f t="shared" si="369"/>
        <v>0.8</v>
      </c>
      <c r="CU51" s="7">
        <f t="shared" si="369"/>
        <v>0.8</v>
      </c>
      <c r="CV51" s="7">
        <f t="shared" si="369"/>
        <v>0.8</v>
      </c>
      <c r="CW51" s="7">
        <f t="shared" si="369"/>
        <v>0.8</v>
      </c>
      <c r="CX51" s="7">
        <f t="shared" si="369"/>
        <v>0.8</v>
      </c>
      <c r="CY51" s="7">
        <f t="shared" si="369"/>
        <v>0.8</v>
      </c>
      <c r="CZ51" s="7">
        <f t="shared" si="369"/>
        <v>0.8</v>
      </c>
      <c r="DA51" s="7">
        <f t="shared" si="369"/>
        <v>0.8</v>
      </c>
      <c r="DB51" s="7">
        <f t="shared" si="369"/>
        <v>0.8</v>
      </c>
      <c r="DC51" s="7">
        <f t="shared" si="369"/>
        <v>0.8</v>
      </c>
      <c r="DD51" s="7">
        <f t="shared" si="369"/>
        <v>0.8</v>
      </c>
      <c r="DE51" s="7">
        <f t="shared" si="369"/>
        <v>0.8</v>
      </c>
      <c r="DF51" s="7">
        <f t="shared" si="369"/>
        <v>0.8</v>
      </c>
      <c r="DG51" s="7">
        <f t="shared" si="369"/>
        <v>0.8</v>
      </c>
      <c r="DH51" s="7">
        <f t="shared" si="369"/>
        <v>0.8</v>
      </c>
      <c r="DI51" s="7">
        <f t="shared" si="369"/>
        <v>0.8</v>
      </c>
      <c r="DJ51" s="7">
        <f t="shared" si="369"/>
        <v>0.8</v>
      </c>
      <c r="DK51" s="7">
        <f t="shared" si="369"/>
        <v>0.8</v>
      </c>
      <c r="DL51" s="7">
        <f t="shared" si="369"/>
        <v>0.8</v>
      </c>
      <c r="DM51" s="7">
        <f t="shared" si="369"/>
        <v>0.8</v>
      </c>
      <c r="DN51" s="7">
        <f t="shared" si="369"/>
        <v>0.8</v>
      </c>
      <c r="DO51" s="7">
        <f t="shared" si="369"/>
        <v>0.8</v>
      </c>
      <c r="DP51" s="7">
        <f t="shared" si="369"/>
        <v>0.8</v>
      </c>
      <c r="DQ51" s="7">
        <f t="shared" si="369"/>
        <v>0.8</v>
      </c>
      <c r="DR51" s="7">
        <f t="shared" si="369"/>
        <v>0.8</v>
      </c>
      <c r="DS51" s="7">
        <f t="shared" si="369"/>
        <v>0.8</v>
      </c>
      <c r="DT51" s="7">
        <f t="shared" si="369"/>
        <v>0.8</v>
      </c>
      <c r="DU51" s="7">
        <f t="shared" si="369"/>
        <v>0.8</v>
      </c>
      <c r="DV51" s="7">
        <f t="shared" si="369"/>
        <v>0.8</v>
      </c>
      <c r="DW51" s="7">
        <f t="shared" si="369"/>
        <v>0.8</v>
      </c>
      <c r="DX51" s="7">
        <f t="shared" si="369"/>
        <v>0.8</v>
      </c>
      <c r="DY51" s="7">
        <f t="shared" si="369"/>
        <v>0.8</v>
      </c>
      <c r="DZ51" s="7">
        <f t="shared" si="369"/>
        <v>0.8</v>
      </c>
      <c r="EA51" s="7">
        <f t="shared" si="369"/>
        <v>0.8</v>
      </c>
      <c r="EB51" s="7">
        <f t="shared" si="369"/>
        <v>0.8</v>
      </c>
      <c r="EC51" s="7">
        <f t="shared" si="369"/>
        <v>0.8</v>
      </c>
      <c r="ED51" s="7">
        <f t="shared" si="369"/>
        <v>0.8</v>
      </c>
      <c r="EE51" s="7">
        <f t="shared" si="369"/>
        <v>0.8</v>
      </c>
      <c r="EF51" s="7">
        <f t="shared" si="369"/>
        <v>0.8</v>
      </c>
      <c r="EG51" s="7">
        <f t="shared" si="369"/>
        <v>0.8</v>
      </c>
      <c r="EH51" s="7">
        <f t="shared" si="369"/>
        <v>0.8</v>
      </c>
      <c r="EI51" s="7">
        <f t="shared" si="369"/>
        <v>0.8</v>
      </c>
      <c r="EJ51" s="7">
        <f t="shared" si="369"/>
        <v>0.8</v>
      </c>
      <c r="EK51" s="7">
        <f t="shared" ref="EK51:GV51" si="370">$H$51</f>
        <v>0.8</v>
      </c>
      <c r="EL51" s="7">
        <f t="shared" si="370"/>
        <v>0.8</v>
      </c>
      <c r="EM51" s="7">
        <f t="shared" si="370"/>
        <v>0.8</v>
      </c>
      <c r="EN51" s="7">
        <f t="shared" si="370"/>
        <v>0.8</v>
      </c>
      <c r="EO51" s="7">
        <f t="shared" si="370"/>
        <v>0.8</v>
      </c>
      <c r="EP51" s="7">
        <f t="shared" si="370"/>
        <v>0.8</v>
      </c>
      <c r="EQ51" s="7">
        <f t="shared" si="370"/>
        <v>0.8</v>
      </c>
      <c r="ER51" s="7">
        <f t="shared" si="370"/>
        <v>0.8</v>
      </c>
      <c r="ES51" s="7">
        <f t="shared" si="370"/>
        <v>0.8</v>
      </c>
      <c r="ET51" s="7">
        <f t="shared" si="370"/>
        <v>0.8</v>
      </c>
      <c r="EU51" s="7">
        <f t="shared" si="370"/>
        <v>0.8</v>
      </c>
      <c r="EV51" s="7">
        <f t="shared" si="370"/>
        <v>0.8</v>
      </c>
      <c r="EW51" s="7">
        <f t="shared" si="370"/>
        <v>0.8</v>
      </c>
      <c r="EX51" s="7">
        <f t="shared" si="370"/>
        <v>0.8</v>
      </c>
      <c r="EY51" s="7">
        <f t="shared" si="370"/>
        <v>0.8</v>
      </c>
      <c r="EZ51" s="7">
        <f t="shared" si="370"/>
        <v>0.8</v>
      </c>
      <c r="FA51" s="7">
        <f t="shared" si="370"/>
        <v>0.8</v>
      </c>
      <c r="FB51" s="7">
        <f t="shared" si="370"/>
        <v>0.8</v>
      </c>
      <c r="FC51" s="7">
        <f t="shared" si="370"/>
        <v>0.8</v>
      </c>
      <c r="FD51" s="7">
        <f t="shared" si="370"/>
        <v>0.8</v>
      </c>
      <c r="FE51" s="7">
        <f t="shared" si="370"/>
        <v>0.8</v>
      </c>
      <c r="FF51" s="7">
        <f t="shared" si="370"/>
        <v>0.8</v>
      </c>
      <c r="FG51" s="7">
        <f t="shared" si="370"/>
        <v>0.8</v>
      </c>
      <c r="FH51" s="7">
        <f t="shared" si="370"/>
        <v>0.8</v>
      </c>
      <c r="FI51" s="7">
        <f t="shared" si="370"/>
        <v>0.8</v>
      </c>
      <c r="FJ51" s="7">
        <f t="shared" si="370"/>
        <v>0.8</v>
      </c>
      <c r="FK51" s="7">
        <f t="shared" si="370"/>
        <v>0.8</v>
      </c>
      <c r="FL51" s="7">
        <f t="shared" si="370"/>
        <v>0.8</v>
      </c>
      <c r="FM51" s="7">
        <f t="shared" si="370"/>
        <v>0.8</v>
      </c>
      <c r="FN51" s="7">
        <f t="shared" si="370"/>
        <v>0.8</v>
      </c>
      <c r="FO51" s="7">
        <f t="shared" si="370"/>
        <v>0.8</v>
      </c>
      <c r="FP51" s="7">
        <f t="shared" si="370"/>
        <v>0.8</v>
      </c>
      <c r="FQ51" s="7">
        <f t="shared" si="370"/>
        <v>0.8</v>
      </c>
      <c r="FR51" s="7">
        <f t="shared" si="370"/>
        <v>0.8</v>
      </c>
      <c r="FS51" s="7">
        <f t="shared" si="370"/>
        <v>0.8</v>
      </c>
      <c r="FT51" s="7">
        <f t="shared" si="370"/>
        <v>0.8</v>
      </c>
      <c r="FU51" s="7">
        <f t="shared" si="370"/>
        <v>0.8</v>
      </c>
      <c r="FV51" s="7">
        <f t="shared" si="370"/>
        <v>0.8</v>
      </c>
      <c r="FW51" s="7">
        <f t="shared" si="370"/>
        <v>0.8</v>
      </c>
      <c r="FX51" s="7">
        <f t="shared" si="370"/>
        <v>0.8</v>
      </c>
      <c r="FY51" s="7">
        <f t="shared" si="370"/>
        <v>0.8</v>
      </c>
      <c r="FZ51" s="7">
        <f t="shared" si="370"/>
        <v>0.8</v>
      </c>
      <c r="GA51" s="7">
        <f t="shared" si="370"/>
        <v>0.8</v>
      </c>
      <c r="GB51" s="7">
        <f t="shared" si="370"/>
        <v>0.8</v>
      </c>
      <c r="GC51" s="7">
        <f t="shared" si="370"/>
        <v>0.8</v>
      </c>
      <c r="GD51" s="7">
        <f t="shared" si="370"/>
        <v>0.8</v>
      </c>
      <c r="GE51" s="7">
        <f t="shared" si="370"/>
        <v>0.8</v>
      </c>
      <c r="GF51" s="7">
        <f t="shared" si="370"/>
        <v>0.8</v>
      </c>
      <c r="GG51" s="7">
        <f t="shared" si="370"/>
        <v>0.8</v>
      </c>
      <c r="GH51" s="7">
        <f t="shared" si="370"/>
        <v>0.8</v>
      </c>
      <c r="GI51" s="7">
        <f t="shared" si="370"/>
        <v>0.8</v>
      </c>
      <c r="GJ51" s="7">
        <f t="shared" si="370"/>
        <v>0.8</v>
      </c>
      <c r="GK51" s="7">
        <f t="shared" si="370"/>
        <v>0.8</v>
      </c>
      <c r="GL51" s="7">
        <f t="shared" si="370"/>
        <v>0.8</v>
      </c>
      <c r="GM51" s="7">
        <f t="shared" si="370"/>
        <v>0.8</v>
      </c>
      <c r="GN51" s="7">
        <f t="shared" si="370"/>
        <v>0.8</v>
      </c>
      <c r="GO51" s="7">
        <f t="shared" si="370"/>
        <v>0.8</v>
      </c>
      <c r="GP51" s="7">
        <f t="shared" si="370"/>
        <v>0.8</v>
      </c>
      <c r="GQ51" s="7">
        <f t="shared" si="370"/>
        <v>0.8</v>
      </c>
      <c r="GR51" s="7">
        <f t="shared" si="370"/>
        <v>0.8</v>
      </c>
      <c r="GS51" s="7">
        <f t="shared" si="370"/>
        <v>0.8</v>
      </c>
      <c r="GT51" s="7">
        <f t="shared" si="370"/>
        <v>0.8</v>
      </c>
      <c r="GU51" s="7">
        <f t="shared" si="370"/>
        <v>0.8</v>
      </c>
      <c r="GV51" s="7">
        <f t="shared" si="370"/>
        <v>0.8</v>
      </c>
      <c r="GW51" s="7">
        <f t="shared" ref="GW51" si="371">$H$51</f>
        <v>0.8</v>
      </c>
    </row>
    <row r="52" spans="1:205" x14ac:dyDescent="0.3">
      <c r="D52" s="141" t="s">
        <v>248</v>
      </c>
      <c r="F52" s="7"/>
      <c r="H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S52" s="7"/>
      <c r="DT52" s="7"/>
      <c r="DU52" s="7"/>
      <c r="DV52" s="7"/>
      <c r="DW52" s="7"/>
      <c r="DX52" s="7"/>
      <c r="DY52" s="7"/>
      <c r="DZ52" s="7"/>
      <c r="EA52" s="7"/>
      <c r="EB52" s="7"/>
      <c r="EC52" s="7"/>
      <c r="ED52" s="7"/>
      <c r="EE52" s="7"/>
      <c r="EF52" s="7"/>
      <c r="EG52" s="7"/>
      <c r="EH52" s="7"/>
      <c r="EI52" s="7"/>
      <c r="EJ52" s="7"/>
      <c r="EK52" s="7"/>
      <c r="EL52" s="7"/>
      <c r="EM52" s="7"/>
      <c r="EN52" s="7"/>
      <c r="EO52" s="7"/>
      <c r="EP52" s="7"/>
      <c r="EQ52" s="7"/>
      <c r="ER52" s="7"/>
      <c r="ES52" s="7"/>
      <c r="ET52" s="7"/>
      <c r="EU52" s="7"/>
      <c r="EV52" s="7"/>
      <c r="EW52" s="7"/>
      <c r="EX52" s="7"/>
      <c r="EY52" s="7"/>
      <c r="EZ52" s="7"/>
      <c r="FA52" s="7"/>
      <c r="FB52" s="7"/>
      <c r="FC52" s="7"/>
      <c r="FD52" s="7"/>
      <c r="FE52" s="7"/>
      <c r="FF52" s="7"/>
      <c r="FG52" s="7"/>
      <c r="FH52" s="7"/>
      <c r="FI52" s="7"/>
      <c r="FJ52" s="7"/>
      <c r="FK52" s="7"/>
      <c r="FL52" s="7"/>
      <c r="FM52" s="7"/>
      <c r="FN52" s="7"/>
      <c r="FO52" s="7"/>
      <c r="FP52" s="7"/>
      <c r="FQ52" s="7"/>
      <c r="FR52" s="7"/>
      <c r="FS52" s="7"/>
      <c r="FT52" s="7"/>
      <c r="FU52" s="7"/>
      <c r="FV52" s="7"/>
      <c r="FW52" s="7"/>
      <c r="FX52" s="7"/>
      <c r="FY52" s="7"/>
      <c r="FZ52" s="7"/>
      <c r="GA52" s="7"/>
      <c r="GB52" s="7"/>
      <c r="GC52" s="7"/>
      <c r="GD52" s="7"/>
      <c r="GE52" s="7"/>
      <c r="GF52" s="7"/>
      <c r="GG52" s="7"/>
      <c r="GH52" s="7"/>
      <c r="GI52" s="7"/>
      <c r="GJ52" s="7"/>
      <c r="GK52" s="7"/>
      <c r="GL52" s="7"/>
      <c r="GM52" s="7"/>
      <c r="GN52" s="7"/>
      <c r="GO52" s="7"/>
      <c r="GP52" s="7"/>
      <c r="GQ52" s="7"/>
      <c r="GR52" s="7"/>
      <c r="GS52" s="7"/>
      <c r="GT52" s="7"/>
      <c r="GU52" s="7"/>
      <c r="GV52" s="7"/>
      <c r="GW52" s="7"/>
    </row>
    <row r="53" spans="1:205" x14ac:dyDescent="0.3">
      <c r="F53" s="7"/>
    </row>
    <row r="54" spans="1:205" s="229" customFormat="1" x14ac:dyDescent="0.3">
      <c r="A54" s="231"/>
      <c r="D54" s="232" t="s">
        <v>652</v>
      </c>
      <c r="F54" s="237"/>
      <c r="L54" s="236">
        <f t="shared" ref="L54:M54" si="372">L47</f>
        <v>0</v>
      </c>
      <c r="M54" s="236">
        <f t="shared" si="372"/>
        <v>0</v>
      </c>
      <c r="N54" s="236">
        <f>N47</f>
        <v>0</v>
      </c>
      <c r="O54" s="236">
        <f t="shared" ref="O54:BZ54" si="373">O47</f>
        <v>0</v>
      </c>
      <c r="P54" s="236">
        <f t="shared" si="373"/>
        <v>0</v>
      </c>
      <c r="Q54" s="236">
        <f t="shared" si="373"/>
        <v>0</v>
      </c>
      <c r="R54" s="236">
        <f t="shared" si="373"/>
        <v>0</v>
      </c>
      <c r="S54" s="236">
        <f t="shared" si="373"/>
        <v>0</v>
      </c>
      <c r="T54" s="236">
        <f t="shared" si="373"/>
        <v>0</v>
      </c>
      <c r="U54" s="236">
        <f t="shared" si="373"/>
        <v>0</v>
      </c>
      <c r="V54" s="236">
        <f t="shared" si="373"/>
        <v>0</v>
      </c>
      <c r="W54" s="236">
        <f t="shared" si="373"/>
        <v>0</v>
      </c>
      <c r="X54" s="236">
        <f t="shared" si="373"/>
        <v>0</v>
      </c>
      <c r="Y54" s="236">
        <f t="shared" si="373"/>
        <v>0</v>
      </c>
      <c r="Z54" s="236">
        <f t="shared" si="373"/>
        <v>0</v>
      </c>
      <c r="AA54" s="236">
        <f t="shared" si="373"/>
        <v>0</v>
      </c>
      <c r="AB54" s="236">
        <f t="shared" si="373"/>
        <v>0</v>
      </c>
      <c r="AC54" s="236">
        <f t="shared" si="373"/>
        <v>0</v>
      </c>
      <c r="AD54" s="236">
        <f t="shared" si="373"/>
        <v>0</v>
      </c>
      <c r="AE54" s="236">
        <f t="shared" si="373"/>
        <v>0</v>
      </c>
      <c r="AF54" s="236">
        <f t="shared" si="373"/>
        <v>0</v>
      </c>
      <c r="AG54" s="236">
        <f t="shared" si="373"/>
        <v>0</v>
      </c>
      <c r="AH54" s="236">
        <f t="shared" si="373"/>
        <v>0</v>
      </c>
      <c r="AI54" s="236">
        <f t="shared" si="373"/>
        <v>0</v>
      </c>
      <c r="AJ54" s="236">
        <f t="shared" si="373"/>
        <v>0</v>
      </c>
      <c r="AK54" s="236">
        <f t="shared" si="373"/>
        <v>0</v>
      </c>
      <c r="AL54" s="236">
        <f t="shared" si="373"/>
        <v>0</v>
      </c>
      <c r="AM54" s="236">
        <f t="shared" si="373"/>
        <v>0</v>
      </c>
      <c r="AN54" s="236">
        <f t="shared" si="373"/>
        <v>0</v>
      </c>
      <c r="AO54" s="236">
        <f t="shared" si="373"/>
        <v>0</v>
      </c>
      <c r="AP54" s="236">
        <f t="shared" si="373"/>
        <v>0</v>
      </c>
      <c r="AQ54" s="236">
        <f t="shared" si="373"/>
        <v>0</v>
      </c>
      <c r="AR54" s="236">
        <f t="shared" si="373"/>
        <v>0</v>
      </c>
      <c r="AS54" s="236">
        <f t="shared" si="373"/>
        <v>0</v>
      </c>
      <c r="AT54" s="236">
        <f t="shared" si="373"/>
        <v>0</v>
      </c>
      <c r="AU54" s="236">
        <f t="shared" si="373"/>
        <v>0</v>
      </c>
      <c r="AV54" s="236">
        <f t="shared" si="373"/>
        <v>0</v>
      </c>
      <c r="AW54" s="236">
        <f t="shared" si="373"/>
        <v>0</v>
      </c>
      <c r="AX54" s="236">
        <f t="shared" si="373"/>
        <v>0</v>
      </c>
      <c r="AY54" s="236">
        <f t="shared" si="373"/>
        <v>0</v>
      </c>
      <c r="AZ54" s="236">
        <f t="shared" si="373"/>
        <v>0</v>
      </c>
      <c r="BA54" s="236">
        <f t="shared" si="373"/>
        <v>0</v>
      </c>
      <c r="BB54" s="236">
        <f t="shared" si="373"/>
        <v>0</v>
      </c>
      <c r="BC54" s="236">
        <f t="shared" si="373"/>
        <v>0</v>
      </c>
      <c r="BD54" s="236">
        <f t="shared" si="373"/>
        <v>8820000</v>
      </c>
      <c r="BE54" s="236">
        <f t="shared" si="373"/>
        <v>8820000</v>
      </c>
      <c r="BF54" s="236">
        <f t="shared" si="373"/>
        <v>8820000</v>
      </c>
      <c r="BG54" s="236">
        <f t="shared" si="373"/>
        <v>8820000</v>
      </c>
      <c r="BH54" s="236">
        <f t="shared" si="373"/>
        <v>8820000</v>
      </c>
      <c r="BI54" s="236">
        <f t="shared" si="373"/>
        <v>8820000</v>
      </c>
      <c r="BJ54" s="236">
        <f t="shared" si="373"/>
        <v>8820000</v>
      </c>
      <c r="BK54" s="236">
        <f t="shared" si="373"/>
        <v>8820000</v>
      </c>
      <c r="BL54" s="236">
        <f t="shared" si="373"/>
        <v>8820000</v>
      </c>
      <c r="BM54" s="236">
        <f t="shared" si="373"/>
        <v>8820000</v>
      </c>
      <c r="BN54" s="236">
        <f t="shared" si="373"/>
        <v>8820000</v>
      </c>
      <c r="BO54" s="236">
        <f t="shared" si="373"/>
        <v>8820000</v>
      </c>
      <c r="BP54" s="236">
        <f t="shared" si="373"/>
        <v>8820000</v>
      </c>
      <c r="BQ54" s="236">
        <f t="shared" si="373"/>
        <v>8820000</v>
      </c>
      <c r="BR54" s="236">
        <f t="shared" si="373"/>
        <v>8820000</v>
      </c>
      <c r="BS54" s="236">
        <f t="shared" si="373"/>
        <v>8820000</v>
      </c>
      <c r="BT54" s="236">
        <f t="shared" si="373"/>
        <v>8820000</v>
      </c>
      <c r="BU54" s="236">
        <f t="shared" si="373"/>
        <v>8820000</v>
      </c>
      <c r="BV54" s="236">
        <f t="shared" si="373"/>
        <v>8820000</v>
      </c>
      <c r="BW54" s="236">
        <f t="shared" si="373"/>
        <v>8820000</v>
      </c>
      <c r="BX54" s="236">
        <f t="shared" si="373"/>
        <v>8820000</v>
      </c>
      <c r="BY54" s="236">
        <f t="shared" si="373"/>
        <v>8820000</v>
      </c>
      <c r="BZ54" s="236">
        <f t="shared" si="373"/>
        <v>8820000</v>
      </c>
      <c r="CA54" s="236">
        <f t="shared" ref="CA54:EL54" si="374">CA47</f>
        <v>8820000</v>
      </c>
      <c r="CB54" s="236">
        <f t="shared" si="374"/>
        <v>8820000</v>
      </c>
      <c r="CC54" s="236">
        <f t="shared" si="374"/>
        <v>8820000</v>
      </c>
      <c r="CD54" s="236">
        <f t="shared" si="374"/>
        <v>8820000</v>
      </c>
      <c r="CE54" s="236">
        <f t="shared" si="374"/>
        <v>8820000</v>
      </c>
      <c r="CF54" s="236">
        <f t="shared" si="374"/>
        <v>8820000</v>
      </c>
      <c r="CG54" s="236">
        <f t="shared" si="374"/>
        <v>8820000</v>
      </c>
      <c r="CH54" s="236">
        <f t="shared" si="374"/>
        <v>8820000</v>
      </c>
      <c r="CI54" s="236">
        <f t="shared" si="374"/>
        <v>8820000</v>
      </c>
      <c r="CJ54" s="236">
        <f t="shared" si="374"/>
        <v>8820000</v>
      </c>
      <c r="CK54" s="236">
        <f t="shared" si="374"/>
        <v>8820000</v>
      </c>
      <c r="CL54" s="236">
        <f t="shared" si="374"/>
        <v>8820000</v>
      </c>
      <c r="CM54" s="236">
        <f t="shared" si="374"/>
        <v>8820000</v>
      </c>
      <c r="CN54" s="236">
        <f t="shared" si="374"/>
        <v>8820000</v>
      </c>
      <c r="CO54" s="236">
        <f t="shared" si="374"/>
        <v>8820000</v>
      </c>
      <c r="CP54" s="236">
        <f t="shared" si="374"/>
        <v>8820000</v>
      </c>
      <c r="CQ54" s="236">
        <f t="shared" si="374"/>
        <v>8820000</v>
      </c>
      <c r="CR54" s="236">
        <f t="shared" si="374"/>
        <v>8820000</v>
      </c>
      <c r="CS54" s="236">
        <f t="shared" si="374"/>
        <v>8820000</v>
      </c>
      <c r="CT54" s="236">
        <f t="shared" si="374"/>
        <v>8820000</v>
      </c>
      <c r="CU54" s="236">
        <f t="shared" si="374"/>
        <v>8820000</v>
      </c>
      <c r="CV54" s="236">
        <f t="shared" si="374"/>
        <v>8820000</v>
      </c>
      <c r="CW54" s="236">
        <f t="shared" si="374"/>
        <v>8820000</v>
      </c>
      <c r="CX54" s="236">
        <f t="shared" si="374"/>
        <v>8820000</v>
      </c>
      <c r="CY54" s="236">
        <f t="shared" si="374"/>
        <v>8820000</v>
      </c>
      <c r="CZ54" s="236">
        <f t="shared" si="374"/>
        <v>8820000</v>
      </c>
      <c r="DA54" s="236">
        <f t="shared" si="374"/>
        <v>8820000</v>
      </c>
      <c r="DB54" s="236">
        <f t="shared" si="374"/>
        <v>8820000</v>
      </c>
      <c r="DC54" s="236">
        <f t="shared" si="374"/>
        <v>8820000</v>
      </c>
      <c r="DD54" s="236">
        <f t="shared" si="374"/>
        <v>8820000</v>
      </c>
      <c r="DE54" s="236">
        <f t="shared" si="374"/>
        <v>8820000</v>
      </c>
      <c r="DF54" s="236">
        <f t="shared" si="374"/>
        <v>8820000</v>
      </c>
      <c r="DG54" s="236">
        <f t="shared" si="374"/>
        <v>8820000</v>
      </c>
      <c r="DH54" s="236">
        <f t="shared" si="374"/>
        <v>8820000</v>
      </c>
      <c r="DI54" s="236">
        <f t="shared" si="374"/>
        <v>8820000</v>
      </c>
      <c r="DJ54" s="236">
        <f t="shared" si="374"/>
        <v>8820000</v>
      </c>
      <c r="DK54" s="236">
        <f t="shared" si="374"/>
        <v>8820000</v>
      </c>
      <c r="DL54" s="236">
        <f t="shared" si="374"/>
        <v>8820000</v>
      </c>
      <c r="DM54" s="236">
        <f t="shared" si="374"/>
        <v>8820000</v>
      </c>
      <c r="DN54" s="236">
        <f t="shared" si="374"/>
        <v>8820000</v>
      </c>
      <c r="DO54" s="236">
        <f t="shared" si="374"/>
        <v>8820000</v>
      </c>
      <c r="DP54" s="236">
        <f t="shared" si="374"/>
        <v>8820000</v>
      </c>
      <c r="DQ54" s="236">
        <f t="shared" si="374"/>
        <v>8820000</v>
      </c>
      <c r="DR54" s="236">
        <f t="shared" si="374"/>
        <v>8820000</v>
      </c>
      <c r="DS54" s="236">
        <f t="shared" si="374"/>
        <v>8820000</v>
      </c>
      <c r="DT54" s="236">
        <f t="shared" si="374"/>
        <v>8820000</v>
      </c>
      <c r="DU54" s="236">
        <f t="shared" si="374"/>
        <v>8820000</v>
      </c>
      <c r="DV54" s="236">
        <f t="shared" si="374"/>
        <v>8820000</v>
      </c>
      <c r="DW54" s="236">
        <f t="shared" si="374"/>
        <v>8820000</v>
      </c>
      <c r="DX54" s="236">
        <f t="shared" si="374"/>
        <v>8820000</v>
      </c>
      <c r="DY54" s="236">
        <f t="shared" si="374"/>
        <v>8820000</v>
      </c>
      <c r="DZ54" s="236">
        <f t="shared" si="374"/>
        <v>8820000</v>
      </c>
      <c r="EA54" s="236">
        <f t="shared" si="374"/>
        <v>8820000</v>
      </c>
      <c r="EB54" s="236">
        <f t="shared" si="374"/>
        <v>8820000</v>
      </c>
      <c r="EC54" s="236">
        <f t="shared" si="374"/>
        <v>8820000</v>
      </c>
      <c r="ED54" s="236">
        <f t="shared" si="374"/>
        <v>8820000</v>
      </c>
      <c r="EE54" s="236">
        <f t="shared" si="374"/>
        <v>8820000</v>
      </c>
      <c r="EF54" s="236">
        <f t="shared" si="374"/>
        <v>8820000</v>
      </c>
      <c r="EG54" s="236">
        <f t="shared" si="374"/>
        <v>8820000</v>
      </c>
      <c r="EH54" s="236">
        <f t="shared" si="374"/>
        <v>8820000</v>
      </c>
      <c r="EI54" s="236">
        <f t="shared" si="374"/>
        <v>8820000</v>
      </c>
      <c r="EJ54" s="236">
        <f t="shared" si="374"/>
        <v>8820000</v>
      </c>
      <c r="EK54" s="236">
        <f t="shared" si="374"/>
        <v>8820000</v>
      </c>
      <c r="EL54" s="236">
        <f t="shared" si="374"/>
        <v>8820000</v>
      </c>
      <c r="EM54" s="236">
        <f t="shared" ref="EM54:GW54" si="375">EM47</f>
        <v>8820000</v>
      </c>
      <c r="EN54" s="236">
        <f t="shared" si="375"/>
        <v>8820000</v>
      </c>
      <c r="EO54" s="236">
        <f t="shared" si="375"/>
        <v>8820000</v>
      </c>
      <c r="EP54" s="236">
        <f t="shared" si="375"/>
        <v>8820000</v>
      </c>
      <c r="EQ54" s="236">
        <f t="shared" si="375"/>
        <v>8820000</v>
      </c>
      <c r="ER54" s="236">
        <f t="shared" si="375"/>
        <v>8820000</v>
      </c>
      <c r="ES54" s="236">
        <f t="shared" si="375"/>
        <v>8820000</v>
      </c>
      <c r="ET54" s="236">
        <f t="shared" si="375"/>
        <v>8820000</v>
      </c>
      <c r="EU54" s="236">
        <f t="shared" si="375"/>
        <v>8820000</v>
      </c>
      <c r="EV54" s="236">
        <f t="shared" si="375"/>
        <v>8820000</v>
      </c>
      <c r="EW54" s="236">
        <f t="shared" si="375"/>
        <v>8820000</v>
      </c>
      <c r="EX54" s="236">
        <f t="shared" si="375"/>
        <v>8820000</v>
      </c>
      <c r="EY54" s="236">
        <f t="shared" si="375"/>
        <v>8820000</v>
      </c>
      <c r="EZ54" s="236">
        <f t="shared" si="375"/>
        <v>0</v>
      </c>
      <c r="FA54" s="236">
        <f t="shared" si="375"/>
        <v>0</v>
      </c>
      <c r="FB54" s="236">
        <f t="shared" si="375"/>
        <v>0</v>
      </c>
      <c r="FC54" s="236">
        <f t="shared" si="375"/>
        <v>0</v>
      </c>
      <c r="FD54" s="236">
        <f t="shared" si="375"/>
        <v>0</v>
      </c>
      <c r="FE54" s="236">
        <f t="shared" si="375"/>
        <v>0</v>
      </c>
      <c r="FF54" s="236">
        <f t="shared" si="375"/>
        <v>0</v>
      </c>
      <c r="FG54" s="236">
        <f t="shared" si="375"/>
        <v>0</v>
      </c>
      <c r="FH54" s="236">
        <f t="shared" si="375"/>
        <v>0</v>
      </c>
      <c r="FI54" s="236">
        <f t="shared" si="375"/>
        <v>0</v>
      </c>
      <c r="FJ54" s="236">
        <f t="shared" si="375"/>
        <v>0</v>
      </c>
      <c r="FK54" s="236">
        <f t="shared" si="375"/>
        <v>0</v>
      </c>
      <c r="FL54" s="236">
        <f t="shared" si="375"/>
        <v>0</v>
      </c>
      <c r="FM54" s="236">
        <f t="shared" si="375"/>
        <v>0</v>
      </c>
      <c r="FN54" s="236">
        <f t="shared" si="375"/>
        <v>0</v>
      </c>
      <c r="FO54" s="236">
        <f t="shared" si="375"/>
        <v>0</v>
      </c>
      <c r="FP54" s="236">
        <f t="shared" si="375"/>
        <v>0</v>
      </c>
      <c r="FQ54" s="236">
        <f t="shared" si="375"/>
        <v>0</v>
      </c>
      <c r="FR54" s="236">
        <f t="shared" si="375"/>
        <v>0</v>
      </c>
      <c r="FS54" s="236">
        <f t="shared" si="375"/>
        <v>0</v>
      </c>
      <c r="FT54" s="236">
        <f t="shared" si="375"/>
        <v>0</v>
      </c>
      <c r="FU54" s="236">
        <f t="shared" si="375"/>
        <v>0</v>
      </c>
      <c r="FV54" s="236">
        <f t="shared" si="375"/>
        <v>0</v>
      </c>
      <c r="FW54" s="236">
        <f t="shared" si="375"/>
        <v>0</v>
      </c>
      <c r="FX54" s="236">
        <f t="shared" si="375"/>
        <v>0</v>
      </c>
      <c r="FY54" s="236">
        <f t="shared" si="375"/>
        <v>0</v>
      </c>
      <c r="FZ54" s="236">
        <f t="shared" si="375"/>
        <v>0</v>
      </c>
      <c r="GA54" s="236">
        <f t="shared" si="375"/>
        <v>0</v>
      </c>
      <c r="GB54" s="236">
        <f t="shared" si="375"/>
        <v>0</v>
      </c>
      <c r="GC54" s="236">
        <f t="shared" si="375"/>
        <v>0</v>
      </c>
      <c r="GD54" s="236">
        <f t="shared" si="375"/>
        <v>0</v>
      </c>
      <c r="GE54" s="236">
        <f t="shared" si="375"/>
        <v>0</v>
      </c>
      <c r="GF54" s="236">
        <f t="shared" si="375"/>
        <v>0</v>
      </c>
      <c r="GG54" s="236">
        <f t="shared" si="375"/>
        <v>0</v>
      </c>
      <c r="GH54" s="236">
        <f t="shared" si="375"/>
        <v>0</v>
      </c>
      <c r="GI54" s="236">
        <f t="shared" si="375"/>
        <v>0</v>
      </c>
      <c r="GJ54" s="236">
        <f t="shared" si="375"/>
        <v>0</v>
      </c>
      <c r="GK54" s="236">
        <f t="shared" si="375"/>
        <v>0</v>
      </c>
      <c r="GL54" s="236">
        <f t="shared" si="375"/>
        <v>0</v>
      </c>
      <c r="GM54" s="236">
        <f t="shared" si="375"/>
        <v>0</v>
      </c>
      <c r="GN54" s="236">
        <f t="shared" si="375"/>
        <v>0</v>
      </c>
      <c r="GO54" s="236">
        <f t="shared" si="375"/>
        <v>0</v>
      </c>
      <c r="GP54" s="236">
        <f t="shared" si="375"/>
        <v>0</v>
      </c>
      <c r="GQ54" s="236">
        <f t="shared" si="375"/>
        <v>0</v>
      </c>
      <c r="GR54" s="236">
        <f t="shared" si="375"/>
        <v>0</v>
      </c>
      <c r="GS54" s="236">
        <f t="shared" si="375"/>
        <v>0</v>
      </c>
      <c r="GT54" s="236">
        <f t="shared" si="375"/>
        <v>0</v>
      </c>
      <c r="GU54" s="236">
        <f t="shared" si="375"/>
        <v>0</v>
      </c>
      <c r="GV54" s="236">
        <f t="shared" si="375"/>
        <v>0</v>
      </c>
      <c r="GW54" s="236">
        <f t="shared" si="375"/>
        <v>0</v>
      </c>
    </row>
    <row r="55" spans="1:205" x14ac:dyDescent="0.3">
      <c r="D55" s="144" t="s">
        <v>249</v>
      </c>
      <c r="F55" s="7"/>
      <c r="L55" s="225">
        <f t="shared" ref="L55:BW55" si="376">IF(L20,(L54)/L20,0)</f>
        <v>0</v>
      </c>
      <c r="M55" s="225">
        <f t="shared" si="376"/>
        <v>0</v>
      </c>
      <c r="N55" s="225">
        <f t="shared" si="376"/>
        <v>0</v>
      </c>
      <c r="O55" s="225">
        <f t="shared" si="376"/>
        <v>0</v>
      </c>
      <c r="P55" s="225">
        <f t="shared" si="376"/>
        <v>0</v>
      </c>
      <c r="Q55" s="225">
        <f t="shared" si="376"/>
        <v>0</v>
      </c>
      <c r="R55" s="225">
        <f t="shared" si="376"/>
        <v>0</v>
      </c>
      <c r="S55" s="225">
        <f t="shared" si="376"/>
        <v>0</v>
      </c>
      <c r="T55" s="225">
        <f t="shared" si="376"/>
        <v>0</v>
      </c>
      <c r="U55" s="225">
        <f t="shared" si="376"/>
        <v>0</v>
      </c>
      <c r="V55" s="225">
        <f t="shared" si="376"/>
        <v>0</v>
      </c>
      <c r="W55" s="225">
        <f t="shared" si="376"/>
        <v>0</v>
      </c>
      <c r="X55" s="225">
        <f t="shared" si="376"/>
        <v>0</v>
      </c>
      <c r="Y55" s="225">
        <f t="shared" si="376"/>
        <v>0</v>
      </c>
      <c r="Z55" s="225">
        <f t="shared" si="376"/>
        <v>0</v>
      </c>
      <c r="AA55" s="225">
        <f t="shared" si="376"/>
        <v>0</v>
      </c>
      <c r="AB55" s="225">
        <f t="shared" si="376"/>
        <v>0</v>
      </c>
      <c r="AC55" s="225">
        <f t="shared" si="376"/>
        <v>0</v>
      </c>
      <c r="AD55" s="225">
        <f t="shared" si="376"/>
        <v>0</v>
      </c>
      <c r="AE55" s="225">
        <f t="shared" si="376"/>
        <v>0</v>
      </c>
      <c r="AF55" s="225">
        <f t="shared" si="376"/>
        <v>0</v>
      </c>
      <c r="AG55" s="225">
        <f t="shared" si="376"/>
        <v>0</v>
      </c>
      <c r="AH55" s="225">
        <f t="shared" si="376"/>
        <v>0</v>
      </c>
      <c r="AI55" s="225">
        <f t="shared" si="376"/>
        <v>0</v>
      </c>
      <c r="AJ55" s="225">
        <f t="shared" si="376"/>
        <v>0</v>
      </c>
      <c r="AK55" s="225">
        <f t="shared" si="376"/>
        <v>0</v>
      </c>
      <c r="AL55" s="225">
        <f t="shared" si="376"/>
        <v>0</v>
      </c>
      <c r="AM55" s="225">
        <f t="shared" si="376"/>
        <v>0</v>
      </c>
      <c r="AN55" s="225">
        <f t="shared" si="376"/>
        <v>0</v>
      </c>
      <c r="AO55" s="225">
        <f t="shared" si="376"/>
        <v>0</v>
      </c>
      <c r="AP55" s="225">
        <f t="shared" si="376"/>
        <v>0</v>
      </c>
      <c r="AQ55" s="225">
        <f t="shared" si="376"/>
        <v>0</v>
      </c>
      <c r="AR55" s="225">
        <f t="shared" si="376"/>
        <v>0</v>
      </c>
      <c r="AS55" s="225">
        <f t="shared" si="376"/>
        <v>0</v>
      </c>
      <c r="AT55" s="225">
        <f t="shared" si="376"/>
        <v>0</v>
      </c>
      <c r="AU55" s="225">
        <f t="shared" si="376"/>
        <v>0</v>
      </c>
      <c r="AV55" s="225">
        <f t="shared" si="376"/>
        <v>0</v>
      </c>
      <c r="AW55" s="225">
        <f t="shared" si="376"/>
        <v>0</v>
      </c>
      <c r="AX55" s="225">
        <f t="shared" si="376"/>
        <v>0</v>
      </c>
      <c r="AY55" s="225">
        <f t="shared" si="376"/>
        <v>0</v>
      </c>
      <c r="AZ55" s="225">
        <f t="shared" si="376"/>
        <v>0</v>
      </c>
      <c r="BA55" s="225">
        <f t="shared" si="376"/>
        <v>0</v>
      </c>
      <c r="BB55" s="225">
        <f t="shared" si="376"/>
        <v>0</v>
      </c>
      <c r="BC55" s="225">
        <f t="shared" si="376"/>
        <v>0</v>
      </c>
      <c r="BD55" s="225">
        <f t="shared" si="376"/>
        <v>16.826923076923077</v>
      </c>
      <c r="BE55" s="225">
        <f t="shared" si="376"/>
        <v>17.013888888888889</v>
      </c>
      <c r="BF55" s="225">
        <f t="shared" si="376"/>
        <v>16.644021739130434</v>
      </c>
      <c r="BG55" s="225">
        <f t="shared" si="376"/>
        <v>16.644021739130434</v>
      </c>
      <c r="BH55" s="225">
        <f t="shared" si="376"/>
        <v>16.826923076923077</v>
      </c>
      <c r="BI55" s="225">
        <f t="shared" si="376"/>
        <v>17.013888888888889</v>
      </c>
      <c r="BJ55" s="225">
        <f t="shared" si="376"/>
        <v>16.644021739130434</v>
      </c>
      <c r="BK55" s="225">
        <f t="shared" si="376"/>
        <v>16.644021739130434</v>
      </c>
      <c r="BL55" s="225">
        <f t="shared" si="376"/>
        <v>16.826923076923077</v>
      </c>
      <c r="BM55" s="225">
        <f t="shared" si="376"/>
        <v>16.826923076923077</v>
      </c>
      <c r="BN55" s="225">
        <f t="shared" si="376"/>
        <v>16.644021739130434</v>
      </c>
      <c r="BO55" s="225">
        <f t="shared" si="376"/>
        <v>16.644021739130434</v>
      </c>
      <c r="BP55" s="225">
        <f t="shared" si="376"/>
        <v>16.826923076923077</v>
      </c>
      <c r="BQ55" s="225">
        <f t="shared" si="376"/>
        <v>17.013888888888889</v>
      </c>
      <c r="BR55" s="225">
        <f t="shared" si="376"/>
        <v>16.644021739130434</v>
      </c>
      <c r="BS55" s="225">
        <f t="shared" si="376"/>
        <v>16.644021739130434</v>
      </c>
      <c r="BT55" s="225">
        <f t="shared" si="376"/>
        <v>16.826923076923077</v>
      </c>
      <c r="BU55" s="225">
        <f t="shared" si="376"/>
        <v>17.013888888888889</v>
      </c>
      <c r="BV55" s="225">
        <f t="shared" si="376"/>
        <v>16.644021739130434</v>
      </c>
      <c r="BW55" s="225">
        <f t="shared" si="376"/>
        <v>16.644021739130434</v>
      </c>
      <c r="BX55" s="225">
        <f t="shared" ref="BX55:EI55" si="377">IF(BX20,(BX54)/BX20,0)</f>
        <v>16.826923076923077</v>
      </c>
      <c r="BY55" s="225">
        <f t="shared" si="377"/>
        <v>17.013888888888889</v>
      </c>
      <c r="BZ55" s="225">
        <f t="shared" si="377"/>
        <v>16.644021739130434</v>
      </c>
      <c r="CA55" s="225">
        <f t="shared" si="377"/>
        <v>16.644021739130434</v>
      </c>
      <c r="CB55" s="225">
        <f t="shared" si="377"/>
        <v>16.826923076923077</v>
      </c>
      <c r="CC55" s="225">
        <f t="shared" si="377"/>
        <v>16.826923076923077</v>
      </c>
      <c r="CD55" s="225">
        <f t="shared" si="377"/>
        <v>16.644021739130434</v>
      </c>
      <c r="CE55" s="225">
        <f t="shared" si="377"/>
        <v>16.644021739130434</v>
      </c>
      <c r="CF55" s="225">
        <f t="shared" si="377"/>
        <v>16.826923076923077</v>
      </c>
      <c r="CG55" s="225">
        <f t="shared" si="377"/>
        <v>17.013888888888889</v>
      </c>
      <c r="CH55" s="225">
        <f t="shared" si="377"/>
        <v>16.644021739130434</v>
      </c>
      <c r="CI55" s="225">
        <f t="shared" si="377"/>
        <v>16.644021739130434</v>
      </c>
      <c r="CJ55" s="225">
        <f t="shared" si="377"/>
        <v>16.826923076923077</v>
      </c>
      <c r="CK55" s="225">
        <f t="shared" si="377"/>
        <v>17.013888888888889</v>
      </c>
      <c r="CL55" s="225">
        <f t="shared" si="377"/>
        <v>16.644021739130434</v>
      </c>
      <c r="CM55" s="225">
        <f t="shared" si="377"/>
        <v>16.644021739130434</v>
      </c>
      <c r="CN55" s="225">
        <f t="shared" si="377"/>
        <v>16.826923076923077</v>
      </c>
      <c r="CO55" s="225">
        <f t="shared" si="377"/>
        <v>17.013888888888889</v>
      </c>
      <c r="CP55" s="225">
        <f t="shared" si="377"/>
        <v>16.644021739130434</v>
      </c>
      <c r="CQ55" s="225">
        <f t="shared" si="377"/>
        <v>16.644021739130434</v>
      </c>
      <c r="CR55" s="225">
        <f t="shared" si="377"/>
        <v>16.826923076923077</v>
      </c>
      <c r="CS55" s="225">
        <f t="shared" si="377"/>
        <v>16.826923076923077</v>
      </c>
      <c r="CT55" s="225">
        <f t="shared" si="377"/>
        <v>16.644021739130434</v>
      </c>
      <c r="CU55" s="225">
        <f t="shared" si="377"/>
        <v>16.644021739130434</v>
      </c>
      <c r="CV55" s="225">
        <f t="shared" si="377"/>
        <v>16.826923076923077</v>
      </c>
      <c r="CW55" s="225">
        <f t="shared" si="377"/>
        <v>17.013888888888889</v>
      </c>
      <c r="CX55" s="225">
        <f t="shared" si="377"/>
        <v>16.644021739130434</v>
      </c>
      <c r="CY55" s="225">
        <f t="shared" si="377"/>
        <v>16.644021739130434</v>
      </c>
      <c r="CZ55" s="225">
        <f t="shared" si="377"/>
        <v>16.826923076923077</v>
      </c>
      <c r="DA55" s="225">
        <f t="shared" si="377"/>
        <v>17.013888888888889</v>
      </c>
      <c r="DB55" s="225">
        <f t="shared" si="377"/>
        <v>16.644021739130434</v>
      </c>
      <c r="DC55" s="225">
        <f t="shared" si="377"/>
        <v>16.644021739130434</v>
      </c>
      <c r="DD55" s="225">
        <f t="shared" si="377"/>
        <v>16.826923076923077</v>
      </c>
      <c r="DE55" s="225">
        <f t="shared" si="377"/>
        <v>17.013888888888889</v>
      </c>
      <c r="DF55" s="225">
        <f t="shared" si="377"/>
        <v>16.644021739130434</v>
      </c>
      <c r="DG55" s="225">
        <f t="shared" si="377"/>
        <v>16.644021739130434</v>
      </c>
      <c r="DH55" s="225">
        <f t="shared" si="377"/>
        <v>16.826923076923077</v>
      </c>
      <c r="DI55" s="225">
        <f t="shared" si="377"/>
        <v>16.826923076923077</v>
      </c>
      <c r="DJ55" s="225">
        <f t="shared" si="377"/>
        <v>16.644021739130434</v>
      </c>
      <c r="DK55" s="225">
        <f t="shared" si="377"/>
        <v>16.644021739130434</v>
      </c>
      <c r="DL55" s="225">
        <f t="shared" si="377"/>
        <v>16.826923076923077</v>
      </c>
      <c r="DM55" s="225">
        <f t="shared" si="377"/>
        <v>17.013888888888889</v>
      </c>
      <c r="DN55" s="225">
        <f t="shared" si="377"/>
        <v>16.644021739130434</v>
      </c>
      <c r="DO55" s="225">
        <f t="shared" si="377"/>
        <v>16.644021739130434</v>
      </c>
      <c r="DP55" s="225">
        <f t="shared" si="377"/>
        <v>16.826923076923077</v>
      </c>
      <c r="DQ55" s="225">
        <f t="shared" si="377"/>
        <v>17.013888888888889</v>
      </c>
      <c r="DR55" s="225">
        <f t="shared" si="377"/>
        <v>16.644021739130434</v>
      </c>
      <c r="DS55" s="225">
        <f t="shared" si="377"/>
        <v>16.644021739130434</v>
      </c>
      <c r="DT55" s="225">
        <f t="shared" si="377"/>
        <v>16.826923076923077</v>
      </c>
      <c r="DU55" s="225">
        <f t="shared" si="377"/>
        <v>17.013888888888889</v>
      </c>
      <c r="DV55" s="225">
        <f t="shared" si="377"/>
        <v>16.644021739130434</v>
      </c>
      <c r="DW55" s="225">
        <f t="shared" si="377"/>
        <v>16.644021739130434</v>
      </c>
      <c r="DX55" s="225">
        <f t="shared" si="377"/>
        <v>16.826923076923077</v>
      </c>
      <c r="DY55" s="225">
        <f t="shared" si="377"/>
        <v>16.826923076923077</v>
      </c>
      <c r="DZ55" s="225">
        <f t="shared" si="377"/>
        <v>16.644021739130434</v>
      </c>
      <c r="EA55" s="225">
        <f t="shared" si="377"/>
        <v>16.644021739130434</v>
      </c>
      <c r="EB55" s="225">
        <f t="shared" si="377"/>
        <v>16.826923076923077</v>
      </c>
      <c r="EC55" s="225">
        <f t="shared" si="377"/>
        <v>17.013888888888889</v>
      </c>
      <c r="ED55" s="225">
        <f t="shared" si="377"/>
        <v>16.644021739130434</v>
      </c>
      <c r="EE55" s="225">
        <f t="shared" si="377"/>
        <v>16.644021739130434</v>
      </c>
      <c r="EF55" s="225">
        <f t="shared" si="377"/>
        <v>16.826923076923077</v>
      </c>
      <c r="EG55" s="225">
        <f t="shared" si="377"/>
        <v>17.013888888888889</v>
      </c>
      <c r="EH55" s="225">
        <f t="shared" si="377"/>
        <v>16.644021739130434</v>
      </c>
      <c r="EI55" s="225">
        <f t="shared" si="377"/>
        <v>16.644021739130434</v>
      </c>
      <c r="EJ55" s="225">
        <f t="shared" ref="EJ55:GO55" si="378">IF(EJ20,(EJ54)/EJ20,0)</f>
        <v>16.826923076923077</v>
      </c>
      <c r="EK55" s="225">
        <f t="shared" si="378"/>
        <v>17.013888888888889</v>
      </c>
      <c r="EL55" s="225">
        <f t="shared" si="378"/>
        <v>16.644021739130434</v>
      </c>
      <c r="EM55" s="225">
        <f t="shared" si="378"/>
        <v>16.644021739130434</v>
      </c>
      <c r="EN55" s="225">
        <f t="shared" si="378"/>
        <v>16.826923076923077</v>
      </c>
      <c r="EO55" s="225">
        <f t="shared" si="378"/>
        <v>16.826923076923077</v>
      </c>
      <c r="EP55" s="225">
        <f t="shared" si="378"/>
        <v>16.644021739130434</v>
      </c>
      <c r="EQ55" s="225">
        <f t="shared" si="378"/>
        <v>16.644021739130434</v>
      </c>
      <c r="ER55" s="225">
        <f t="shared" si="378"/>
        <v>16.826923076923077</v>
      </c>
      <c r="ES55" s="225">
        <f t="shared" si="378"/>
        <v>17.013888888888889</v>
      </c>
      <c r="ET55" s="225">
        <f t="shared" si="378"/>
        <v>16.644021739130434</v>
      </c>
      <c r="EU55" s="225">
        <f t="shared" si="378"/>
        <v>16.644021739130434</v>
      </c>
      <c r="EV55" s="225">
        <f t="shared" si="378"/>
        <v>16.826923076923077</v>
      </c>
      <c r="EW55" s="225">
        <f t="shared" si="378"/>
        <v>17.013888888888889</v>
      </c>
      <c r="EX55" s="225">
        <f t="shared" si="378"/>
        <v>16.644021739130434</v>
      </c>
      <c r="EY55" s="225">
        <f t="shared" si="378"/>
        <v>16.644021739130434</v>
      </c>
      <c r="EZ55" s="225">
        <f t="shared" si="378"/>
        <v>0</v>
      </c>
      <c r="FA55" s="225">
        <f t="shared" si="378"/>
        <v>0</v>
      </c>
      <c r="FB55" s="225">
        <f t="shared" si="378"/>
        <v>0</v>
      </c>
      <c r="FC55" s="225">
        <f t="shared" si="378"/>
        <v>0</v>
      </c>
      <c r="FD55" s="225">
        <f t="shared" si="378"/>
        <v>0</v>
      </c>
      <c r="FE55" s="225">
        <f t="shared" si="378"/>
        <v>0</v>
      </c>
      <c r="FF55" s="225">
        <f t="shared" si="378"/>
        <v>0</v>
      </c>
      <c r="FG55" s="225">
        <f t="shared" si="378"/>
        <v>0</v>
      </c>
      <c r="FH55" s="225">
        <f t="shared" si="378"/>
        <v>0</v>
      </c>
      <c r="FI55" s="225">
        <f t="shared" si="378"/>
        <v>0</v>
      </c>
      <c r="FJ55" s="225">
        <f t="shared" si="378"/>
        <v>0</v>
      </c>
      <c r="FK55" s="225">
        <f t="shared" si="378"/>
        <v>0</v>
      </c>
      <c r="FL55" s="225">
        <f t="shared" si="378"/>
        <v>0</v>
      </c>
      <c r="FM55" s="225">
        <f t="shared" si="378"/>
        <v>0</v>
      </c>
      <c r="FN55" s="225">
        <f t="shared" si="378"/>
        <v>0</v>
      </c>
      <c r="FO55" s="225">
        <f t="shared" si="378"/>
        <v>0</v>
      </c>
      <c r="FP55" s="225">
        <f t="shared" si="378"/>
        <v>0</v>
      </c>
      <c r="FQ55" s="225">
        <f t="shared" si="378"/>
        <v>0</v>
      </c>
      <c r="FR55" s="225">
        <f t="shared" si="378"/>
        <v>0</v>
      </c>
      <c r="FS55" s="225">
        <f t="shared" si="378"/>
        <v>0</v>
      </c>
      <c r="FT55" s="225">
        <f t="shared" si="378"/>
        <v>0</v>
      </c>
      <c r="FU55" s="225">
        <f t="shared" si="378"/>
        <v>0</v>
      </c>
      <c r="FV55" s="225">
        <f t="shared" si="378"/>
        <v>0</v>
      </c>
      <c r="FW55" s="225">
        <f t="shared" si="378"/>
        <v>0</v>
      </c>
      <c r="FX55" s="225">
        <f t="shared" si="378"/>
        <v>0</v>
      </c>
      <c r="FY55" s="225">
        <f t="shared" si="378"/>
        <v>0</v>
      </c>
      <c r="FZ55" s="225">
        <f t="shared" si="378"/>
        <v>0</v>
      </c>
      <c r="GA55" s="225">
        <f t="shared" si="378"/>
        <v>0</v>
      </c>
      <c r="GB55" s="225">
        <f t="shared" si="378"/>
        <v>0</v>
      </c>
      <c r="GC55" s="225">
        <f t="shared" si="378"/>
        <v>0</v>
      </c>
      <c r="GD55" s="225">
        <f t="shared" si="378"/>
        <v>0</v>
      </c>
      <c r="GE55" s="225">
        <f t="shared" si="378"/>
        <v>0</v>
      </c>
      <c r="GF55" s="225">
        <f t="shared" si="378"/>
        <v>0</v>
      </c>
      <c r="GG55" s="225">
        <f t="shared" si="378"/>
        <v>0</v>
      </c>
      <c r="GH55" s="225">
        <f t="shared" si="378"/>
        <v>0</v>
      </c>
      <c r="GI55" s="225">
        <f t="shared" si="378"/>
        <v>0</v>
      </c>
      <c r="GJ55" s="225">
        <f t="shared" si="378"/>
        <v>0</v>
      </c>
      <c r="GK55" s="225">
        <f t="shared" si="378"/>
        <v>0</v>
      </c>
      <c r="GL55" s="225">
        <f t="shared" si="378"/>
        <v>0</v>
      </c>
      <c r="GM55" s="225">
        <f t="shared" si="378"/>
        <v>0</v>
      </c>
      <c r="GN55" s="225">
        <f t="shared" si="378"/>
        <v>0</v>
      </c>
      <c r="GO55" s="225">
        <f t="shared" si="378"/>
        <v>0</v>
      </c>
      <c r="GP55" s="225">
        <f>IF(GP20,(GP54)/GP20,0)</f>
        <v>0</v>
      </c>
      <c r="GQ55" s="225">
        <f t="shared" ref="GQ55:GW55" si="379">IF(GQ20,(GQ54)/GQ20,0)</f>
        <v>0</v>
      </c>
      <c r="GR55" s="225">
        <f t="shared" si="379"/>
        <v>0</v>
      </c>
      <c r="GS55" s="225">
        <f t="shared" si="379"/>
        <v>0</v>
      </c>
      <c r="GT55" s="225">
        <f t="shared" si="379"/>
        <v>0</v>
      </c>
      <c r="GU55" s="225">
        <f t="shared" si="379"/>
        <v>0</v>
      </c>
      <c r="GV55" s="225">
        <f t="shared" si="379"/>
        <v>0</v>
      </c>
      <c r="GW55" s="225">
        <f t="shared" si="379"/>
        <v>0</v>
      </c>
    </row>
    <row r="56" spans="1:205" x14ac:dyDescent="0.3">
      <c r="F56" s="7"/>
    </row>
    <row r="57" spans="1:205" x14ac:dyDescent="0.3">
      <c r="D57" s="141" t="s">
        <v>250</v>
      </c>
      <c r="F57" s="7"/>
    </row>
    <row r="58" spans="1:205" x14ac:dyDescent="0.3">
      <c r="D58" s="141" t="s">
        <v>251</v>
      </c>
      <c r="E58" s="127" t="s">
        <v>683</v>
      </c>
      <c r="F58" s="222">
        <f>IF('Project Finance Dashboard'!$E$15=1,'Operating Assumptions'!$F$78,'Operating Assumptions'!$F$81)</f>
        <v>15</v>
      </c>
      <c r="L58" s="225">
        <f t="shared" ref="L58:BW58" si="380">$F$58</f>
        <v>15</v>
      </c>
      <c r="M58" s="225">
        <f t="shared" si="380"/>
        <v>15</v>
      </c>
      <c r="N58" s="225">
        <f t="shared" si="380"/>
        <v>15</v>
      </c>
      <c r="O58" s="225">
        <f t="shared" si="380"/>
        <v>15</v>
      </c>
      <c r="P58" s="225">
        <f t="shared" si="380"/>
        <v>15</v>
      </c>
      <c r="Q58" s="225">
        <f t="shared" si="380"/>
        <v>15</v>
      </c>
      <c r="R58" s="225">
        <f t="shared" si="380"/>
        <v>15</v>
      </c>
      <c r="S58" s="225">
        <f t="shared" si="380"/>
        <v>15</v>
      </c>
      <c r="T58" s="225">
        <f t="shared" si="380"/>
        <v>15</v>
      </c>
      <c r="U58" s="225">
        <f t="shared" si="380"/>
        <v>15</v>
      </c>
      <c r="V58" s="225">
        <f t="shared" si="380"/>
        <v>15</v>
      </c>
      <c r="W58" s="225">
        <f t="shared" si="380"/>
        <v>15</v>
      </c>
      <c r="X58" s="225">
        <f t="shared" si="380"/>
        <v>15</v>
      </c>
      <c r="Y58" s="225">
        <f t="shared" si="380"/>
        <v>15</v>
      </c>
      <c r="Z58" s="225">
        <f t="shared" si="380"/>
        <v>15</v>
      </c>
      <c r="AA58" s="225">
        <f t="shared" si="380"/>
        <v>15</v>
      </c>
      <c r="AB58" s="225">
        <f t="shared" si="380"/>
        <v>15</v>
      </c>
      <c r="AC58" s="225">
        <f t="shared" si="380"/>
        <v>15</v>
      </c>
      <c r="AD58" s="225">
        <f t="shared" si="380"/>
        <v>15</v>
      </c>
      <c r="AE58" s="225">
        <f t="shared" si="380"/>
        <v>15</v>
      </c>
      <c r="AF58" s="225">
        <f t="shared" si="380"/>
        <v>15</v>
      </c>
      <c r="AG58" s="225">
        <f t="shared" si="380"/>
        <v>15</v>
      </c>
      <c r="AH58" s="225">
        <f t="shared" si="380"/>
        <v>15</v>
      </c>
      <c r="AI58" s="225">
        <f t="shared" si="380"/>
        <v>15</v>
      </c>
      <c r="AJ58" s="225">
        <f t="shared" si="380"/>
        <v>15</v>
      </c>
      <c r="AK58" s="225">
        <f t="shared" si="380"/>
        <v>15</v>
      </c>
      <c r="AL58" s="225">
        <f t="shared" si="380"/>
        <v>15</v>
      </c>
      <c r="AM58" s="225">
        <f t="shared" si="380"/>
        <v>15</v>
      </c>
      <c r="AN58" s="225">
        <f t="shared" si="380"/>
        <v>15</v>
      </c>
      <c r="AO58" s="225">
        <f t="shared" si="380"/>
        <v>15</v>
      </c>
      <c r="AP58" s="225">
        <f t="shared" si="380"/>
        <v>15</v>
      </c>
      <c r="AQ58" s="225">
        <f t="shared" si="380"/>
        <v>15</v>
      </c>
      <c r="AR58" s="225">
        <f t="shared" si="380"/>
        <v>15</v>
      </c>
      <c r="AS58" s="225">
        <f t="shared" si="380"/>
        <v>15</v>
      </c>
      <c r="AT58" s="225">
        <f t="shared" si="380"/>
        <v>15</v>
      </c>
      <c r="AU58" s="225">
        <f t="shared" si="380"/>
        <v>15</v>
      </c>
      <c r="AV58" s="225">
        <f t="shared" si="380"/>
        <v>15</v>
      </c>
      <c r="AW58" s="225">
        <f t="shared" si="380"/>
        <v>15</v>
      </c>
      <c r="AX58" s="225">
        <f t="shared" si="380"/>
        <v>15</v>
      </c>
      <c r="AY58" s="225">
        <f t="shared" si="380"/>
        <v>15</v>
      </c>
      <c r="AZ58" s="225">
        <f t="shared" si="380"/>
        <v>15</v>
      </c>
      <c r="BA58" s="225">
        <f t="shared" si="380"/>
        <v>15</v>
      </c>
      <c r="BB58" s="225">
        <f t="shared" si="380"/>
        <v>15</v>
      </c>
      <c r="BC58" s="225">
        <f t="shared" si="380"/>
        <v>15</v>
      </c>
      <c r="BD58" s="225">
        <f t="shared" si="380"/>
        <v>15</v>
      </c>
      <c r="BE58" s="225">
        <f t="shared" si="380"/>
        <v>15</v>
      </c>
      <c r="BF58" s="225">
        <f t="shared" si="380"/>
        <v>15</v>
      </c>
      <c r="BG58" s="225">
        <f t="shared" si="380"/>
        <v>15</v>
      </c>
      <c r="BH58" s="225">
        <f t="shared" si="380"/>
        <v>15</v>
      </c>
      <c r="BI58" s="225">
        <f t="shared" si="380"/>
        <v>15</v>
      </c>
      <c r="BJ58" s="225">
        <f t="shared" si="380"/>
        <v>15</v>
      </c>
      <c r="BK58" s="225">
        <f t="shared" si="380"/>
        <v>15</v>
      </c>
      <c r="BL58" s="225">
        <f t="shared" si="380"/>
        <v>15</v>
      </c>
      <c r="BM58" s="225">
        <f t="shared" si="380"/>
        <v>15</v>
      </c>
      <c r="BN58" s="225">
        <f t="shared" si="380"/>
        <v>15</v>
      </c>
      <c r="BO58" s="225">
        <f t="shared" si="380"/>
        <v>15</v>
      </c>
      <c r="BP58" s="225">
        <f t="shared" si="380"/>
        <v>15</v>
      </c>
      <c r="BQ58" s="225">
        <f t="shared" si="380"/>
        <v>15</v>
      </c>
      <c r="BR58" s="225">
        <f t="shared" si="380"/>
        <v>15</v>
      </c>
      <c r="BS58" s="225">
        <f t="shared" si="380"/>
        <v>15</v>
      </c>
      <c r="BT58" s="225">
        <f t="shared" si="380"/>
        <v>15</v>
      </c>
      <c r="BU58" s="225">
        <f t="shared" si="380"/>
        <v>15</v>
      </c>
      <c r="BV58" s="225">
        <f t="shared" si="380"/>
        <v>15</v>
      </c>
      <c r="BW58" s="225">
        <f t="shared" si="380"/>
        <v>15</v>
      </c>
      <c r="BX58" s="225">
        <f t="shared" ref="BX58:EI58" si="381">$F$58</f>
        <v>15</v>
      </c>
      <c r="BY58" s="225">
        <f t="shared" si="381"/>
        <v>15</v>
      </c>
      <c r="BZ58" s="225">
        <f t="shared" si="381"/>
        <v>15</v>
      </c>
      <c r="CA58" s="225">
        <f t="shared" si="381"/>
        <v>15</v>
      </c>
      <c r="CB58" s="225">
        <f t="shared" si="381"/>
        <v>15</v>
      </c>
      <c r="CC58" s="225">
        <f t="shared" si="381"/>
        <v>15</v>
      </c>
      <c r="CD58" s="225">
        <f t="shared" si="381"/>
        <v>15</v>
      </c>
      <c r="CE58" s="225">
        <f t="shared" si="381"/>
        <v>15</v>
      </c>
      <c r="CF58" s="225">
        <f t="shared" si="381"/>
        <v>15</v>
      </c>
      <c r="CG58" s="225">
        <f t="shared" si="381"/>
        <v>15</v>
      </c>
      <c r="CH58" s="225">
        <f t="shared" si="381"/>
        <v>15</v>
      </c>
      <c r="CI58" s="225">
        <f t="shared" si="381"/>
        <v>15</v>
      </c>
      <c r="CJ58" s="225">
        <f t="shared" si="381"/>
        <v>15</v>
      </c>
      <c r="CK58" s="225">
        <f t="shared" si="381"/>
        <v>15</v>
      </c>
      <c r="CL58" s="225">
        <f t="shared" si="381"/>
        <v>15</v>
      </c>
      <c r="CM58" s="225">
        <f t="shared" si="381"/>
        <v>15</v>
      </c>
      <c r="CN58" s="225">
        <f t="shared" si="381"/>
        <v>15</v>
      </c>
      <c r="CO58" s="225">
        <f t="shared" si="381"/>
        <v>15</v>
      </c>
      <c r="CP58" s="225">
        <f t="shared" si="381"/>
        <v>15</v>
      </c>
      <c r="CQ58" s="225">
        <f t="shared" si="381"/>
        <v>15</v>
      </c>
      <c r="CR58" s="225">
        <f t="shared" si="381"/>
        <v>15</v>
      </c>
      <c r="CS58" s="225">
        <f t="shared" si="381"/>
        <v>15</v>
      </c>
      <c r="CT58" s="225">
        <f t="shared" si="381"/>
        <v>15</v>
      </c>
      <c r="CU58" s="225">
        <f t="shared" si="381"/>
        <v>15</v>
      </c>
      <c r="CV58" s="225">
        <f t="shared" si="381"/>
        <v>15</v>
      </c>
      <c r="CW58" s="225">
        <f t="shared" si="381"/>
        <v>15</v>
      </c>
      <c r="CX58" s="225">
        <f t="shared" si="381"/>
        <v>15</v>
      </c>
      <c r="CY58" s="225">
        <f t="shared" si="381"/>
        <v>15</v>
      </c>
      <c r="CZ58" s="225">
        <f t="shared" si="381"/>
        <v>15</v>
      </c>
      <c r="DA58" s="225">
        <f t="shared" si="381"/>
        <v>15</v>
      </c>
      <c r="DB58" s="225">
        <f t="shared" si="381"/>
        <v>15</v>
      </c>
      <c r="DC58" s="225">
        <f t="shared" si="381"/>
        <v>15</v>
      </c>
      <c r="DD58" s="225">
        <f t="shared" si="381"/>
        <v>15</v>
      </c>
      <c r="DE58" s="225">
        <f t="shared" si="381"/>
        <v>15</v>
      </c>
      <c r="DF58" s="225">
        <f t="shared" si="381"/>
        <v>15</v>
      </c>
      <c r="DG58" s="225">
        <f t="shared" si="381"/>
        <v>15</v>
      </c>
      <c r="DH58" s="225">
        <f t="shared" si="381"/>
        <v>15</v>
      </c>
      <c r="DI58" s="225">
        <f t="shared" si="381"/>
        <v>15</v>
      </c>
      <c r="DJ58" s="225">
        <f t="shared" si="381"/>
        <v>15</v>
      </c>
      <c r="DK58" s="225">
        <f t="shared" si="381"/>
        <v>15</v>
      </c>
      <c r="DL58" s="225">
        <f t="shared" si="381"/>
        <v>15</v>
      </c>
      <c r="DM58" s="225">
        <f t="shared" si="381"/>
        <v>15</v>
      </c>
      <c r="DN58" s="225">
        <f t="shared" si="381"/>
        <v>15</v>
      </c>
      <c r="DO58" s="225">
        <f t="shared" si="381"/>
        <v>15</v>
      </c>
      <c r="DP58" s="225">
        <f t="shared" si="381"/>
        <v>15</v>
      </c>
      <c r="DQ58" s="225">
        <f t="shared" si="381"/>
        <v>15</v>
      </c>
      <c r="DR58" s="225">
        <f t="shared" si="381"/>
        <v>15</v>
      </c>
      <c r="DS58" s="225">
        <f t="shared" si="381"/>
        <v>15</v>
      </c>
      <c r="DT58" s="225">
        <f t="shared" si="381"/>
        <v>15</v>
      </c>
      <c r="DU58" s="225">
        <f t="shared" si="381"/>
        <v>15</v>
      </c>
      <c r="DV58" s="225">
        <f t="shared" si="381"/>
        <v>15</v>
      </c>
      <c r="DW58" s="225">
        <f t="shared" si="381"/>
        <v>15</v>
      </c>
      <c r="DX58" s="225">
        <f t="shared" si="381"/>
        <v>15</v>
      </c>
      <c r="DY58" s="225">
        <f t="shared" si="381"/>
        <v>15</v>
      </c>
      <c r="DZ58" s="225">
        <f t="shared" si="381"/>
        <v>15</v>
      </c>
      <c r="EA58" s="225">
        <f t="shared" si="381"/>
        <v>15</v>
      </c>
      <c r="EB58" s="225">
        <f t="shared" si="381"/>
        <v>15</v>
      </c>
      <c r="EC58" s="225">
        <f t="shared" si="381"/>
        <v>15</v>
      </c>
      <c r="ED58" s="225">
        <f t="shared" si="381"/>
        <v>15</v>
      </c>
      <c r="EE58" s="225">
        <f t="shared" si="381"/>
        <v>15</v>
      </c>
      <c r="EF58" s="225">
        <f t="shared" si="381"/>
        <v>15</v>
      </c>
      <c r="EG58" s="225">
        <f t="shared" si="381"/>
        <v>15</v>
      </c>
      <c r="EH58" s="225">
        <f t="shared" si="381"/>
        <v>15</v>
      </c>
      <c r="EI58" s="225">
        <f t="shared" si="381"/>
        <v>15</v>
      </c>
      <c r="EJ58" s="225">
        <f t="shared" ref="EJ58:GU58" si="382">$F$58</f>
        <v>15</v>
      </c>
      <c r="EK58" s="225">
        <f t="shared" si="382"/>
        <v>15</v>
      </c>
      <c r="EL58" s="225">
        <f t="shared" si="382"/>
        <v>15</v>
      </c>
      <c r="EM58" s="225">
        <f t="shared" si="382"/>
        <v>15</v>
      </c>
      <c r="EN58" s="225">
        <f t="shared" si="382"/>
        <v>15</v>
      </c>
      <c r="EO58" s="225">
        <f t="shared" si="382"/>
        <v>15</v>
      </c>
      <c r="EP58" s="225">
        <f t="shared" si="382"/>
        <v>15</v>
      </c>
      <c r="EQ58" s="225">
        <f t="shared" si="382"/>
        <v>15</v>
      </c>
      <c r="ER58" s="225">
        <f t="shared" si="382"/>
        <v>15</v>
      </c>
      <c r="ES58" s="225">
        <f t="shared" si="382"/>
        <v>15</v>
      </c>
      <c r="ET58" s="225">
        <f t="shared" si="382"/>
        <v>15</v>
      </c>
      <c r="EU58" s="225">
        <f t="shared" si="382"/>
        <v>15</v>
      </c>
      <c r="EV58" s="225">
        <f t="shared" si="382"/>
        <v>15</v>
      </c>
      <c r="EW58" s="225">
        <f t="shared" si="382"/>
        <v>15</v>
      </c>
      <c r="EX58" s="225">
        <f t="shared" si="382"/>
        <v>15</v>
      </c>
      <c r="EY58" s="225">
        <f t="shared" si="382"/>
        <v>15</v>
      </c>
      <c r="EZ58" s="225">
        <f t="shared" si="382"/>
        <v>15</v>
      </c>
      <c r="FA58" s="225">
        <f t="shared" si="382"/>
        <v>15</v>
      </c>
      <c r="FB58" s="225">
        <f t="shared" si="382"/>
        <v>15</v>
      </c>
      <c r="FC58" s="225">
        <f t="shared" si="382"/>
        <v>15</v>
      </c>
      <c r="FD58" s="225">
        <f t="shared" si="382"/>
        <v>15</v>
      </c>
      <c r="FE58" s="225">
        <f t="shared" si="382"/>
        <v>15</v>
      </c>
      <c r="FF58" s="225">
        <f t="shared" si="382"/>
        <v>15</v>
      </c>
      <c r="FG58" s="225">
        <f t="shared" si="382"/>
        <v>15</v>
      </c>
      <c r="FH58" s="225">
        <f t="shared" si="382"/>
        <v>15</v>
      </c>
      <c r="FI58" s="225">
        <f t="shared" si="382"/>
        <v>15</v>
      </c>
      <c r="FJ58" s="225">
        <f t="shared" si="382"/>
        <v>15</v>
      </c>
      <c r="FK58" s="225">
        <f t="shared" si="382"/>
        <v>15</v>
      </c>
      <c r="FL58" s="225">
        <f t="shared" si="382"/>
        <v>15</v>
      </c>
      <c r="FM58" s="225">
        <f t="shared" si="382"/>
        <v>15</v>
      </c>
      <c r="FN58" s="225">
        <f t="shared" si="382"/>
        <v>15</v>
      </c>
      <c r="FO58" s="225">
        <f t="shared" si="382"/>
        <v>15</v>
      </c>
      <c r="FP58" s="225">
        <f t="shared" si="382"/>
        <v>15</v>
      </c>
      <c r="FQ58" s="225">
        <f t="shared" si="382"/>
        <v>15</v>
      </c>
      <c r="FR58" s="225">
        <f t="shared" si="382"/>
        <v>15</v>
      </c>
      <c r="FS58" s="225">
        <f t="shared" si="382"/>
        <v>15</v>
      </c>
      <c r="FT58" s="225">
        <f t="shared" si="382"/>
        <v>15</v>
      </c>
      <c r="FU58" s="225">
        <f t="shared" si="382"/>
        <v>15</v>
      </c>
      <c r="FV58" s="225">
        <f t="shared" si="382"/>
        <v>15</v>
      </c>
      <c r="FW58" s="225">
        <f t="shared" si="382"/>
        <v>15</v>
      </c>
      <c r="FX58" s="225">
        <f t="shared" si="382"/>
        <v>15</v>
      </c>
      <c r="FY58" s="225">
        <f t="shared" si="382"/>
        <v>15</v>
      </c>
      <c r="FZ58" s="225">
        <f t="shared" si="382"/>
        <v>15</v>
      </c>
      <c r="GA58" s="225">
        <f t="shared" si="382"/>
        <v>15</v>
      </c>
      <c r="GB58" s="225">
        <f t="shared" si="382"/>
        <v>15</v>
      </c>
      <c r="GC58" s="225">
        <f t="shared" si="382"/>
        <v>15</v>
      </c>
      <c r="GD58" s="225">
        <f t="shared" si="382"/>
        <v>15</v>
      </c>
      <c r="GE58" s="225">
        <f t="shared" si="382"/>
        <v>15</v>
      </c>
      <c r="GF58" s="225">
        <f t="shared" si="382"/>
        <v>15</v>
      </c>
      <c r="GG58" s="225">
        <f t="shared" si="382"/>
        <v>15</v>
      </c>
      <c r="GH58" s="225">
        <f t="shared" si="382"/>
        <v>15</v>
      </c>
      <c r="GI58" s="225">
        <f t="shared" si="382"/>
        <v>15</v>
      </c>
      <c r="GJ58" s="225">
        <f t="shared" si="382"/>
        <v>15</v>
      </c>
      <c r="GK58" s="225">
        <f t="shared" si="382"/>
        <v>15</v>
      </c>
      <c r="GL58" s="225">
        <f t="shared" si="382"/>
        <v>15</v>
      </c>
      <c r="GM58" s="225">
        <f t="shared" si="382"/>
        <v>15</v>
      </c>
      <c r="GN58" s="225">
        <f t="shared" si="382"/>
        <v>15</v>
      </c>
      <c r="GO58" s="225">
        <f t="shared" si="382"/>
        <v>15</v>
      </c>
      <c r="GP58" s="225">
        <f t="shared" si="382"/>
        <v>15</v>
      </c>
      <c r="GQ58" s="225">
        <f t="shared" si="382"/>
        <v>15</v>
      </c>
      <c r="GR58" s="225">
        <f t="shared" si="382"/>
        <v>15</v>
      </c>
      <c r="GS58" s="225">
        <f t="shared" si="382"/>
        <v>15</v>
      </c>
      <c r="GT58" s="225">
        <f t="shared" si="382"/>
        <v>15</v>
      </c>
      <c r="GU58" s="225">
        <f t="shared" si="382"/>
        <v>15</v>
      </c>
      <c r="GV58" s="225">
        <f t="shared" ref="GV58:GW58" si="383">$F$58</f>
        <v>15</v>
      </c>
      <c r="GW58" s="225">
        <f t="shared" si="383"/>
        <v>15</v>
      </c>
    </row>
    <row r="59" spans="1:205" x14ac:dyDescent="0.3">
      <c r="D59" s="141" t="s">
        <v>252</v>
      </c>
      <c r="E59" s="127" t="s">
        <v>683</v>
      </c>
      <c r="F59" s="7"/>
      <c r="L59" s="225">
        <f t="shared" ref="L59:AQ59" si="384">L58*L44</f>
        <v>15.03089754404764</v>
      </c>
      <c r="M59" s="225">
        <f t="shared" si="384"/>
        <v>15.061858731977161</v>
      </c>
      <c r="N59" s="225">
        <f t="shared" si="384"/>
        <v>15.092883694884534</v>
      </c>
      <c r="O59" s="225">
        <f t="shared" si="384"/>
        <v>15.123972564135777</v>
      </c>
      <c r="P59" s="225">
        <f t="shared" si="384"/>
        <v>15.155125471367489</v>
      </c>
      <c r="Q59" s="225">
        <f t="shared" si="384"/>
        <v>15.186342548487428</v>
      </c>
      <c r="R59" s="225">
        <f t="shared" si="384"/>
        <v>15.217623927675058</v>
      </c>
      <c r="S59" s="225">
        <f t="shared" si="384"/>
        <v>15.248969741382112</v>
      </c>
      <c r="T59" s="225">
        <f t="shared" si="384"/>
        <v>15.280380122333145</v>
      </c>
      <c r="U59" s="225">
        <f t="shared" si="384"/>
        <v>15.311855203526111</v>
      </c>
      <c r="V59" s="225">
        <f t="shared" si="384"/>
        <v>15.343395118232914</v>
      </c>
      <c r="W59" s="225">
        <f t="shared" si="384"/>
        <v>15.374999999999979</v>
      </c>
      <c r="X59" s="225">
        <f t="shared" si="384"/>
        <v>15.406669982648811</v>
      </c>
      <c r="Y59" s="225">
        <f t="shared" si="384"/>
        <v>15.43840520027657</v>
      </c>
      <c r="Z59" s="225">
        <f t="shared" si="384"/>
        <v>15.47020578725663</v>
      </c>
      <c r="AA59" s="225">
        <f t="shared" si="384"/>
        <v>15.502071878239152</v>
      </c>
      <c r="AB59" s="225">
        <f t="shared" si="384"/>
        <v>15.534003608151659</v>
      </c>
      <c r="AC59" s="225">
        <f t="shared" si="384"/>
        <v>15.566001112199597</v>
      </c>
      <c r="AD59" s="225">
        <f t="shared" si="384"/>
        <v>15.598064525866917</v>
      </c>
      <c r="AE59" s="225">
        <f t="shared" si="384"/>
        <v>15.630193984916644</v>
      </c>
      <c r="AF59" s="225">
        <f t="shared" si="384"/>
        <v>15.662389625391453</v>
      </c>
      <c r="AG59" s="225">
        <f t="shared" si="384"/>
        <v>15.694651583614244</v>
      </c>
      <c r="AH59" s="225">
        <f t="shared" si="384"/>
        <v>15.726979996188719</v>
      </c>
      <c r="AI59" s="225">
        <f t="shared" si="384"/>
        <v>15.759374999999959</v>
      </c>
      <c r="AJ59" s="225">
        <f t="shared" si="384"/>
        <v>15.79183673221501</v>
      </c>
      <c r="AK59" s="225">
        <f t="shared" si="384"/>
        <v>15.824365330283461</v>
      </c>
      <c r="AL59" s="225">
        <f t="shared" si="384"/>
        <v>15.856960931938019</v>
      </c>
      <c r="AM59" s="225">
        <f t="shared" si="384"/>
        <v>15.889623675195104</v>
      </c>
      <c r="AN59" s="225">
        <f t="shared" si="384"/>
        <v>15.922353698355423</v>
      </c>
      <c r="AO59" s="225">
        <f t="shared" si="384"/>
        <v>15.95515114000456</v>
      </c>
      <c r="AP59" s="225">
        <f t="shared" si="384"/>
        <v>15.988016139013563</v>
      </c>
      <c r="AQ59" s="225">
        <f t="shared" si="384"/>
        <v>16.020948834539535</v>
      </c>
      <c r="AR59" s="225">
        <f t="shared" ref="AR59:BW59" si="385">AR58*AR44</f>
        <v>16.053949366026213</v>
      </c>
      <c r="AS59" s="225">
        <f t="shared" si="385"/>
        <v>16.087017873204573</v>
      </c>
      <c r="AT59" s="225">
        <f t="shared" si="385"/>
        <v>16.120154496093409</v>
      </c>
      <c r="AU59" s="225">
        <f t="shared" si="385"/>
        <v>16.15335937499993</v>
      </c>
      <c r="AV59" s="225">
        <f t="shared" si="385"/>
        <v>16.186632650520359</v>
      </c>
      <c r="AW59" s="225">
        <f t="shared" si="385"/>
        <v>16.21997446354052</v>
      </c>
      <c r="AX59" s="225">
        <f t="shared" si="385"/>
        <v>16.253384955236445</v>
      </c>
      <c r="AY59" s="225">
        <f t="shared" si="385"/>
        <v>16.286864267074957</v>
      </c>
      <c r="AZ59" s="225">
        <f t="shared" si="385"/>
        <v>16.320412540814285</v>
      </c>
      <c r="BA59" s="225">
        <f t="shared" si="385"/>
        <v>16.354029918504651</v>
      </c>
      <c r="BB59" s="225">
        <f t="shared" si="385"/>
        <v>16.387716542488882</v>
      </c>
      <c r="BC59" s="225">
        <f t="shared" si="385"/>
        <v>16.421472555403003</v>
      </c>
      <c r="BD59" s="225">
        <f t="shared" si="385"/>
        <v>16.523158358495728</v>
      </c>
      <c r="BE59" s="225">
        <f t="shared" si="385"/>
        <v>16.625473825129028</v>
      </c>
      <c r="BF59" s="225">
        <f t="shared" si="385"/>
        <v>16.728422854334639</v>
      </c>
      <c r="BG59" s="225">
        <f t="shared" si="385"/>
        <v>16.83200936928808</v>
      </c>
      <c r="BH59" s="225">
        <f t="shared" si="385"/>
        <v>16.936237317458126</v>
      </c>
      <c r="BI59" s="225">
        <f t="shared" si="385"/>
        <v>17.041110670757256</v>
      </c>
      <c r="BJ59" s="225">
        <f t="shared" si="385"/>
        <v>17.146633425693011</v>
      </c>
      <c r="BK59" s="225">
        <f t="shared" si="385"/>
        <v>17.252809603520287</v>
      </c>
      <c r="BL59" s="225">
        <f t="shared" si="385"/>
        <v>17.359643250394583</v>
      </c>
      <c r="BM59" s="225">
        <f t="shared" si="385"/>
        <v>17.467138437526192</v>
      </c>
      <c r="BN59" s="225">
        <f t="shared" si="385"/>
        <v>17.575299261335338</v>
      </c>
      <c r="BO59" s="225">
        <f t="shared" si="385"/>
        <v>17.684129843608297</v>
      </c>
      <c r="BP59" s="225">
        <f t="shared" si="385"/>
        <v>17.793634331654452</v>
      </c>
      <c r="BQ59" s="225">
        <f t="shared" si="385"/>
        <v>17.903816898464353</v>
      </c>
      <c r="BR59" s="225">
        <f t="shared" si="385"/>
        <v>18.014681742868728</v>
      </c>
      <c r="BS59" s="225">
        <f t="shared" si="385"/>
        <v>18.126233089698513</v>
      </c>
      <c r="BT59" s="225">
        <f t="shared" si="385"/>
        <v>18.23847518994582</v>
      </c>
      <c r="BU59" s="225">
        <f t="shared" si="385"/>
        <v>18.351412320925967</v>
      </c>
      <c r="BV59" s="225">
        <f t="shared" si="385"/>
        <v>18.465048786440452</v>
      </c>
      <c r="BW59" s="225">
        <f t="shared" si="385"/>
        <v>18.579388916940978</v>
      </c>
      <c r="BX59" s="225">
        <f t="shared" ref="BX59:DC59" si="386">BX58*BX44</f>
        <v>18.694437069694469</v>
      </c>
      <c r="BY59" s="225">
        <f t="shared" si="386"/>
        <v>18.810197628949119</v>
      </c>
      <c r="BZ59" s="225">
        <f t="shared" si="386"/>
        <v>18.926675006101469</v>
      </c>
      <c r="CA59" s="225">
        <f t="shared" si="386"/>
        <v>19.043873639864508</v>
      </c>
      <c r="CB59" s="225">
        <f t="shared" si="386"/>
        <v>19.161797996436839</v>
      </c>
      <c r="CC59" s="225">
        <f t="shared" si="386"/>
        <v>19.280452569672857</v>
      </c>
      <c r="CD59" s="225">
        <f t="shared" si="386"/>
        <v>19.399841881254012</v>
      </c>
      <c r="CE59" s="225">
        <f t="shared" si="386"/>
        <v>19.519970480861129</v>
      </c>
      <c r="CF59" s="225">
        <f t="shared" si="386"/>
        <v>19.640842946347764</v>
      </c>
      <c r="CG59" s="225">
        <f t="shared" si="386"/>
        <v>19.762463883914684</v>
      </c>
      <c r="CH59" s="225">
        <f t="shared" si="386"/>
        <v>19.884837928285368</v>
      </c>
      <c r="CI59" s="225">
        <f t="shared" si="386"/>
        <v>20.007969742882665</v>
      </c>
      <c r="CJ59" s="225">
        <f t="shared" si="386"/>
        <v>20.131864020006464</v>
      </c>
      <c r="CK59" s="225">
        <f t="shared" si="386"/>
        <v>20.256525481012556</v>
      </c>
      <c r="CL59" s="225">
        <f t="shared" si="386"/>
        <v>20.381958876492511</v>
      </c>
      <c r="CM59" s="225">
        <f t="shared" si="386"/>
        <v>20.508168986454738</v>
      </c>
      <c r="CN59" s="225">
        <f t="shared" si="386"/>
        <v>20.635160620506639</v>
      </c>
      <c r="CO59" s="225">
        <f t="shared" si="386"/>
        <v>20.762938618037882</v>
      </c>
      <c r="CP59" s="225">
        <f t="shared" si="386"/>
        <v>20.891507848404835</v>
      </c>
      <c r="CQ59" s="225">
        <f t="shared" si="386"/>
        <v>21.020873211116115</v>
      </c>
      <c r="CR59" s="225">
        <f t="shared" si="386"/>
        <v>21.151039636019309</v>
      </c>
      <c r="CS59" s="225">
        <f t="shared" si="386"/>
        <v>21.282012083488834</v>
      </c>
      <c r="CT59" s="225">
        <f t="shared" si="386"/>
        <v>21.41379554461496</v>
      </c>
      <c r="CU59" s="225">
        <f t="shared" si="386"/>
        <v>21.546395041394025</v>
      </c>
      <c r="CV59" s="225">
        <f t="shared" si="386"/>
        <v>21.679815626919801</v>
      </c>
      <c r="CW59" s="225">
        <f t="shared" si="386"/>
        <v>21.814062385576065</v>
      </c>
      <c r="CX59" s="225">
        <f t="shared" si="386"/>
        <v>21.949140433230344</v>
      </c>
      <c r="CY59" s="225">
        <f t="shared" si="386"/>
        <v>22.085054917428888</v>
      </c>
      <c r="CZ59" s="225">
        <f t="shared" si="386"/>
        <v>22.221811017592806</v>
      </c>
      <c r="DA59" s="225">
        <f t="shared" si="386"/>
        <v>22.359413945215476</v>
      </c>
      <c r="DB59" s="225">
        <f t="shared" si="386"/>
        <v>22.497868944061111</v>
      </c>
      <c r="DC59" s="225">
        <f t="shared" si="386"/>
        <v>22.637181290364619</v>
      </c>
      <c r="DD59" s="225">
        <f t="shared" ref="DD59:EI59" si="387">DD58*DD44</f>
        <v>22.777356293032636</v>
      </c>
      <c r="DE59" s="225">
        <f t="shared" si="387"/>
        <v>22.918399293845873</v>
      </c>
      <c r="DF59" s="225">
        <f t="shared" si="387"/>
        <v>23.060315667662646</v>
      </c>
      <c r="DG59" s="225">
        <f t="shared" si="387"/>
        <v>23.203110822623742</v>
      </c>
      <c r="DH59" s="225">
        <f t="shared" si="387"/>
        <v>23.346790200358459</v>
      </c>
      <c r="DI59" s="225">
        <f t="shared" si="387"/>
        <v>23.491359276192028</v>
      </c>
      <c r="DJ59" s="225">
        <f t="shared" si="387"/>
        <v>23.636823559354223</v>
      </c>
      <c r="DK59" s="225">
        <f t="shared" si="387"/>
        <v>23.783188593189344</v>
      </c>
      <c r="DL59" s="225">
        <f t="shared" si="387"/>
        <v>23.930459955367429</v>
      </c>
      <c r="DM59" s="225">
        <f t="shared" si="387"/>
        <v>24.078643258096836</v>
      </c>
      <c r="DN59" s="225">
        <f t="shared" si="387"/>
        <v>24.227744148338086</v>
      </c>
      <c r="DO59" s="225">
        <f t="shared" si="387"/>
        <v>24.377768308019085</v>
      </c>
      <c r="DP59" s="225">
        <f t="shared" si="387"/>
        <v>24.528721454251624</v>
      </c>
      <c r="DQ59" s="225">
        <f t="shared" si="387"/>
        <v>24.680609339549264</v>
      </c>
      <c r="DR59" s="225">
        <f t="shared" si="387"/>
        <v>24.833437752046549</v>
      </c>
      <c r="DS59" s="225">
        <f t="shared" si="387"/>
        <v>24.98721251571957</v>
      </c>
      <c r="DT59" s="225">
        <f t="shared" si="387"/>
        <v>25.141939490607925</v>
      </c>
      <c r="DU59" s="225">
        <f t="shared" si="387"/>
        <v>25.297624573038007</v>
      </c>
      <c r="DV59" s="225">
        <f t="shared" si="387"/>
        <v>25.454273695847725</v>
      </c>
      <c r="DW59" s="225">
        <f t="shared" si="387"/>
        <v>25.611892828612572</v>
      </c>
      <c r="DX59" s="225">
        <f t="shared" si="387"/>
        <v>25.770487977873135</v>
      </c>
      <c r="DY59" s="225">
        <f t="shared" si="387"/>
        <v>25.930065187363969</v>
      </c>
      <c r="DZ59" s="225">
        <f t="shared" si="387"/>
        <v>26.090630538243929</v>
      </c>
      <c r="EA59" s="225">
        <f t="shared" si="387"/>
        <v>26.252190149327898</v>
      </c>
      <c r="EB59" s="225">
        <f t="shared" si="387"/>
        <v>26.414750177319977</v>
      </c>
      <c r="EC59" s="225">
        <f t="shared" si="387"/>
        <v>26.57831681704808</v>
      </c>
      <c r="ED59" s="225">
        <f t="shared" si="387"/>
        <v>26.742896301700039</v>
      </c>
      <c r="EE59" s="225">
        <f t="shared" si="387"/>
        <v>26.908494903061108</v>
      </c>
      <c r="EF59" s="225">
        <f t="shared" si="387"/>
        <v>27.075118931752986</v>
      </c>
      <c r="EG59" s="225">
        <f t="shared" si="387"/>
        <v>27.242774737474292</v>
      </c>
      <c r="EH59" s="225">
        <f t="shared" si="387"/>
        <v>27.411468709242548</v>
      </c>
      <c r="EI59" s="225">
        <f t="shared" si="387"/>
        <v>27.581207275637645</v>
      </c>
      <c r="EJ59" s="225">
        <f t="shared" ref="EJ59:FO59" si="388">EJ58*EJ44</f>
        <v>27.751996905046816</v>
      </c>
      <c r="EK59" s="225">
        <f t="shared" si="388"/>
        <v>27.923844105911158</v>
      </c>
      <c r="EL59" s="225">
        <f t="shared" si="388"/>
        <v>28.096755426973623</v>
      </c>
      <c r="EM59" s="225">
        <f t="shared" si="388"/>
        <v>28.270737457528593</v>
      </c>
      <c r="EN59" s="225">
        <f t="shared" si="388"/>
        <v>28.445796827673</v>
      </c>
      <c r="EO59" s="225">
        <f t="shared" si="388"/>
        <v>28.621940208558946</v>
      </c>
      <c r="EP59" s="225">
        <f t="shared" si="388"/>
        <v>28.79917431264797</v>
      </c>
      <c r="EQ59" s="225">
        <f t="shared" si="388"/>
        <v>28.977505893966821</v>
      </c>
      <c r="ER59" s="225">
        <f t="shared" si="388"/>
        <v>29.156941748364833</v>
      </c>
      <c r="ES59" s="225">
        <f t="shared" si="388"/>
        <v>29.337488713772931</v>
      </c>
      <c r="ET59" s="225">
        <f t="shared" si="388"/>
        <v>29.519153670464181</v>
      </c>
      <c r="EU59" s="225">
        <f t="shared" si="388"/>
        <v>29.701943541315998</v>
      </c>
      <c r="EV59" s="225">
        <f t="shared" si="388"/>
        <v>29.885865292073962</v>
      </c>
      <c r="EW59" s="225">
        <f t="shared" si="388"/>
        <v>30.070925931617264</v>
      </c>
      <c r="EX59" s="225">
        <f t="shared" si="388"/>
        <v>30.257132512225798</v>
      </c>
      <c r="EY59" s="225">
        <f t="shared" si="388"/>
        <v>30.444492129848911</v>
      </c>
      <c r="EZ59" s="225">
        <f t="shared" si="388"/>
        <v>30.633011924375822</v>
      </c>
      <c r="FA59" s="225">
        <f t="shared" si="388"/>
        <v>30.822699079907704</v>
      </c>
      <c r="FB59" s="225">
        <f t="shared" si="388"/>
        <v>31.013560825031451</v>
      </c>
      <c r="FC59" s="225">
        <f t="shared" si="388"/>
        <v>31.205604433095143</v>
      </c>
      <c r="FD59" s="225">
        <f t="shared" si="388"/>
        <v>31.398837222485231</v>
      </c>
      <c r="FE59" s="225">
        <f t="shared" si="388"/>
        <v>31.593266556905412</v>
      </c>
      <c r="FF59" s="225">
        <f t="shared" si="388"/>
        <v>31.788899845657252</v>
      </c>
      <c r="FG59" s="225">
        <f t="shared" si="388"/>
        <v>31.985744543922536</v>
      </c>
      <c r="FH59" s="225">
        <f t="shared" si="388"/>
        <v>32.183808153047373</v>
      </c>
      <c r="FI59" s="225">
        <f t="shared" si="388"/>
        <v>32.38309822082806</v>
      </c>
      <c r="FJ59" s="225">
        <f t="shared" si="388"/>
        <v>32.583622341798694</v>
      </c>
      <c r="FK59" s="225">
        <f t="shared" si="388"/>
        <v>32.785388157520615</v>
      </c>
      <c r="FL59" s="225">
        <f t="shared" si="388"/>
        <v>32.988403356873576</v>
      </c>
      <c r="FM59" s="225">
        <f t="shared" si="388"/>
        <v>33.19267567634877</v>
      </c>
      <c r="FN59" s="225">
        <f t="shared" si="388"/>
        <v>33.398212900343673</v>
      </c>
      <c r="FO59" s="225">
        <f t="shared" si="388"/>
        <v>33.605022861458636</v>
      </c>
      <c r="FP59" s="225">
        <f t="shared" ref="FP59:GU59" si="389">FP58*FP44</f>
        <v>33.813113440795419</v>
      </c>
      <c r="FQ59" s="225">
        <f t="shared" si="389"/>
        <v>34.022492568257498</v>
      </c>
      <c r="FR59" s="225">
        <f t="shared" si="389"/>
        <v>34.233168222852278</v>
      </c>
      <c r="FS59" s="225">
        <f t="shared" si="389"/>
        <v>34.445148432995111</v>
      </c>
      <c r="FT59" s="225">
        <f t="shared" si="389"/>
        <v>34.658441276815317</v>
      </c>
      <c r="FU59" s="225">
        <f t="shared" si="389"/>
        <v>34.873054882463947</v>
      </c>
      <c r="FV59" s="225">
        <f t="shared" si="389"/>
        <v>35.088997428423596</v>
      </c>
      <c r="FW59" s="225">
        <f t="shared" si="389"/>
        <v>35.306277143820004</v>
      </c>
      <c r="FX59" s="225">
        <f t="shared" si="389"/>
        <v>35.524902308735712</v>
      </c>
      <c r="FY59" s="225">
        <f t="shared" si="389"/>
        <v>35.744881254525559</v>
      </c>
      <c r="FZ59" s="225">
        <f t="shared" si="389"/>
        <v>35.966222364134197</v>
      </c>
      <c r="GA59" s="225">
        <f t="shared" si="389"/>
        <v>36.188934072415513</v>
      </c>
      <c r="GB59" s="225">
        <f t="shared" si="389"/>
        <v>36.413024866454116</v>
      </c>
      <c r="GC59" s="225">
        <f t="shared" si="389"/>
        <v>36.63850328588871</v>
      </c>
      <c r="GD59" s="225">
        <f t="shared" si="389"/>
        <v>36.86537792323756</v>
      </c>
      <c r="GE59" s="225">
        <f t="shared" si="389"/>
        <v>37.093657424225917</v>
      </c>
      <c r="GF59" s="225">
        <f t="shared" si="389"/>
        <v>37.32335048811548</v>
      </c>
      <c r="GG59" s="225">
        <f t="shared" si="389"/>
        <v>37.55446586803594</v>
      </c>
      <c r="GH59" s="225">
        <f t="shared" si="389"/>
        <v>37.787012371318511</v>
      </c>
      <c r="GI59" s="225">
        <f t="shared" si="389"/>
        <v>38.020998859831579</v>
      </c>
      <c r="GJ59" s="225">
        <f t="shared" si="389"/>
        <v>38.256434250318378</v>
      </c>
      <c r="GK59" s="225">
        <f t="shared" si="389"/>
        <v>38.493327514736855</v>
      </c>
      <c r="GL59" s="225">
        <f t="shared" si="389"/>
        <v>38.731687680601489</v>
      </c>
      <c r="GM59" s="225">
        <f t="shared" si="389"/>
        <v>38.971523831327382</v>
      </c>
      <c r="GN59" s="225">
        <f t="shared" si="389"/>
        <v>39.21284510657636</v>
      </c>
      <c r="GO59" s="225">
        <f t="shared" si="389"/>
        <v>39.455660702605293</v>
      </c>
      <c r="GP59" s="225">
        <f t="shared" si="389"/>
        <v>39.699979872616545</v>
      </c>
      <c r="GQ59" s="225">
        <f t="shared" si="389"/>
        <v>39.945811927110583</v>
      </c>
      <c r="GR59" s="225">
        <f t="shared" si="389"/>
        <v>40.193166234240785</v>
      </c>
      <c r="GS59" s="225">
        <f t="shared" si="389"/>
        <v>40.442052220170446</v>
      </c>
      <c r="GT59" s="225">
        <f t="shared" si="389"/>
        <v>40.692479369431979</v>
      </c>
      <c r="GU59" s="225">
        <f t="shared" si="389"/>
        <v>40.944457225288367</v>
      </c>
      <c r="GV59" s="225">
        <f t="shared" ref="GV59:GW59" si="390">GV58*GV44</f>
        <v>41.197995390096821</v>
      </c>
      <c r="GW59" s="225">
        <f t="shared" si="390"/>
        <v>41.45310352567472</v>
      </c>
    </row>
    <row r="60" spans="1:205" x14ac:dyDescent="0.3">
      <c r="F60" s="7"/>
    </row>
    <row r="61" spans="1:205" x14ac:dyDescent="0.3">
      <c r="D61" s="141" t="s">
        <v>253</v>
      </c>
      <c r="E61" s="127" t="s">
        <v>254</v>
      </c>
      <c r="F61" s="222">
        <f>'Operating Assumptions'!F93</f>
        <v>6516.24</v>
      </c>
      <c r="L61" s="181">
        <f>$F$61</f>
        <v>6516.24</v>
      </c>
      <c r="M61" s="181">
        <f t="shared" ref="M61:BX61" si="391">$F$61</f>
        <v>6516.24</v>
      </c>
      <c r="N61" s="181">
        <f t="shared" si="391"/>
        <v>6516.24</v>
      </c>
      <c r="O61" s="181">
        <f t="shared" si="391"/>
        <v>6516.24</v>
      </c>
      <c r="P61" s="181">
        <f t="shared" si="391"/>
        <v>6516.24</v>
      </c>
      <c r="Q61" s="181">
        <f t="shared" si="391"/>
        <v>6516.24</v>
      </c>
      <c r="R61" s="181">
        <f t="shared" si="391"/>
        <v>6516.24</v>
      </c>
      <c r="S61" s="181">
        <f t="shared" si="391"/>
        <v>6516.24</v>
      </c>
      <c r="T61" s="181">
        <f t="shared" si="391"/>
        <v>6516.24</v>
      </c>
      <c r="U61" s="181">
        <f t="shared" si="391"/>
        <v>6516.24</v>
      </c>
      <c r="V61" s="181">
        <f t="shared" si="391"/>
        <v>6516.24</v>
      </c>
      <c r="W61" s="181">
        <f t="shared" si="391"/>
        <v>6516.24</v>
      </c>
      <c r="X61" s="181">
        <f t="shared" si="391"/>
        <v>6516.24</v>
      </c>
      <c r="Y61" s="181">
        <f t="shared" si="391"/>
        <v>6516.24</v>
      </c>
      <c r="Z61" s="181">
        <f t="shared" si="391"/>
        <v>6516.24</v>
      </c>
      <c r="AA61" s="181">
        <f t="shared" si="391"/>
        <v>6516.24</v>
      </c>
      <c r="AB61" s="181">
        <f t="shared" si="391"/>
        <v>6516.24</v>
      </c>
      <c r="AC61" s="181">
        <f t="shared" si="391"/>
        <v>6516.24</v>
      </c>
      <c r="AD61" s="181">
        <f t="shared" si="391"/>
        <v>6516.24</v>
      </c>
      <c r="AE61" s="181">
        <f t="shared" si="391"/>
        <v>6516.24</v>
      </c>
      <c r="AF61" s="181">
        <f t="shared" si="391"/>
        <v>6516.24</v>
      </c>
      <c r="AG61" s="181">
        <f t="shared" si="391"/>
        <v>6516.24</v>
      </c>
      <c r="AH61" s="181">
        <f t="shared" si="391"/>
        <v>6516.24</v>
      </c>
      <c r="AI61" s="181">
        <f t="shared" si="391"/>
        <v>6516.24</v>
      </c>
      <c r="AJ61" s="181">
        <f t="shared" si="391"/>
        <v>6516.24</v>
      </c>
      <c r="AK61" s="181">
        <f t="shared" si="391"/>
        <v>6516.24</v>
      </c>
      <c r="AL61" s="181">
        <f t="shared" si="391"/>
        <v>6516.24</v>
      </c>
      <c r="AM61" s="181">
        <f t="shared" si="391"/>
        <v>6516.24</v>
      </c>
      <c r="AN61" s="181">
        <f t="shared" si="391"/>
        <v>6516.24</v>
      </c>
      <c r="AO61" s="181">
        <f t="shared" si="391"/>
        <v>6516.24</v>
      </c>
      <c r="AP61" s="181">
        <f t="shared" si="391"/>
        <v>6516.24</v>
      </c>
      <c r="AQ61" s="181">
        <f t="shared" si="391"/>
        <v>6516.24</v>
      </c>
      <c r="AR61" s="181">
        <f t="shared" si="391"/>
        <v>6516.24</v>
      </c>
      <c r="AS61" s="181">
        <f t="shared" si="391"/>
        <v>6516.24</v>
      </c>
      <c r="AT61" s="181">
        <f t="shared" si="391"/>
        <v>6516.24</v>
      </c>
      <c r="AU61" s="181">
        <f t="shared" si="391"/>
        <v>6516.24</v>
      </c>
      <c r="AV61" s="181">
        <f t="shared" si="391"/>
        <v>6516.24</v>
      </c>
      <c r="AW61" s="181">
        <f t="shared" si="391"/>
        <v>6516.24</v>
      </c>
      <c r="AX61" s="181">
        <f t="shared" si="391"/>
        <v>6516.24</v>
      </c>
      <c r="AY61" s="181">
        <f t="shared" si="391"/>
        <v>6516.24</v>
      </c>
      <c r="AZ61" s="181">
        <f t="shared" si="391"/>
        <v>6516.24</v>
      </c>
      <c r="BA61" s="181">
        <f t="shared" si="391"/>
        <v>6516.24</v>
      </c>
      <c r="BB61" s="181">
        <f t="shared" si="391"/>
        <v>6516.24</v>
      </c>
      <c r="BC61" s="181">
        <f t="shared" si="391"/>
        <v>6516.24</v>
      </c>
      <c r="BD61" s="181">
        <f t="shared" si="391"/>
        <v>6516.24</v>
      </c>
      <c r="BE61" s="181">
        <f t="shared" si="391"/>
        <v>6516.24</v>
      </c>
      <c r="BF61" s="181">
        <f t="shared" si="391"/>
        <v>6516.24</v>
      </c>
      <c r="BG61" s="181">
        <f t="shared" si="391"/>
        <v>6516.24</v>
      </c>
      <c r="BH61" s="181">
        <f t="shared" si="391"/>
        <v>6516.24</v>
      </c>
      <c r="BI61" s="181">
        <f t="shared" si="391"/>
        <v>6516.24</v>
      </c>
      <c r="BJ61" s="181">
        <f t="shared" si="391"/>
        <v>6516.24</v>
      </c>
      <c r="BK61" s="181">
        <f t="shared" si="391"/>
        <v>6516.24</v>
      </c>
      <c r="BL61" s="181">
        <f t="shared" si="391"/>
        <v>6516.24</v>
      </c>
      <c r="BM61" s="181">
        <f t="shared" si="391"/>
        <v>6516.24</v>
      </c>
      <c r="BN61" s="181">
        <f t="shared" si="391"/>
        <v>6516.24</v>
      </c>
      <c r="BO61" s="181">
        <f t="shared" si="391"/>
        <v>6516.24</v>
      </c>
      <c r="BP61" s="181">
        <f t="shared" si="391"/>
        <v>6516.24</v>
      </c>
      <c r="BQ61" s="181">
        <f t="shared" si="391"/>
        <v>6516.24</v>
      </c>
      <c r="BR61" s="181">
        <f t="shared" si="391"/>
        <v>6516.24</v>
      </c>
      <c r="BS61" s="181">
        <f t="shared" si="391"/>
        <v>6516.24</v>
      </c>
      <c r="BT61" s="181">
        <f t="shared" si="391"/>
        <v>6516.24</v>
      </c>
      <c r="BU61" s="181">
        <f t="shared" si="391"/>
        <v>6516.24</v>
      </c>
      <c r="BV61" s="181">
        <f t="shared" si="391"/>
        <v>6516.24</v>
      </c>
      <c r="BW61" s="181">
        <f t="shared" si="391"/>
        <v>6516.24</v>
      </c>
      <c r="BX61" s="181">
        <f t="shared" si="391"/>
        <v>6516.24</v>
      </c>
      <c r="BY61" s="181">
        <f t="shared" ref="BY61:EJ61" si="392">$F$61</f>
        <v>6516.24</v>
      </c>
      <c r="BZ61" s="181">
        <f t="shared" si="392"/>
        <v>6516.24</v>
      </c>
      <c r="CA61" s="181">
        <f t="shared" si="392"/>
        <v>6516.24</v>
      </c>
      <c r="CB61" s="181">
        <f t="shared" si="392"/>
        <v>6516.24</v>
      </c>
      <c r="CC61" s="181">
        <f t="shared" si="392"/>
        <v>6516.24</v>
      </c>
      <c r="CD61" s="181">
        <f t="shared" si="392"/>
        <v>6516.24</v>
      </c>
      <c r="CE61" s="181">
        <f t="shared" si="392"/>
        <v>6516.24</v>
      </c>
      <c r="CF61" s="181">
        <f t="shared" si="392"/>
        <v>6516.24</v>
      </c>
      <c r="CG61" s="181">
        <f t="shared" si="392"/>
        <v>6516.24</v>
      </c>
      <c r="CH61" s="181">
        <f t="shared" si="392"/>
        <v>6516.24</v>
      </c>
      <c r="CI61" s="181">
        <f t="shared" si="392"/>
        <v>6516.24</v>
      </c>
      <c r="CJ61" s="181">
        <f t="shared" si="392"/>
        <v>6516.24</v>
      </c>
      <c r="CK61" s="181">
        <f t="shared" si="392"/>
        <v>6516.24</v>
      </c>
      <c r="CL61" s="181">
        <f t="shared" si="392"/>
        <v>6516.24</v>
      </c>
      <c r="CM61" s="181">
        <f t="shared" si="392"/>
        <v>6516.24</v>
      </c>
      <c r="CN61" s="181">
        <f t="shared" si="392"/>
        <v>6516.24</v>
      </c>
      <c r="CO61" s="181">
        <f t="shared" si="392"/>
        <v>6516.24</v>
      </c>
      <c r="CP61" s="181">
        <f t="shared" si="392"/>
        <v>6516.24</v>
      </c>
      <c r="CQ61" s="181">
        <f t="shared" si="392"/>
        <v>6516.24</v>
      </c>
      <c r="CR61" s="181">
        <f t="shared" si="392"/>
        <v>6516.24</v>
      </c>
      <c r="CS61" s="181">
        <f t="shared" si="392"/>
        <v>6516.24</v>
      </c>
      <c r="CT61" s="181">
        <f t="shared" si="392"/>
        <v>6516.24</v>
      </c>
      <c r="CU61" s="181">
        <f t="shared" si="392"/>
        <v>6516.24</v>
      </c>
      <c r="CV61" s="181">
        <f t="shared" si="392"/>
        <v>6516.24</v>
      </c>
      <c r="CW61" s="181">
        <f t="shared" si="392"/>
        <v>6516.24</v>
      </c>
      <c r="CX61" s="181">
        <f t="shared" si="392"/>
        <v>6516.24</v>
      </c>
      <c r="CY61" s="181">
        <f t="shared" si="392"/>
        <v>6516.24</v>
      </c>
      <c r="CZ61" s="181">
        <f t="shared" si="392"/>
        <v>6516.24</v>
      </c>
      <c r="DA61" s="181">
        <f t="shared" si="392"/>
        <v>6516.24</v>
      </c>
      <c r="DB61" s="181">
        <f t="shared" si="392"/>
        <v>6516.24</v>
      </c>
      <c r="DC61" s="181">
        <f t="shared" si="392"/>
        <v>6516.24</v>
      </c>
      <c r="DD61" s="181">
        <f t="shared" si="392"/>
        <v>6516.24</v>
      </c>
      <c r="DE61" s="181">
        <f t="shared" si="392"/>
        <v>6516.24</v>
      </c>
      <c r="DF61" s="181">
        <f t="shared" si="392"/>
        <v>6516.24</v>
      </c>
      <c r="DG61" s="181">
        <f t="shared" si="392"/>
        <v>6516.24</v>
      </c>
      <c r="DH61" s="181">
        <f t="shared" si="392"/>
        <v>6516.24</v>
      </c>
      <c r="DI61" s="181">
        <f t="shared" si="392"/>
        <v>6516.24</v>
      </c>
      <c r="DJ61" s="181">
        <f t="shared" si="392"/>
        <v>6516.24</v>
      </c>
      <c r="DK61" s="181">
        <f t="shared" si="392"/>
        <v>6516.24</v>
      </c>
      <c r="DL61" s="181">
        <f t="shared" si="392"/>
        <v>6516.24</v>
      </c>
      <c r="DM61" s="181">
        <f t="shared" si="392"/>
        <v>6516.24</v>
      </c>
      <c r="DN61" s="181">
        <f t="shared" si="392"/>
        <v>6516.24</v>
      </c>
      <c r="DO61" s="181">
        <f t="shared" si="392"/>
        <v>6516.24</v>
      </c>
      <c r="DP61" s="181">
        <f t="shared" si="392"/>
        <v>6516.24</v>
      </c>
      <c r="DQ61" s="181">
        <f t="shared" si="392"/>
        <v>6516.24</v>
      </c>
      <c r="DR61" s="181">
        <f t="shared" si="392"/>
        <v>6516.24</v>
      </c>
      <c r="DS61" s="181">
        <f t="shared" si="392"/>
        <v>6516.24</v>
      </c>
      <c r="DT61" s="181">
        <f t="shared" si="392"/>
        <v>6516.24</v>
      </c>
      <c r="DU61" s="181">
        <f t="shared" si="392"/>
        <v>6516.24</v>
      </c>
      <c r="DV61" s="181">
        <f t="shared" si="392"/>
        <v>6516.24</v>
      </c>
      <c r="DW61" s="181">
        <f t="shared" si="392"/>
        <v>6516.24</v>
      </c>
      <c r="DX61" s="181">
        <f t="shared" si="392"/>
        <v>6516.24</v>
      </c>
      <c r="DY61" s="181">
        <f t="shared" si="392"/>
        <v>6516.24</v>
      </c>
      <c r="DZ61" s="181">
        <f t="shared" si="392"/>
        <v>6516.24</v>
      </c>
      <c r="EA61" s="181">
        <f t="shared" si="392"/>
        <v>6516.24</v>
      </c>
      <c r="EB61" s="181">
        <f t="shared" si="392"/>
        <v>6516.24</v>
      </c>
      <c r="EC61" s="181">
        <f t="shared" si="392"/>
        <v>6516.24</v>
      </c>
      <c r="ED61" s="181">
        <f t="shared" si="392"/>
        <v>6516.24</v>
      </c>
      <c r="EE61" s="181">
        <f t="shared" si="392"/>
        <v>6516.24</v>
      </c>
      <c r="EF61" s="181">
        <f t="shared" si="392"/>
        <v>6516.24</v>
      </c>
      <c r="EG61" s="181">
        <f t="shared" si="392"/>
        <v>6516.24</v>
      </c>
      <c r="EH61" s="181">
        <f t="shared" si="392"/>
        <v>6516.24</v>
      </c>
      <c r="EI61" s="181">
        <f t="shared" si="392"/>
        <v>6516.24</v>
      </c>
      <c r="EJ61" s="181">
        <f t="shared" si="392"/>
        <v>6516.24</v>
      </c>
      <c r="EK61" s="181">
        <f t="shared" ref="EK61:GV61" si="393">$F$61</f>
        <v>6516.24</v>
      </c>
      <c r="EL61" s="181">
        <f t="shared" si="393"/>
        <v>6516.24</v>
      </c>
      <c r="EM61" s="181">
        <f t="shared" si="393"/>
        <v>6516.24</v>
      </c>
      <c r="EN61" s="181">
        <f t="shared" si="393"/>
        <v>6516.24</v>
      </c>
      <c r="EO61" s="181">
        <f t="shared" si="393"/>
        <v>6516.24</v>
      </c>
      <c r="EP61" s="181">
        <f t="shared" si="393"/>
        <v>6516.24</v>
      </c>
      <c r="EQ61" s="181">
        <f t="shared" si="393"/>
        <v>6516.24</v>
      </c>
      <c r="ER61" s="181">
        <f t="shared" si="393"/>
        <v>6516.24</v>
      </c>
      <c r="ES61" s="181">
        <f t="shared" si="393"/>
        <v>6516.24</v>
      </c>
      <c r="ET61" s="181">
        <f t="shared" si="393"/>
        <v>6516.24</v>
      </c>
      <c r="EU61" s="181">
        <f t="shared" si="393"/>
        <v>6516.24</v>
      </c>
      <c r="EV61" s="181">
        <f t="shared" si="393"/>
        <v>6516.24</v>
      </c>
      <c r="EW61" s="181">
        <f t="shared" si="393"/>
        <v>6516.24</v>
      </c>
      <c r="EX61" s="181">
        <f t="shared" si="393"/>
        <v>6516.24</v>
      </c>
      <c r="EY61" s="181">
        <f t="shared" si="393"/>
        <v>6516.24</v>
      </c>
      <c r="EZ61" s="181">
        <f t="shared" si="393"/>
        <v>6516.24</v>
      </c>
      <c r="FA61" s="181">
        <f t="shared" si="393"/>
        <v>6516.24</v>
      </c>
      <c r="FB61" s="181">
        <f t="shared" si="393"/>
        <v>6516.24</v>
      </c>
      <c r="FC61" s="181">
        <f t="shared" si="393"/>
        <v>6516.24</v>
      </c>
      <c r="FD61" s="181">
        <f t="shared" si="393"/>
        <v>6516.24</v>
      </c>
      <c r="FE61" s="181">
        <f t="shared" si="393"/>
        <v>6516.24</v>
      </c>
      <c r="FF61" s="181">
        <f t="shared" si="393"/>
        <v>6516.24</v>
      </c>
      <c r="FG61" s="181">
        <f t="shared" si="393"/>
        <v>6516.24</v>
      </c>
      <c r="FH61" s="181">
        <f t="shared" si="393"/>
        <v>6516.24</v>
      </c>
      <c r="FI61" s="181">
        <f t="shared" si="393"/>
        <v>6516.24</v>
      </c>
      <c r="FJ61" s="181">
        <f t="shared" si="393"/>
        <v>6516.24</v>
      </c>
      <c r="FK61" s="181">
        <f t="shared" si="393"/>
        <v>6516.24</v>
      </c>
      <c r="FL61" s="181">
        <f t="shared" si="393"/>
        <v>6516.24</v>
      </c>
      <c r="FM61" s="181">
        <f t="shared" si="393"/>
        <v>6516.24</v>
      </c>
      <c r="FN61" s="181">
        <f t="shared" si="393"/>
        <v>6516.24</v>
      </c>
      <c r="FO61" s="181">
        <f t="shared" si="393"/>
        <v>6516.24</v>
      </c>
      <c r="FP61" s="181">
        <f t="shared" si="393"/>
        <v>6516.24</v>
      </c>
      <c r="FQ61" s="181">
        <f t="shared" si="393"/>
        <v>6516.24</v>
      </c>
      <c r="FR61" s="181">
        <f t="shared" si="393"/>
        <v>6516.24</v>
      </c>
      <c r="FS61" s="181">
        <f t="shared" si="393"/>
        <v>6516.24</v>
      </c>
      <c r="FT61" s="181">
        <f t="shared" si="393"/>
        <v>6516.24</v>
      </c>
      <c r="FU61" s="181">
        <f t="shared" si="393"/>
        <v>6516.24</v>
      </c>
      <c r="FV61" s="181">
        <f t="shared" si="393"/>
        <v>6516.24</v>
      </c>
      <c r="FW61" s="181">
        <f t="shared" si="393"/>
        <v>6516.24</v>
      </c>
      <c r="FX61" s="181">
        <f t="shared" si="393"/>
        <v>6516.24</v>
      </c>
      <c r="FY61" s="181">
        <f t="shared" si="393"/>
        <v>6516.24</v>
      </c>
      <c r="FZ61" s="181">
        <f t="shared" si="393"/>
        <v>6516.24</v>
      </c>
      <c r="GA61" s="181">
        <f t="shared" si="393"/>
        <v>6516.24</v>
      </c>
      <c r="GB61" s="181">
        <f t="shared" si="393"/>
        <v>6516.24</v>
      </c>
      <c r="GC61" s="181">
        <f t="shared" si="393"/>
        <v>6516.24</v>
      </c>
      <c r="GD61" s="181">
        <f t="shared" si="393"/>
        <v>6516.24</v>
      </c>
      <c r="GE61" s="181">
        <f t="shared" si="393"/>
        <v>6516.24</v>
      </c>
      <c r="GF61" s="181">
        <f t="shared" si="393"/>
        <v>6516.24</v>
      </c>
      <c r="GG61" s="181">
        <f t="shared" si="393"/>
        <v>6516.24</v>
      </c>
      <c r="GH61" s="181">
        <f t="shared" si="393"/>
        <v>6516.24</v>
      </c>
      <c r="GI61" s="181">
        <f t="shared" si="393"/>
        <v>6516.24</v>
      </c>
      <c r="GJ61" s="181">
        <f t="shared" si="393"/>
        <v>6516.24</v>
      </c>
      <c r="GK61" s="181">
        <f t="shared" si="393"/>
        <v>6516.24</v>
      </c>
      <c r="GL61" s="181">
        <f t="shared" si="393"/>
        <v>6516.24</v>
      </c>
      <c r="GM61" s="181">
        <f t="shared" si="393"/>
        <v>6516.24</v>
      </c>
      <c r="GN61" s="181">
        <f t="shared" si="393"/>
        <v>6516.24</v>
      </c>
      <c r="GO61" s="181">
        <f t="shared" si="393"/>
        <v>6516.24</v>
      </c>
      <c r="GP61" s="181">
        <f t="shared" si="393"/>
        <v>6516.24</v>
      </c>
      <c r="GQ61" s="181">
        <f t="shared" si="393"/>
        <v>6516.24</v>
      </c>
      <c r="GR61" s="181">
        <f t="shared" si="393"/>
        <v>6516.24</v>
      </c>
      <c r="GS61" s="181">
        <f t="shared" si="393"/>
        <v>6516.24</v>
      </c>
      <c r="GT61" s="181">
        <f t="shared" si="393"/>
        <v>6516.24</v>
      </c>
      <c r="GU61" s="181">
        <f t="shared" si="393"/>
        <v>6516.24</v>
      </c>
      <c r="GV61" s="181">
        <f t="shared" si="393"/>
        <v>6516.24</v>
      </c>
      <c r="GW61" s="181">
        <f t="shared" ref="GW61" si="394">$F$61</f>
        <v>6516.24</v>
      </c>
    </row>
    <row r="62" spans="1:205" x14ac:dyDescent="0.3">
      <c r="D62" s="141" t="s">
        <v>255</v>
      </c>
      <c r="E62" s="127" t="s">
        <v>114</v>
      </c>
      <c r="F62" s="176">
        <f>Scenarios!J13</f>
        <v>3.0000000000000003E-4</v>
      </c>
      <c r="L62" s="184">
        <f>$F$62</f>
        <v>3.0000000000000003E-4</v>
      </c>
      <c r="M62" s="184">
        <f t="shared" ref="M62:BX62" si="395">$F$62</f>
        <v>3.0000000000000003E-4</v>
      </c>
      <c r="N62" s="184">
        <f t="shared" si="395"/>
        <v>3.0000000000000003E-4</v>
      </c>
      <c r="O62" s="184">
        <f t="shared" si="395"/>
        <v>3.0000000000000003E-4</v>
      </c>
      <c r="P62" s="184">
        <f t="shared" si="395"/>
        <v>3.0000000000000003E-4</v>
      </c>
      <c r="Q62" s="184">
        <f t="shared" si="395"/>
        <v>3.0000000000000003E-4</v>
      </c>
      <c r="R62" s="184">
        <f t="shared" si="395"/>
        <v>3.0000000000000003E-4</v>
      </c>
      <c r="S62" s="184">
        <f t="shared" si="395"/>
        <v>3.0000000000000003E-4</v>
      </c>
      <c r="T62" s="184">
        <f t="shared" si="395"/>
        <v>3.0000000000000003E-4</v>
      </c>
      <c r="U62" s="184">
        <f t="shared" si="395"/>
        <v>3.0000000000000003E-4</v>
      </c>
      <c r="V62" s="184">
        <f t="shared" si="395"/>
        <v>3.0000000000000003E-4</v>
      </c>
      <c r="W62" s="184">
        <f t="shared" si="395"/>
        <v>3.0000000000000003E-4</v>
      </c>
      <c r="X62" s="184">
        <f t="shared" si="395"/>
        <v>3.0000000000000003E-4</v>
      </c>
      <c r="Y62" s="184">
        <f t="shared" si="395"/>
        <v>3.0000000000000003E-4</v>
      </c>
      <c r="Z62" s="184">
        <f t="shared" si="395"/>
        <v>3.0000000000000003E-4</v>
      </c>
      <c r="AA62" s="184">
        <f t="shared" si="395"/>
        <v>3.0000000000000003E-4</v>
      </c>
      <c r="AB62" s="184">
        <f t="shared" si="395"/>
        <v>3.0000000000000003E-4</v>
      </c>
      <c r="AC62" s="184">
        <f t="shared" si="395"/>
        <v>3.0000000000000003E-4</v>
      </c>
      <c r="AD62" s="184">
        <f t="shared" si="395"/>
        <v>3.0000000000000003E-4</v>
      </c>
      <c r="AE62" s="184">
        <f t="shared" si="395"/>
        <v>3.0000000000000003E-4</v>
      </c>
      <c r="AF62" s="184">
        <f t="shared" si="395"/>
        <v>3.0000000000000003E-4</v>
      </c>
      <c r="AG62" s="184">
        <f t="shared" si="395"/>
        <v>3.0000000000000003E-4</v>
      </c>
      <c r="AH62" s="184">
        <f t="shared" si="395"/>
        <v>3.0000000000000003E-4</v>
      </c>
      <c r="AI62" s="184">
        <f t="shared" si="395"/>
        <v>3.0000000000000003E-4</v>
      </c>
      <c r="AJ62" s="184">
        <f t="shared" si="395"/>
        <v>3.0000000000000003E-4</v>
      </c>
      <c r="AK62" s="184">
        <f t="shared" si="395"/>
        <v>3.0000000000000003E-4</v>
      </c>
      <c r="AL62" s="184">
        <f t="shared" si="395"/>
        <v>3.0000000000000003E-4</v>
      </c>
      <c r="AM62" s="184">
        <f t="shared" si="395"/>
        <v>3.0000000000000003E-4</v>
      </c>
      <c r="AN62" s="184">
        <f t="shared" si="395"/>
        <v>3.0000000000000003E-4</v>
      </c>
      <c r="AO62" s="184">
        <f t="shared" si="395"/>
        <v>3.0000000000000003E-4</v>
      </c>
      <c r="AP62" s="184">
        <f t="shared" si="395"/>
        <v>3.0000000000000003E-4</v>
      </c>
      <c r="AQ62" s="184">
        <f t="shared" si="395"/>
        <v>3.0000000000000003E-4</v>
      </c>
      <c r="AR62" s="184">
        <f t="shared" si="395"/>
        <v>3.0000000000000003E-4</v>
      </c>
      <c r="AS62" s="184">
        <f t="shared" si="395"/>
        <v>3.0000000000000003E-4</v>
      </c>
      <c r="AT62" s="184">
        <f t="shared" si="395"/>
        <v>3.0000000000000003E-4</v>
      </c>
      <c r="AU62" s="184">
        <f t="shared" si="395"/>
        <v>3.0000000000000003E-4</v>
      </c>
      <c r="AV62" s="184">
        <f t="shared" si="395"/>
        <v>3.0000000000000003E-4</v>
      </c>
      <c r="AW62" s="184">
        <f t="shared" si="395"/>
        <v>3.0000000000000003E-4</v>
      </c>
      <c r="AX62" s="184">
        <f t="shared" si="395"/>
        <v>3.0000000000000003E-4</v>
      </c>
      <c r="AY62" s="184">
        <f t="shared" si="395"/>
        <v>3.0000000000000003E-4</v>
      </c>
      <c r="AZ62" s="184">
        <f t="shared" si="395"/>
        <v>3.0000000000000003E-4</v>
      </c>
      <c r="BA62" s="184">
        <f t="shared" si="395"/>
        <v>3.0000000000000003E-4</v>
      </c>
      <c r="BB62" s="184">
        <f t="shared" si="395"/>
        <v>3.0000000000000003E-4</v>
      </c>
      <c r="BC62" s="184">
        <f t="shared" si="395"/>
        <v>3.0000000000000003E-4</v>
      </c>
      <c r="BD62" s="184">
        <f t="shared" si="395"/>
        <v>3.0000000000000003E-4</v>
      </c>
      <c r="BE62" s="184">
        <f t="shared" si="395"/>
        <v>3.0000000000000003E-4</v>
      </c>
      <c r="BF62" s="184">
        <f t="shared" si="395"/>
        <v>3.0000000000000003E-4</v>
      </c>
      <c r="BG62" s="184">
        <f t="shared" si="395"/>
        <v>3.0000000000000003E-4</v>
      </c>
      <c r="BH62" s="184">
        <f t="shared" si="395"/>
        <v>3.0000000000000003E-4</v>
      </c>
      <c r="BI62" s="184">
        <f t="shared" si="395"/>
        <v>3.0000000000000003E-4</v>
      </c>
      <c r="BJ62" s="184">
        <f t="shared" si="395"/>
        <v>3.0000000000000003E-4</v>
      </c>
      <c r="BK62" s="184">
        <f t="shared" si="395"/>
        <v>3.0000000000000003E-4</v>
      </c>
      <c r="BL62" s="184">
        <f t="shared" si="395"/>
        <v>3.0000000000000003E-4</v>
      </c>
      <c r="BM62" s="184">
        <f t="shared" si="395"/>
        <v>3.0000000000000003E-4</v>
      </c>
      <c r="BN62" s="184">
        <f t="shared" si="395"/>
        <v>3.0000000000000003E-4</v>
      </c>
      <c r="BO62" s="184">
        <f t="shared" si="395"/>
        <v>3.0000000000000003E-4</v>
      </c>
      <c r="BP62" s="184">
        <f t="shared" si="395"/>
        <v>3.0000000000000003E-4</v>
      </c>
      <c r="BQ62" s="184">
        <f t="shared" si="395"/>
        <v>3.0000000000000003E-4</v>
      </c>
      <c r="BR62" s="184">
        <f t="shared" si="395"/>
        <v>3.0000000000000003E-4</v>
      </c>
      <c r="BS62" s="184">
        <f t="shared" si="395"/>
        <v>3.0000000000000003E-4</v>
      </c>
      <c r="BT62" s="184">
        <f t="shared" si="395"/>
        <v>3.0000000000000003E-4</v>
      </c>
      <c r="BU62" s="184">
        <f t="shared" si="395"/>
        <v>3.0000000000000003E-4</v>
      </c>
      <c r="BV62" s="184">
        <f t="shared" si="395"/>
        <v>3.0000000000000003E-4</v>
      </c>
      <c r="BW62" s="184">
        <f t="shared" si="395"/>
        <v>3.0000000000000003E-4</v>
      </c>
      <c r="BX62" s="184">
        <f t="shared" si="395"/>
        <v>3.0000000000000003E-4</v>
      </c>
      <c r="BY62" s="184">
        <f t="shared" ref="BY62:EJ62" si="396">$F$62</f>
        <v>3.0000000000000003E-4</v>
      </c>
      <c r="BZ62" s="184">
        <f t="shared" si="396"/>
        <v>3.0000000000000003E-4</v>
      </c>
      <c r="CA62" s="184">
        <f t="shared" si="396"/>
        <v>3.0000000000000003E-4</v>
      </c>
      <c r="CB62" s="184">
        <f t="shared" si="396"/>
        <v>3.0000000000000003E-4</v>
      </c>
      <c r="CC62" s="184">
        <f t="shared" si="396"/>
        <v>3.0000000000000003E-4</v>
      </c>
      <c r="CD62" s="184">
        <f t="shared" si="396"/>
        <v>3.0000000000000003E-4</v>
      </c>
      <c r="CE62" s="184">
        <f t="shared" si="396"/>
        <v>3.0000000000000003E-4</v>
      </c>
      <c r="CF62" s="184">
        <f t="shared" si="396"/>
        <v>3.0000000000000003E-4</v>
      </c>
      <c r="CG62" s="184">
        <f t="shared" si="396"/>
        <v>3.0000000000000003E-4</v>
      </c>
      <c r="CH62" s="184">
        <f t="shared" si="396"/>
        <v>3.0000000000000003E-4</v>
      </c>
      <c r="CI62" s="184">
        <f t="shared" si="396"/>
        <v>3.0000000000000003E-4</v>
      </c>
      <c r="CJ62" s="184">
        <f t="shared" si="396"/>
        <v>3.0000000000000003E-4</v>
      </c>
      <c r="CK62" s="184">
        <f t="shared" si="396"/>
        <v>3.0000000000000003E-4</v>
      </c>
      <c r="CL62" s="184">
        <f t="shared" si="396"/>
        <v>3.0000000000000003E-4</v>
      </c>
      <c r="CM62" s="184">
        <f t="shared" si="396"/>
        <v>3.0000000000000003E-4</v>
      </c>
      <c r="CN62" s="184">
        <f t="shared" si="396"/>
        <v>3.0000000000000003E-4</v>
      </c>
      <c r="CO62" s="184">
        <f t="shared" si="396"/>
        <v>3.0000000000000003E-4</v>
      </c>
      <c r="CP62" s="184">
        <f t="shared" si="396"/>
        <v>3.0000000000000003E-4</v>
      </c>
      <c r="CQ62" s="184">
        <f t="shared" si="396"/>
        <v>3.0000000000000003E-4</v>
      </c>
      <c r="CR62" s="184">
        <f t="shared" si="396"/>
        <v>3.0000000000000003E-4</v>
      </c>
      <c r="CS62" s="184">
        <f t="shared" si="396"/>
        <v>3.0000000000000003E-4</v>
      </c>
      <c r="CT62" s="184">
        <f t="shared" si="396"/>
        <v>3.0000000000000003E-4</v>
      </c>
      <c r="CU62" s="184">
        <f t="shared" si="396"/>
        <v>3.0000000000000003E-4</v>
      </c>
      <c r="CV62" s="184">
        <f t="shared" si="396"/>
        <v>3.0000000000000003E-4</v>
      </c>
      <c r="CW62" s="184">
        <f t="shared" si="396"/>
        <v>3.0000000000000003E-4</v>
      </c>
      <c r="CX62" s="184">
        <f t="shared" si="396"/>
        <v>3.0000000000000003E-4</v>
      </c>
      <c r="CY62" s="184">
        <f t="shared" si="396"/>
        <v>3.0000000000000003E-4</v>
      </c>
      <c r="CZ62" s="184">
        <f t="shared" si="396"/>
        <v>3.0000000000000003E-4</v>
      </c>
      <c r="DA62" s="184">
        <f t="shared" si="396"/>
        <v>3.0000000000000003E-4</v>
      </c>
      <c r="DB62" s="184">
        <f t="shared" si="396"/>
        <v>3.0000000000000003E-4</v>
      </c>
      <c r="DC62" s="184">
        <f t="shared" si="396"/>
        <v>3.0000000000000003E-4</v>
      </c>
      <c r="DD62" s="184">
        <f t="shared" si="396"/>
        <v>3.0000000000000003E-4</v>
      </c>
      <c r="DE62" s="184">
        <f t="shared" si="396"/>
        <v>3.0000000000000003E-4</v>
      </c>
      <c r="DF62" s="184">
        <f t="shared" si="396"/>
        <v>3.0000000000000003E-4</v>
      </c>
      <c r="DG62" s="184">
        <f t="shared" si="396"/>
        <v>3.0000000000000003E-4</v>
      </c>
      <c r="DH62" s="184">
        <f t="shared" si="396"/>
        <v>3.0000000000000003E-4</v>
      </c>
      <c r="DI62" s="184">
        <f t="shared" si="396"/>
        <v>3.0000000000000003E-4</v>
      </c>
      <c r="DJ62" s="184">
        <f t="shared" si="396"/>
        <v>3.0000000000000003E-4</v>
      </c>
      <c r="DK62" s="184">
        <f t="shared" si="396"/>
        <v>3.0000000000000003E-4</v>
      </c>
      <c r="DL62" s="184">
        <f t="shared" si="396"/>
        <v>3.0000000000000003E-4</v>
      </c>
      <c r="DM62" s="184">
        <f t="shared" si="396"/>
        <v>3.0000000000000003E-4</v>
      </c>
      <c r="DN62" s="184">
        <f t="shared" si="396"/>
        <v>3.0000000000000003E-4</v>
      </c>
      <c r="DO62" s="184">
        <f t="shared" si="396"/>
        <v>3.0000000000000003E-4</v>
      </c>
      <c r="DP62" s="184">
        <f t="shared" si="396"/>
        <v>3.0000000000000003E-4</v>
      </c>
      <c r="DQ62" s="184">
        <f t="shared" si="396"/>
        <v>3.0000000000000003E-4</v>
      </c>
      <c r="DR62" s="184">
        <f t="shared" si="396"/>
        <v>3.0000000000000003E-4</v>
      </c>
      <c r="DS62" s="184">
        <f t="shared" si="396"/>
        <v>3.0000000000000003E-4</v>
      </c>
      <c r="DT62" s="184">
        <f t="shared" si="396"/>
        <v>3.0000000000000003E-4</v>
      </c>
      <c r="DU62" s="184">
        <f t="shared" si="396"/>
        <v>3.0000000000000003E-4</v>
      </c>
      <c r="DV62" s="184">
        <f t="shared" si="396"/>
        <v>3.0000000000000003E-4</v>
      </c>
      <c r="DW62" s="184">
        <f t="shared" si="396"/>
        <v>3.0000000000000003E-4</v>
      </c>
      <c r="DX62" s="184">
        <f t="shared" si="396"/>
        <v>3.0000000000000003E-4</v>
      </c>
      <c r="DY62" s="184">
        <f t="shared" si="396"/>
        <v>3.0000000000000003E-4</v>
      </c>
      <c r="DZ62" s="184">
        <f t="shared" si="396"/>
        <v>3.0000000000000003E-4</v>
      </c>
      <c r="EA62" s="184">
        <f t="shared" si="396"/>
        <v>3.0000000000000003E-4</v>
      </c>
      <c r="EB62" s="184">
        <f t="shared" si="396"/>
        <v>3.0000000000000003E-4</v>
      </c>
      <c r="EC62" s="184">
        <f t="shared" si="396"/>
        <v>3.0000000000000003E-4</v>
      </c>
      <c r="ED62" s="184">
        <f t="shared" si="396"/>
        <v>3.0000000000000003E-4</v>
      </c>
      <c r="EE62" s="184">
        <f t="shared" si="396"/>
        <v>3.0000000000000003E-4</v>
      </c>
      <c r="EF62" s="184">
        <f t="shared" si="396"/>
        <v>3.0000000000000003E-4</v>
      </c>
      <c r="EG62" s="184">
        <f t="shared" si="396"/>
        <v>3.0000000000000003E-4</v>
      </c>
      <c r="EH62" s="184">
        <f t="shared" si="396"/>
        <v>3.0000000000000003E-4</v>
      </c>
      <c r="EI62" s="184">
        <f t="shared" si="396"/>
        <v>3.0000000000000003E-4</v>
      </c>
      <c r="EJ62" s="184">
        <f t="shared" si="396"/>
        <v>3.0000000000000003E-4</v>
      </c>
      <c r="EK62" s="184">
        <f t="shared" ref="EK62:GV62" si="397">$F$62</f>
        <v>3.0000000000000003E-4</v>
      </c>
      <c r="EL62" s="184">
        <f t="shared" si="397"/>
        <v>3.0000000000000003E-4</v>
      </c>
      <c r="EM62" s="184">
        <f t="shared" si="397"/>
        <v>3.0000000000000003E-4</v>
      </c>
      <c r="EN62" s="184">
        <f t="shared" si="397"/>
        <v>3.0000000000000003E-4</v>
      </c>
      <c r="EO62" s="184">
        <f t="shared" si="397"/>
        <v>3.0000000000000003E-4</v>
      </c>
      <c r="EP62" s="184">
        <f t="shared" si="397"/>
        <v>3.0000000000000003E-4</v>
      </c>
      <c r="EQ62" s="184">
        <f t="shared" si="397"/>
        <v>3.0000000000000003E-4</v>
      </c>
      <c r="ER62" s="184">
        <f t="shared" si="397"/>
        <v>3.0000000000000003E-4</v>
      </c>
      <c r="ES62" s="184">
        <f t="shared" si="397"/>
        <v>3.0000000000000003E-4</v>
      </c>
      <c r="ET62" s="184">
        <f t="shared" si="397"/>
        <v>3.0000000000000003E-4</v>
      </c>
      <c r="EU62" s="184">
        <f t="shared" si="397"/>
        <v>3.0000000000000003E-4</v>
      </c>
      <c r="EV62" s="184">
        <f t="shared" si="397"/>
        <v>3.0000000000000003E-4</v>
      </c>
      <c r="EW62" s="184">
        <f t="shared" si="397"/>
        <v>3.0000000000000003E-4</v>
      </c>
      <c r="EX62" s="184">
        <f t="shared" si="397"/>
        <v>3.0000000000000003E-4</v>
      </c>
      <c r="EY62" s="184">
        <f t="shared" si="397"/>
        <v>3.0000000000000003E-4</v>
      </c>
      <c r="EZ62" s="184">
        <f t="shared" si="397"/>
        <v>3.0000000000000003E-4</v>
      </c>
      <c r="FA62" s="184">
        <f t="shared" si="397"/>
        <v>3.0000000000000003E-4</v>
      </c>
      <c r="FB62" s="184">
        <f t="shared" si="397"/>
        <v>3.0000000000000003E-4</v>
      </c>
      <c r="FC62" s="184">
        <f t="shared" si="397"/>
        <v>3.0000000000000003E-4</v>
      </c>
      <c r="FD62" s="184">
        <f t="shared" si="397"/>
        <v>3.0000000000000003E-4</v>
      </c>
      <c r="FE62" s="184">
        <f t="shared" si="397"/>
        <v>3.0000000000000003E-4</v>
      </c>
      <c r="FF62" s="184">
        <f t="shared" si="397"/>
        <v>3.0000000000000003E-4</v>
      </c>
      <c r="FG62" s="184">
        <f t="shared" si="397"/>
        <v>3.0000000000000003E-4</v>
      </c>
      <c r="FH62" s="184">
        <f t="shared" si="397"/>
        <v>3.0000000000000003E-4</v>
      </c>
      <c r="FI62" s="184">
        <f t="shared" si="397"/>
        <v>3.0000000000000003E-4</v>
      </c>
      <c r="FJ62" s="184">
        <f t="shared" si="397"/>
        <v>3.0000000000000003E-4</v>
      </c>
      <c r="FK62" s="184">
        <f t="shared" si="397"/>
        <v>3.0000000000000003E-4</v>
      </c>
      <c r="FL62" s="184">
        <f t="shared" si="397"/>
        <v>3.0000000000000003E-4</v>
      </c>
      <c r="FM62" s="184">
        <f t="shared" si="397"/>
        <v>3.0000000000000003E-4</v>
      </c>
      <c r="FN62" s="184">
        <f t="shared" si="397"/>
        <v>3.0000000000000003E-4</v>
      </c>
      <c r="FO62" s="184">
        <f t="shared" si="397"/>
        <v>3.0000000000000003E-4</v>
      </c>
      <c r="FP62" s="184">
        <f t="shared" si="397"/>
        <v>3.0000000000000003E-4</v>
      </c>
      <c r="FQ62" s="184">
        <f t="shared" si="397"/>
        <v>3.0000000000000003E-4</v>
      </c>
      <c r="FR62" s="184">
        <f t="shared" si="397"/>
        <v>3.0000000000000003E-4</v>
      </c>
      <c r="FS62" s="184">
        <f t="shared" si="397"/>
        <v>3.0000000000000003E-4</v>
      </c>
      <c r="FT62" s="184">
        <f t="shared" si="397"/>
        <v>3.0000000000000003E-4</v>
      </c>
      <c r="FU62" s="184">
        <f t="shared" si="397"/>
        <v>3.0000000000000003E-4</v>
      </c>
      <c r="FV62" s="184">
        <f t="shared" si="397"/>
        <v>3.0000000000000003E-4</v>
      </c>
      <c r="FW62" s="184">
        <f t="shared" si="397"/>
        <v>3.0000000000000003E-4</v>
      </c>
      <c r="FX62" s="184">
        <f t="shared" si="397"/>
        <v>3.0000000000000003E-4</v>
      </c>
      <c r="FY62" s="184">
        <f t="shared" si="397"/>
        <v>3.0000000000000003E-4</v>
      </c>
      <c r="FZ62" s="184">
        <f t="shared" si="397"/>
        <v>3.0000000000000003E-4</v>
      </c>
      <c r="GA62" s="184">
        <f t="shared" si="397"/>
        <v>3.0000000000000003E-4</v>
      </c>
      <c r="GB62" s="184">
        <f t="shared" si="397"/>
        <v>3.0000000000000003E-4</v>
      </c>
      <c r="GC62" s="184">
        <f t="shared" si="397"/>
        <v>3.0000000000000003E-4</v>
      </c>
      <c r="GD62" s="184">
        <f t="shared" si="397"/>
        <v>3.0000000000000003E-4</v>
      </c>
      <c r="GE62" s="184">
        <f t="shared" si="397"/>
        <v>3.0000000000000003E-4</v>
      </c>
      <c r="GF62" s="184">
        <f t="shared" si="397"/>
        <v>3.0000000000000003E-4</v>
      </c>
      <c r="GG62" s="184">
        <f t="shared" si="397"/>
        <v>3.0000000000000003E-4</v>
      </c>
      <c r="GH62" s="184">
        <f t="shared" si="397"/>
        <v>3.0000000000000003E-4</v>
      </c>
      <c r="GI62" s="184">
        <f t="shared" si="397"/>
        <v>3.0000000000000003E-4</v>
      </c>
      <c r="GJ62" s="184">
        <f t="shared" si="397"/>
        <v>3.0000000000000003E-4</v>
      </c>
      <c r="GK62" s="184">
        <f t="shared" si="397"/>
        <v>3.0000000000000003E-4</v>
      </c>
      <c r="GL62" s="184">
        <f t="shared" si="397"/>
        <v>3.0000000000000003E-4</v>
      </c>
      <c r="GM62" s="184">
        <f t="shared" si="397"/>
        <v>3.0000000000000003E-4</v>
      </c>
      <c r="GN62" s="184">
        <f t="shared" si="397"/>
        <v>3.0000000000000003E-4</v>
      </c>
      <c r="GO62" s="184">
        <f t="shared" si="397"/>
        <v>3.0000000000000003E-4</v>
      </c>
      <c r="GP62" s="184">
        <f t="shared" si="397"/>
        <v>3.0000000000000003E-4</v>
      </c>
      <c r="GQ62" s="184">
        <f t="shared" si="397"/>
        <v>3.0000000000000003E-4</v>
      </c>
      <c r="GR62" s="184">
        <f t="shared" si="397"/>
        <v>3.0000000000000003E-4</v>
      </c>
      <c r="GS62" s="184">
        <f t="shared" si="397"/>
        <v>3.0000000000000003E-4</v>
      </c>
      <c r="GT62" s="184">
        <f t="shared" si="397"/>
        <v>3.0000000000000003E-4</v>
      </c>
      <c r="GU62" s="184">
        <f t="shared" si="397"/>
        <v>3.0000000000000003E-4</v>
      </c>
      <c r="GV62" s="184">
        <f t="shared" si="397"/>
        <v>3.0000000000000003E-4</v>
      </c>
      <c r="GW62" s="184">
        <f t="shared" ref="GW62" si="398">$F$62</f>
        <v>3.0000000000000003E-4</v>
      </c>
    </row>
    <row r="63" spans="1:205" x14ac:dyDescent="0.3">
      <c r="D63" s="141" t="s">
        <v>256</v>
      </c>
      <c r="E63" s="127" t="s">
        <v>257</v>
      </c>
      <c r="F63" s="7"/>
      <c r="L63" s="184">
        <f t="shared" ref="L63:AQ63" si="399">(1+L62)^(1/L6)-1</f>
        <v>2.4996563158685703E-5</v>
      </c>
      <c r="M63" s="184">
        <f t="shared" si="399"/>
        <v>2.4996563158685703E-5</v>
      </c>
      <c r="N63" s="184">
        <f t="shared" si="399"/>
        <v>2.4996563158685703E-5</v>
      </c>
      <c r="O63" s="184">
        <f t="shared" si="399"/>
        <v>2.4996563158685703E-5</v>
      </c>
      <c r="P63" s="184">
        <f t="shared" si="399"/>
        <v>2.4996563158685703E-5</v>
      </c>
      <c r="Q63" s="184">
        <f t="shared" si="399"/>
        <v>2.4996563158685703E-5</v>
      </c>
      <c r="R63" s="184">
        <f t="shared" si="399"/>
        <v>2.4996563158685703E-5</v>
      </c>
      <c r="S63" s="184">
        <f t="shared" si="399"/>
        <v>2.4996563158685703E-5</v>
      </c>
      <c r="T63" s="184">
        <f t="shared" si="399"/>
        <v>2.4996563158685703E-5</v>
      </c>
      <c r="U63" s="184">
        <f t="shared" si="399"/>
        <v>2.4996563158685703E-5</v>
      </c>
      <c r="V63" s="184">
        <f t="shared" si="399"/>
        <v>2.4996563158685703E-5</v>
      </c>
      <c r="W63" s="184">
        <f t="shared" si="399"/>
        <v>2.4996563158685703E-5</v>
      </c>
      <c r="X63" s="184">
        <f t="shared" si="399"/>
        <v>2.4996563158685703E-5</v>
      </c>
      <c r="Y63" s="184">
        <f t="shared" si="399"/>
        <v>2.4996563158685703E-5</v>
      </c>
      <c r="Z63" s="184">
        <f t="shared" si="399"/>
        <v>2.4996563158685703E-5</v>
      </c>
      <c r="AA63" s="184">
        <f t="shared" si="399"/>
        <v>2.4996563158685703E-5</v>
      </c>
      <c r="AB63" s="184">
        <f t="shared" si="399"/>
        <v>2.4996563158685703E-5</v>
      </c>
      <c r="AC63" s="184">
        <f t="shared" si="399"/>
        <v>2.4996563158685703E-5</v>
      </c>
      <c r="AD63" s="184">
        <f t="shared" si="399"/>
        <v>2.4996563158685703E-5</v>
      </c>
      <c r="AE63" s="184">
        <f t="shared" si="399"/>
        <v>2.4996563158685703E-5</v>
      </c>
      <c r="AF63" s="184">
        <f t="shared" si="399"/>
        <v>2.4996563158685703E-5</v>
      </c>
      <c r="AG63" s="184">
        <f t="shared" si="399"/>
        <v>2.4996563158685703E-5</v>
      </c>
      <c r="AH63" s="184">
        <f t="shared" si="399"/>
        <v>2.4996563158685703E-5</v>
      </c>
      <c r="AI63" s="184">
        <f t="shared" si="399"/>
        <v>2.4996563158685703E-5</v>
      </c>
      <c r="AJ63" s="184">
        <f t="shared" si="399"/>
        <v>2.4996563158685703E-5</v>
      </c>
      <c r="AK63" s="184">
        <f t="shared" si="399"/>
        <v>2.4996563158685703E-5</v>
      </c>
      <c r="AL63" s="184">
        <f t="shared" si="399"/>
        <v>2.4996563158685703E-5</v>
      </c>
      <c r="AM63" s="184">
        <f t="shared" si="399"/>
        <v>2.4996563158685703E-5</v>
      </c>
      <c r="AN63" s="184">
        <f t="shared" si="399"/>
        <v>2.4996563158685703E-5</v>
      </c>
      <c r="AO63" s="184">
        <f t="shared" si="399"/>
        <v>2.4996563158685703E-5</v>
      </c>
      <c r="AP63" s="184">
        <f t="shared" si="399"/>
        <v>2.4996563158685703E-5</v>
      </c>
      <c r="AQ63" s="184">
        <f t="shared" si="399"/>
        <v>2.4996563158685703E-5</v>
      </c>
      <c r="AR63" s="184">
        <f t="shared" ref="AR63:BW63" si="400">(1+AR62)^(1/AR6)-1</f>
        <v>2.4996563158685703E-5</v>
      </c>
      <c r="AS63" s="184">
        <f t="shared" si="400"/>
        <v>2.4996563158685703E-5</v>
      </c>
      <c r="AT63" s="184">
        <f t="shared" si="400"/>
        <v>2.4996563158685703E-5</v>
      </c>
      <c r="AU63" s="184">
        <f t="shared" si="400"/>
        <v>2.4996563158685703E-5</v>
      </c>
      <c r="AV63" s="184">
        <f t="shared" si="400"/>
        <v>2.4996563158685703E-5</v>
      </c>
      <c r="AW63" s="184">
        <f t="shared" si="400"/>
        <v>2.4996563158685703E-5</v>
      </c>
      <c r="AX63" s="184">
        <f t="shared" si="400"/>
        <v>2.4996563158685703E-5</v>
      </c>
      <c r="AY63" s="184">
        <f t="shared" si="400"/>
        <v>2.4996563158685703E-5</v>
      </c>
      <c r="AZ63" s="184">
        <f t="shared" si="400"/>
        <v>2.4996563158685703E-5</v>
      </c>
      <c r="BA63" s="184">
        <f t="shared" si="400"/>
        <v>2.4996563158685703E-5</v>
      </c>
      <c r="BB63" s="184">
        <f t="shared" si="400"/>
        <v>2.4996563158685703E-5</v>
      </c>
      <c r="BC63" s="184">
        <f t="shared" si="400"/>
        <v>2.4996563158685703E-5</v>
      </c>
      <c r="BD63" s="184">
        <f t="shared" si="400"/>
        <v>7.4991563976167797E-5</v>
      </c>
      <c r="BE63" s="184">
        <f t="shared" si="400"/>
        <v>7.4991563976167797E-5</v>
      </c>
      <c r="BF63" s="184">
        <f t="shared" si="400"/>
        <v>7.4991563976167797E-5</v>
      </c>
      <c r="BG63" s="184">
        <f t="shared" si="400"/>
        <v>7.4991563976167797E-5</v>
      </c>
      <c r="BH63" s="184">
        <f t="shared" si="400"/>
        <v>7.4991563976167797E-5</v>
      </c>
      <c r="BI63" s="184">
        <f t="shared" si="400"/>
        <v>7.4991563976167797E-5</v>
      </c>
      <c r="BJ63" s="184">
        <f t="shared" si="400"/>
        <v>7.4991563976167797E-5</v>
      </c>
      <c r="BK63" s="184">
        <f t="shared" si="400"/>
        <v>7.4991563976167797E-5</v>
      </c>
      <c r="BL63" s="184">
        <f t="shared" si="400"/>
        <v>7.4991563976167797E-5</v>
      </c>
      <c r="BM63" s="184">
        <f t="shared" si="400"/>
        <v>7.4991563976167797E-5</v>
      </c>
      <c r="BN63" s="184">
        <f t="shared" si="400"/>
        <v>7.4991563976167797E-5</v>
      </c>
      <c r="BO63" s="184">
        <f t="shared" si="400"/>
        <v>7.4991563976167797E-5</v>
      </c>
      <c r="BP63" s="184">
        <f t="shared" si="400"/>
        <v>7.4991563976167797E-5</v>
      </c>
      <c r="BQ63" s="184">
        <f t="shared" si="400"/>
        <v>7.4991563976167797E-5</v>
      </c>
      <c r="BR63" s="184">
        <f t="shared" si="400"/>
        <v>7.4991563976167797E-5</v>
      </c>
      <c r="BS63" s="184">
        <f t="shared" si="400"/>
        <v>7.4991563976167797E-5</v>
      </c>
      <c r="BT63" s="184">
        <f t="shared" si="400"/>
        <v>7.4991563976167797E-5</v>
      </c>
      <c r="BU63" s="184">
        <f t="shared" si="400"/>
        <v>7.4991563976167797E-5</v>
      </c>
      <c r="BV63" s="184">
        <f t="shared" si="400"/>
        <v>7.4991563976167797E-5</v>
      </c>
      <c r="BW63" s="184">
        <f t="shared" si="400"/>
        <v>7.4991563976167797E-5</v>
      </c>
      <c r="BX63" s="184">
        <f t="shared" ref="BX63:DC63" si="401">(1+BX62)^(1/BX6)-1</f>
        <v>7.4991563976167797E-5</v>
      </c>
      <c r="BY63" s="184">
        <f t="shared" si="401"/>
        <v>7.4991563976167797E-5</v>
      </c>
      <c r="BZ63" s="184">
        <f t="shared" si="401"/>
        <v>7.4991563976167797E-5</v>
      </c>
      <c r="CA63" s="184">
        <f t="shared" si="401"/>
        <v>7.4991563976167797E-5</v>
      </c>
      <c r="CB63" s="184">
        <f t="shared" si="401"/>
        <v>7.4991563976167797E-5</v>
      </c>
      <c r="CC63" s="184">
        <f t="shared" si="401"/>
        <v>7.4991563976167797E-5</v>
      </c>
      <c r="CD63" s="184">
        <f t="shared" si="401"/>
        <v>7.4991563976167797E-5</v>
      </c>
      <c r="CE63" s="184">
        <f t="shared" si="401"/>
        <v>7.4991563976167797E-5</v>
      </c>
      <c r="CF63" s="184">
        <f t="shared" si="401"/>
        <v>7.4991563976167797E-5</v>
      </c>
      <c r="CG63" s="184">
        <f t="shared" si="401"/>
        <v>7.4991563976167797E-5</v>
      </c>
      <c r="CH63" s="184">
        <f t="shared" si="401"/>
        <v>7.4991563976167797E-5</v>
      </c>
      <c r="CI63" s="184">
        <f t="shared" si="401"/>
        <v>7.4991563976167797E-5</v>
      </c>
      <c r="CJ63" s="184">
        <f t="shared" si="401"/>
        <v>7.4991563976167797E-5</v>
      </c>
      <c r="CK63" s="184">
        <f t="shared" si="401"/>
        <v>7.4991563976167797E-5</v>
      </c>
      <c r="CL63" s="184">
        <f t="shared" si="401"/>
        <v>7.4991563976167797E-5</v>
      </c>
      <c r="CM63" s="184">
        <f t="shared" si="401"/>
        <v>7.4991563976167797E-5</v>
      </c>
      <c r="CN63" s="184">
        <f t="shared" si="401"/>
        <v>7.4991563976167797E-5</v>
      </c>
      <c r="CO63" s="184">
        <f t="shared" si="401"/>
        <v>7.4991563976167797E-5</v>
      </c>
      <c r="CP63" s="184">
        <f t="shared" si="401"/>
        <v>7.4991563976167797E-5</v>
      </c>
      <c r="CQ63" s="184">
        <f t="shared" si="401"/>
        <v>7.4991563976167797E-5</v>
      </c>
      <c r="CR63" s="184">
        <f t="shared" si="401"/>
        <v>7.4991563976167797E-5</v>
      </c>
      <c r="CS63" s="184">
        <f t="shared" si="401"/>
        <v>7.4991563976167797E-5</v>
      </c>
      <c r="CT63" s="184">
        <f t="shared" si="401"/>
        <v>7.4991563976167797E-5</v>
      </c>
      <c r="CU63" s="184">
        <f t="shared" si="401"/>
        <v>7.4991563976167797E-5</v>
      </c>
      <c r="CV63" s="184">
        <f t="shared" si="401"/>
        <v>7.4991563976167797E-5</v>
      </c>
      <c r="CW63" s="184">
        <f t="shared" si="401"/>
        <v>7.4991563976167797E-5</v>
      </c>
      <c r="CX63" s="184">
        <f t="shared" si="401"/>
        <v>7.4991563976167797E-5</v>
      </c>
      <c r="CY63" s="184">
        <f t="shared" si="401"/>
        <v>7.4991563976167797E-5</v>
      </c>
      <c r="CZ63" s="184">
        <f t="shared" si="401"/>
        <v>7.4991563976167797E-5</v>
      </c>
      <c r="DA63" s="184">
        <f t="shared" si="401"/>
        <v>7.4991563976167797E-5</v>
      </c>
      <c r="DB63" s="184">
        <f t="shared" si="401"/>
        <v>7.4991563976167797E-5</v>
      </c>
      <c r="DC63" s="184">
        <f t="shared" si="401"/>
        <v>7.4991563976167797E-5</v>
      </c>
      <c r="DD63" s="184">
        <f t="shared" ref="DD63:EI63" si="402">(1+DD62)^(1/DD6)-1</f>
        <v>7.4991563976167797E-5</v>
      </c>
      <c r="DE63" s="184">
        <f t="shared" si="402"/>
        <v>7.4991563976167797E-5</v>
      </c>
      <c r="DF63" s="184">
        <f t="shared" si="402"/>
        <v>7.4991563976167797E-5</v>
      </c>
      <c r="DG63" s="184">
        <f t="shared" si="402"/>
        <v>7.4991563976167797E-5</v>
      </c>
      <c r="DH63" s="184">
        <f t="shared" si="402"/>
        <v>7.4991563976167797E-5</v>
      </c>
      <c r="DI63" s="184">
        <f t="shared" si="402"/>
        <v>7.4991563976167797E-5</v>
      </c>
      <c r="DJ63" s="184">
        <f t="shared" si="402"/>
        <v>7.4991563976167797E-5</v>
      </c>
      <c r="DK63" s="184">
        <f t="shared" si="402"/>
        <v>7.4991563976167797E-5</v>
      </c>
      <c r="DL63" s="184">
        <f t="shared" si="402"/>
        <v>7.4991563976167797E-5</v>
      </c>
      <c r="DM63" s="184">
        <f t="shared" si="402"/>
        <v>7.4991563976167797E-5</v>
      </c>
      <c r="DN63" s="184">
        <f t="shared" si="402"/>
        <v>7.4991563976167797E-5</v>
      </c>
      <c r="DO63" s="184">
        <f t="shared" si="402"/>
        <v>7.4991563976167797E-5</v>
      </c>
      <c r="DP63" s="184">
        <f t="shared" si="402"/>
        <v>7.4991563976167797E-5</v>
      </c>
      <c r="DQ63" s="184">
        <f t="shared" si="402"/>
        <v>7.4991563976167797E-5</v>
      </c>
      <c r="DR63" s="184">
        <f t="shared" si="402"/>
        <v>7.4991563976167797E-5</v>
      </c>
      <c r="DS63" s="184">
        <f t="shared" si="402"/>
        <v>7.4991563976167797E-5</v>
      </c>
      <c r="DT63" s="184">
        <f t="shared" si="402"/>
        <v>7.4991563976167797E-5</v>
      </c>
      <c r="DU63" s="184">
        <f t="shared" si="402"/>
        <v>7.4991563976167797E-5</v>
      </c>
      <c r="DV63" s="184">
        <f t="shared" si="402"/>
        <v>7.4991563976167797E-5</v>
      </c>
      <c r="DW63" s="184">
        <f t="shared" si="402"/>
        <v>7.4991563976167797E-5</v>
      </c>
      <c r="DX63" s="184">
        <f t="shared" si="402"/>
        <v>7.4991563976167797E-5</v>
      </c>
      <c r="DY63" s="184">
        <f t="shared" si="402"/>
        <v>7.4991563976167797E-5</v>
      </c>
      <c r="DZ63" s="184">
        <f t="shared" si="402"/>
        <v>7.4991563976167797E-5</v>
      </c>
      <c r="EA63" s="184">
        <f t="shared" si="402"/>
        <v>7.4991563976167797E-5</v>
      </c>
      <c r="EB63" s="184">
        <f t="shared" si="402"/>
        <v>7.4991563976167797E-5</v>
      </c>
      <c r="EC63" s="184">
        <f t="shared" si="402"/>
        <v>7.4991563976167797E-5</v>
      </c>
      <c r="ED63" s="184">
        <f t="shared" si="402"/>
        <v>7.4991563976167797E-5</v>
      </c>
      <c r="EE63" s="184">
        <f t="shared" si="402"/>
        <v>7.4991563976167797E-5</v>
      </c>
      <c r="EF63" s="184">
        <f t="shared" si="402"/>
        <v>7.4991563976167797E-5</v>
      </c>
      <c r="EG63" s="184">
        <f t="shared" si="402"/>
        <v>7.4991563976167797E-5</v>
      </c>
      <c r="EH63" s="184">
        <f t="shared" si="402"/>
        <v>7.4991563976167797E-5</v>
      </c>
      <c r="EI63" s="184">
        <f t="shared" si="402"/>
        <v>7.4991563976167797E-5</v>
      </c>
      <c r="EJ63" s="184">
        <f t="shared" ref="EJ63:FO63" si="403">(1+EJ62)^(1/EJ6)-1</f>
        <v>7.4991563976167797E-5</v>
      </c>
      <c r="EK63" s="184">
        <f t="shared" si="403"/>
        <v>7.4991563976167797E-5</v>
      </c>
      <c r="EL63" s="184">
        <f t="shared" si="403"/>
        <v>7.4991563976167797E-5</v>
      </c>
      <c r="EM63" s="184">
        <f t="shared" si="403"/>
        <v>7.4991563976167797E-5</v>
      </c>
      <c r="EN63" s="184">
        <f t="shared" si="403"/>
        <v>7.4991563976167797E-5</v>
      </c>
      <c r="EO63" s="184">
        <f t="shared" si="403"/>
        <v>7.4991563976167797E-5</v>
      </c>
      <c r="EP63" s="184">
        <f t="shared" si="403"/>
        <v>7.4991563976167797E-5</v>
      </c>
      <c r="EQ63" s="184">
        <f t="shared" si="403"/>
        <v>7.4991563976167797E-5</v>
      </c>
      <c r="ER63" s="184">
        <f t="shared" si="403"/>
        <v>7.4991563976167797E-5</v>
      </c>
      <c r="ES63" s="184">
        <f t="shared" si="403"/>
        <v>7.4991563976167797E-5</v>
      </c>
      <c r="ET63" s="184">
        <f t="shared" si="403"/>
        <v>7.4991563976167797E-5</v>
      </c>
      <c r="EU63" s="184">
        <f t="shared" si="403"/>
        <v>7.4991563976167797E-5</v>
      </c>
      <c r="EV63" s="184">
        <f t="shared" si="403"/>
        <v>7.4991563976167797E-5</v>
      </c>
      <c r="EW63" s="184">
        <f t="shared" si="403"/>
        <v>7.4991563976167797E-5</v>
      </c>
      <c r="EX63" s="184">
        <f t="shared" si="403"/>
        <v>7.4991563976167797E-5</v>
      </c>
      <c r="EY63" s="184">
        <f t="shared" si="403"/>
        <v>7.4991563976167797E-5</v>
      </c>
      <c r="EZ63" s="184">
        <f t="shared" si="403"/>
        <v>7.4991563976167797E-5</v>
      </c>
      <c r="FA63" s="184">
        <f t="shared" si="403"/>
        <v>7.4991563976167797E-5</v>
      </c>
      <c r="FB63" s="184">
        <f t="shared" si="403"/>
        <v>7.4991563976167797E-5</v>
      </c>
      <c r="FC63" s="184">
        <f t="shared" si="403"/>
        <v>7.4991563976167797E-5</v>
      </c>
      <c r="FD63" s="184">
        <f t="shared" si="403"/>
        <v>7.4991563976167797E-5</v>
      </c>
      <c r="FE63" s="184">
        <f t="shared" si="403"/>
        <v>7.4991563976167797E-5</v>
      </c>
      <c r="FF63" s="184">
        <f t="shared" si="403"/>
        <v>7.4991563976167797E-5</v>
      </c>
      <c r="FG63" s="184">
        <f t="shared" si="403"/>
        <v>7.4991563976167797E-5</v>
      </c>
      <c r="FH63" s="184">
        <f t="shared" si="403"/>
        <v>7.4991563976167797E-5</v>
      </c>
      <c r="FI63" s="184">
        <f t="shared" si="403"/>
        <v>7.4991563976167797E-5</v>
      </c>
      <c r="FJ63" s="184">
        <f t="shared" si="403"/>
        <v>7.4991563976167797E-5</v>
      </c>
      <c r="FK63" s="184">
        <f t="shared" si="403"/>
        <v>7.4991563976167797E-5</v>
      </c>
      <c r="FL63" s="184">
        <f t="shared" si="403"/>
        <v>7.4991563976167797E-5</v>
      </c>
      <c r="FM63" s="184">
        <f t="shared" si="403"/>
        <v>7.4991563976167797E-5</v>
      </c>
      <c r="FN63" s="184">
        <f t="shared" si="403"/>
        <v>7.4991563976167797E-5</v>
      </c>
      <c r="FO63" s="184">
        <f t="shared" si="403"/>
        <v>7.4991563976167797E-5</v>
      </c>
      <c r="FP63" s="184">
        <f t="shared" ref="FP63:GU63" si="404">(1+FP62)^(1/FP6)-1</f>
        <v>7.4991563976167797E-5</v>
      </c>
      <c r="FQ63" s="184">
        <f t="shared" si="404"/>
        <v>7.4991563976167797E-5</v>
      </c>
      <c r="FR63" s="184">
        <f t="shared" si="404"/>
        <v>7.4991563976167797E-5</v>
      </c>
      <c r="FS63" s="184">
        <f t="shared" si="404"/>
        <v>7.4991563976167797E-5</v>
      </c>
      <c r="FT63" s="184">
        <f t="shared" si="404"/>
        <v>7.4991563976167797E-5</v>
      </c>
      <c r="FU63" s="184">
        <f t="shared" si="404"/>
        <v>7.4991563976167797E-5</v>
      </c>
      <c r="FV63" s="184">
        <f t="shared" si="404"/>
        <v>7.4991563976167797E-5</v>
      </c>
      <c r="FW63" s="184">
        <f t="shared" si="404"/>
        <v>7.4991563976167797E-5</v>
      </c>
      <c r="FX63" s="184">
        <f t="shared" si="404"/>
        <v>7.4991563976167797E-5</v>
      </c>
      <c r="FY63" s="184">
        <f t="shared" si="404"/>
        <v>7.4991563976167797E-5</v>
      </c>
      <c r="FZ63" s="184">
        <f t="shared" si="404"/>
        <v>7.4991563976167797E-5</v>
      </c>
      <c r="GA63" s="184">
        <f t="shared" si="404"/>
        <v>7.4991563976167797E-5</v>
      </c>
      <c r="GB63" s="184">
        <f t="shared" si="404"/>
        <v>7.4991563976167797E-5</v>
      </c>
      <c r="GC63" s="184">
        <f t="shared" si="404"/>
        <v>7.4991563976167797E-5</v>
      </c>
      <c r="GD63" s="184">
        <f t="shared" si="404"/>
        <v>7.4991563976167797E-5</v>
      </c>
      <c r="GE63" s="184">
        <f t="shared" si="404"/>
        <v>7.4991563976167797E-5</v>
      </c>
      <c r="GF63" s="184">
        <f t="shared" si="404"/>
        <v>7.4991563976167797E-5</v>
      </c>
      <c r="GG63" s="184">
        <f t="shared" si="404"/>
        <v>7.4991563976167797E-5</v>
      </c>
      <c r="GH63" s="184">
        <f t="shared" si="404"/>
        <v>7.4991563976167797E-5</v>
      </c>
      <c r="GI63" s="184">
        <f t="shared" si="404"/>
        <v>7.4991563976167797E-5</v>
      </c>
      <c r="GJ63" s="184">
        <f t="shared" si="404"/>
        <v>7.4991563976167797E-5</v>
      </c>
      <c r="GK63" s="184">
        <f t="shared" si="404"/>
        <v>7.4991563976167797E-5</v>
      </c>
      <c r="GL63" s="184">
        <f t="shared" si="404"/>
        <v>7.4991563976167797E-5</v>
      </c>
      <c r="GM63" s="184">
        <f t="shared" si="404"/>
        <v>7.4991563976167797E-5</v>
      </c>
      <c r="GN63" s="184">
        <f t="shared" si="404"/>
        <v>7.4991563976167797E-5</v>
      </c>
      <c r="GO63" s="184">
        <f t="shared" si="404"/>
        <v>7.4991563976167797E-5</v>
      </c>
      <c r="GP63" s="184">
        <f t="shared" si="404"/>
        <v>7.4991563976167797E-5</v>
      </c>
      <c r="GQ63" s="184">
        <f t="shared" si="404"/>
        <v>7.4991563976167797E-5</v>
      </c>
      <c r="GR63" s="184">
        <f t="shared" si="404"/>
        <v>7.4991563976167797E-5</v>
      </c>
      <c r="GS63" s="184">
        <f t="shared" si="404"/>
        <v>7.4991563976167797E-5</v>
      </c>
      <c r="GT63" s="184">
        <f t="shared" si="404"/>
        <v>7.4991563976167797E-5</v>
      </c>
      <c r="GU63" s="184">
        <f t="shared" si="404"/>
        <v>7.4991563976167797E-5</v>
      </c>
      <c r="GV63" s="184">
        <f t="shared" ref="GV63:GW63" si="405">(1+GV62)^(1/GV6)-1</f>
        <v>7.4991563976167797E-5</v>
      </c>
      <c r="GW63" s="184">
        <f t="shared" si="405"/>
        <v>7.4991563976167797E-5</v>
      </c>
    </row>
    <row r="64" spans="1:205" x14ac:dyDescent="0.3">
      <c r="F64" s="7"/>
      <c r="L64" s="7"/>
      <c r="M64" s="7"/>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7"/>
      <c r="BL64" s="7"/>
      <c r="BM64" s="7"/>
      <c r="BN64" s="7"/>
      <c r="BO64" s="7"/>
      <c r="BP64" s="7"/>
      <c r="BQ64" s="7"/>
      <c r="BR64" s="7"/>
      <c r="BS64" s="7"/>
      <c r="BT64" s="7"/>
      <c r="BU64" s="7"/>
      <c r="BV64" s="7"/>
      <c r="BW64" s="7"/>
      <c r="BX64" s="7"/>
      <c r="BY64" s="7"/>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c r="DA64" s="7"/>
      <c r="DB64" s="7"/>
      <c r="DC64" s="7"/>
      <c r="DD64" s="7"/>
      <c r="DE64" s="7"/>
      <c r="DF64" s="7"/>
      <c r="DG64" s="7"/>
      <c r="DH64" s="7"/>
      <c r="DI64" s="7"/>
      <c r="DJ64" s="7"/>
      <c r="DK64" s="7"/>
      <c r="DL64" s="7"/>
      <c r="DM64" s="7"/>
      <c r="DN64" s="7"/>
      <c r="DO64" s="7"/>
      <c r="DP64" s="7"/>
      <c r="DQ64" s="7"/>
      <c r="DR64" s="7"/>
      <c r="DS64" s="7"/>
      <c r="DT64" s="7"/>
      <c r="DU64" s="7"/>
      <c r="DV64" s="7"/>
      <c r="DW64" s="7"/>
      <c r="DX64" s="7"/>
      <c r="DY64" s="7"/>
      <c r="DZ64" s="7"/>
      <c r="EA64" s="7"/>
      <c r="EB64" s="7"/>
      <c r="EC64" s="7"/>
      <c r="ED64" s="7"/>
      <c r="EE64" s="7"/>
      <c r="EF64" s="7"/>
      <c r="EG64" s="7"/>
      <c r="EH64" s="7"/>
      <c r="EI64" s="7"/>
      <c r="EJ64" s="7"/>
      <c r="EK64" s="7"/>
      <c r="EL64" s="7"/>
      <c r="EM64" s="7"/>
      <c r="EN64" s="7"/>
      <c r="EO64" s="7"/>
      <c r="EP64" s="7"/>
      <c r="EQ64" s="7"/>
      <c r="ER64" s="7"/>
      <c r="ES64" s="7"/>
      <c r="ET64" s="7"/>
      <c r="EU64" s="7"/>
      <c r="EV64" s="7"/>
      <c r="EW64" s="7"/>
      <c r="EX64" s="7"/>
      <c r="EY64" s="7"/>
      <c r="EZ64" s="7"/>
      <c r="FA64" s="7"/>
      <c r="FB64" s="7"/>
      <c r="FC64" s="7"/>
      <c r="FD64" s="7"/>
      <c r="FE64" s="7"/>
      <c r="FF64" s="7"/>
      <c r="FG64" s="7"/>
      <c r="FH64" s="7"/>
      <c r="FI64" s="7"/>
      <c r="FJ64" s="7"/>
      <c r="FK64" s="7"/>
      <c r="FL64" s="7"/>
      <c r="FM64" s="7"/>
      <c r="FN64" s="7"/>
      <c r="FO64" s="7"/>
      <c r="FP64" s="7"/>
      <c r="FQ64" s="7"/>
      <c r="FR64" s="7"/>
      <c r="FS64" s="7"/>
      <c r="FT64" s="7"/>
      <c r="FU64" s="7"/>
      <c r="FV64" s="7"/>
      <c r="FW64" s="7"/>
      <c r="FX64" s="7"/>
      <c r="FY64" s="7"/>
      <c r="FZ64" s="7"/>
      <c r="GA64" s="7"/>
      <c r="GB64" s="7"/>
      <c r="GC64" s="7"/>
      <c r="GD64" s="7"/>
      <c r="GE64" s="7"/>
      <c r="GF64" s="7"/>
      <c r="GG64" s="7"/>
      <c r="GH64" s="7"/>
      <c r="GI64" s="7"/>
      <c r="GJ64" s="7"/>
      <c r="GK64" s="7"/>
      <c r="GL64" s="7"/>
      <c r="GM64" s="7"/>
      <c r="GN64" s="7"/>
      <c r="GO64" s="7"/>
      <c r="GP64" s="7"/>
      <c r="GQ64" s="7"/>
      <c r="GR64" s="7"/>
      <c r="GS64" s="7"/>
      <c r="GT64" s="7"/>
      <c r="GU64" s="7"/>
      <c r="GV64" s="7"/>
      <c r="GW64" s="7"/>
    </row>
    <row r="65" spans="1:205" x14ac:dyDescent="0.3">
      <c r="D65" s="141" t="s">
        <v>258</v>
      </c>
      <c r="F65" s="12"/>
      <c r="L65" s="181">
        <f t="shared" ref="L65:AQ65" si="406">K65+L12</f>
        <v>0</v>
      </c>
      <c r="M65" s="181">
        <f t="shared" si="406"/>
        <v>0</v>
      </c>
      <c r="N65" s="181">
        <f t="shared" si="406"/>
        <v>0</v>
      </c>
      <c r="O65" s="181">
        <f t="shared" si="406"/>
        <v>0</v>
      </c>
      <c r="P65" s="181">
        <f t="shared" si="406"/>
        <v>0</v>
      </c>
      <c r="Q65" s="181">
        <f t="shared" si="406"/>
        <v>0</v>
      </c>
      <c r="R65" s="181">
        <f t="shared" si="406"/>
        <v>0</v>
      </c>
      <c r="S65" s="181">
        <f t="shared" si="406"/>
        <v>0</v>
      </c>
      <c r="T65" s="181">
        <f t="shared" si="406"/>
        <v>0</v>
      </c>
      <c r="U65" s="181">
        <f t="shared" si="406"/>
        <v>0</v>
      </c>
      <c r="V65" s="181">
        <f t="shared" si="406"/>
        <v>0</v>
      </c>
      <c r="W65" s="181">
        <f t="shared" si="406"/>
        <v>0</v>
      </c>
      <c r="X65" s="181">
        <f t="shared" si="406"/>
        <v>0</v>
      </c>
      <c r="Y65" s="181">
        <f t="shared" si="406"/>
        <v>0</v>
      </c>
      <c r="Z65" s="181">
        <f t="shared" si="406"/>
        <v>0</v>
      </c>
      <c r="AA65" s="181">
        <f t="shared" si="406"/>
        <v>0</v>
      </c>
      <c r="AB65" s="181">
        <f t="shared" si="406"/>
        <v>0</v>
      </c>
      <c r="AC65" s="181">
        <f t="shared" si="406"/>
        <v>0</v>
      </c>
      <c r="AD65" s="181">
        <f t="shared" si="406"/>
        <v>0</v>
      </c>
      <c r="AE65" s="181">
        <f t="shared" si="406"/>
        <v>0</v>
      </c>
      <c r="AF65" s="181">
        <f t="shared" si="406"/>
        <v>0</v>
      </c>
      <c r="AG65" s="181">
        <f t="shared" si="406"/>
        <v>0</v>
      </c>
      <c r="AH65" s="181">
        <f t="shared" si="406"/>
        <v>0</v>
      </c>
      <c r="AI65" s="181">
        <f t="shared" si="406"/>
        <v>0</v>
      </c>
      <c r="AJ65" s="181">
        <f t="shared" si="406"/>
        <v>0</v>
      </c>
      <c r="AK65" s="181">
        <f t="shared" si="406"/>
        <v>0</v>
      </c>
      <c r="AL65" s="181">
        <f t="shared" si="406"/>
        <v>0</v>
      </c>
      <c r="AM65" s="181">
        <f t="shared" si="406"/>
        <v>0</v>
      </c>
      <c r="AN65" s="181">
        <f t="shared" si="406"/>
        <v>0</v>
      </c>
      <c r="AO65" s="181">
        <f t="shared" si="406"/>
        <v>0</v>
      </c>
      <c r="AP65" s="181">
        <f t="shared" si="406"/>
        <v>0</v>
      </c>
      <c r="AQ65" s="181">
        <f t="shared" si="406"/>
        <v>0</v>
      </c>
      <c r="AR65" s="181">
        <f t="shared" ref="AR65:BW65" si="407">AQ65+AR12</f>
        <v>0</v>
      </c>
      <c r="AS65" s="181">
        <f t="shared" si="407"/>
        <v>0</v>
      </c>
      <c r="AT65" s="181">
        <f t="shared" si="407"/>
        <v>0</v>
      </c>
      <c r="AU65" s="181">
        <f t="shared" si="407"/>
        <v>0</v>
      </c>
      <c r="AV65" s="181">
        <f t="shared" si="407"/>
        <v>0</v>
      </c>
      <c r="AW65" s="181">
        <f t="shared" si="407"/>
        <v>0</v>
      </c>
      <c r="AX65" s="181">
        <f t="shared" si="407"/>
        <v>0</v>
      </c>
      <c r="AY65" s="181">
        <f t="shared" si="407"/>
        <v>0</v>
      </c>
      <c r="AZ65" s="181">
        <f t="shared" si="407"/>
        <v>0</v>
      </c>
      <c r="BA65" s="181">
        <f t="shared" si="407"/>
        <v>0</v>
      </c>
      <c r="BB65" s="181">
        <f t="shared" si="407"/>
        <v>0</v>
      </c>
      <c r="BC65" s="181">
        <f t="shared" si="407"/>
        <v>0</v>
      </c>
      <c r="BD65" s="181">
        <f t="shared" si="407"/>
        <v>1</v>
      </c>
      <c r="BE65" s="181">
        <f t="shared" si="407"/>
        <v>2</v>
      </c>
      <c r="BF65" s="181">
        <f t="shared" si="407"/>
        <v>3</v>
      </c>
      <c r="BG65" s="181">
        <f t="shared" si="407"/>
        <v>4</v>
      </c>
      <c r="BH65" s="181">
        <f t="shared" si="407"/>
        <v>5</v>
      </c>
      <c r="BI65" s="181">
        <f t="shared" si="407"/>
        <v>6</v>
      </c>
      <c r="BJ65" s="181">
        <f t="shared" si="407"/>
        <v>7</v>
      </c>
      <c r="BK65" s="181">
        <f t="shared" si="407"/>
        <v>8</v>
      </c>
      <c r="BL65" s="181">
        <f t="shared" si="407"/>
        <v>9</v>
      </c>
      <c r="BM65" s="181">
        <f t="shared" si="407"/>
        <v>10</v>
      </c>
      <c r="BN65" s="181">
        <f t="shared" si="407"/>
        <v>11</v>
      </c>
      <c r="BO65" s="181">
        <f t="shared" si="407"/>
        <v>12</v>
      </c>
      <c r="BP65" s="181">
        <f t="shared" si="407"/>
        <v>13</v>
      </c>
      <c r="BQ65" s="181">
        <f t="shared" si="407"/>
        <v>14</v>
      </c>
      <c r="BR65" s="181">
        <f t="shared" si="407"/>
        <v>15</v>
      </c>
      <c r="BS65" s="181">
        <f t="shared" si="407"/>
        <v>16</v>
      </c>
      <c r="BT65" s="181">
        <f t="shared" si="407"/>
        <v>17</v>
      </c>
      <c r="BU65" s="181">
        <f t="shared" si="407"/>
        <v>18</v>
      </c>
      <c r="BV65" s="181">
        <f t="shared" si="407"/>
        <v>19</v>
      </c>
      <c r="BW65" s="181">
        <f t="shared" si="407"/>
        <v>20</v>
      </c>
      <c r="BX65" s="181">
        <f t="shared" ref="BX65:DC65" si="408">BW65+BX12</f>
        <v>21</v>
      </c>
      <c r="BY65" s="181">
        <f t="shared" si="408"/>
        <v>22</v>
      </c>
      <c r="BZ65" s="181">
        <f t="shared" si="408"/>
        <v>23</v>
      </c>
      <c r="CA65" s="181">
        <f t="shared" si="408"/>
        <v>24</v>
      </c>
      <c r="CB65" s="181">
        <f t="shared" si="408"/>
        <v>25</v>
      </c>
      <c r="CC65" s="181">
        <f t="shared" si="408"/>
        <v>26</v>
      </c>
      <c r="CD65" s="181">
        <f t="shared" si="408"/>
        <v>27</v>
      </c>
      <c r="CE65" s="181">
        <f t="shared" si="408"/>
        <v>28</v>
      </c>
      <c r="CF65" s="181">
        <f t="shared" si="408"/>
        <v>29</v>
      </c>
      <c r="CG65" s="181">
        <f t="shared" si="408"/>
        <v>30</v>
      </c>
      <c r="CH65" s="181">
        <f t="shared" si="408"/>
        <v>31</v>
      </c>
      <c r="CI65" s="181">
        <f t="shared" si="408"/>
        <v>32</v>
      </c>
      <c r="CJ65" s="181">
        <f t="shared" si="408"/>
        <v>33</v>
      </c>
      <c r="CK65" s="181">
        <f t="shared" si="408"/>
        <v>34</v>
      </c>
      <c r="CL65" s="181">
        <f t="shared" si="408"/>
        <v>35</v>
      </c>
      <c r="CM65" s="181">
        <f t="shared" si="408"/>
        <v>36</v>
      </c>
      <c r="CN65" s="181">
        <f t="shared" si="408"/>
        <v>37</v>
      </c>
      <c r="CO65" s="181">
        <f t="shared" si="408"/>
        <v>38</v>
      </c>
      <c r="CP65" s="181">
        <f t="shared" si="408"/>
        <v>39</v>
      </c>
      <c r="CQ65" s="181">
        <f t="shared" si="408"/>
        <v>40</v>
      </c>
      <c r="CR65" s="181">
        <f t="shared" si="408"/>
        <v>41</v>
      </c>
      <c r="CS65" s="181">
        <f t="shared" si="408"/>
        <v>42</v>
      </c>
      <c r="CT65" s="181">
        <f t="shared" si="408"/>
        <v>43</v>
      </c>
      <c r="CU65" s="181">
        <f t="shared" si="408"/>
        <v>44</v>
      </c>
      <c r="CV65" s="181">
        <f t="shared" si="408"/>
        <v>45</v>
      </c>
      <c r="CW65" s="181">
        <f t="shared" si="408"/>
        <v>46</v>
      </c>
      <c r="CX65" s="181">
        <f t="shared" si="408"/>
        <v>47</v>
      </c>
      <c r="CY65" s="181">
        <f t="shared" si="408"/>
        <v>48</v>
      </c>
      <c r="CZ65" s="181">
        <f t="shared" si="408"/>
        <v>49</v>
      </c>
      <c r="DA65" s="181">
        <f t="shared" si="408"/>
        <v>50</v>
      </c>
      <c r="DB65" s="181">
        <f t="shared" si="408"/>
        <v>51</v>
      </c>
      <c r="DC65" s="181">
        <f t="shared" si="408"/>
        <v>52</v>
      </c>
      <c r="DD65" s="181">
        <f t="shared" ref="DD65:EI65" si="409">DC65+DD12</f>
        <v>53</v>
      </c>
      <c r="DE65" s="181">
        <f t="shared" si="409"/>
        <v>54</v>
      </c>
      <c r="DF65" s="181">
        <f t="shared" si="409"/>
        <v>55</v>
      </c>
      <c r="DG65" s="181">
        <f t="shared" si="409"/>
        <v>56</v>
      </c>
      <c r="DH65" s="181">
        <f t="shared" si="409"/>
        <v>57</v>
      </c>
      <c r="DI65" s="181">
        <f t="shared" si="409"/>
        <v>58</v>
      </c>
      <c r="DJ65" s="181">
        <f t="shared" si="409"/>
        <v>59</v>
      </c>
      <c r="DK65" s="181">
        <f t="shared" si="409"/>
        <v>60</v>
      </c>
      <c r="DL65" s="181">
        <f t="shared" si="409"/>
        <v>61</v>
      </c>
      <c r="DM65" s="181">
        <f t="shared" si="409"/>
        <v>62</v>
      </c>
      <c r="DN65" s="181">
        <f t="shared" si="409"/>
        <v>63</v>
      </c>
      <c r="DO65" s="181">
        <f t="shared" si="409"/>
        <v>64</v>
      </c>
      <c r="DP65" s="181">
        <f t="shared" si="409"/>
        <v>65</v>
      </c>
      <c r="DQ65" s="181">
        <f t="shared" si="409"/>
        <v>66</v>
      </c>
      <c r="DR65" s="181">
        <f t="shared" si="409"/>
        <v>67</v>
      </c>
      <c r="DS65" s="181">
        <f t="shared" si="409"/>
        <v>68</v>
      </c>
      <c r="DT65" s="181">
        <f t="shared" si="409"/>
        <v>69</v>
      </c>
      <c r="DU65" s="181">
        <f t="shared" si="409"/>
        <v>70</v>
      </c>
      <c r="DV65" s="181">
        <f t="shared" si="409"/>
        <v>71</v>
      </c>
      <c r="DW65" s="181">
        <f t="shared" si="409"/>
        <v>72</v>
      </c>
      <c r="DX65" s="181">
        <f t="shared" si="409"/>
        <v>73</v>
      </c>
      <c r="DY65" s="181">
        <f t="shared" si="409"/>
        <v>74</v>
      </c>
      <c r="DZ65" s="181">
        <f t="shared" si="409"/>
        <v>75</v>
      </c>
      <c r="EA65" s="181">
        <f t="shared" si="409"/>
        <v>76</v>
      </c>
      <c r="EB65" s="181">
        <f t="shared" si="409"/>
        <v>77</v>
      </c>
      <c r="EC65" s="181">
        <f t="shared" si="409"/>
        <v>78</v>
      </c>
      <c r="ED65" s="181">
        <f t="shared" si="409"/>
        <v>79</v>
      </c>
      <c r="EE65" s="181">
        <f t="shared" si="409"/>
        <v>80</v>
      </c>
      <c r="EF65" s="181">
        <f t="shared" si="409"/>
        <v>81</v>
      </c>
      <c r="EG65" s="181">
        <f t="shared" si="409"/>
        <v>82</v>
      </c>
      <c r="EH65" s="181">
        <f t="shared" si="409"/>
        <v>83</v>
      </c>
      <c r="EI65" s="181">
        <f t="shared" si="409"/>
        <v>84</v>
      </c>
      <c r="EJ65" s="181">
        <f t="shared" ref="EJ65:FO65" si="410">EI65+EJ12</f>
        <v>85</v>
      </c>
      <c r="EK65" s="181">
        <f t="shared" si="410"/>
        <v>86</v>
      </c>
      <c r="EL65" s="181">
        <f t="shared" si="410"/>
        <v>87</v>
      </c>
      <c r="EM65" s="181">
        <f t="shared" si="410"/>
        <v>88</v>
      </c>
      <c r="EN65" s="181">
        <f t="shared" si="410"/>
        <v>89</v>
      </c>
      <c r="EO65" s="181">
        <f t="shared" si="410"/>
        <v>90</v>
      </c>
      <c r="EP65" s="181">
        <f t="shared" si="410"/>
        <v>91</v>
      </c>
      <c r="EQ65" s="181">
        <f t="shared" si="410"/>
        <v>92</v>
      </c>
      <c r="ER65" s="181">
        <f t="shared" si="410"/>
        <v>93</v>
      </c>
      <c r="ES65" s="181">
        <f t="shared" si="410"/>
        <v>94</v>
      </c>
      <c r="ET65" s="181">
        <f t="shared" si="410"/>
        <v>95</v>
      </c>
      <c r="EU65" s="181">
        <f t="shared" si="410"/>
        <v>96</v>
      </c>
      <c r="EV65" s="181">
        <f t="shared" si="410"/>
        <v>97</v>
      </c>
      <c r="EW65" s="181">
        <f t="shared" si="410"/>
        <v>98</v>
      </c>
      <c r="EX65" s="181">
        <f t="shared" si="410"/>
        <v>99</v>
      </c>
      <c r="EY65" s="181">
        <f t="shared" si="410"/>
        <v>100</v>
      </c>
      <c r="EZ65" s="181">
        <f t="shared" si="410"/>
        <v>100</v>
      </c>
      <c r="FA65" s="181">
        <f t="shared" si="410"/>
        <v>100</v>
      </c>
      <c r="FB65" s="181">
        <f t="shared" si="410"/>
        <v>100</v>
      </c>
      <c r="FC65" s="181">
        <f t="shared" si="410"/>
        <v>100</v>
      </c>
      <c r="FD65" s="181">
        <f t="shared" si="410"/>
        <v>100</v>
      </c>
      <c r="FE65" s="181">
        <f t="shared" si="410"/>
        <v>100</v>
      </c>
      <c r="FF65" s="181">
        <f t="shared" si="410"/>
        <v>100</v>
      </c>
      <c r="FG65" s="181">
        <f t="shared" si="410"/>
        <v>100</v>
      </c>
      <c r="FH65" s="181">
        <f t="shared" si="410"/>
        <v>100</v>
      </c>
      <c r="FI65" s="181">
        <f t="shared" si="410"/>
        <v>100</v>
      </c>
      <c r="FJ65" s="181">
        <f t="shared" si="410"/>
        <v>100</v>
      </c>
      <c r="FK65" s="181">
        <f t="shared" si="410"/>
        <v>100</v>
      </c>
      <c r="FL65" s="181">
        <f t="shared" si="410"/>
        <v>100</v>
      </c>
      <c r="FM65" s="181">
        <f t="shared" si="410"/>
        <v>100</v>
      </c>
      <c r="FN65" s="181">
        <f t="shared" si="410"/>
        <v>100</v>
      </c>
      <c r="FO65" s="181">
        <f t="shared" si="410"/>
        <v>100</v>
      </c>
      <c r="FP65" s="181">
        <f t="shared" ref="FP65:GW65" si="411">FO65+FP12</f>
        <v>100</v>
      </c>
      <c r="FQ65" s="181">
        <f t="shared" si="411"/>
        <v>100</v>
      </c>
      <c r="FR65" s="181">
        <f t="shared" si="411"/>
        <v>100</v>
      </c>
      <c r="FS65" s="181">
        <f t="shared" si="411"/>
        <v>100</v>
      </c>
      <c r="FT65" s="181">
        <f t="shared" si="411"/>
        <v>100</v>
      </c>
      <c r="FU65" s="181">
        <f t="shared" si="411"/>
        <v>100</v>
      </c>
      <c r="FV65" s="181">
        <f t="shared" si="411"/>
        <v>100</v>
      </c>
      <c r="FW65" s="181">
        <f t="shared" si="411"/>
        <v>100</v>
      </c>
      <c r="FX65" s="181">
        <f t="shared" si="411"/>
        <v>100</v>
      </c>
      <c r="FY65" s="181">
        <f t="shared" si="411"/>
        <v>100</v>
      </c>
      <c r="FZ65" s="181">
        <f t="shared" si="411"/>
        <v>100</v>
      </c>
      <c r="GA65" s="181">
        <f t="shared" si="411"/>
        <v>100</v>
      </c>
      <c r="GB65" s="181">
        <f t="shared" si="411"/>
        <v>100</v>
      </c>
      <c r="GC65" s="181">
        <f t="shared" si="411"/>
        <v>100</v>
      </c>
      <c r="GD65" s="181">
        <f t="shared" si="411"/>
        <v>100</v>
      </c>
      <c r="GE65" s="181">
        <f t="shared" si="411"/>
        <v>100</v>
      </c>
      <c r="GF65" s="181">
        <f t="shared" si="411"/>
        <v>100</v>
      </c>
      <c r="GG65" s="181">
        <f t="shared" si="411"/>
        <v>100</v>
      </c>
      <c r="GH65" s="181">
        <f t="shared" si="411"/>
        <v>100</v>
      </c>
      <c r="GI65" s="181">
        <f t="shared" si="411"/>
        <v>100</v>
      </c>
      <c r="GJ65" s="181">
        <f t="shared" si="411"/>
        <v>100</v>
      </c>
      <c r="GK65" s="181">
        <f t="shared" si="411"/>
        <v>100</v>
      </c>
      <c r="GL65" s="181">
        <f t="shared" si="411"/>
        <v>100</v>
      </c>
      <c r="GM65" s="181">
        <f t="shared" si="411"/>
        <v>100</v>
      </c>
      <c r="GN65" s="181">
        <f t="shared" si="411"/>
        <v>100</v>
      </c>
      <c r="GO65" s="181">
        <f t="shared" si="411"/>
        <v>100</v>
      </c>
      <c r="GP65" s="181">
        <f t="shared" si="411"/>
        <v>100</v>
      </c>
      <c r="GQ65" s="181">
        <f t="shared" si="411"/>
        <v>100</v>
      </c>
      <c r="GR65" s="181">
        <f t="shared" si="411"/>
        <v>100</v>
      </c>
      <c r="GS65" s="181">
        <f t="shared" si="411"/>
        <v>100</v>
      </c>
      <c r="GT65" s="181">
        <f t="shared" si="411"/>
        <v>100</v>
      </c>
      <c r="GU65" s="181">
        <f t="shared" si="411"/>
        <v>100</v>
      </c>
      <c r="GV65" s="181">
        <f t="shared" si="411"/>
        <v>100</v>
      </c>
      <c r="GW65" s="181">
        <f t="shared" si="411"/>
        <v>100</v>
      </c>
    </row>
    <row r="66" spans="1:205" x14ac:dyDescent="0.3">
      <c r="D66" s="141" t="s">
        <v>259</v>
      </c>
      <c r="F66" s="12"/>
      <c r="L66" s="181">
        <f t="shared" ref="L66:AQ66" si="412">ROUNDUP(L65/L6,0)</f>
        <v>0</v>
      </c>
      <c r="M66" s="181">
        <f t="shared" si="412"/>
        <v>0</v>
      </c>
      <c r="N66" s="181">
        <f t="shared" si="412"/>
        <v>0</v>
      </c>
      <c r="O66" s="181">
        <f t="shared" si="412"/>
        <v>0</v>
      </c>
      <c r="P66" s="181">
        <f t="shared" si="412"/>
        <v>0</v>
      </c>
      <c r="Q66" s="181">
        <f t="shared" si="412"/>
        <v>0</v>
      </c>
      <c r="R66" s="181">
        <f t="shared" si="412"/>
        <v>0</v>
      </c>
      <c r="S66" s="181">
        <f t="shared" si="412"/>
        <v>0</v>
      </c>
      <c r="T66" s="181">
        <f t="shared" si="412"/>
        <v>0</v>
      </c>
      <c r="U66" s="181">
        <f t="shared" si="412"/>
        <v>0</v>
      </c>
      <c r="V66" s="181">
        <f t="shared" si="412"/>
        <v>0</v>
      </c>
      <c r="W66" s="181">
        <f t="shared" si="412"/>
        <v>0</v>
      </c>
      <c r="X66" s="181">
        <f t="shared" si="412"/>
        <v>0</v>
      </c>
      <c r="Y66" s="181">
        <f t="shared" si="412"/>
        <v>0</v>
      </c>
      <c r="Z66" s="181">
        <f t="shared" si="412"/>
        <v>0</v>
      </c>
      <c r="AA66" s="181">
        <f t="shared" si="412"/>
        <v>0</v>
      </c>
      <c r="AB66" s="181">
        <f t="shared" si="412"/>
        <v>0</v>
      </c>
      <c r="AC66" s="181">
        <f t="shared" si="412"/>
        <v>0</v>
      </c>
      <c r="AD66" s="181">
        <f t="shared" si="412"/>
        <v>0</v>
      </c>
      <c r="AE66" s="181">
        <f t="shared" si="412"/>
        <v>0</v>
      </c>
      <c r="AF66" s="181">
        <f t="shared" si="412"/>
        <v>0</v>
      </c>
      <c r="AG66" s="181">
        <f t="shared" si="412"/>
        <v>0</v>
      </c>
      <c r="AH66" s="181">
        <f t="shared" si="412"/>
        <v>0</v>
      </c>
      <c r="AI66" s="181">
        <f t="shared" si="412"/>
        <v>0</v>
      </c>
      <c r="AJ66" s="181">
        <f t="shared" si="412"/>
        <v>0</v>
      </c>
      <c r="AK66" s="181">
        <f t="shared" si="412"/>
        <v>0</v>
      </c>
      <c r="AL66" s="181">
        <f t="shared" si="412"/>
        <v>0</v>
      </c>
      <c r="AM66" s="181">
        <f t="shared" si="412"/>
        <v>0</v>
      </c>
      <c r="AN66" s="181">
        <f t="shared" si="412"/>
        <v>0</v>
      </c>
      <c r="AO66" s="181">
        <f t="shared" si="412"/>
        <v>0</v>
      </c>
      <c r="AP66" s="181">
        <f t="shared" si="412"/>
        <v>0</v>
      </c>
      <c r="AQ66" s="181">
        <f t="shared" si="412"/>
        <v>0</v>
      </c>
      <c r="AR66" s="181">
        <f t="shared" ref="AR66:BW66" si="413">ROUNDUP(AR65/AR6,0)</f>
        <v>0</v>
      </c>
      <c r="AS66" s="181">
        <f t="shared" si="413"/>
        <v>0</v>
      </c>
      <c r="AT66" s="181">
        <f t="shared" si="413"/>
        <v>0</v>
      </c>
      <c r="AU66" s="181">
        <f t="shared" si="413"/>
        <v>0</v>
      </c>
      <c r="AV66" s="181">
        <f t="shared" si="413"/>
        <v>0</v>
      </c>
      <c r="AW66" s="181">
        <f t="shared" si="413"/>
        <v>0</v>
      </c>
      <c r="AX66" s="181">
        <f t="shared" si="413"/>
        <v>0</v>
      </c>
      <c r="AY66" s="181">
        <f t="shared" si="413"/>
        <v>0</v>
      </c>
      <c r="AZ66" s="181">
        <f t="shared" si="413"/>
        <v>0</v>
      </c>
      <c r="BA66" s="181">
        <f t="shared" si="413"/>
        <v>0</v>
      </c>
      <c r="BB66" s="181">
        <f t="shared" si="413"/>
        <v>0</v>
      </c>
      <c r="BC66" s="181">
        <f t="shared" si="413"/>
        <v>0</v>
      </c>
      <c r="BD66" s="181">
        <f t="shared" si="413"/>
        <v>1</v>
      </c>
      <c r="BE66" s="181">
        <f t="shared" si="413"/>
        <v>1</v>
      </c>
      <c r="BF66" s="181">
        <f t="shared" si="413"/>
        <v>1</v>
      </c>
      <c r="BG66" s="181">
        <f t="shared" si="413"/>
        <v>1</v>
      </c>
      <c r="BH66" s="181">
        <f t="shared" si="413"/>
        <v>2</v>
      </c>
      <c r="BI66" s="181">
        <f t="shared" si="413"/>
        <v>2</v>
      </c>
      <c r="BJ66" s="181">
        <f t="shared" si="413"/>
        <v>2</v>
      </c>
      <c r="BK66" s="181">
        <f t="shared" si="413"/>
        <v>2</v>
      </c>
      <c r="BL66" s="181">
        <f t="shared" si="413"/>
        <v>3</v>
      </c>
      <c r="BM66" s="181">
        <f t="shared" si="413"/>
        <v>3</v>
      </c>
      <c r="BN66" s="181">
        <f t="shared" si="413"/>
        <v>3</v>
      </c>
      <c r="BO66" s="181">
        <f t="shared" si="413"/>
        <v>3</v>
      </c>
      <c r="BP66" s="181">
        <f t="shared" si="413"/>
        <v>4</v>
      </c>
      <c r="BQ66" s="181">
        <f t="shared" si="413"/>
        <v>4</v>
      </c>
      <c r="BR66" s="181">
        <f t="shared" si="413"/>
        <v>4</v>
      </c>
      <c r="BS66" s="181">
        <f t="shared" si="413"/>
        <v>4</v>
      </c>
      <c r="BT66" s="181">
        <f t="shared" si="413"/>
        <v>5</v>
      </c>
      <c r="BU66" s="181">
        <f t="shared" si="413"/>
        <v>5</v>
      </c>
      <c r="BV66" s="181">
        <f t="shared" si="413"/>
        <v>5</v>
      </c>
      <c r="BW66" s="181">
        <f t="shared" si="413"/>
        <v>5</v>
      </c>
      <c r="BX66" s="181">
        <f t="shared" ref="BX66:DC66" si="414">ROUNDUP(BX65/BX6,0)</f>
        <v>6</v>
      </c>
      <c r="BY66" s="181">
        <f t="shared" si="414"/>
        <v>6</v>
      </c>
      <c r="BZ66" s="181">
        <f t="shared" si="414"/>
        <v>6</v>
      </c>
      <c r="CA66" s="181">
        <f t="shared" si="414"/>
        <v>6</v>
      </c>
      <c r="CB66" s="181">
        <f t="shared" si="414"/>
        <v>7</v>
      </c>
      <c r="CC66" s="181">
        <f t="shared" si="414"/>
        <v>7</v>
      </c>
      <c r="CD66" s="181">
        <f t="shared" si="414"/>
        <v>7</v>
      </c>
      <c r="CE66" s="181">
        <f t="shared" si="414"/>
        <v>7</v>
      </c>
      <c r="CF66" s="181">
        <f t="shared" si="414"/>
        <v>8</v>
      </c>
      <c r="CG66" s="181">
        <f t="shared" si="414"/>
        <v>8</v>
      </c>
      <c r="CH66" s="181">
        <f t="shared" si="414"/>
        <v>8</v>
      </c>
      <c r="CI66" s="181">
        <f t="shared" si="414"/>
        <v>8</v>
      </c>
      <c r="CJ66" s="181">
        <f t="shared" si="414"/>
        <v>9</v>
      </c>
      <c r="CK66" s="181">
        <f t="shared" si="414"/>
        <v>9</v>
      </c>
      <c r="CL66" s="181">
        <f t="shared" si="414"/>
        <v>9</v>
      </c>
      <c r="CM66" s="181">
        <f t="shared" si="414"/>
        <v>9</v>
      </c>
      <c r="CN66" s="181">
        <f t="shared" si="414"/>
        <v>10</v>
      </c>
      <c r="CO66" s="181">
        <f t="shared" si="414"/>
        <v>10</v>
      </c>
      <c r="CP66" s="181">
        <f t="shared" si="414"/>
        <v>10</v>
      </c>
      <c r="CQ66" s="181">
        <f t="shared" si="414"/>
        <v>10</v>
      </c>
      <c r="CR66" s="181">
        <f t="shared" si="414"/>
        <v>11</v>
      </c>
      <c r="CS66" s="181">
        <f t="shared" si="414"/>
        <v>11</v>
      </c>
      <c r="CT66" s="181">
        <f t="shared" si="414"/>
        <v>11</v>
      </c>
      <c r="CU66" s="181">
        <f t="shared" si="414"/>
        <v>11</v>
      </c>
      <c r="CV66" s="181">
        <f t="shared" si="414"/>
        <v>12</v>
      </c>
      <c r="CW66" s="181">
        <f t="shared" si="414"/>
        <v>12</v>
      </c>
      <c r="CX66" s="181">
        <f t="shared" si="414"/>
        <v>12</v>
      </c>
      <c r="CY66" s="181">
        <f t="shared" si="414"/>
        <v>12</v>
      </c>
      <c r="CZ66" s="181">
        <f t="shared" si="414"/>
        <v>13</v>
      </c>
      <c r="DA66" s="181">
        <f t="shared" si="414"/>
        <v>13</v>
      </c>
      <c r="DB66" s="181">
        <f t="shared" si="414"/>
        <v>13</v>
      </c>
      <c r="DC66" s="181">
        <f t="shared" si="414"/>
        <v>13</v>
      </c>
      <c r="DD66" s="181">
        <f t="shared" ref="DD66:EI66" si="415">ROUNDUP(DD65/DD6,0)</f>
        <v>14</v>
      </c>
      <c r="DE66" s="181">
        <f t="shared" si="415"/>
        <v>14</v>
      </c>
      <c r="DF66" s="181">
        <f t="shared" si="415"/>
        <v>14</v>
      </c>
      <c r="DG66" s="181">
        <f t="shared" si="415"/>
        <v>14</v>
      </c>
      <c r="DH66" s="181">
        <f t="shared" si="415"/>
        <v>15</v>
      </c>
      <c r="DI66" s="181">
        <f t="shared" si="415"/>
        <v>15</v>
      </c>
      <c r="DJ66" s="181">
        <f t="shared" si="415"/>
        <v>15</v>
      </c>
      <c r="DK66" s="181">
        <f t="shared" si="415"/>
        <v>15</v>
      </c>
      <c r="DL66" s="181">
        <f t="shared" si="415"/>
        <v>16</v>
      </c>
      <c r="DM66" s="181">
        <f t="shared" si="415"/>
        <v>16</v>
      </c>
      <c r="DN66" s="181">
        <f t="shared" si="415"/>
        <v>16</v>
      </c>
      <c r="DO66" s="181">
        <f t="shared" si="415"/>
        <v>16</v>
      </c>
      <c r="DP66" s="181">
        <f t="shared" si="415"/>
        <v>17</v>
      </c>
      <c r="DQ66" s="181">
        <f t="shared" si="415"/>
        <v>17</v>
      </c>
      <c r="DR66" s="181">
        <f t="shared" si="415"/>
        <v>17</v>
      </c>
      <c r="DS66" s="181">
        <f t="shared" si="415"/>
        <v>17</v>
      </c>
      <c r="DT66" s="181">
        <f t="shared" si="415"/>
        <v>18</v>
      </c>
      <c r="DU66" s="181">
        <f t="shared" si="415"/>
        <v>18</v>
      </c>
      <c r="DV66" s="181">
        <f t="shared" si="415"/>
        <v>18</v>
      </c>
      <c r="DW66" s="181">
        <f t="shared" si="415"/>
        <v>18</v>
      </c>
      <c r="DX66" s="181">
        <f t="shared" si="415"/>
        <v>19</v>
      </c>
      <c r="DY66" s="181">
        <f t="shared" si="415"/>
        <v>19</v>
      </c>
      <c r="DZ66" s="181">
        <f t="shared" si="415"/>
        <v>19</v>
      </c>
      <c r="EA66" s="181">
        <f t="shared" si="415"/>
        <v>19</v>
      </c>
      <c r="EB66" s="181">
        <f t="shared" si="415"/>
        <v>20</v>
      </c>
      <c r="EC66" s="181">
        <f t="shared" si="415"/>
        <v>20</v>
      </c>
      <c r="ED66" s="181">
        <f t="shared" si="415"/>
        <v>20</v>
      </c>
      <c r="EE66" s="181">
        <f t="shared" si="415"/>
        <v>20</v>
      </c>
      <c r="EF66" s="181">
        <f t="shared" si="415"/>
        <v>21</v>
      </c>
      <c r="EG66" s="181">
        <f t="shared" si="415"/>
        <v>21</v>
      </c>
      <c r="EH66" s="181">
        <f t="shared" si="415"/>
        <v>21</v>
      </c>
      <c r="EI66" s="181">
        <f t="shared" si="415"/>
        <v>21</v>
      </c>
      <c r="EJ66" s="181">
        <f t="shared" ref="EJ66:FO66" si="416">ROUNDUP(EJ65/EJ6,0)</f>
        <v>22</v>
      </c>
      <c r="EK66" s="181">
        <f t="shared" si="416"/>
        <v>22</v>
      </c>
      <c r="EL66" s="181">
        <f t="shared" si="416"/>
        <v>22</v>
      </c>
      <c r="EM66" s="181">
        <f t="shared" si="416"/>
        <v>22</v>
      </c>
      <c r="EN66" s="181">
        <f t="shared" si="416"/>
        <v>23</v>
      </c>
      <c r="EO66" s="181">
        <f t="shared" si="416"/>
        <v>23</v>
      </c>
      <c r="EP66" s="181">
        <f t="shared" si="416"/>
        <v>23</v>
      </c>
      <c r="EQ66" s="181">
        <f t="shared" si="416"/>
        <v>23</v>
      </c>
      <c r="ER66" s="181">
        <f t="shared" si="416"/>
        <v>24</v>
      </c>
      <c r="ES66" s="181">
        <f t="shared" si="416"/>
        <v>24</v>
      </c>
      <c r="ET66" s="181">
        <f t="shared" si="416"/>
        <v>24</v>
      </c>
      <c r="EU66" s="181">
        <f t="shared" si="416"/>
        <v>24</v>
      </c>
      <c r="EV66" s="181">
        <f t="shared" si="416"/>
        <v>25</v>
      </c>
      <c r="EW66" s="181">
        <f t="shared" si="416"/>
        <v>25</v>
      </c>
      <c r="EX66" s="181">
        <f t="shared" si="416"/>
        <v>25</v>
      </c>
      <c r="EY66" s="181">
        <f t="shared" si="416"/>
        <v>25</v>
      </c>
      <c r="EZ66" s="181">
        <f t="shared" si="416"/>
        <v>25</v>
      </c>
      <c r="FA66" s="181">
        <f t="shared" si="416"/>
        <v>25</v>
      </c>
      <c r="FB66" s="181">
        <f t="shared" si="416"/>
        <v>25</v>
      </c>
      <c r="FC66" s="181">
        <f t="shared" si="416"/>
        <v>25</v>
      </c>
      <c r="FD66" s="181">
        <f t="shared" si="416"/>
        <v>25</v>
      </c>
      <c r="FE66" s="181">
        <f t="shared" si="416"/>
        <v>25</v>
      </c>
      <c r="FF66" s="181">
        <f t="shared" si="416"/>
        <v>25</v>
      </c>
      <c r="FG66" s="181">
        <f t="shared" si="416"/>
        <v>25</v>
      </c>
      <c r="FH66" s="181">
        <f t="shared" si="416"/>
        <v>25</v>
      </c>
      <c r="FI66" s="181">
        <f t="shared" si="416"/>
        <v>25</v>
      </c>
      <c r="FJ66" s="181">
        <f t="shared" si="416"/>
        <v>25</v>
      </c>
      <c r="FK66" s="181">
        <f t="shared" si="416"/>
        <v>25</v>
      </c>
      <c r="FL66" s="181">
        <f t="shared" si="416"/>
        <v>25</v>
      </c>
      <c r="FM66" s="181">
        <f t="shared" si="416"/>
        <v>25</v>
      </c>
      <c r="FN66" s="181">
        <f t="shared" si="416"/>
        <v>25</v>
      </c>
      <c r="FO66" s="181">
        <f t="shared" si="416"/>
        <v>25</v>
      </c>
      <c r="FP66" s="181">
        <f t="shared" ref="FP66:GU66" si="417">ROUNDUP(FP65/FP6,0)</f>
        <v>25</v>
      </c>
      <c r="FQ66" s="181">
        <f t="shared" si="417"/>
        <v>25</v>
      </c>
      <c r="FR66" s="181">
        <f t="shared" si="417"/>
        <v>25</v>
      </c>
      <c r="FS66" s="181">
        <f t="shared" si="417"/>
        <v>25</v>
      </c>
      <c r="FT66" s="181">
        <f t="shared" si="417"/>
        <v>25</v>
      </c>
      <c r="FU66" s="181">
        <f t="shared" si="417"/>
        <v>25</v>
      </c>
      <c r="FV66" s="181">
        <f t="shared" si="417"/>
        <v>25</v>
      </c>
      <c r="FW66" s="181">
        <f t="shared" si="417"/>
        <v>25</v>
      </c>
      <c r="FX66" s="181">
        <f t="shared" si="417"/>
        <v>25</v>
      </c>
      <c r="FY66" s="181">
        <f t="shared" si="417"/>
        <v>25</v>
      </c>
      <c r="FZ66" s="181">
        <f t="shared" si="417"/>
        <v>25</v>
      </c>
      <c r="GA66" s="181">
        <f t="shared" si="417"/>
        <v>25</v>
      </c>
      <c r="GB66" s="181">
        <f t="shared" si="417"/>
        <v>25</v>
      </c>
      <c r="GC66" s="181">
        <f t="shared" si="417"/>
        <v>25</v>
      </c>
      <c r="GD66" s="181">
        <f t="shared" si="417"/>
        <v>25</v>
      </c>
      <c r="GE66" s="181">
        <f t="shared" si="417"/>
        <v>25</v>
      </c>
      <c r="GF66" s="181">
        <f t="shared" si="417"/>
        <v>25</v>
      </c>
      <c r="GG66" s="181">
        <f t="shared" si="417"/>
        <v>25</v>
      </c>
      <c r="GH66" s="181">
        <f t="shared" si="417"/>
        <v>25</v>
      </c>
      <c r="GI66" s="181">
        <f t="shared" si="417"/>
        <v>25</v>
      </c>
      <c r="GJ66" s="181">
        <f t="shared" si="417"/>
        <v>25</v>
      </c>
      <c r="GK66" s="181">
        <f t="shared" si="417"/>
        <v>25</v>
      </c>
      <c r="GL66" s="181">
        <f t="shared" si="417"/>
        <v>25</v>
      </c>
      <c r="GM66" s="181">
        <f t="shared" si="417"/>
        <v>25</v>
      </c>
      <c r="GN66" s="181">
        <f t="shared" si="417"/>
        <v>25</v>
      </c>
      <c r="GO66" s="181">
        <f t="shared" si="417"/>
        <v>25</v>
      </c>
      <c r="GP66" s="181">
        <f t="shared" si="417"/>
        <v>25</v>
      </c>
      <c r="GQ66" s="181">
        <f t="shared" si="417"/>
        <v>25</v>
      </c>
      <c r="GR66" s="181">
        <f t="shared" si="417"/>
        <v>25</v>
      </c>
      <c r="GS66" s="181">
        <f t="shared" si="417"/>
        <v>25</v>
      </c>
      <c r="GT66" s="181">
        <f t="shared" si="417"/>
        <v>25</v>
      </c>
      <c r="GU66" s="181">
        <f t="shared" si="417"/>
        <v>25</v>
      </c>
      <c r="GV66" s="181">
        <f t="shared" ref="GV66:GW66" si="418">ROUNDUP(GV65/GV6,0)</f>
        <v>25</v>
      </c>
      <c r="GW66" s="181">
        <f t="shared" si="418"/>
        <v>25</v>
      </c>
    </row>
    <row r="67" spans="1:205" x14ac:dyDescent="0.3">
      <c r="D67" s="141" t="s">
        <v>260</v>
      </c>
      <c r="L67" s="181">
        <f t="shared" ref="L67:AQ67" si="419">IF(K67=L6,1,(K67+1)*L12)</f>
        <v>0</v>
      </c>
      <c r="M67" s="181">
        <f t="shared" si="419"/>
        <v>0</v>
      </c>
      <c r="N67" s="181">
        <f t="shared" si="419"/>
        <v>0</v>
      </c>
      <c r="O67" s="181">
        <f t="shared" si="419"/>
        <v>0</v>
      </c>
      <c r="P67" s="181">
        <f t="shared" si="419"/>
        <v>0</v>
      </c>
      <c r="Q67" s="181">
        <f t="shared" si="419"/>
        <v>0</v>
      </c>
      <c r="R67" s="181">
        <f t="shared" si="419"/>
        <v>0</v>
      </c>
      <c r="S67" s="181">
        <f t="shared" si="419"/>
        <v>0</v>
      </c>
      <c r="T67" s="181">
        <f t="shared" si="419"/>
        <v>0</v>
      </c>
      <c r="U67" s="181">
        <f t="shared" si="419"/>
        <v>0</v>
      </c>
      <c r="V67" s="181">
        <f t="shared" si="419"/>
        <v>0</v>
      </c>
      <c r="W67" s="181">
        <f t="shared" si="419"/>
        <v>0</v>
      </c>
      <c r="X67" s="181">
        <f t="shared" si="419"/>
        <v>0</v>
      </c>
      <c r="Y67" s="181">
        <f t="shared" si="419"/>
        <v>0</v>
      </c>
      <c r="Z67" s="181">
        <f t="shared" si="419"/>
        <v>0</v>
      </c>
      <c r="AA67" s="181">
        <f t="shared" si="419"/>
        <v>0</v>
      </c>
      <c r="AB67" s="181">
        <f t="shared" si="419"/>
        <v>0</v>
      </c>
      <c r="AC67" s="181">
        <f t="shared" si="419"/>
        <v>0</v>
      </c>
      <c r="AD67" s="181">
        <f t="shared" si="419"/>
        <v>0</v>
      </c>
      <c r="AE67" s="181">
        <f t="shared" si="419"/>
        <v>0</v>
      </c>
      <c r="AF67" s="181">
        <f t="shared" si="419"/>
        <v>0</v>
      </c>
      <c r="AG67" s="181">
        <f t="shared" si="419"/>
        <v>0</v>
      </c>
      <c r="AH67" s="181">
        <f t="shared" si="419"/>
        <v>0</v>
      </c>
      <c r="AI67" s="181">
        <f t="shared" si="419"/>
        <v>0</v>
      </c>
      <c r="AJ67" s="181">
        <f t="shared" si="419"/>
        <v>0</v>
      </c>
      <c r="AK67" s="181">
        <f t="shared" si="419"/>
        <v>0</v>
      </c>
      <c r="AL67" s="181">
        <f t="shared" si="419"/>
        <v>0</v>
      </c>
      <c r="AM67" s="181">
        <f t="shared" si="419"/>
        <v>0</v>
      </c>
      <c r="AN67" s="181">
        <f t="shared" si="419"/>
        <v>0</v>
      </c>
      <c r="AO67" s="181">
        <f t="shared" si="419"/>
        <v>0</v>
      </c>
      <c r="AP67" s="181">
        <f t="shared" si="419"/>
        <v>0</v>
      </c>
      <c r="AQ67" s="181">
        <f t="shared" si="419"/>
        <v>0</v>
      </c>
      <c r="AR67" s="181">
        <f t="shared" ref="AR67:BW67" si="420">IF(AQ67=AR6,1,(AQ67+1)*AR12)</f>
        <v>0</v>
      </c>
      <c r="AS67" s="181">
        <f t="shared" si="420"/>
        <v>0</v>
      </c>
      <c r="AT67" s="181">
        <f t="shared" si="420"/>
        <v>0</v>
      </c>
      <c r="AU67" s="181">
        <f t="shared" si="420"/>
        <v>0</v>
      </c>
      <c r="AV67" s="181">
        <f t="shared" si="420"/>
        <v>0</v>
      </c>
      <c r="AW67" s="181">
        <f t="shared" si="420"/>
        <v>0</v>
      </c>
      <c r="AX67" s="181">
        <f t="shared" si="420"/>
        <v>0</v>
      </c>
      <c r="AY67" s="181">
        <f t="shared" si="420"/>
        <v>0</v>
      </c>
      <c r="AZ67" s="181">
        <f t="shared" si="420"/>
        <v>0</v>
      </c>
      <c r="BA67" s="181">
        <f t="shared" si="420"/>
        <v>0</v>
      </c>
      <c r="BB67" s="181">
        <f t="shared" si="420"/>
        <v>0</v>
      </c>
      <c r="BC67" s="181">
        <f t="shared" si="420"/>
        <v>0</v>
      </c>
      <c r="BD67" s="181">
        <f t="shared" si="420"/>
        <v>1</v>
      </c>
      <c r="BE67" s="181">
        <f t="shared" si="420"/>
        <v>2</v>
      </c>
      <c r="BF67" s="181">
        <f t="shared" si="420"/>
        <v>3</v>
      </c>
      <c r="BG67" s="181">
        <f t="shared" si="420"/>
        <v>4</v>
      </c>
      <c r="BH67" s="181">
        <f t="shared" si="420"/>
        <v>1</v>
      </c>
      <c r="BI67" s="181">
        <f t="shared" si="420"/>
        <v>2</v>
      </c>
      <c r="BJ67" s="181">
        <f t="shared" si="420"/>
        <v>3</v>
      </c>
      <c r="BK67" s="181">
        <f t="shared" si="420"/>
        <v>4</v>
      </c>
      <c r="BL67" s="181">
        <f t="shared" si="420"/>
        <v>1</v>
      </c>
      <c r="BM67" s="181">
        <f t="shared" si="420"/>
        <v>2</v>
      </c>
      <c r="BN67" s="181">
        <f t="shared" si="420"/>
        <v>3</v>
      </c>
      <c r="BO67" s="181">
        <f t="shared" si="420"/>
        <v>4</v>
      </c>
      <c r="BP67" s="181">
        <f t="shared" si="420"/>
        <v>1</v>
      </c>
      <c r="BQ67" s="181">
        <f t="shared" si="420"/>
        <v>2</v>
      </c>
      <c r="BR67" s="181">
        <f t="shared" si="420"/>
        <v>3</v>
      </c>
      <c r="BS67" s="181">
        <f t="shared" si="420"/>
        <v>4</v>
      </c>
      <c r="BT67" s="181">
        <f t="shared" si="420"/>
        <v>1</v>
      </c>
      <c r="BU67" s="181">
        <f t="shared" si="420"/>
        <v>2</v>
      </c>
      <c r="BV67" s="181">
        <f t="shared" si="420"/>
        <v>3</v>
      </c>
      <c r="BW67" s="181">
        <f t="shared" si="420"/>
        <v>4</v>
      </c>
      <c r="BX67" s="181">
        <f t="shared" ref="BX67:DC67" si="421">IF(BW67=BX6,1,(BW67+1)*BX12)</f>
        <v>1</v>
      </c>
      <c r="BY67" s="181">
        <f t="shared" si="421"/>
        <v>2</v>
      </c>
      <c r="BZ67" s="181">
        <f t="shared" si="421"/>
        <v>3</v>
      </c>
      <c r="CA67" s="181">
        <f t="shared" si="421"/>
        <v>4</v>
      </c>
      <c r="CB67" s="181">
        <f t="shared" si="421"/>
        <v>1</v>
      </c>
      <c r="CC67" s="181">
        <f t="shared" si="421"/>
        <v>2</v>
      </c>
      <c r="CD67" s="181">
        <f t="shared" si="421"/>
        <v>3</v>
      </c>
      <c r="CE67" s="181">
        <f t="shared" si="421"/>
        <v>4</v>
      </c>
      <c r="CF67" s="181">
        <f t="shared" si="421"/>
        <v>1</v>
      </c>
      <c r="CG67" s="181">
        <f t="shared" si="421"/>
        <v>2</v>
      </c>
      <c r="CH67" s="181">
        <f t="shared" si="421"/>
        <v>3</v>
      </c>
      <c r="CI67" s="181">
        <f t="shared" si="421"/>
        <v>4</v>
      </c>
      <c r="CJ67" s="181">
        <f t="shared" si="421"/>
        <v>1</v>
      </c>
      <c r="CK67" s="181">
        <f t="shared" si="421"/>
        <v>2</v>
      </c>
      <c r="CL67" s="181">
        <f t="shared" si="421"/>
        <v>3</v>
      </c>
      <c r="CM67" s="181">
        <f t="shared" si="421"/>
        <v>4</v>
      </c>
      <c r="CN67" s="181">
        <f t="shared" si="421"/>
        <v>1</v>
      </c>
      <c r="CO67" s="181">
        <f t="shared" si="421"/>
        <v>2</v>
      </c>
      <c r="CP67" s="181">
        <f t="shared" si="421"/>
        <v>3</v>
      </c>
      <c r="CQ67" s="181">
        <f t="shared" si="421"/>
        <v>4</v>
      </c>
      <c r="CR67" s="181">
        <f t="shared" si="421"/>
        <v>1</v>
      </c>
      <c r="CS67" s="181">
        <f t="shared" si="421"/>
        <v>2</v>
      </c>
      <c r="CT67" s="181">
        <f t="shared" si="421"/>
        <v>3</v>
      </c>
      <c r="CU67" s="181">
        <f t="shared" si="421"/>
        <v>4</v>
      </c>
      <c r="CV67" s="181">
        <f t="shared" si="421"/>
        <v>1</v>
      </c>
      <c r="CW67" s="181">
        <f t="shared" si="421"/>
        <v>2</v>
      </c>
      <c r="CX67" s="181">
        <f t="shared" si="421"/>
        <v>3</v>
      </c>
      <c r="CY67" s="181">
        <f t="shared" si="421"/>
        <v>4</v>
      </c>
      <c r="CZ67" s="181">
        <f t="shared" si="421"/>
        <v>1</v>
      </c>
      <c r="DA67" s="181">
        <f t="shared" si="421"/>
        <v>2</v>
      </c>
      <c r="DB67" s="181">
        <f t="shared" si="421"/>
        <v>3</v>
      </c>
      <c r="DC67" s="181">
        <f t="shared" si="421"/>
        <v>4</v>
      </c>
      <c r="DD67" s="181">
        <f t="shared" ref="DD67:EI67" si="422">IF(DC67=DD6,1,(DC67+1)*DD12)</f>
        <v>1</v>
      </c>
      <c r="DE67" s="181">
        <f t="shared" si="422"/>
        <v>2</v>
      </c>
      <c r="DF67" s="181">
        <f t="shared" si="422"/>
        <v>3</v>
      </c>
      <c r="DG67" s="181">
        <f t="shared" si="422"/>
        <v>4</v>
      </c>
      <c r="DH67" s="181">
        <f t="shared" si="422"/>
        <v>1</v>
      </c>
      <c r="DI67" s="181">
        <f t="shared" si="422"/>
        <v>2</v>
      </c>
      <c r="DJ67" s="181">
        <f t="shared" si="422"/>
        <v>3</v>
      </c>
      <c r="DK67" s="181">
        <f t="shared" si="422"/>
        <v>4</v>
      </c>
      <c r="DL67" s="181">
        <f t="shared" si="422"/>
        <v>1</v>
      </c>
      <c r="DM67" s="181">
        <f t="shared" si="422"/>
        <v>2</v>
      </c>
      <c r="DN67" s="181">
        <f t="shared" si="422"/>
        <v>3</v>
      </c>
      <c r="DO67" s="181">
        <f t="shared" si="422"/>
        <v>4</v>
      </c>
      <c r="DP67" s="181">
        <f t="shared" si="422"/>
        <v>1</v>
      </c>
      <c r="DQ67" s="181">
        <f t="shared" si="422"/>
        <v>2</v>
      </c>
      <c r="DR67" s="181">
        <f t="shared" si="422"/>
        <v>3</v>
      </c>
      <c r="DS67" s="181">
        <f t="shared" si="422"/>
        <v>4</v>
      </c>
      <c r="DT67" s="181">
        <f t="shared" si="422"/>
        <v>1</v>
      </c>
      <c r="DU67" s="181">
        <f t="shared" si="422"/>
        <v>2</v>
      </c>
      <c r="DV67" s="181">
        <f t="shared" si="422"/>
        <v>3</v>
      </c>
      <c r="DW67" s="181">
        <f t="shared" si="422"/>
        <v>4</v>
      </c>
      <c r="DX67" s="181">
        <f t="shared" si="422"/>
        <v>1</v>
      </c>
      <c r="DY67" s="181">
        <f t="shared" si="422"/>
        <v>2</v>
      </c>
      <c r="DZ67" s="181">
        <f t="shared" si="422"/>
        <v>3</v>
      </c>
      <c r="EA67" s="181">
        <f t="shared" si="422"/>
        <v>4</v>
      </c>
      <c r="EB67" s="181">
        <f t="shared" si="422"/>
        <v>1</v>
      </c>
      <c r="EC67" s="181">
        <f t="shared" si="422"/>
        <v>2</v>
      </c>
      <c r="ED67" s="181">
        <f t="shared" si="422"/>
        <v>3</v>
      </c>
      <c r="EE67" s="181">
        <f t="shared" si="422"/>
        <v>4</v>
      </c>
      <c r="EF67" s="181">
        <f t="shared" si="422"/>
        <v>1</v>
      </c>
      <c r="EG67" s="181">
        <f t="shared" si="422"/>
        <v>2</v>
      </c>
      <c r="EH67" s="181">
        <f t="shared" si="422"/>
        <v>3</v>
      </c>
      <c r="EI67" s="181">
        <f t="shared" si="422"/>
        <v>4</v>
      </c>
      <c r="EJ67" s="181">
        <f t="shared" ref="EJ67:FO67" si="423">IF(EI67=EJ6,1,(EI67+1)*EJ12)</f>
        <v>1</v>
      </c>
      <c r="EK67" s="181">
        <f t="shared" si="423"/>
        <v>2</v>
      </c>
      <c r="EL67" s="181">
        <f t="shared" si="423"/>
        <v>3</v>
      </c>
      <c r="EM67" s="181">
        <f t="shared" si="423"/>
        <v>4</v>
      </c>
      <c r="EN67" s="181">
        <f t="shared" si="423"/>
        <v>1</v>
      </c>
      <c r="EO67" s="181">
        <f t="shared" si="423"/>
        <v>2</v>
      </c>
      <c r="EP67" s="181">
        <f t="shared" si="423"/>
        <v>3</v>
      </c>
      <c r="EQ67" s="181">
        <f t="shared" si="423"/>
        <v>4</v>
      </c>
      <c r="ER67" s="181">
        <f t="shared" si="423"/>
        <v>1</v>
      </c>
      <c r="ES67" s="181">
        <f t="shared" si="423"/>
        <v>2</v>
      </c>
      <c r="ET67" s="181">
        <f t="shared" si="423"/>
        <v>3</v>
      </c>
      <c r="EU67" s="181">
        <f t="shared" si="423"/>
        <v>4</v>
      </c>
      <c r="EV67" s="181">
        <f t="shared" si="423"/>
        <v>1</v>
      </c>
      <c r="EW67" s="181">
        <f t="shared" si="423"/>
        <v>2</v>
      </c>
      <c r="EX67" s="181">
        <f t="shared" si="423"/>
        <v>3</v>
      </c>
      <c r="EY67" s="181">
        <f t="shared" si="423"/>
        <v>4</v>
      </c>
      <c r="EZ67" s="181">
        <f t="shared" si="423"/>
        <v>1</v>
      </c>
      <c r="FA67" s="181">
        <f t="shared" si="423"/>
        <v>0</v>
      </c>
      <c r="FB67" s="181">
        <f t="shared" si="423"/>
        <v>0</v>
      </c>
      <c r="FC67" s="181">
        <f t="shared" si="423"/>
        <v>0</v>
      </c>
      <c r="FD67" s="181">
        <f t="shared" si="423"/>
        <v>0</v>
      </c>
      <c r="FE67" s="181">
        <f t="shared" si="423"/>
        <v>0</v>
      </c>
      <c r="FF67" s="181">
        <f t="shared" si="423"/>
        <v>0</v>
      </c>
      <c r="FG67" s="181">
        <f t="shared" si="423"/>
        <v>0</v>
      </c>
      <c r="FH67" s="181">
        <f t="shared" si="423"/>
        <v>0</v>
      </c>
      <c r="FI67" s="181">
        <f t="shared" si="423"/>
        <v>0</v>
      </c>
      <c r="FJ67" s="181">
        <f t="shared" si="423"/>
        <v>0</v>
      </c>
      <c r="FK67" s="181">
        <f t="shared" si="423"/>
        <v>0</v>
      </c>
      <c r="FL67" s="181">
        <f t="shared" si="423"/>
        <v>0</v>
      </c>
      <c r="FM67" s="181">
        <f t="shared" si="423"/>
        <v>0</v>
      </c>
      <c r="FN67" s="181">
        <f t="shared" si="423"/>
        <v>0</v>
      </c>
      <c r="FO67" s="181">
        <f t="shared" si="423"/>
        <v>0</v>
      </c>
      <c r="FP67" s="181">
        <f t="shared" ref="FP67:GW67" si="424">IF(FO67=FP6,1,(FO67+1)*FP12)</f>
        <v>0</v>
      </c>
      <c r="FQ67" s="181">
        <f t="shared" si="424"/>
        <v>0</v>
      </c>
      <c r="FR67" s="181">
        <f t="shared" si="424"/>
        <v>0</v>
      </c>
      <c r="FS67" s="181">
        <f t="shared" si="424"/>
        <v>0</v>
      </c>
      <c r="FT67" s="181">
        <f t="shared" si="424"/>
        <v>0</v>
      </c>
      <c r="FU67" s="181">
        <f t="shared" si="424"/>
        <v>0</v>
      </c>
      <c r="FV67" s="181">
        <f t="shared" si="424"/>
        <v>0</v>
      </c>
      <c r="FW67" s="181">
        <f t="shared" si="424"/>
        <v>0</v>
      </c>
      <c r="FX67" s="181">
        <f t="shared" si="424"/>
        <v>0</v>
      </c>
      <c r="FY67" s="181">
        <f t="shared" si="424"/>
        <v>0</v>
      </c>
      <c r="FZ67" s="181">
        <f t="shared" si="424"/>
        <v>0</v>
      </c>
      <c r="GA67" s="181">
        <f t="shared" si="424"/>
        <v>0</v>
      </c>
      <c r="GB67" s="181">
        <f t="shared" si="424"/>
        <v>0</v>
      </c>
      <c r="GC67" s="181">
        <f t="shared" si="424"/>
        <v>0</v>
      </c>
      <c r="GD67" s="181">
        <f t="shared" si="424"/>
        <v>0</v>
      </c>
      <c r="GE67" s="181">
        <f t="shared" si="424"/>
        <v>0</v>
      </c>
      <c r="GF67" s="181">
        <f t="shared" si="424"/>
        <v>0</v>
      </c>
      <c r="GG67" s="181">
        <f t="shared" si="424"/>
        <v>0</v>
      </c>
      <c r="GH67" s="181">
        <f t="shared" si="424"/>
        <v>0</v>
      </c>
      <c r="GI67" s="181">
        <f t="shared" si="424"/>
        <v>0</v>
      </c>
      <c r="GJ67" s="181">
        <f t="shared" si="424"/>
        <v>0</v>
      </c>
      <c r="GK67" s="181">
        <f t="shared" si="424"/>
        <v>0</v>
      </c>
      <c r="GL67" s="181">
        <f t="shared" si="424"/>
        <v>0</v>
      </c>
      <c r="GM67" s="181">
        <f t="shared" si="424"/>
        <v>0</v>
      </c>
      <c r="GN67" s="181">
        <f t="shared" si="424"/>
        <v>0</v>
      </c>
      <c r="GO67" s="181">
        <f t="shared" si="424"/>
        <v>0</v>
      </c>
      <c r="GP67" s="181">
        <f t="shared" si="424"/>
        <v>0</v>
      </c>
      <c r="GQ67" s="181">
        <f t="shared" si="424"/>
        <v>0</v>
      </c>
      <c r="GR67" s="181">
        <f t="shared" si="424"/>
        <v>0</v>
      </c>
      <c r="GS67" s="181">
        <f t="shared" si="424"/>
        <v>0</v>
      </c>
      <c r="GT67" s="181">
        <f t="shared" si="424"/>
        <v>0</v>
      </c>
      <c r="GU67" s="181">
        <f t="shared" si="424"/>
        <v>0</v>
      </c>
      <c r="GV67" s="181">
        <f t="shared" si="424"/>
        <v>0</v>
      </c>
      <c r="GW67" s="181">
        <f t="shared" si="424"/>
        <v>0</v>
      </c>
    </row>
    <row r="68" spans="1:205" s="45" customFormat="1" x14ac:dyDescent="0.3">
      <c r="A68" s="136"/>
      <c r="D68" s="141" t="s">
        <v>261</v>
      </c>
      <c r="E68" s="127" t="s">
        <v>262</v>
      </c>
      <c r="F68" s="222">
        <f>'Operating Assumptions'!F97</f>
        <v>3</v>
      </c>
      <c r="L68" s="46" t="b">
        <f t="shared" ref="L68:AQ68" si="425">IF(L12,MOD(L66,$F$68)=0)</f>
        <v>0</v>
      </c>
      <c r="M68" s="46" t="b">
        <f t="shared" si="425"/>
        <v>0</v>
      </c>
      <c r="N68" s="46" t="b">
        <f t="shared" si="425"/>
        <v>0</v>
      </c>
      <c r="O68" s="46" t="b">
        <f t="shared" si="425"/>
        <v>0</v>
      </c>
      <c r="P68" s="46" t="b">
        <f t="shared" si="425"/>
        <v>0</v>
      </c>
      <c r="Q68" s="46" t="b">
        <f t="shared" si="425"/>
        <v>0</v>
      </c>
      <c r="R68" s="46" t="b">
        <f t="shared" si="425"/>
        <v>0</v>
      </c>
      <c r="S68" s="46" t="b">
        <f t="shared" si="425"/>
        <v>0</v>
      </c>
      <c r="T68" s="46" t="b">
        <f t="shared" si="425"/>
        <v>0</v>
      </c>
      <c r="U68" s="46" t="b">
        <f t="shared" si="425"/>
        <v>0</v>
      </c>
      <c r="V68" s="46" t="b">
        <f t="shared" si="425"/>
        <v>0</v>
      </c>
      <c r="W68" s="46" t="b">
        <f t="shared" si="425"/>
        <v>0</v>
      </c>
      <c r="X68" s="46" t="b">
        <f t="shared" si="425"/>
        <v>0</v>
      </c>
      <c r="Y68" s="46" t="b">
        <f t="shared" si="425"/>
        <v>0</v>
      </c>
      <c r="Z68" s="46" t="b">
        <f t="shared" si="425"/>
        <v>0</v>
      </c>
      <c r="AA68" s="46" t="b">
        <f t="shared" si="425"/>
        <v>0</v>
      </c>
      <c r="AB68" s="46" t="b">
        <f t="shared" si="425"/>
        <v>0</v>
      </c>
      <c r="AC68" s="46" t="b">
        <f t="shared" si="425"/>
        <v>0</v>
      </c>
      <c r="AD68" s="46" t="b">
        <f t="shared" si="425"/>
        <v>0</v>
      </c>
      <c r="AE68" s="46" t="b">
        <f t="shared" si="425"/>
        <v>0</v>
      </c>
      <c r="AF68" s="46" t="b">
        <f t="shared" si="425"/>
        <v>0</v>
      </c>
      <c r="AG68" s="46" t="b">
        <f t="shared" si="425"/>
        <v>0</v>
      </c>
      <c r="AH68" s="46" t="b">
        <f t="shared" si="425"/>
        <v>0</v>
      </c>
      <c r="AI68" s="46" t="b">
        <f t="shared" si="425"/>
        <v>0</v>
      </c>
      <c r="AJ68" s="46" t="b">
        <f t="shared" si="425"/>
        <v>0</v>
      </c>
      <c r="AK68" s="46" t="b">
        <f t="shared" si="425"/>
        <v>0</v>
      </c>
      <c r="AL68" s="46" t="b">
        <f t="shared" si="425"/>
        <v>0</v>
      </c>
      <c r="AM68" s="46" t="b">
        <f t="shared" si="425"/>
        <v>0</v>
      </c>
      <c r="AN68" s="46" t="b">
        <f t="shared" si="425"/>
        <v>0</v>
      </c>
      <c r="AO68" s="46" t="b">
        <f t="shared" si="425"/>
        <v>0</v>
      </c>
      <c r="AP68" s="46" t="b">
        <f t="shared" si="425"/>
        <v>0</v>
      </c>
      <c r="AQ68" s="46" t="b">
        <f t="shared" si="425"/>
        <v>0</v>
      </c>
      <c r="AR68" s="46" t="b">
        <f t="shared" ref="AR68:BW68" si="426">IF(AR12,MOD(AR66,$F$68)=0)</f>
        <v>0</v>
      </c>
      <c r="AS68" s="46" t="b">
        <f t="shared" si="426"/>
        <v>0</v>
      </c>
      <c r="AT68" s="46" t="b">
        <f t="shared" si="426"/>
        <v>0</v>
      </c>
      <c r="AU68" s="46" t="b">
        <f t="shared" si="426"/>
        <v>0</v>
      </c>
      <c r="AV68" s="46" t="b">
        <f t="shared" si="426"/>
        <v>0</v>
      </c>
      <c r="AW68" s="46" t="b">
        <f t="shared" si="426"/>
        <v>0</v>
      </c>
      <c r="AX68" s="46" t="b">
        <f t="shared" si="426"/>
        <v>0</v>
      </c>
      <c r="AY68" s="46" t="b">
        <f t="shared" si="426"/>
        <v>0</v>
      </c>
      <c r="AZ68" s="46" t="b">
        <f t="shared" si="426"/>
        <v>0</v>
      </c>
      <c r="BA68" s="46" t="b">
        <f t="shared" si="426"/>
        <v>0</v>
      </c>
      <c r="BB68" s="46" t="b">
        <f t="shared" si="426"/>
        <v>0</v>
      </c>
      <c r="BC68" s="46" t="b">
        <f t="shared" si="426"/>
        <v>0</v>
      </c>
      <c r="BD68" s="46" t="b">
        <f t="shared" si="426"/>
        <v>0</v>
      </c>
      <c r="BE68" s="46" t="b">
        <f t="shared" si="426"/>
        <v>0</v>
      </c>
      <c r="BF68" s="46" t="b">
        <f t="shared" si="426"/>
        <v>0</v>
      </c>
      <c r="BG68" s="46" t="b">
        <f t="shared" si="426"/>
        <v>0</v>
      </c>
      <c r="BH68" s="46" t="b">
        <f t="shared" si="426"/>
        <v>0</v>
      </c>
      <c r="BI68" s="46" t="b">
        <f t="shared" si="426"/>
        <v>0</v>
      </c>
      <c r="BJ68" s="46" t="b">
        <f t="shared" si="426"/>
        <v>0</v>
      </c>
      <c r="BK68" s="46" t="b">
        <f t="shared" si="426"/>
        <v>0</v>
      </c>
      <c r="BL68" s="46" t="b">
        <f t="shared" si="426"/>
        <v>1</v>
      </c>
      <c r="BM68" s="46" t="b">
        <f t="shared" si="426"/>
        <v>1</v>
      </c>
      <c r="BN68" s="46" t="b">
        <f t="shared" si="426"/>
        <v>1</v>
      </c>
      <c r="BO68" s="46" t="b">
        <f t="shared" si="426"/>
        <v>1</v>
      </c>
      <c r="BP68" s="46" t="b">
        <f t="shared" si="426"/>
        <v>0</v>
      </c>
      <c r="BQ68" s="46" t="b">
        <f t="shared" si="426"/>
        <v>0</v>
      </c>
      <c r="BR68" s="46" t="b">
        <f t="shared" si="426"/>
        <v>0</v>
      </c>
      <c r="BS68" s="46" t="b">
        <f t="shared" si="426"/>
        <v>0</v>
      </c>
      <c r="BT68" s="46" t="b">
        <f t="shared" si="426"/>
        <v>0</v>
      </c>
      <c r="BU68" s="46" t="b">
        <f t="shared" si="426"/>
        <v>0</v>
      </c>
      <c r="BV68" s="46" t="b">
        <f t="shared" si="426"/>
        <v>0</v>
      </c>
      <c r="BW68" s="46" t="b">
        <f t="shared" si="426"/>
        <v>0</v>
      </c>
      <c r="BX68" s="46" t="b">
        <f t="shared" ref="BX68:DC68" si="427">IF(BX12,MOD(BX66,$F$68)=0)</f>
        <v>1</v>
      </c>
      <c r="BY68" s="46" t="b">
        <f t="shared" si="427"/>
        <v>1</v>
      </c>
      <c r="BZ68" s="46" t="b">
        <f t="shared" si="427"/>
        <v>1</v>
      </c>
      <c r="CA68" s="46" t="b">
        <f t="shared" si="427"/>
        <v>1</v>
      </c>
      <c r="CB68" s="46" t="b">
        <f t="shared" si="427"/>
        <v>0</v>
      </c>
      <c r="CC68" s="46" t="b">
        <f t="shared" si="427"/>
        <v>0</v>
      </c>
      <c r="CD68" s="46" t="b">
        <f t="shared" si="427"/>
        <v>0</v>
      </c>
      <c r="CE68" s="46" t="b">
        <f t="shared" si="427"/>
        <v>0</v>
      </c>
      <c r="CF68" s="46" t="b">
        <f t="shared" si="427"/>
        <v>0</v>
      </c>
      <c r="CG68" s="46" t="b">
        <f t="shared" si="427"/>
        <v>0</v>
      </c>
      <c r="CH68" s="46" t="b">
        <f t="shared" si="427"/>
        <v>0</v>
      </c>
      <c r="CI68" s="46" t="b">
        <f t="shared" si="427"/>
        <v>0</v>
      </c>
      <c r="CJ68" s="46" t="b">
        <f t="shared" si="427"/>
        <v>1</v>
      </c>
      <c r="CK68" s="46" t="b">
        <f t="shared" si="427"/>
        <v>1</v>
      </c>
      <c r="CL68" s="46" t="b">
        <f t="shared" si="427"/>
        <v>1</v>
      </c>
      <c r="CM68" s="46" t="b">
        <f t="shared" si="427"/>
        <v>1</v>
      </c>
      <c r="CN68" s="46" t="b">
        <f t="shared" si="427"/>
        <v>0</v>
      </c>
      <c r="CO68" s="46" t="b">
        <f t="shared" si="427"/>
        <v>0</v>
      </c>
      <c r="CP68" s="46" t="b">
        <f t="shared" si="427"/>
        <v>0</v>
      </c>
      <c r="CQ68" s="46" t="b">
        <f t="shared" si="427"/>
        <v>0</v>
      </c>
      <c r="CR68" s="46" t="b">
        <f t="shared" si="427"/>
        <v>0</v>
      </c>
      <c r="CS68" s="46" t="b">
        <f t="shared" si="427"/>
        <v>0</v>
      </c>
      <c r="CT68" s="46" t="b">
        <f t="shared" si="427"/>
        <v>0</v>
      </c>
      <c r="CU68" s="46" t="b">
        <f t="shared" si="427"/>
        <v>0</v>
      </c>
      <c r="CV68" s="46" t="b">
        <f t="shared" si="427"/>
        <v>1</v>
      </c>
      <c r="CW68" s="46" t="b">
        <f t="shared" si="427"/>
        <v>1</v>
      </c>
      <c r="CX68" s="46" t="b">
        <f t="shared" si="427"/>
        <v>1</v>
      </c>
      <c r="CY68" s="46" t="b">
        <f t="shared" si="427"/>
        <v>1</v>
      </c>
      <c r="CZ68" s="46" t="b">
        <f t="shared" si="427"/>
        <v>0</v>
      </c>
      <c r="DA68" s="46" t="b">
        <f t="shared" si="427"/>
        <v>0</v>
      </c>
      <c r="DB68" s="46" t="b">
        <f t="shared" si="427"/>
        <v>0</v>
      </c>
      <c r="DC68" s="46" t="b">
        <f t="shared" si="427"/>
        <v>0</v>
      </c>
      <c r="DD68" s="46" t="b">
        <f t="shared" ref="DD68:EI68" si="428">IF(DD12,MOD(DD66,$F$68)=0)</f>
        <v>0</v>
      </c>
      <c r="DE68" s="46" t="b">
        <f t="shared" si="428"/>
        <v>0</v>
      </c>
      <c r="DF68" s="46" t="b">
        <f t="shared" si="428"/>
        <v>0</v>
      </c>
      <c r="DG68" s="46" t="b">
        <f t="shared" si="428"/>
        <v>0</v>
      </c>
      <c r="DH68" s="46" t="b">
        <f t="shared" si="428"/>
        <v>1</v>
      </c>
      <c r="DI68" s="46" t="b">
        <f t="shared" si="428"/>
        <v>1</v>
      </c>
      <c r="DJ68" s="46" t="b">
        <f t="shared" si="428"/>
        <v>1</v>
      </c>
      <c r="DK68" s="46" t="b">
        <f t="shared" si="428"/>
        <v>1</v>
      </c>
      <c r="DL68" s="46" t="b">
        <f t="shared" si="428"/>
        <v>0</v>
      </c>
      <c r="DM68" s="46" t="b">
        <f t="shared" si="428"/>
        <v>0</v>
      </c>
      <c r="DN68" s="46" t="b">
        <f t="shared" si="428"/>
        <v>0</v>
      </c>
      <c r="DO68" s="46" t="b">
        <f t="shared" si="428"/>
        <v>0</v>
      </c>
      <c r="DP68" s="46" t="b">
        <f t="shared" si="428"/>
        <v>0</v>
      </c>
      <c r="DQ68" s="46" t="b">
        <f t="shared" si="428"/>
        <v>0</v>
      </c>
      <c r="DR68" s="46" t="b">
        <f t="shared" si="428"/>
        <v>0</v>
      </c>
      <c r="DS68" s="46" t="b">
        <f t="shared" si="428"/>
        <v>0</v>
      </c>
      <c r="DT68" s="46" t="b">
        <f t="shared" si="428"/>
        <v>1</v>
      </c>
      <c r="DU68" s="46" t="b">
        <f t="shared" si="428"/>
        <v>1</v>
      </c>
      <c r="DV68" s="46" t="b">
        <f t="shared" si="428"/>
        <v>1</v>
      </c>
      <c r="DW68" s="46" t="b">
        <f t="shared" si="428"/>
        <v>1</v>
      </c>
      <c r="DX68" s="46" t="b">
        <f t="shared" si="428"/>
        <v>0</v>
      </c>
      <c r="DY68" s="46" t="b">
        <f t="shared" si="428"/>
        <v>0</v>
      </c>
      <c r="DZ68" s="46" t="b">
        <f t="shared" si="428"/>
        <v>0</v>
      </c>
      <c r="EA68" s="46" t="b">
        <f t="shared" si="428"/>
        <v>0</v>
      </c>
      <c r="EB68" s="46" t="b">
        <f t="shared" si="428"/>
        <v>0</v>
      </c>
      <c r="EC68" s="46" t="b">
        <f t="shared" si="428"/>
        <v>0</v>
      </c>
      <c r="ED68" s="46" t="b">
        <f t="shared" si="428"/>
        <v>0</v>
      </c>
      <c r="EE68" s="46" t="b">
        <f t="shared" si="428"/>
        <v>0</v>
      </c>
      <c r="EF68" s="46" t="b">
        <f t="shared" si="428"/>
        <v>1</v>
      </c>
      <c r="EG68" s="46" t="b">
        <f t="shared" si="428"/>
        <v>1</v>
      </c>
      <c r="EH68" s="46" t="b">
        <f t="shared" si="428"/>
        <v>1</v>
      </c>
      <c r="EI68" s="46" t="b">
        <f t="shared" si="428"/>
        <v>1</v>
      </c>
      <c r="EJ68" s="46" t="b">
        <f t="shared" ref="EJ68:FO68" si="429">IF(EJ12,MOD(EJ66,$F$68)=0)</f>
        <v>0</v>
      </c>
      <c r="EK68" s="46" t="b">
        <f t="shared" si="429"/>
        <v>0</v>
      </c>
      <c r="EL68" s="46" t="b">
        <f t="shared" si="429"/>
        <v>0</v>
      </c>
      <c r="EM68" s="46" t="b">
        <f t="shared" si="429"/>
        <v>0</v>
      </c>
      <c r="EN68" s="46" t="b">
        <f t="shared" si="429"/>
        <v>0</v>
      </c>
      <c r="EO68" s="46" t="b">
        <f t="shared" si="429"/>
        <v>0</v>
      </c>
      <c r="EP68" s="46" t="b">
        <f t="shared" si="429"/>
        <v>0</v>
      </c>
      <c r="EQ68" s="46" t="b">
        <f t="shared" si="429"/>
        <v>0</v>
      </c>
      <c r="ER68" s="46" t="b">
        <f t="shared" si="429"/>
        <v>1</v>
      </c>
      <c r="ES68" s="46" t="b">
        <f t="shared" si="429"/>
        <v>1</v>
      </c>
      <c r="ET68" s="46" t="b">
        <f t="shared" si="429"/>
        <v>1</v>
      </c>
      <c r="EU68" s="46" t="b">
        <f t="shared" si="429"/>
        <v>1</v>
      </c>
      <c r="EV68" s="46" t="b">
        <f t="shared" si="429"/>
        <v>0</v>
      </c>
      <c r="EW68" s="46" t="b">
        <f t="shared" si="429"/>
        <v>0</v>
      </c>
      <c r="EX68" s="46" t="b">
        <f t="shared" si="429"/>
        <v>0</v>
      </c>
      <c r="EY68" s="46" t="b">
        <f t="shared" si="429"/>
        <v>0</v>
      </c>
      <c r="EZ68" s="46" t="b">
        <f t="shared" si="429"/>
        <v>0</v>
      </c>
      <c r="FA68" s="46" t="b">
        <f t="shared" si="429"/>
        <v>0</v>
      </c>
      <c r="FB68" s="46" t="b">
        <f t="shared" si="429"/>
        <v>0</v>
      </c>
      <c r="FC68" s="46" t="b">
        <f t="shared" si="429"/>
        <v>0</v>
      </c>
      <c r="FD68" s="46" t="b">
        <f t="shared" si="429"/>
        <v>0</v>
      </c>
      <c r="FE68" s="46" t="b">
        <f t="shared" si="429"/>
        <v>0</v>
      </c>
      <c r="FF68" s="46" t="b">
        <f t="shared" si="429"/>
        <v>0</v>
      </c>
      <c r="FG68" s="46" t="b">
        <f t="shared" si="429"/>
        <v>0</v>
      </c>
      <c r="FH68" s="46" t="b">
        <f t="shared" si="429"/>
        <v>0</v>
      </c>
      <c r="FI68" s="46" t="b">
        <f t="shared" si="429"/>
        <v>0</v>
      </c>
      <c r="FJ68" s="46" t="b">
        <f t="shared" si="429"/>
        <v>0</v>
      </c>
      <c r="FK68" s="46" t="b">
        <f t="shared" si="429"/>
        <v>0</v>
      </c>
      <c r="FL68" s="46" t="b">
        <f t="shared" si="429"/>
        <v>0</v>
      </c>
      <c r="FM68" s="46" t="b">
        <f t="shared" si="429"/>
        <v>0</v>
      </c>
      <c r="FN68" s="46" t="b">
        <f t="shared" si="429"/>
        <v>0</v>
      </c>
      <c r="FO68" s="46" t="b">
        <f t="shared" si="429"/>
        <v>0</v>
      </c>
      <c r="FP68" s="46" t="b">
        <f t="shared" ref="FP68:GW68" si="430">IF(FP12,MOD(FP66,$F$68)=0)</f>
        <v>0</v>
      </c>
      <c r="FQ68" s="46" t="b">
        <f t="shared" si="430"/>
        <v>0</v>
      </c>
      <c r="FR68" s="46" t="b">
        <f t="shared" si="430"/>
        <v>0</v>
      </c>
      <c r="FS68" s="46" t="b">
        <f t="shared" si="430"/>
        <v>0</v>
      </c>
      <c r="FT68" s="46" t="b">
        <f t="shared" si="430"/>
        <v>0</v>
      </c>
      <c r="FU68" s="46" t="b">
        <f t="shared" si="430"/>
        <v>0</v>
      </c>
      <c r="FV68" s="46" t="b">
        <f t="shared" si="430"/>
        <v>0</v>
      </c>
      <c r="FW68" s="46" t="b">
        <f t="shared" si="430"/>
        <v>0</v>
      </c>
      <c r="FX68" s="46" t="b">
        <f t="shared" si="430"/>
        <v>0</v>
      </c>
      <c r="FY68" s="46" t="b">
        <f t="shared" si="430"/>
        <v>0</v>
      </c>
      <c r="FZ68" s="46" t="b">
        <f t="shared" si="430"/>
        <v>0</v>
      </c>
      <c r="GA68" s="46" t="b">
        <f t="shared" si="430"/>
        <v>0</v>
      </c>
      <c r="GB68" s="46" t="b">
        <f t="shared" si="430"/>
        <v>0</v>
      </c>
      <c r="GC68" s="46" t="b">
        <f t="shared" si="430"/>
        <v>0</v>
      </c>
      <c r="GD68" s="46" t="b">
        <f t="shared" si="430"/>
        <v>0</v>
      </c>
      <c r="GE68" s="46" t="b">
        <f t="shared" si="430"/>
        <v>0</v>
      </c>
      <c r="GF68" s="46" t="b">
        <f t="shared" si="430"/>
        <v>0</v>
      </c>
      <c r="GG68" s="46" t="b">
        <f t="shared" si="430"/>
        <v>0</v>
      </c>
      <c r="GH68" s="46" t="b">
        <f t="shared" si="430"/>
        <v>0</v>
      </c>
      <c r="GI68" s="46" t="b">
        <f t="shared" si="430"/>
        <v>0</v>
      </c>
      <c r="GJ68" s="46" t="b">
        <f t="shared" si="430"/>
        <v>0</v>
      </c>
      <c r="GK68" s="46" t="b">
        <f t="shared" si="430"/>
        <v>0</v>
      </c>
      <c r="GL68" s="46" t="b">
        <f t="shared" si="430"/>
        <v>0</v>
      </c>
      <c r="GM68" s="46" t="b">
        <f t="shared" si="430"/>
        <v>0</v>
      </c>
      <c r="GN68" s="46" t="b">
        <f t="shared" si="430"/>
        <v>0</v>
      </c>
      <c r="GO68" s="46" t="b">
        <f t="shared" si="430"/>
        <v>0</v>
      </c>
      <c r="GP68" s="46" t="b">
        <f t="shared" si="430"/>
        <v>0</v>
      </c>
      <c r="GQ68" s="46" t="b">
        <f t="shared" si="430"/>
        <v>0</v>
      </c>
      <c r="GR68" s="46" t="b">
        <f t="shared" si="430"/>
        <v>0</v>
      </c>
      <c r="GS68" s="46" t="b">
        <f t="shared" si="430"/>
        <v>0</v>
      </c>
      <c r="GT68" s="46" t="b">
        <f t="shared" si="430"/>
        <v>0</v>
      </c>
      <c r="GU68" s="46" t="b">
        <f t="shared" si="430"/>
        <v>0</v>
      </c>
      <c r="GV68" s="46" t="b">
        <f t="shared" si="430"/>
        <v>0</v>
      </c>
      <c r="GW68" s="46" t="b">
        <f t="shared" si="430"/>
        <v>0</v>
      </c>
    </row>
    <row r="69" spans="1:205" s="43" customFormat="1" x14ac:dyDescent="0.3">
      <c r="A69" s="137"/>
      <c r="D69" s="141" t="s">
        <v>263</v>
      </c>
      <c r="H69" s="245">
        <f>'Project Finance Dashboard'!E28</f>
        <v>122.76543971622424</v>
      </c>
      <c r="L69" s="47" t="b">
        <f t="shared" ref="L69:BW69" si="431">AND(L68,L67=1)</f>
        <v>0</v>
      </c>
      <c r="M69" s="47" t="b">
        <f t="shared" si="431"/>
        <v>0</v>
      </c>
      <c r="N69" s="47" t="b">
        <f t="shared" si="431"/>
        <v>0</v>
      </c>
      <c r="O69" s="47" t="b">
        <f t="shared" si="431"/>
        <v>0</v>
      </c>
      <c r="P69" s="47" t="b">
        <f t="shared" si="431"/>
        <v>0</v>
      </c>
      <c r="Q69" s="47" t="b">
        <f t="shared" si="431"/>
        <v>0</v>
      </c>
      <c r="R69" s="47" t="b">
        <f t="shared" si="431"/>
        <v>0</v>
      </c>
      <c r="S69" s="47" t="b">
        <f t="shared" si="431"/>
        <v>0</v>
      </c>
      <c r="T69" s="47" t="b">
        <f t="shared" si="431"/>
        <v>0</v>
      </c>
      <c r="U69" s="47" t="b">
        <f t="shared" si="431"/>
        <v>0</v>
      </c>
      <c r="V69" s="47" t="b">
        <f t="shared" si="431"/>
        <v>0</v>
      </c>
      <c r="W69" s="47" t="b">
        <f t="shared" si="431"/>
        <v>0</v>
      </c>
      <c r="X69" s="47" t="b">
        <f t="shared" si="431"/>
        <v>0</v>
      </c>
      <c r="Y69" s="47" t="b">
        <f t="shared" si="431"/>
        <v>0</v>
      </c>
      <c r="Z69" s="47" t="b">
        <f t="shared" si="431"/>
        <v>0</v>
      </c>
      <c r="AA69" s="47" t="b">
        <f t="shared" si="431"/>
        <v>0</v>
      </c>
      <c r="AB69" s="47" t="b">
        <f t="shared" si="431"/>
        <v>0</v>
      </c>
      <c r="AC69" s="47" t="b">
        <f t="shared" si="431"/>
        <v>0</v>
      </c>
      <c r="AD69" s="47" t="b">
        <f t="shared" si="431"/>
        <v>0</v>
      </c>
      <c r="AE69" s="47" t="b">
        <f t="shared" si="431"/>
        <v>0</v>
      </c>
      <c r="AF69" s="47" t="b">
        <f t="shared" si="431"/>
        <v>0</v>
      </c>
      <c r="AG69" s="47" t="b">
        <f t="shared" si="431"/>
        <v>0</v>
      </c>
      <c r="AH69" s="47" t="b">
        <f t="shared" si="431"/>
        <v>0</v>
      </c>
      <c r="AI69" s="47" t="b">
        <f t="shared" si="431"/>
        <v>0</v>
      </c>
      <c r="AJ69" s="47" t="b">
        <f t="shared" si="431"/>
        <v>0</v>
      </c>
      <c r="AK69" s="47" t="b">
        <f t="shared" si="431"/>
        <v>0</v>
      </c>
      <c r="AL69" s="47" t="b">
        <f t="shared" si="431"/>
        <v>0</v>
      </c>
      <c r="AM69" s="47" t="b">
        <f t="shared" si="431"/>
        <v>0</v>
      </c>
      <c r="AN69" s="47" t="b">
        <f t="shared" si="431"/>
        <v>0</v>
      </c>
      <c r="AO69" s="47" t="b">
        <f t="shared" si="431"/>
        <v>0</v>
      </c>
      <c r="AP69" s="47" t="b">
        <f t="shared" si="431"/>
        <v>0</v>
      </c>
      <c r="AQ69" s="47" t="b">
        <f t="shared" si="431"/>
        <v>0</v>
      </c>
      <c r="AR69" s="47" t="b">
        <f t="shared" si="431"/>
        <v>0</v>
      </c>
      <c r="AS69" s="47" t="b">
        <f t="shared" si="431"/>
        <v>0</v>
      </c>
      <c r="AT69" s="47" t="b">
        <f t="shared" si="431"/>
        <v>0</v>
      </c>
      <c r="AU69" s="47" t="b">
        <f t="shared" si="431"/>
        <v>0</v>
      </c>
      <c r="AV69" s="47" t="b">
        <f t="shared" si="431"/>
        <v>0</v>
      </c>
      <c r="AW69" s="47" t="b">
        <f t="shared" si="431"/>
        <v>0</v>
      </c>
      <c r="AX69" s="47" t="b">
        <f t="shared" si="431"/>
        <v>0</v>
      </c>
      <c r="AY69" s="47" t="b">
        <f t="shared" si="431"/>
        <v>0</v>
      </c>
      <c r="AZ69" s="47" t="b">
        <f t="shared" si="431"/>
        <v>0</v>
      </c>
      <c r="BA69" s="47" t="b">
        <f t="shared" si="431"/>
        <v>0</v>
      </c>
      <c r="BB69" s="47" t="b">
        <f t="shared" si="431"/>
        <v>0</v>
      </c>
      <c r="BC69" s="47" t="b">
        <f t="shared" si="431"/>
        <v>0</v>
      </c>
      <c r="BD69" s="47" t="b">
        <f t="shared" si="431"/>
        <v>0</v>
      </c>
      <c r="BE69" s="47" t="b">
        <f t="shared" si="431"/>
        <v>0</v>
      </c>
      <c r="BF69" s="47" t="b">
        <f t="shared" si="431"/>
        <v>0</v>
      </c>
      <c r="BG69" s="47" t="b">
        <f t="shared" si="431"/>
        <v>0</v>
      </c>
      <c r="BH69" s="47" t="b">
        <f t="shared" si="431"/>
        <v>0</v>
      </c>
      <c r="BI69" s="47" t="b">
        <f t="shared" si="431"/>
        <v>0</v>
      </c>
      <c r="BJ69" s="47" t="b">
        <f t="shared" si="431"/>
        <v>0</v>
      </c>
      <c r="BK69" s="47" t="b">
        <f t="shared" si="431"/>
        <v>0</v>
      </c>
      <c r="BL69" s="47" t="b">
        <f t="shared" si="431"/>
        <v>1</v>
      </c>
      <c r="BM69" s="47" t="b">
        <f t="shared" si="431"/>
        <v>0</v>
      </c>
      <c r="BN69" s="47" t="b">
        <f t="shared" si="431"/>
        <v>0</v>
      </c>
      <c r="BO69" s="47" t="b">
        <f t="shared" si="431"/>
        <v>0</v>
      </c>
      <c r="BP69" s="47" t="b">
        <f t="shared" si="431"/>
        <v>0</v>
      </c>
      <c r="BQ69" s="47" t="b">
        <f t="shared" si="431"/>
        <v>0</v>
      </c>
      <c r="BR69" s="47" t="b">
        <f t="shared" si="431"/>
        <v>0</v>
      </c>
      <c r="BS69" s="47" t="b">
        <f t="shared" si="431"/>
        <v>0</v>
      </c>
      <c r="BT69" s="47" t="b">
        <f t="shared" si="431"/>
        <v>0</v>
      </c>
      <c r="BU69" s="47" t="b">
        <f t="shared" si="431"/>
        <v>0</v>
      </c>
      <c r="BV69" s="47" t="b">
        <f t="shared" si="431"/>
        <v>0</v>
      </c>
      <c r="BW69" s="47" t="b">
        <f t="shared" si="431"/>
        <v>0</v>
      </c>
      <c r="BX69" s="47" t="b">
        <f t="shared" ref="BX69:EI69" si="432">AND(BX68,BX67=1)</f>
        <v>1</v>
      </c>
      <c r="BY69" s="47" t="b">
        <f t="shared" si="432"/>
        <v>0</v>
      </c>
      <c r="BZ69" s="47" t="b">
        <f t="shared" si="432"/>
        <v>0</v>
      </c>
      <c r="CA69" s="47" t="b">
        <f t="shared" si="432"/>
        <v>0</v>
      </c>
      <c r="CB69" s="47" t="b">
        <f t="shared" si="432"/>
        <v>0</v>
      </c>
      <c r="CC69" s="47" t="b">
        <f t="shared" si="432"/>
        <v>0</v>
      </c>
      <c r="CD69" s="47" t="b">
        <f t="shared" si="432"/>
        <v>0</v>
      </c>
      <c r="CE69" s="47" t="b">
        <f t="shared" si="432"/>
        <v>0</v>
      </c>
      <c r="CF69" s="47" t="b">
        <f t="shared" si="432"/>
        <v>0</v>
      </c>
      <c r="CG69" s="47" t="b">
        <f t="shared" si="432"/>
        <v>0</v>
      </c>
      <c r="CH69" s="47" t="b">
        <f t="shared" si="432"/>
        <v>0</v>
      </c>
      <c r="CI69" s="47" t="b">
        <f t="shared" si="432"/>
        <v>0</v>
      </c>
      <c r="CJ69" s="47" t="b">
        <f t="shared" si="432"/>
        <v>1</v>
      </c>
      <c r="CK69" s="47" t="b">
        <f t="shared" si="432"/>
        <v>0</v>
      </c>
      <c r="CL69" s="47" t="b">
        <f t="shared" si="432"/>
        <v>0</v>
      </c>
      <c r="CM69" s="47" t="b">
        <f t="shared" si="432"/>
        <v>0</v>
      </c>
      <c r="CN69" s="47" t="b">
        <f t="shared" si="432"/>
        <v>0</v>
      </c>
      <c r="CO69" s="47" t="b">
        <f t="shared" si="432"/>
        <v>0</v>
      </c>
      <c r="CP69" s="47" t="b">
        <f t="shared" si="432"/>
        <v>0</v>
      </c>
      <c r="CQ69" s="47" t="b">
        <f t="shared" si="432"/>
        <v>0</v>
      </c>
      <c r="CR69" s="47" t="b">
        <f t="shared" si="432"/>
        <v>0</v>
      </c>
      <c r="CS69" s="47" t="b">
        <f t="shared" si="432"/>
        <v>0</v>
      </c>
      <c r="CT69" s="47" t="b">
        <f t="shared" si="432"/>
        <v>0</v>
      </c>
      <c r="CU69" s="47" t="b">
        <f t="shared" si="432"/>
        <v>0</v>
      </c>
      <c r="CV69" s="47" t="b">
        <f t="shared" si="432"/>
        <v>1</v>
      </c>
      <c r="CW69" s="47" t="b">
        <f t="shared" si="432"/>
        <v>0</v>
      </c>
      <c r="CX69" s="47" t="b">
        <f t="shared" si="432"/>
        <v>0</v>
      </c>
      <c r="CY69" s="47" t="b">
        <f t="shared" si="432"/>
        <v>0</v>
      </c>
      <c r="CZ69" s="47" t="b">
        <f t="shared" si="432"/>
        <v>0</v>
      </c>
      <c r="DA69" s="47" t="b">
        <f t="shared" si="432"/>
        <v>0</v>
      </c>
      <c r="DB69" s="47" t="b">
        <f t="shared" si="432"/>
        <v>0</v>
      </c>
      <c r="DC69" s="47" t="b">
        <f t="shared" si="432"/>
        <v>0</v>
      </c>
      <c r="DD69" s="47" t="b">
        <f t="shared" si="432"/>
        <v>0</v>
      </c>
      <c r="DE69" s="47" t="b">
        <f t="shared" si="432"/>
        <v>0</v>
      </c>
      <c r="DF69" s="47" t="b">
        <f t="shared" si="432"/>
        <v>0</v>
      </c>
      <c r="DG69" s="47" t="b">
        <f t="shared" si="432"/>
        <v>0</v>
      </c>
      <c r="DH69" s="47" t="b">
        <f t="shared" si="432"/>
        <v>1</v>
      </c>
      <c r="DI69" s="47" t="b">
        <f t="shared" si="432"/>
        <v>0</v>
      </c>
      <c r="DJ69" s="47" t="b">
        <f t="shared" si="432"/>
        <v>0</v>
      </c>
      <c r="DK69" s="47" t="b">
        <f t="shared" si="432"/>
        <v>0</v>
      </c>
      <c r="DL69" s="47" t="b">
        <f t="shared" si="432"/>
        <v>0</v>
      </c>
      <c r="DM69" s="47" t="b">
        <f t="shared" si="432"/>
        <v>0</v>
      </c>
      <c r="DN69" s="47" t="b">
        <f t="shared" si="432"/>
        <v>0</v>
      </c>
      <c r="DO69" s="47" t="b">
        <f t="shared" si="432"/>
        <v>0</v>
      </c>
      <c r="DP69" s="47" t="b">
        <f t="shared" si="432"/>
        <v>0</v>
      </c>
      <c r="DQ69" s="47" t="b">
        <f t="shared" si="432"/>
        <v>0</v>
      </c>
      <c r="DR69" s="47" t="b">
        <f t="shared" si="432"/>
        <v>0</v>
      </c>
      <c r="DS69" s="47" t="b">
        <f t="shared" si="432"/>
        <v>0</v>
      </c>
      <c r="DT69" s="47" t="b">
        <f t="shared" si="432"/>
        <v>1</v>
      </c>
      <c r="DU69" s="47" t="b">
        <f t="shared" si="432"/>
        <v>0</v>
      </c>
      <c r="DV69" s="47" t="b">
        <f t="shared" si="432"/>
        <v>0</v>
      </c>
      <c r="DW69" s="47" t="b">
        <f t="shared" si="432"/>
        <v>0</v>
      </c>
      <c r="DX69" s="47" t="b">
        <f t="shared" si="432"/>
        <v>0</v>
      </c>
      <c r="DY69" s="47" t="b">
        <f t="shared" si="432"/>
        <v>0</v>
      </c>
      <c r="DZ69" s="47" t="b">
        <f t="shared" si="432"/>
        <v>0</v>
      </c>
      <c r="EA69" s="47" t="b">
        <f t="shared" si="432"/>
        <v>0</v>
      </c>
      <c r="EB69" s="47" t="b">
        <f t="shared" si="432"/>
        <v>0</v>
      </c>
      <c r="EC69" s="47" t="b">
        <f t="shared" si="432"/>
        <v>0</v>
      </c>
      <c r="ED69" s="47" t="b">
        <f t="shared" si="432"/>
        <v>0</v>
      </c>
      <c r="EE69" s="47" t="b">
        <f t="shared" si="432"/>
        <v>0</v>
      </c>
      <c r="EF69" s="47" t="b">
        <f t="shared" si="432"/>
        <v>1</v>
      </c>
      <c r="EG69" s="47" t="b">
        <f t="shared" si="432"/>
        <v>0</v>
      </c>
      <c r="EH69" s="47" t="b">
        <f t="shared" si="432"/>
        <v>0</v>
      </c>
      <c r="EI69" s="47" t="b">
        <f t="shared" si="432"/>
        <v>0</v>
      </c>
      <c r="EJ69" s="47" t="b">
        <f t="shared" ref="EJ69:EZ69" si="433">AND(EJ68,EJ67=1)</f>
        <v>0</v>
      </c>
      <c r="EK69" s="47" t="b">
        <f t="shared" si="433"/>
        <v>0</v>
      </c>
      <c r="EL69" s="47" t="b">
        <f t="shared" si="433"/>
        <v>0</v>
      </c>
      <c r="EM69" s="47" t="b">
        <f t="shared" si="433"/>
        <v>0</v>
      </c>
      <c r="EN69" s="47" t="b">
        <f t="shared" si="433"/>
        <v>0</v>
      </c>
      <c r="EO69" s="47" t="b">
        <f t="shared" si="433"/>
        <v>0</v>
      </c>
      <c r="EP69" s="47" t="b">
        <f t="shared" si="433"/>
        <v>0</v>
      </c>
      <c r="EQ69" s="47" t="b">
        <f t="shared" si="433"/>
        <v>0</v>
      </c>
      <c r="ER69" s="47" t="b">
        <f t="shared" si="433"/>
        <v>1</v>
      </c>
      <c r="ES69" s="47" t="b">
        <f t="shared" si="433"/>
        <v>0</v>
      </c>
      <c r="ET69" s="47" t="b">
        <f t="shared" si="433"/>
        <v>0</v>
      </c>
      <c r="EU69" s="47" t="b">
        <f t="shared" si="433"/>
        <v>0</v>
      </c>
      <c r="EV69" s="47" t="b">
        <f t="shared" si="433"/>
        <v>0</v>
      </c>
      <c r="EW69" s="47" t="b">
        <f t="shared" si="433"/>
        <v>0</v>
      </c>
      <c r="EX69" s="47" t="b">
        <f t="shared" si="433"/>
        <v>0</v>
      </c>
      <c r="EY69" s="47" t="b">
        <f t="shared" si="433"/>
        <v>0</v>
      </c>
      <c r="EZ69" s="47" t="b">
        <f t="shared" si="433"/>
        <v>0</v>
      </c>
      <c r="FA69" s="47" t="b">
        <f t="shared" ref="FA69:GI69" si="434">AND(FA68,FA67=1)</f>
        <v>0</v>
      </c>
      <c r="FB69" s="47" t="b">
        <f t="shared" si="434"/>
        <v>0</v>
      </c>
      <c r="FC69" s="47" t="b">
        <f t="shared" si="434"/>
        <v>0</v>
      </c>
      <c r="FD69" s="47" t="b">
        <f t="shared" si="434"/>
        <v>0</v>
      </c>
      <c r="FE69" s="47" t="b">
        <f t="shared" si="434"/>
        <v>0</v>
      </c>
      <c r="FF69" s="47" t="b">
        <f t="shared" si="434"/>
        <v>0</v>
      </c>
      <c r="FG69" s="47" t="b">
        <f t="shared" si="434"/>
        <v>0</v>
      </c>
      <c r="FH69" s="47" t="b">
        <f t="shared" si="434"/>
        <v>0</v>
      </c>
      <c r="FI69" s="47" t="b">
        <f t="shared" si="434"/>
        <v>0</v>
      </c>
      <c r="FJ69" s="47" t="b">
        <f t="shared" si="434"/>
        <v>0</v>
      </c>
      <c r="FK69" s="47" t="b">
        <f t="shared" si="434"/>
        <v>0</v>
      </c>
      <c r="FL69" s="47" t="b">
        <f t="shared" si="434"/>
        <v>0</v>
      </c>
      <c r="FM69" s="47" t="b">
        <f t="shared" si="434"/>
        <v>0</v>
      </c>
      <c r="FN69" s="47" t="b">
        <f t="shared" si="434"/>
        <v>0</v>
      </c>
      <c r="FO69" s="47" t="b">
        <f t="shared" si="434"/>
        <v>0</v>
      </c>
      <c r="FP69" s="47" t="b">
        <f t="shared" si="434"/>
        <v>0</v>
      </c>
      <c r="FQ69" s="47" t="b">
        <f t="shared" si="434"/>
        <v>0</v>
      </c>
      <c r="FR69" s="47" t="b">
        <f t="shared" si="434"/>
        <v>0</v>
      </c>
      <c r="FS69" s="47" t="b">
        <f t="shared" si="434"/>
        <v>0</v>
      </c>
      <c r="FT69" s="47" t="b">
        <f t="shared" si="434"/>
        <v>0</v>
      </c>
      <c r="FU69" s="47" t="b">
        <f t="shared" si="434"/>
        <v>0</v>
      </c>
      <c r="FV69" s="47" t="b">
        <f t="shared" si="434"/>
        <v>0</v>
      </c>
      <c r="FW69" s="47" t="b">
        <f t="shared" si="434"/>
        <v>0</v>
      </c>
      <c r="FX69" s="47" t="b">
        <f t="shared" si="434"/>
        <v>0</v>
      </c>
      <c r="FY69" s="47" t="b">
        <f t="shared" si="434"/>
        <v>0</v>
      </c>
      <c r="FZ69" s="47" t="b">
        <f t="shared" si="434"/>
        <v>0</v>
      </c>
      <c r="GA69" s="47" t="b">
        <f t="shared" si="434"/>
        <v>0</v>
      </c>
      <c r="GB69" s="47" t="b">
        <f t="shared" si="434"/>
        <v>0</v>
      </c>
      <c r="GC69" s="47" t="b">
        <f t="shared" si="434"/>
        <v>0</v>
      </c>
      <c r="GD69" s="47" t="b">
        <f t="shared" si="434"/>
        <v>0</v>
      </c>
      <c r="GE69" s="47" t="b">
        <f t="shared" si="434"/>
        <v>0</v>
      </c>
      <c r="GF69" s="47" t="b">
        <f t="shared" si="434"/>
        <v>0</v>
      </c>
      <c r="GG69" s="47" t="b">
        <f t="shared" si="434"/>
        <v>0</v>
      </c>
      <c r="GH69" s="47" t="b">
        <f t="shared" si="434"/>
        <v>0</v>
      </c>
      <c r="GI69" s="47" t="b">
        <f t="shared" si="434"/>
        <v>0</v>
      </c>
      <c r="GJ69" s="47" t="b">
        <f t="shared" ref="GJ69:GW69" si="435">AND(GJ68,GJ67=1)</f>
        <v>0</v>
      </c>
      <c r="GK69" s="47" t="b">
        <f t="shared" si="435"/>
        <v>0</v>
      </c>
      <c r="GL69" s="47" t="b">
        <f t="shared" si="435"/>
        <v>0</v>
      </c>
      <c r="GM69" s="47" t="b">
        <f t="shared" si="435"/>
        <v>0</v>
      </c>
      <c r="GN69" s="47" t="b">
        <f t="shared" si="435"/>
        <v>0</v>
      </c>
      <c r="GO69" s="47" t="b">
        <f t="shared" si="435"/>
        <v>0</v>
      </c>
      <c r="GP69" s="47" t="b">
        <f t="shared" si="435"/>
        <v>0</v>
      </c>
      <c r="GQ69" s="47" t="b">
        <f t="shared" si="435"/>
        <v>0</v>
      </c>
      <c r="GR69" s="47" t="b">
        <f t="shared" si="435"/>
        <v>0</v>
      </c>
      <c r="GS69" s="47" t="b">
        <f t="shared" si="435"/>
        <v>0</v>
      </c>
      <c r="GT69" s="47" t="b">
        <f t="shared" si="435"/>
        <v>0</v>
      </c>
      <c r="GU69" s="47" t="b">
        <f t="shared" si="435"/>
        <v>0</v>
      </c>
      <c r="GV69" s="47" t="b">
        <f t="shared" si="435"/>
        <v>0</v>
      </c>
      <c r="GW69" s="47" t="b">
        <f t="shared" si="435"/>
        <v>0</v>
      </c>
    </row>
    <row r="70" spans="1:205" s="45" customFormat="1" x14ac:dyDescent="0.3">
      <c r="A70" s="136"/>
      <c r="L70" s="48" t="e">
        <f t="shared" ref="L70:AQ70" si="436">IF(L12,L7,#N/A)</f>
        <v>#N/A</v>
      </c>
      <c r="M70" s="48" t="e">
        <f t="shared" si="436"/>
        <v>#N/A</v>
      </c>
      <c r="N70" s="48" t="e">
        <f t="shared" si="436"/>
        <v>#N/A</v>
      </c>
      <c r="O70" s="48" t="e">
        <f t="shared" si="436"/>
        <v>#N/A</v>
      </c>
      <c r="P70" s="48" t="e">
        <f t="shared" si="436"/>
        <v>#N/A</v>
      </c>
      <c r="Q70" s="48" t="e">
        <f t="shared" si="436"/>
        <v>#N/A</v>
      </c>
      <c r="R70" s="48" t="e">
        <f t="shared" si="436"/>
        <v>#N/A</v>
      </c>
      <c r="S70" s="48" t="e">
        <f t="shared" si="436"/>
        <v>#N/A</v>
      </c>
      <c r="T70" s="48" t="e">
        <f t="shared" si="436"/>
        <v>#N/A</v>
      </c>
      <c r="U70" s="48" t="e">
        <f t="shared" si="436"/>
        <v>#N/A</v>
      </c>
      <c r="V70" s="48" t="e">
        <f t="shared" si="436"/>
        <v>#N/A</v>
      </c>
      <c r="W70" s="48" t="e">
        <f t="shared" si="436"/>
        <v>#N/A</v>
      </c>
      <c r="X70" s="48" t="e">
        <f t="shared" si="436"/>
        <v>#N/A</v>
      </c>
      <c r="Y70" s="48" t="e">
        <f t="shared" si="436"/>
        <v>#N/A</v>
      </c>
      <c r="Z70" s="48" t="e">
        <f t="shared" si="436"/>
        <v>#N/A</v>
      </c>
      <c r="AA70" s="48" t="e">
        <f t="shared" si="436"/>
        <v>#N/A</v>
      </c>
      <c r="AB70" s="48" t="e">
        <f t="shared" si="436"/>
        <v>#N/A</v>
      </c>
      <c r="AC70" s="48" t="e">
        <f t="shared" si="436"/>
        <v>#N/A</v>
      </c>
      <c r="AD70" s="48" t="e">
        <f t="shared" si="436"/>
        <v>#N/A</v>
      </c>
      <c r="AE70" s="48" t="e">
        <f t="shared" si="436"/>
        <v>#N/A</v>
      </c>
      <c r="AF70" s="48" t="e">
        <f t="shared" si="436"/>
        <v>#N/A</v>
      </c>
      <c r="AG70" s="48" t="e">
        <f t="shared" si="436"/>
        <v>#N/A</v>
      </c>
      <c r="AH70" s="48" t="e">
        <f t="shared" si="436"/>
        <v>#N/A</v>
      </c>
      <c r="AI70" s="48" t="e">
        <f t="shared" si="436"/>
        <v>#N/A</v>
      </c>
      <c r="AJ70" s="48" t="e">
        <f t="shared" si="436"/>
        <v>#N/A</v>
      </c>
      <c r="AK70" s="48" t="e">
        <f t="shared" si="436"/>
        <v>#N/A</v>
      </c>
      <c r="AL70" s="48" t="e">
        <f t="shared" si="436"/>
        <v>#N/A</v>
      </c>
      <c r="AM70" s="48" t="e">
        <f t="shared" si="436"/>
        <v>#N/A</v>
      </c>
      <c r="AN70" s="48" t="e">
        <f t="shared" si="436"/>
        <v>#N/A</v>
      </c>
      <c r="AO70" s="48" t="e">
        <f t="shared" si="436"/>
        <v>#N/A</v>
      </c>
      <c r="AP70" s="48" t="e">
        <f t="shared" si="436"/>
        <v>#N/A</v>
      </c>
      <c r="AQ70" s="48" t="e">
        <f t="shared" si="436"/>
        <v>#N/A</v>
      </c>
      <c r="AR70" s="48" t="e">
        <f t="shared" ref="AR70:BW70" si="437">IF(AR12,AR7,#N/A)</f>
        <v>#N/A</v>
      </c>
      <c r="AS70" s="48" t="e">
        <f t="shared" si="437"/>
        <v>#N/A</v>
      </c>
      <c r="AT70" s="48" t="e">
        <f t="shared" si="437"/>
        <v>#N/A</v>
      </c>
      <c r="AU70" s="48" t="e">
        <f t="shared" si="437"/>
        <v>#N/A</v>
      </c>
      <c r="AV70" s="48" t="e">
        <f t="shared" si="437"/>
        <v>#N/A</v>
      </c>
      <c r="AW70" s="48" t="e">
        <f t="shared" si="437"/>
        <v>#N/A</v>
      </c>
      <c r="AX70" s="48" t="e">
        <f t="shared" si="437"/>
        <v>#N/A</v>
      </c>
      <c r="AY70" s="48" t="e">
        <f t="shared" si="437"/>
        <v>#N/A</v>
      </c>
      <c r="AZ70" s="48" t="e">
        <f t="shared" si="437"/>
        <v>#N/A</v>
      </c>
      <c r="BA70" s="48" t="e">
        <f t="shared" si="437"/>
        <v>#N/A</v>
      </c>
      <c r="BB70" s="48" t="e">
        <f t="shared" si="437"/>
        <v>#N/A</v>
      </c>
      <c r="BC70" s="48" t="e">
        <f t="shared" si="437"/>
        <v>#N/A</v>
      </c>
      <c r="BD70" s="48">
        <f t="shared" si="437"/>
        <v>47362</v>
      </c>
      <c r="BE70" s="48">
        <f t="shared" si="437"/>
        <v>47453</v>
      </c>
      <c r="BF70" s="48">
        <f t="shared" si="437"/>
        <v>47543</v>
      </c>
      <c r="BG70" s="48">
        <f t="shared" si="437"/>
        <v>47635</v>
      </c>
      <c r="BH70" s="48">
        <f t="shared" si="437"/>
        <v>47727</v>
      </c>
      <c r="BI70" s="48">
        <f t="shared" si="437"/>
        <v>47818</v>
      </c>
      <c r="BJ70" s="48">
        <f t="shared" si="437"/>
        <v>47908</v>
      </c>
      <c r="BK70" s="48">
        <f t="shared" si="437"/>
        <v>48000</v>
      </c>
      <c r="BL70" s="48">
        <f t="shared" si="437"/>
        <v>48092</v>
      </c>
      <c r="BM70" s="48">
        <f t="shared" si="437"/>
        <v>48183</v>
      </c>
      <c r="BN70" s="48">
        <f t="shared" si="437"/>
        <v>48274</v>
      </c>
      <c r="BO70" s="48">
        <f t="shared" si="437"/>
        <v>48366</v>
      </c>
      <c r="BP70" s="48">
        <f t="shared" si="437"/>
        <v>48458</v>
      </c>
      <c r="BQ70" s="48">
        <f t="shared" si="437"/>
        <v>48549</v>
      </c>
      <c r="BR70" s="48">
        <f t="shared" si="437"/>
        <v>48639</v>
      </c>
      <c r="BS70" s="48">
        <f t="shared" si="437"/>
        <v>48731</v>
      </c>
      <c r="BT70" s="48">
        <f t="shared" si="437"/>
        <v>48823</v>
      </c>
      <c r="BU70" s="48">
        <f t="shared" si="437"/>
        <v>48914</v>
      </c>
      <c r="BV70" s="48">
        <f t="shared" si="437"/>
        <v>49004</v>
      </c>
      <c r="BW70" s="48">
        <f t="shared" si="437"/>
        <v>49096</v>
      </c>
      <c r="BX70" s="48">
        <f t="shared" ref="BX70:DC70" si="438">IF(BX12,BX7,#N/A)</f>
        <v>49188</v>
      </c>
      <c r="BY70" s="48">
        <f t="shared" si="438"/>
        <v>49279</v>
      </c>
      <c r="BZ70" s="48">
        <f t="shared" si="438"/>
        <v>49369</v>
      </c>
      <c r="CA70" s="48">
        <f t="shared" si="438"/>
        <v>49461</v>
      </c>
      <c r="CB70" s="48">
        <f t="shared" si="438"/>
        <v>49553</v>
      </c>
      <c r="CC70" s="48">
        <f t="shared" si="438"/>
        <v>49644</v>
      </c>
      <c r="CD70" s="48">
        <f t="shared" si="438"/>
        <v>49735</v>
      </c>
      <c r="CE70" s="48">
        <f t="shared" si="438"/>
        <v>49827</v>
      </c>
      <c r="CF70" s="48">
        <f t="shared" si="438"/>
        <v>49919</v>
      </c>
      <c r="CG70" s="48">
        <f t="shared" si="438"/>
        <v>50010</v>
      </c>
      <c r="CH70" s="48">
        <f t="shared" si="438"/>
        <v>50100</v>
      </c>
      <c r="CI70" s="48">
        <f t="shared" si="438"/>
        <v>50192</v>
      </c>
      <c r="CJ70" s="48">
        <f t="shared" si="438"/>
        <v>50284</v>
      </c>
      <c r="CK70" s="48">
        <f t="shared" si="438"/>
        <v>50375</v>
      </c>
      <c r="CL70" s="48">
        <f t="shared" si="438"/>
        <v>50465</v>
      </c>
      <c r="CM70" s="48">
        <f t="shared" si="438"/>
        <v>50557</v>
      </c>
      <c r="CN70" s="48">
        <f t="shared" si="438"/>
        <v>50649</v>
      </c>
      <c r="CO70" s="48">
        <f t="shared" si="438"/>
        <v>50740</v>
      </c>
      <c r="CP70" s="48">
        <f t="shared" si="438"/>
        <v>50830</v>
      </c>
      <c r="CQ70" s="48">
        <f t="shared" si="438"/>
        <v>50922</v>
      </c>
      <c r="CR70" s="48">
        <f t="shared" si="438"/>
        <v>51014</v>
      </c>
      <c r="CS70" s="48">
        <f t="shared" si="438"/>
        <v>51105</v>
      </c>
      <c r="CT70" s="48">
        <f t="shared" si="438"/>
        <v>51196</v>
      </c>
      <c r="CU70" s="48">
        <f t="shared" si="438"/>
        <v>51288</v>
      </c>
      <c r="CV70" s="48">
        <f t="shared" si="438"/>
        <v>51380</v>
      </c>
      <c r="CW70" s="48">
        <f t="shared" si="438"/>
        <v>51471</v>
      </c>
      <c r="CX70" s="48">
        <f t="shared" si="438"/>
        <v>51561</v>
      </c>
      <c r="CY70" s="48">
        <f t="shared" si="438"/>
        <v>51653</v>
      </c>
      <c r="CZ70" s="48">
        <f t="shared" si="438"/>
        <v>51745</v>
      </c>
      <c r="DA70" s="48">
        <f t="shared" si="438"/>
        <v>51836</v>
      </c>
      <c r="DB70" s="48">
        <f t="shared" si="438"/>
        <v>51926</v>
      </c>
      <c r="DC70" s="48">
        <f t="shared" si="438"/>
        <v>52018</v>
      </c>
      <c r="DD70" s="48">
        <f t="shared" ref="DD70:EI70" si="439">IF(DD12,DD7,#N/A)</f>
        <v>52110</v>
      </c>
      <c r="DE70" s="48">
        <f t="shared" si="439"/>
        <v>52201</v>
      </c>
      <c r="DF70" s="48">
        <f t="shared" si="439"/>
        <v>52291</v>
      </c>
      <c r="DG70" s="48">
        <f t="shared" si="439"/>
        <v>52383</v>
      </c>
      <c r="DH70" s="48">
        <f t="shared" si="439"/>
        <v>52475</v>
      </c>
      <c r="DI70" s="48">
        <f t="shared" si="439"/>
        <v>52566</v>
      </c>
      <c r="DJ70" s="48">
        <f t="shared" si="439"/>
        <v>52657</v>
      </c>
      <c r="DK70" s="48">
        <f t="shared" si="439"/>
        <v>52749</v>
      </c>
      <c r="DL70" s="48">
        <f t="shared" si="439"/>
        <v>52841</v>
      </c>
      <c r="DM70" s="48">
        <f t="shared" si="439"/>
        <v>52932</v>
      </c>
      <c r="DN70" s="48">
        <f t="shared" si="439"/>
        <v>53022</v>
      </c>
      <c r="DO70" s="48">
        <f t="shared" si="439"/>
        <v>53114</v>
      </c>
      <c r="DP70" s="48">
        <f t="shared" si="439"/>
        <v>53206</v>
      </c>
      <c r="DQ70" s="48">
        <f t="shared" si="439"/>
        <v>53297</v>
      </c>
      <c r="DR70" s="48">
        <f t="shared" si="439"/>
        <v>53387</v>
      </c>
      <c r="DS70" s="48">
        <f t="shared" si="439"/>
        <v>53479</v>
      </c>
      <c r="DT70" s="48">
        <f t="shared" si="439"/>
        <v>53571</v>
      </c>
      <c r="DU70" s="48">
        <f t="shared" si="439"/>
        <v>53662</v>
      </c>
      <c r="DV70" s="48">
        <f t="shared" si="439"/>
        <v>53752</v>
      </c>
      <c r="DW70" s="48">
        <f t="shared" si="439"/>
        <v>53844</v>
      </c>
      <c r="DX70" s="48">
        <f t="shared" si="439"/>
        <v>53936</v>
      </c>
      <c r="DY70" s="48">
        <f t="shared" si="439"/>
        <v>54027</v>
      </c>
      <c r="DZ70" s="48">
        <f t="shared" si="439"/>
        <v>54118</v>
      </c>
      <c r="EA70" s="48">
        <f t="shared" si="439"/>
        <v>54210</v>
      </c>
      <c r="EB70" s="48">
        <f t="shared" si="439"/>
        <v>54302</v>
      </c>
      <c r="EC70" s="48">
        <f t="shared" si="439"/>
        <v>54393</v>
      </c>
      <c r="ED70" s="48">
        <f t="shared" si="439"/>
        <v>54483</v>
      </c>
      <c r="EE70" s="48">
        <f t="shared" si="439"/>
        <v>54575</v>
      </c>
      <c r="EF70" s="48">
        <f t="shared" si="439"/>
        <v>54667</v>
      </c>
      <c r="EG70" s="48">
        <f t="shared" si="439"/>
        <v>54758</v>
      </c>
      <c r="EH70" s="48">
        <f t="shared" si="439"/>
        <v>54848</v>
      </c>
      <c r="EI70" s="48">
        <f t="shared" si="439"/>
        <v>54940</v>
      </c>
      <c r="EJ70" s="48">
        <f t="shared" ref="EJ70:FO70" si="440">IF(EJ12,EJ7,#N/A)</f>
        <v>55032</v>
      </c>
      <c r="EK70" s="48">
        <f t="shared" si="440"/>
        <v>55123</v>
      </c>
      <c r="EL70" s="48">
        <f t="shared" si="440"/>
        <v>55213</v>
      </c>
      <c r="EM70" s="48">
        <f t="shared" si="440"/>
        <v>55305</v>
      </c>
      <c r="EN70" s="48">
        <f t="shared" si="440"/>
        <v>55397</v>
      </c>
      <c r="EO70" s="48">
        <f t="shared" si="440"/>
        <v>55488</v>
      </c>
      <c r="EP70" s="48">
        <f t="shared" si="440"/>
        <v>55579</v>
      </c>
      <c r="EQ70" s="48">
        <f t="shared" si="440"/>
        <v>55671</v>
      </c>
      <c r="ER70" s="48">
        <f t="shared" si="440"/>
        <v>55763</v>
      </c>
      <c r="ES70" s="48">
        <f t="shared" si="440"/>
        <v>55854</v>
      </c>
      <c r="ET70" s="48">
        <f t="shared" si="440"/>
        <v>55944</v>
      </c>
      <c r="EU70" s="48">
        <f t="shared" si="440"/>
        <v>56036</v>
      </c>
      <c r="EV70" s="48">
        <f t="shared" si="440"/>
        <v>56128</v>
      </c>
      <c r="EW70" s="48">
        <f t="shared" si="440"/>
        <v>56219</v>
      </c>
      <c r="EX70" s="48">
        <f t="shared" si="440"/>
        <v>56309</v>
      </c>
      <c r="EY70" s="48">
        <f t="shared" si="440"/>
        <v>56401</v>
      </c>
      <c r="EZ70" s="48" t="e">
        <f t="shared" si="440"/>
        <v>#N/A</v>
      </c>
      <c r="FA70" s="48" t="e">
        <f t="shared" si="440"/>
        <v>#N/A</v>
      </c>
      <c r="FB70" s="48" t="e">
        <f t="shared" si="440"/>
        <v>#N/A</v>
      </c>
      <c r="FC70" s="48" t="e">
        <f t="shared" si="440"/>
        <v>#N/A</v>
      </c>
      <c r="FD70" s="48" t="e">
        <f t="shared" si="440"/>
        <v>#N/A</v>
      </c>
      <c r="FE70" s="48" t="e">
        <f t="shared" si="440"/>
        <v>#N/A</v>
      </c>
      <c r="FF70" s="48" t="e">
        <f t="shared" si="440"/>
        <v>#N/A</v>
      </c>
      <c r="FG70" s="48" t="e">
        <f t="shared" si="440"/>
        <v>#N/A</v>
      </c>
      <c r="FH70" s="48" t="e">
        <f t="shared" si="440"/>
        <v>#N/A</v>
      </c>
      <c r="FI70" s="48" t="e">
        <f t="shared" si="440"/>
        <v>#N/A</v>
      </c>
      <c r="FJ70" s="48" t="e">
        <f t="shared" si="440"/>
        <v>#N/A</v>
      </c>
      <c r="FK70" s="48" t="e">
        <f t="shared" si="440"/>
        <v>#N/A</v>
      </c>
      <c r="FL70" s="48" t="e">
        <f t="shared" si="440"/>
        <v>#N/A</v>
      </c>
      <c r="FM70" s="48" t="e">
        <f t="shared" si="440"/>
        <v>#N/A</v>
      </c>
      <c r="FN70" s="48" t="e">
        <f t="shared" si="440"/>
        <v>#N/A</v>
      </c>
      <c r="FO70" s="48" t="e">
        <f t="shared" si="440"/>
        <v>#N/A</v>
      </c>
      <c r="FP70" s="48" t="e">
        <f t="shared" ref="FP70:GW70" si="441">IF(FP12,FP7,#N/A)</f>
        <v>#N/A</v>
      </c>
      <c r="FQ70" s="48" t="e">
        <f t="shared" si="441"/>
        <v>#N/A</v>
      </c>
      <c r="FR70" s="48" t="e">
        <f t="shared" si="441"/>
        <v>#N/A</v>
      </c>
      <c r="FS70" s="48" t="e">
        <f t="shared" si="441"/>
        <v>#N/A</v>
      </c>
      <c r="FT70" s="48" t="e">
        <f t="shared" si="441"/>
        <v>#N/A</v>
      </c>
      <c r="FU70" s="48" t="e">
        <f t="shared" si="441"/>
        <v>#N/A</v>
      </c>
      <c r="FV70" s="48" t="e">
        <f t="shared" si="441"/>
        <v>#N/A</v>
      </c>
      <c r="FW70" s="48" t="e">
        <f t="shared" si="441"/>
        <v>#N/A</v>
      </c>
      <c r="FX70" s="48" t="e">
        <f t="shared" si="441"/>
        <v>#N/A</v>
      </c>
      <c r="FY70" s="48" t="e">
        <f t="shared" si="441"/>
        <v>#N/A</v>
      </c>
      <c r="FZ70" s="48" t="e">
        <f t="shared" si="441"/>
        <v>#N/A</v>
      </c>
      <c r="GA70" s="48" t="e">
        <f t="shared" si="441"/>
        <v>#N/A</v>
      </c>
      <c r="GB70" s="48" t="e">
        <f t="shared" si="441"/>
        <v>#N/A</v>
      </c>
      <c r="GC70" s="48" t="e">
        <f t="shared" si="441"/>
        <v>#N/A</v>
      </c>
      <c r="GD70" s="48" t="e">
        <f t="shared" si="441"/>
        <v>#N/A</v>
      </c>
      <c r="GE70" s="48" t="e">
        <f t="shared" si="441"/>
        <v>#N/A</v>
      </c>
      <c r="GF70" s="48" t="e">
        <f t="shared" si="441"/>
        <v>#N/A</v>
      </c>
      <c r="GG70" s="48" t="e">
        <f t="shared" si="441"/>
        <v>#N/A</v>
      </c>
      <c r="GH70" s="48" t="e">
        <f t="shared" si="441"/>
        <v>#N/A</v>
      </c>
      <c r="GI70" s="48" t="e">
        <f t="shared" si="441"/>
        <v>#N/A</v>
      </c>
      <c r="GJ70" s="48" t="e">
        <f t="shared" si="441"/>
        <v>#N/A</v>
      </c>
      <c r="GK70" s="48" t="e">
        <f t="shared" si="441"/>
        <v>#N/A</v>
      </c>
      <c r="GL70" s="48" t="e">
        <f t="shared" si="441"/>
        <v>#N/A</v>
      </c>
      <c r="GM70" s="48" t="e">
        <f t="shared" si="441"/>
        <v>#N/A</v>
      </c>
      <c r="GN70" s="48" t="e">
        <f t="shared" si="441"/>
        <v>#N/A</v>
      </c>
      <c r="GO70" s="48" t="e">
        <f t="shared" si="441"/>
        <v>#N/A</v>
      </c>
      <c r="GP70" s="48" t="e">
        <f t="shared" si="441"/>
        <v>#N/A</v>
      </c>
      <c r="GQ70" s="48" t="e">
        <f t="shared" si="441"/>
        <v>#N/A</v>
      </c>
      <c r="GR70" s="48" t="e">
        <f t="shared" si="441"/>
        <v>#N/A</v>
      </c>
      <c r="GS70" s="48" t="e">
        <f t="shared" si="441"/>
        <v>#N/A</v>
      </c>
      <c r="GT70" s="48" t="e">
        <f t="shared" si="441"/>
        <v>#N/A</v>
      </c>
      <c r="GU70" s="48" t="e">
        <f t="shared" si="441"/>
        <v>#N/A</v>
      </c>
      <c r="GV70" s="48" t="e">
        <f t="shared" si="441"/>
        <v>#N/A</v>
      </c>
      <c r="GW70" s="48" t="e">
        <f t="shared" si="441"/>
        <v>#N/A</v>
      </c>
    </row>
    <row r="71" spans="1:205" x14ac:dyDescent="0.3">
      <c r="D71" s="141" t="s">
        <v>264</v>
      </c>
      <c r="F71" s="7"/>
      <c r="K71" s="3">
        <v>1</v>
      </c>
      <c r="L71" s="181">
        <f t="shared" ref="L71:AQ71" si="442">IF(L69,1,K71*(1+L63*L12))</f>
        <v>1</v>
      </c>
      <c r="M71" s="181">
        <f t="shared" si="442"/>
        <v>1</v>
      </c>
      <c r="N71" s="181">
        <f t="shared" si="442"/>
        <v>1</v>
      </c>
      <c r="O71" s="181">
        <f t="shared" si="442"/>
        <v>1</v>
      </c>
      <c r="P71" s="181">
        <f t="shared" si="442"/>
        <v>1</v>
      </c>
      <c r="Q71" s="181">
        <f t="shared" si="442"/>
        <v>1</v>
      </c>
      <c r="R71" s="181">
        <f t="shared" si="442"/>
        <v>1</v>
      </c>
      <c r="S71" s="181">
        <f t="shared" si="442"/>
        <v>1</v>
      </c>
      <c r="T71" s="181">
        <f t="shared" si="442"/>
        <v>1</v>
      </c>
      <c r="U71" s="181">
        <f t="shared" si="442"/>
        <v>1</v>
      </c>
      <c r="V71" s="181">
        <f t="shared" si="442"/>
        <v>1</v>
      </c>
      <c r="W71" s="181">
        <f t="shared" si="442"/>
        <v>1</v>
      </c>
      <c r="X71" s="181">
        <f t="shared" si="442"/>
        <v>1</v>
      </c>
      <c r="Y71" s="181">
        <f t="shared" si="442"/>
        <v>1</v>
      </c>
      <c r="Z71" s="181">
        <f t="shared" si="442"/>
        <v>1</v>
      </c>
      <c r="AA71" s="181">
        <f t="shared" si="442"/>
        <v>1</v>
      </c>
      <c r="AB71" s="181">
        <f t="shared" si="442"/>
        <v>1</v>
      </c>
      <c r="AC71" s="181">
        <f t="shared" si="442"/>
        <v>1</v>
      </c>
      <c r="AD71" s="181">
        <f t="shared" si="442"/>
        <v>1</v>
      </c>
      <c r="AE71" s="181">
        <f t="shared" si="442"/>
        <v>1</v>
      </c>
      <c r="AF71" s="181">
        <f t="shared" si="442"/>
        <v>1</v>
      </c>
      <c r="AG71" s="181">
        <f t="shared" si="442"/>
        <v>1</v>
      </c>
      <c r="AH71" s="181">
        <f t="shared" si="442"/>
        <v>1</v>
      </c>
      <c r="AI71" s="181">
        <f t="shared" si="442"/>
        <v>1</v>
      </c>
      <c r="AJ71" s="181">
        <f t="shared" si="442"/>
        <v>1</v>
      </c>
      <c r="AK71" s="181">
        <f t="shared" si="442"/>
        <v>1</v>
      </c>
      <c r="AL71" s="181">
        <f t="shared" si="442"/>
        <v>1</v>
      </c>
      <c r="AM71" s="181">
        <f t="shared" si="442"/>
        <v>1</v>
      </c>
      <c r="AN71" s="181">
        <f t="shared" si="442"/>
        <v>1</v>
      </c>
      <c r="AO71" s="181">
        <f t="shared" si="442"/>
        <v>1</v>
      </c>
      <c r="AP71" s="181">
        <f t="shared" si="442"/>
        <v>1</v>
      </c>
      <c r="AQ71" s="181">
        <f t="shared" si="442"/>
        <v>1</v>
      </c>
      <c r="AR71" s="181">
        <f t="shared" ref="AR71:BW71" si="443">IF(AR69,1,AQ71*(1+AR63*AR12))</f>
        <v>1</v>
      </c>
      <c r="AS71" s="181">
        <f t="shared" si="443"/>
        <v>1</v>
      </c>
      <c r="AT71" s="181">
        <f t="shared" si="443"/>
        <v>1</v>
      </c>
      <c r="AU71" s="181">
        <f t="shared" si="443"/>
        <v>1</v>
      </c>
      <c r="AV71" s="181">
        <f t="shared" si="443"/>
        <v>1</v>
      </c>
      <c r="AW71" s="181">
        <f t="shared" si="443"/>
        <v>1</v>
      </c>
      <c r="AX71" s="181">
        <f t="shared" si="443"/>
        <v>1</v>
      </c>
      <c r="AY71" s="181">
        <f t="shared" si="443"/>
        <v>1</v>
      </c>
      <c r="AZ71" s="181">
        <f t="shared" si="443"/>
        <v>1</v>
      </c>
      <c r="BA71" s="181">
        <f t="shared" si="443"/>
        <v>1</v>
      </c>
      <c r="BB71" s="181">
        <f t="shared" si="443"/>
        <v>1</v>
      </c>
      <c r="BC71" s="181">
        <f t="shared" si="443"/>
        <v>1</v>
      </c>
      <c r="BD71" s="181">
        <f t="shared" si="443"/>
        <v>1.0000749915639762</v>
      </c>
      <c r="BE71" s="181">
        <f t="shared" si="443"/>
        <v>1.0001499887516869</v>
      </c>
      <c r="BF71" s="181">
        <f t="shared" si="443"/>
        <v>1.0002249915635542</v>
      </c>
      <c r="BG71" s="181">
        <f t="shared" si="443"/>
        <v>1.0002999999999995</v>
      </c>
      <c r="BH71" s="181">
        <f t="shared" si="443"/>
        <v>1.0003750140614449</v>
      </c>
      <c r="BI71" s="181">
        <f t="shared" si="443"/>
        <v>1.000450033748312</v>
      </c>
      <c r="BJ71" s="181">
        <f t="shared" si="443"/>
        <v>1.0005250590610228</v>
      </c>
      <c r="BK71" s="181">
        <f t="shared" si="443"/>
        <v>1.0006000899999992</v>
      </c>
      <c r="BL71" s="181">
        <f t="shared" si="443"/>
        <v>1</v>
      </c>
      <c r="BM71" s="181">
        <f t="shared" si="443"/>
        <v>1.0000749915639762</v>
      </c>
      <c r="BN71" s="181">
        <f t="shared" si="443"/>
        <v>1.0001499887516869</v>
      </c>
      <c r="BO71" s="181">
        <f t="shared" si="443"/>
        <v>1.0002249915635542</v>
      </c>
      <c r="BP71" s="181">
        <f t="shared" si="443"/>
        <v>1.0002999999999995</v>
      </c>
      <c r="BQ71" s="181">
        <f t="shared" si="443"/>
        <v>1.0003750140614449</v>
      </c>
      <c r="BR71" s="181">
        <f t="shared" si="443"/>
        <v>1.000450033748312</v>
      </c>
      <c r="BS71" s="181">
        <f t="shared" si="443"/>
        <v>1.0005250590610228</v>
      </c>
      <c r="BT71" s="181">
        <f t="shared" si="443"/>
        <v>1.0006000899999992</v>
      </c>
      <c r="BU71" s="181">
        <f t="shared" si="443"/>
        <v>1.000675126565663</v>
      </c>
      <c r="BV71" s="181">
        <f t="shared" si="443"/>
        <v>1.0007501687584361</v>
      </c>
      <c r="BW71" s="181">
        <f t="shared" si="443"/>
        <v>1.0008252165787408</v>
      </c>
      <c r="BX71" s="181">
        <f t="shared" ref="BX71:DC71" si="444">IF(BX69,1,BW71*(1+BX63*BX12))</f>
        <v>1</v>
      </c>
      <c r="BY71" s="181">
        <f t="shared" si="444"/>
        <v>1.0000749915639762</v>
      </c>
      <c r="BZ71" s="181">
        <f t="shared" si="444"/>
        <v>1.0001499887516869</v>
      </c>
      <c r="CA71" s="181">
        <f t="shared" si="444"/>
        <v>1.0002249915635542</v>
      </c>
      <c r="CB71" s="181">
        <f t="shared" si="444"/>
        <v>1.0002999999999995</v>
      </c>
      <c r="CC71" s="181">
        <f t="shared" si="444"/>
        <v>1.0003750140614449</v>
      </c>
      <c r="CD71" s="181">
        <f t="shared" si="444"/>
        <v>1.000450033748312</v>
      </c>
      <c r="CE71" s="181">
        <f t="shared" si="444"/>
        <v>1.0005250590610228</v>
      </c>
      <c r="CF71" s="181">
        <f t="shared" si="444"/>
        <v>1.0006000899999992</v>
      </c>
      <c r="CG71" s="181">
        <f t="shared" si="444"/>
        <v>1.000675126565663</v>
      </c>
      <c r="CH71" s="181">
        <f t="shared" si="444"/>
        <v>1.0007501687584361</v>
      </c>
      <c r="CI71" s="181">
        <f t="shared" si="444"/>
        <v>1.0008252165787408</v>
      </c>
      <c r="CJ71" s="181">
        <f t="shared" si="444"/>
        <v>1</v>
      </c>
      <c r="CK71" s="181">
        <f t="shared" si="444"/>
        <v>1.0000749915639762</v>
      </c>
      <c r="CL71" s="181">
        <f t="shared" si="444"/>
        <v>1.0001499887516869</v>
      </c>
      <c r="CM71" s="181">
        <f t="shared" si="444"/>
        <v>1.0002249915635542</v>
      </c>
      <c r="CN71" s="181">
        <f t="shared" si="444"/>
        <v>1.0002999999999995</v>
      </c>
      <c r="CO71" s="181">
        <f t="shared" si="444"/>
        <v>1.0003750140614449</v>
      </c>
      <c r="CP71" s="181">
        <f t="shared" si="444"/>
        <v>1.000450033748312</v>
      </c>
      <c r="CQ71" s="181">
        <f t="shared" si="444"/>
        <v>1.0005250590610228</v>
      </c>
      <c r="CR71" s="181">
        <f t="shared" si="444"/>
        <v>1.0006000899999992</v>
      </c>
      <c r="CS71" s="181">
        <f t="shared" si="444"/>
        <v>1.000675126565663</v>
      </c>
      <c r="CT71" s="181">
        <f t="shared" si="444"/>
        <v>1.0007501687584361</v>
      </c>
      <c r="CU71" s="181">
        <f t="shared" si="444"/>
        <v>1.0008252165787408</v>
      </c>
      <c r="CV71" s="181">
        <f t="shared" si="444"/>
        <v>1</v>
      </c>
      <c r="CW71" s="181">
        <f t="shared" si="444"/>
        <v>1.0000749915639762</v>
      </c>
      <c r="CX71" s="181">
        <f t="shared" si="444"/>
        <v>1.0001499887516869</v>
      </c>
      <c r="CY71" s="181">
        <f t="shared" si="444"/>
        <v>1.0002249915635542</v>
      </c>
      <c r="CZ71" s="181">
        <f t="shared" si="444"/>
        <v>1.0002999999999995</v>
      </c>
      <c r="DA71" s="181">
        <f t="shared" si="444"/>
        <v>1.0003750140614449</v>
      </c>
      <c r="DB71" s="181">
        <f t="shared" si="444"/>
        <v>1.000450033748312</v>
      </c>
      <c r="DC71" s="181">
        <f t="shared" si="444"/>
        <v>1.0005250590610228</v>
      </c>
      <c r="DD71" s="181">
        <f t="shared" ref="DD71:EI71" si="445">IF(DD69,1,DC71*(1+DD63*DD12))</f>
        <v>1.0006000899999992</v>
      </c>
      <c r="DE71" s="181">
        <f t="shared" si="445"/>
        <v>1.000675126565663</v>
      </c>
      <c r="DF71" s="181">
        <f t="shared" si="445"/>
        <v>1.0007501687584361</v>
      </c>
      <c r="DG71" s="181">
        <f t="shared" si="445"/>
        <v>1.0008252165787408</v>
      </c>
      <c r="DH71" s="181">
        <f t="shared" si="445"/>
        <v>1</v>
      </c>
      <c r="DI71" s="181">
        <f t="shared" si="445"/>
        <v>1.0000749915639762</v>
      </c>
      <c r="DJ71" s="181">
        <f t="shared" si="445"/>
        <v>1.0001499887516869</v>
      </c>
      <c r="DK71" s="181">
        <f t="shared" si="445"/>
        <v>1.0002249915635542</v>
      </c>
      <c r="DL71" s="181">
        <f t="shared" si="445"/>
        <v>1.0002999999999995</v>
      </c>
      <c r="DM71" s="181">
        <f t="shared" si="445"/>
        <v>1.0003750140614449</v>
      </c>
      <c r="DN71" s="181">
        <f t="shared" si="445"/>
        <v>1.000450033748312</v>
      </c>
      <c r="DO71" s="181">
        <f t="shared" si="445"/>
        <v>1.0005250590610228</v>
      </c>
      <c r="DP71" s="181">
        <f t="shared" si="445"/>
        <v>1.0006000899999992</v>
      </c>
      <c r="DQ71" s="181">
        <f t="shared" si="445"/>
        <v>1.000675126565663</v>
      </c>
      <c r="DR71" s="181">
        <f t="shared" si="445"/>
        <v>1.0007501687584361</v>
      </c>
      <c r="DS71" s="181">
        <f t="shared" si="445"/>
        <v>1.0008252165787408</v>
      </c>
      <c r="DT71" s="181">
        <f t="shared" si="445"/>
        <v>1</v>
      </c>
      <c r="DU71" s="181">
        <f t="shared" si="445"/>
        <v>1.0000749915639762</v>
      </c>
      <c r="DV71" s="181">
        <f t="shared" si="445"/>
        <v>1.0001499887516869</v>
      </c>
      <c r="DW71" s="181">
        <f t="shared" si="445"/>
        <v>1.0002249915635542</v>
      </c>
      <c r="DX71" s="181">
        <f t="shared" si="445"/>
        <v>1.0002999999999995</v>
      </c>
      <c r="DY71" s="181">
        <f t="shared" si="445"/>
        <v>1.0003750140614449</v>
      </c>
      <c r="DZ71" s="181">
        <f t="shared" si="445"/>
        <v>1.000450033748312</v>
      </c>
      <c r="EA71" s="181">
        <f t="shared" si="445"/>
        <v>1.0005250590610228</v>
      </c>
      <c r="EB71" s="181">
        <f t="shared" si="445"/>
        <v>1.0006000899999992</v>
      </c>
      <c r="EC71" s="181">
        <f t="shared" si="445"/>
        <v>1.000675126565663</v>
      </c>
      <c r="ED71" s="181">
        <f t="shared" si="445"/>
        <v>1.0007501687584361</v>
      </c>
      <c r="EE71" s="181">
        <f t="shared" si="445"/>
        <v>1.0008252165787408</v>
      </c>
      <c r="EF71" s="181">
        <f t="shared" si="445"/>
        <v>1</v>
      </c>
      <c r="EG71" s="181">
        <f t="shared" si="445"/>
        <v>1.0000749915639762</v>
      </c>
      <c r="EH71" s="181">
        <f t="shared" si="445"/>
        <v>1.0001499887516869</v>
      </c>
      <c r="EI71" s="181">
        <f t="shared" si="445"/>
        <v>1.0002249915635542</v>
      </c>
      <c r="EJ71" s="181">
        <f t="shared" ref="EJ71:FO71" si="446">IF(EJ69,1,EI71*(1+EJ63*EJ12))</f>
        <v>1.0002999999999995</v>
      </c>
      <c r="EK71" s="181">
        <f t="shared" si="446"/>
        <v>1.0003750140614449</v>
      </c>
      <c r="EL71" s="181">
        <f t="shared" si="446"/>
        <v>1.000450033748312</v>
      </c>
      <c r="EM71" s="181">
        <f t="shared" si="446"/>
        <v>1.0005250590610228</v>
      </c>
      <c r="EN71" s="181">
        <f t="shared" si="446"/>
        <v>1.0006000899999992</v>
      </c>
      <c r="EO71" s="181">
        <f t="shared" si="446"/>
        <v>1.000675126565663</v>
      </c>
      <c r="EP71" s="181">
        <f t="shared" si="446"/>
        <v>1.0007501687584361</v>
      </c>
      <c r="EQ71" s="181">
        <f t="shared" si="446"/>
        <v>1.0008252165787408</v>
      </c>
      <c r="ER71" s="181">
        <f t="shared" si="446"/>
        <v>1</v>
      </c>
      <c r="ES71" s="181">
        <f t="shared" si="446"/>
        <v>1.0000749915639762</v>
      </c>
      <c r="ET71" s="181">
        <f t="shared" si="446"/>
        <v>1.0001499887516869</v>
      </c>
      <c r="EU71" s="181">
        <f t="shared" si="446"/>
        <v>1.0002249915635542</v>
      </c>
      <c r="EV71" s="181">
        <f t="shared" si="446"/>
        <v>1.0002999999999995</v>
      </c>
      <c r="EW71" s="181">
        <f t="shared" si="446"/>
        <v>1.0003750140614449</v>
      </c>
      <c r="EX71" s="181">
        <f t="shared" si="446"/>
        <v>1.000450033748312</v>
      </c>
      <c r="EY71" s="181">
        <f t="shared" si="446"/>
        <v>1.0005250590610228</v>
      </c>
      <c r="EZ71" s="181">
        <f t="shared" si="446"/>
        <v>1.0005250590610228</v>
      </c>
      <c r="FA71" s="181">
        <f t="shared" si="446"/>
        <v>1.0005250590610228</v>
      </c>
      <c r="FB71" s="181">
        <f t="shared" si="446"/>
        <v>1.0005250590610228</v>
      </c>
      <c r="FC71" s="181">
        <f t="shared" si="446"/>
        <v>1.0005250590610228</v>
      </c>
      <c r="FD71" s="181">
        <f t="shared" si="446"/>
        <v>1.0005250590610228</v>
      </c>
      <c r="FE71" s="181">
        <f t="shared" si="446"/>
        <v>1.0005250590610228</v>
      </c>
      <c r="FF71" s="181">
        <f t="shared" si="446"/>
        <v>1.0005250590610228</v>
      </c>
      <c r="FG71" s="181">
        <f t="shared" si="446"/>
        <v>1.0005250590610228</v>
      </c>
      <c r="FH71" s="181">
        <f t="shared" si="446"/>
        <v>1.0005250590610228</v>
      </c>
      <c r="FI71" s="181">
        <f t="shared" si="446"/>
        <v>1.0005250590610228</v>
      </c>
      <c r="FJ71" s="181">
        <f t="shared" si="446"/>
        <v>1.0005250590610228</v>
      </c>
      <c r="FK71" s="181">
        <f t="shared" si="446"/>
        <v>1.0005250590610228</v>
      </c>
      <c r="FL71" s="181">
        <f t="shared" si="446"/>
        <v>1.0005250590610228</v>
      </c>
      <c r="FM71" s="181">
        <f t="shared" si="446"/>
        <v>1.0005250590610228</v>
      </c>
      <c r="FN71" s="181">
        <f t="shared" si="446"/>
        <v>1.0005250590610228</v>
      </c>
      <c r="FO71" s="181">
        <f t="shared" si="446"/>
        <v>1.0005250590610228</v>
      </c>
      <c r="FP71" s="181">
        <f t="shared" ref="FP71:GW71" si="447">IF(FP69,1,FO71*(1+FP63*FP12))</f>
        <v>1.0005250590610228</v>
      </c>
      <c r="FQ71" s="181">
        <f t="shared" si="447"/>
        <v>1.0005250590610228</v>
      </c>
      <c r="FR71" s="181">
        <f t="shared" si="447"/>
        <v>1.0005250590610228</v>
      </c>
      <c r="FS71" s="181">
        <f t="shared" si="447"/>
        <v>1.0005250590610228</v>
      </c>
      <c r="FT71" s="181">
        <f t="shared" si="447"/>
        <v>1.0005250590610228</v>
      </c>
      <c r="FU71" s="181">
        <f t="shared" si="447"/>
        <v>1.0005250590610228</v>
      </c>
      <c r="FV71" s="181">
        <f t="shared" si="447"/>
        <v>1.0005250590610228</v>
      </c>
      <c r="FW71" s="181">
        <f t="shared" si="447"/>
        <v>1.0005250590610228</v>
      </c>
      <c r="FX71" s="181">
        <f t="shared" si="447"/>
        <v>1.0005250590610228</v>
      </c>
      <c r="FY71" s="181">
        <f t="shared" si="447"/>
        <v>1.0005250590610228</v>
      </c>
      <c r="FZ71" s="181">
        <f t="shared" si="447"/>
        <v>1.0005250590610228</v>
      </c>
      <c r="GA71" s="181">
        <f t="shared" si="447"/>
        <v>1.0005250590610228</v>
      </c>
      <c r="GB71" s="181">
        <f t="shared" si="447"/>
        <v>1.0005250590610228</v>
      </c>
      <c r="GC71" s="181">
        <f t="shared" si="447"/>
        <v>1.0005250590610228</v>
      </c>
      <c r="GD71" s="181">
        <f t="shared" si="447"/>
        <v>1.0005250590610228</v>
      </c>
      <c r="GE71" s="181">
        <f t="shared" si="447"/>
        <v>1.0005250590610228</v>
      </c>
      <c r="GF71" s="181">
        <f t="shared" si="447"/>
        <v>1.0005250590610228</v>
      </c>
      <c r="GG71" s="181">
        <f t="shared" si="447"/>
        <v>1.0005250590610228</v>
      </c>
      <c r="GH71" s="181">
        <f t="shared" si="447"/>
        <v>1.0005250590610228</v>
      </c>
      <c r="GI71" s="181">
        <f t="shared" si="447"/>
        <v>1.0005250590610228</v>
      </c>
      <c r="GJ71" s="181">
        <f t="shared" si="447"/>
        <v>1.0005250590610228</v>
      </c>
      <c r="GK71" s="181">
        <f t="shared" si="447"/>
        <v>1.0005250590610228</v>
      </c>
      <c r="GL71" s="181">
        <f t="shared" si="447"/>
        <v>1.0005250590610228</v>
      </c>
      <c r="GM71" s="181">
        <f t="shared" si="447"/>
        <v>1.0005250590610228</v>
      </c>
      <c r="GN71" s="181">
        <f t="shared" si="447"/>
        <v>1.0005250590610228</v>
      </c>
      <c r="GO71" s="181">
        <f t="shared" si="447"/>
        <v>1.0005250590610228</v>
      </c>
      <c r="GP71" s="181">
        <f t="shared" si="447"/>
        <v>1.0005250590610228</v>
      </c>
      <c r="GQ71" s="181">
        <f t="shared" si="447"/>
        <v>1.0005250590610228</v>
      </c>
      <c r="GR71" s="181">
        <f t="shared" si="447"/>
        <v>1.0005250590610228</v>
      </c>
      <c r="GS71" s="181">
        <f t="shared" si="447"/>
        <v>1.0005250590610228</v>
      </c>
      <c r="GT71" s="181">
        <f t="shared" si="447"/>
        <v>1.0005250590610228</v>
      </c>
      <c r="GU71" s="181">
        <f t="shared" si="447"/>
        <v>1.0005250590610228</v>
      </c>
      <c r="GV71" s="181">
        <f t="shared" si="447"/>
        <v>1.0005250590610228</v>
      </c>
      <c r="GW71" s="181">
        <f t="shared" si="447"/>
        <v>1.0005250590610228</v>
      </c>
    </row>
    <row r="72" spans="1:205" x14ac:dyDescent="0.3">
      <c r="D72" s="141" t="s">
        <v>265</v>
      </c>
      <c r="E72" s="127" t="s">
        <v>266</v>
      </c>
      <c r="F72" s="222">
        <f>F61</f>
        <v>6516.24</v>
      </c>
      <c r="L72" s="181">
        <f>L71*$F$61</f>
        <v>6516.24</v>
      </c>
      <c r="M72" s="181">
        <f t="shared" ref="M72:BX72" si="448">M71*$F$61</f>
        <v>6516.24</v>
      </c>
      <c r="N72" s="181">
        <f t="shared" si="448"/>
        <v>6516.24</v>
      </c>
      <c r="O72" s="181">
        <f t="shared" si="448"/>
        <v>6516.24</v>
      </c>
      <c r="P72" s="181">
        <f t="shared" si="448"/>
        <v>6516.24</v>
      </c>
      <c r="Q72" s="181">
        <f t="shared" si="448"/>
        <v>6516.24</v>
      </c>
      <c r="R72" s="181">
        <f t="shared" si="448"/>
        <v>6516.24</v>
      </c>
      <c r="S72" s="181">
        <f t="shared" si="448"/>
        <v>6516.24</v>
      </c>
      <c r="T72" s="181">
        <f t="shared" si="448"/>
        <v>6516.24</v>
      </c>
      <c r="U72" s="181">
        <f t="shared" si="448"/>
        <v>6516.24</v>
      </c>
      <c r="V72" s="181">
        <f t="shared" si="448"/>
        <v>6516.24</v>
      </c>
      <c r="W72" s="181">
        <f t="shared" si="448"/>
        <v>6516.24</v>
      </c>
      <c r="X72" s="181">
        <f t="shared" si="448"/>
        <v>6516.24</v>
      </c>
      <c r="Y72" s="181">
        <f t="shared" si="448"/>
        <v>6516.24</v>
      </c>
      <c r="Z72" s="181">
        <f t="shared" si="448"/>
        <v>6516.24</v>
      </c>
      <c r="AA72" s="181">
        <f t="shared" si="448"/>
        <v>6516.24</v>
      </c>
      <c r="AB72" s="181">
        <f t="shared" si="448"/>
        <v>6516.24</v>
      </c>
      <c r="AC72" s="181">
        <f t="shared" si="448"/>
        <v>6516.24</v>
      </c>
      <c r="AD72" s="181">
        <f t="shared" si="448"/>
        <v>6516.24</v>
      </c>
      <c r="AE72" s="181">
        <f t="shared" si="448"/>
        <v>6516.24</v>
      </c>
      <c r="AF72" s="181">
        <f t="shared" si="448"/>
        <v>6516.24</v>
      </c>
      <c r="AG72" s="181">
        <f t="shared" si="448"/>
        <v>6516.24</v>
      </c>
      <c r="AH72" s="181">
        <f t="shared" si="448"/>
        <v>6516.24</v>
      </c>
      <c r="AI72" s="181">
        <f t="shared" si="448"/>
        <v>6516.24</v>
      </c>
      <c r="AJ72" s="181">
        <f t="shared" si="448"/>
        <v>6516.24</v>
      </c>
      <c r="AK72" s="181">
        <f t="shared" si="448"/>
        <v>6516.24</v>
      </c>
      <c r="AL72" s="181">
        <f t="shared" si="448"/>
        <v>6516.24</v>
      </c>
      <c r="AM72" s="181">
        <f t="shared" si="448"/>
        <v>6516.24</v>
      </c>
      <c r="AN72" s="181">
        <f t="shared" si="448"/>
        <v>6516.24</v>
      </c>
      <c r="AO72" s="181">
        <f t="shared" si="448"/>
        <v>6516.24</v>
      </c>
      <c r="AP72" s="181">
        <f t="shared" si="448"/>
        <v>6516.24</v>
      </c>
      <c r="AQ72" s="181">
        <f t="shared" si="448"/>
        <v>6516.24</v>
      </c>
      <c r="AR72" s="181">
        <f t="shared" si="448"/>
        <v>6516.24</v>
      </c>
      <c r="AS72" s="181">
        <f t="shared" si="448"/>
        <v>6516.24</v>
      </c>
      <c r="AT72" s="181">
        <f t="shared" si="448"/>
        <v>6516.24</v>
      </c>
      <c r="AU72" s="181">
        <f t="shared" si="448"/>
        <v>6516.24</v>
      </c>
      <c r="AV72" s="181">
        <f t="shared" si="448"/>
        <v>6516.24</v>
      </c>
      <c r="AW72" s="181">
        <f t="shared" si="448"/>
        <v>6516.24</v>
      </c>
      <c r="AX72" s="181">
        <f t="shared" si="448"/>
        <v>6516.24</v>
      </c>
      <c r="AY72" s="181">
        <f t="shared" si="448"/>
        <v>6516.24</v>
      </c>
      <c r="AZ72" s="181">
        <f t="shared" si="448"/>
        <v>6516.24</v>
      </c>
      <c r="BA72" s="181">
        <f t="shared" si="448"/>
        <v>6516.24</v>
      </c>
      <c r="BB72" s="181">
        <f t="shared" si="448"/>
        <v>6516.24</v>
      </c>
      <c r="BC72" s="181">
        <f t="shared" si="448"/>
        <v>6516.24</v>
      </c>
      <c r="BD72" s="181">
        <f t="shared" si="448"/>
        <v>6516.7286630288436</v>
      </c>
      <c r="BE72" s="181">
        <f t="shared" si="448"/>
        <v>6517.2173627032926</v>
      </c>
      <c r="BF72" s="181">
        <f t="shared" si="448"/>
        <v>6517.7060990260943</v>
      </c>
      <c r="BG72" s="181">
        <f t="shared" si="448"/>
        <v>6518.1948719999964</v>
      </c>
      <c r="BH72" s="181">
        <f t="shared" si="448"/>
        <v>6518.6836816277491</v>
      </c>
      <c r="BI72" s="181">
        <f t="shared" si="448"/>
        <v>6519.1725279121001</v>
      </c>
      <c r="BJ72" s="181">
        <f t="shared" si="448"/>
        <v>6519.6614108557997</v>
      </c>
      <c r="BK72" s="181">
        <f t="shared" si="448"/>
        <v>6520.1503304615944</v>
      </c>
      <c r="BL72" s="181">
        <f t="shared" si="448"/>
        <v>6516.24</v>
      </c>
      <c r="BM72" s="181">
        <f t="shared" si="448"/>
        <v>6516.7286630288436</v>
      </c>
      <c r="BN72" s="181">
        <f t="shared" si="448"/>
        <v>6517.2173627032926</v>
      </c>
      <c r="BO72" s="181">
        <f t="shared" si="448"/>
        <v>6517.7060990260943</v>
      </c>
      <c r="BP72" s="181">
        <f t="shared" si="448"/>
        <v>6518.1948719999964</v>
      </c>
      <c r="BQ72" s="181">
        <f t="shared" si="448"/>
        <v>6518.6836816277491</v>
      </c>
      <c r="BR72" s="181">
        <f t="shared" si="448"/>
        <v>6519.1725279121001</v>
      </c>
      <c r="BS72" s="181">
        <f t="shared" si="448"/>
        <v>6519.6614108557997</v>
      </c>
      <c r="BT72" s="181">
        <f t="shared" si="448"/>
        <v>6520.1503304615944</v>
      </c>
      <c r="BU72" s="181">
        <f t="shared" si="448"/>
        <v>6520.6392867322356</v>
      </c>
      <c r="BV72" s="181">
        <f t="shared" si="448"/>
        <v>6521.1282796704718</v>
      </c>
      <c r="BW72" s="181">
        <f t="shared" si="448"/>
        <v>6521.6173092790541</v>
      </c>
      <c r="BX72" s="181">
        <f t="shared" si="448"/>
        <v>6516.24</v>
      </c>
      <c r="BY72" s="181">
        <f t="shared" ref="BY72:EJ72" si="449">BY71*$F$61</f>
        <v>6516.7286630288436</v>
      </c>
      <c r="BZ72" s="181">
        <f t="shared" si="449"/>
        <v>6517.2173627032926</v>
      </c>
      <c r="CA72" s="181">
        <f t="shared" si="449"/>
        <v>6517.7060990260943</v>
      </c>
      <c r="CB72" s="181">
        <f t="shared" si="449"/>
        <v>6518.1948719999964</v>
      </c>
      <c r="CC72" s="181">
        <f t="shared" si="449"/>
        <v>6518.6836816277491</v>
      </c>
      <c r="CD72" s="181">
        <f t="shared" si="449"/>
        <v>6519.1725279121001</v>
      </c>
      <c r="CE72" s="181">
        <f t="shared" si="449"/>
        <v>6519.6614108557997</v>
      </c>
      <c r="CF72" s="181">
        <f t="shared" si="449"/>
        <v>6520.1503304615944</v>
      </c>
      <c r="CG72" s="181">
        <f t="shared" si="449"/>
        <v>6520.6392867322356</v>
      </c>
      <c r="CH72" s="181">
        <f t="shared" si="449"/>
        <v>6521.1282796704718</v>
      </c>
      <c r="CI72" s="181">
        <f t="shared" si="449"/>
        <v>6521.6173092790541</v>
      </c>
      <c r="CJ72" s="181">
        <f t="shared" si="449"/>
        <v>6516.24</v>
      </c>
      <c r="CK72" s="181">
        <f t="shared" si="449"/>
        <v>6516.7286630288436</v>
      </c>
      <c r="CL72" s="181">
        <f t="shared" si="449"/>
        <v>6517.2173627032926</v>
      </c>
      <c r="CM72" s="181">
        <f t="shared" si="449"/>
        <v>6517.7060990260943</v>
      </c>
      <c r="CN72" s="181">
        <f t="shared" si="449"/>
        <v>6518.1948719999964</v>
      </c>
      <c r="CO72" s="181">
        <f t="shared" si="449"/>
        <v>6518.6836816277491</v>
      </c>
      <c r="CP72" s="181">
        <f t="shared" si="449"/>
        <v>6519.1725279121001</v>
      </c>
      <c r="CQ72" s="181">
        <f t="shared" si="449"/>
        <v>6519.6614108557997</v>
      </c>
      <c r="CR72" s="181">
        <f t="shared" si="449"/>
        <v>6520.1503304615944</v>
      </c>
      <c r="CS72" s="181">
        <f t="shared" si="449"/>
        <v>6520.6392867322356</v>
      </c>
      <c r="CT72" s="181">
        <f t="shared" si="449"/>
        <v>6521.1282796704718</v>
      </c>
      <c r="CU72" s="181">
        <f t="shared" si="449"/>
        <v>6521.6173092790541</v>
      </c>
      <c r="CV72" s="181">
        <f t="shared" si="449"/>
        <v>6516.24</v>
      </c>
      <c r="CW72" s="181">
        <f t="shared" si="449"/>
        <v>6516.7286630288436</v>
      </c>
      <c r="CX72" s="181">
        <f t="shared" si="449"/>
        <v>6517.2173627032926</v>
      </c>
      <c r="CY72" s="181">
        <f t="shared" si="449"/>
        <v>6517.7060990260943</v>
      </c>
      <c r="CZ72" s="181">
        <f t="shared" si="449"/>
        <v>6518.1948719999964</v>
      </c>
      <c r="DA72" s="181">
        <f t="shared" si="449"/>
        <v>6518.6836816277491</v>
      </c>
      <c r="DB72" s="181">
        <f t="shared" si="449"/>
        <v>6519.1725279121001</v>
      </c>
      <c r="DC72" s="181">
        <f t="shared" si="449"/>
        <v>6519.6614108557997</v>
      </c>
      <c r="DD72" s="181">
        <f t="shared" si="449"/>
        <v>6520.1503304615944</v>
      </c>
      <c r="DE72" s="181">
        <f t="shared" si="449"/>
        <v>6520.6392867322356</v>
      </c>
      <c r="DF72" s="181">
        <f t="shared" si="449"/>
        <v>6521.1282796704718</v>
      </c>
      <c r="DG72" s="181">
        <f t="shared" si="449"/>
        <v>6521.6173092790541</v>
      </c>
      <c r="DH72" s="181">
        <f t="shared" si="449"/>
        <v>6516.24</v>
      </c>
      <c r="DI72" s="181">
        <f t="shared" si="449"/>
        <v>6516.7286630288436</v>
      </c>
      <c r="DJ72" s="181">
        <f t="shared" si="449"/>
        <v>6517.2173627032926</v>
      </c>
      <c r="DK72" s="181">
        <f t="shared" si="449"/>
        <v>6517.7060990260943</v>
      </c>
      <c r="DL72" s="181">
        <f t="shared" si="449"/>
        <v>6518.1948719999964</v>
      </c>
      <c r="DM72" s="181">
        <f t="shared" si="449"/>
        <v>6518.6836816277491</v>
      </c>
      <c r="DN72" s="181">
        <f t="shared" si="449"/>
        <v>6519.1725279121001</v>
      </c>
      <c r="DO72" s="181">
        <f t="shared" si="449"/>
        <v>6519.6614108557997</v>
      </c>
      <c r="DP72" s="181">
        <f t="shared" si="449"/>
        <v>6520.1503304615944</v>
      </c>
      <c r="DQ72" s="181">
        <f t="shared" si="449"/>
        <v>6520.6392867322356</v>
      </c>
      <c r="DR72" s="181">
        <f t="shared" si="449"/>
        <v>6521.1282796704718</v>
      </c>
      <c r="DS72" s="181">
        <f t="shared" si="449"/>
        <v>6521.6173092790541</v>
      </c>
      <c r="DT72" s="181">
        <f t="shared" si="449"/>
        <v>6516.24</v>
      </c>
      <c r="DU72" s="181">
        <f t="shared" si="449"/>
        <v>6516.7286630288436</v>
      </c>
      <c r="DV72" s="181">
        <f t="shared" si="449"/>
        <v>6517.2173627032926</v>
      </c>
      <c r="DW72" s="181">
        <f t="shared" si="449"/>
        <v>6517.7060990260943</v>
      </c>
      <c r="DX72" s="181">
        <f t="shared" si="449"/>
        <v>6518.1948719999964</v>
      </c>
      <c r="DY72" s="181">
        <f t="shared" si="449"/>
        <v>6518.6836816277491</v>
      </c>
      <c r="DZ72" s="181">
        <f t="shared" si="449"/>
        <v>6519.1725279121001</v>
      </c>
      <c r="EA72" s="181">
        <f t="shared" si="449"/>
        <v>6519.6614108557997</v>
      </c>
      <c r="EB72" s="181">
        <f t="shared" si="449"/>
        <v>6520.1503304615944</v>
      </c>
      <c r="EC72" s="181">
        <f t="shared" si="449"/>
        <v>6520.6392867322356</v>
      </c>
      <c r="ED72" s="181">
        <f t="shared" si="449"/>
        <v>6521.1282796704718</v>
      </c>
      <c r="EE72" s="181">
        <f t="shared" si="449"/>
        <v>6521.6173092790541</v>
      </c>
      <c r="EF72" s="181">
        <f t="shared" si="449"/>
        <v>6516.24</v>
      </c>
      <c r="EG72" s="181">
        <f t="shared" si="449"/>
        <v>6516.7286630288436</v>
      </c>
      <c r="EH72" s="181">
        <f t="shared" si="449"/>
        <v>6517.2173627032926</v>
      </c>
      <c r="EI72" s="181">
        <f t="shared" si="449"/>
        <v>6517.7060990260943</v>
      </c>
      <c r="EJ72" s="181">
        <f t="shared" si="449"/>
        <v>6518.1948719999964</v>
      </c>
      <c r="EK72" s="181">
        <f t="shared" ref="EK72:EZ72" si="450">EK71*$F$61</f>
        <v>6518.6836816277491</v>
      </c>
      <c r="EL72" s="181">
        <f t="shared" si="450"/>
        <v>6519.1725279121001</v>
      </c>
      <c r="EM72" s="181">
        <f t="shared" si="450"/>
        <v>6519.6614108557997</v>
      </c>
      <c r="EN72" s="181">
        <f t="shared" si="450"/>
        <v>6520.1503304615944</v>
      </c>
      <c r="EO72" s="181">
        <f t="shared" si="450"/>
        <v>6520.6392867322356</v>
      </c>
      <c r="EP72" s="181">
        <f t="shared" si="450"/>
        <v>6521.1282796704718</v>
      </c>
      <c r="EQ72" s="181">
        <f t="shared" si="450"/>
        <v>6521.6173092790541</v>
      </c>
      <c r="ER72" s="181">
        <f t="shared" si="450"/>
        <v>6516.24</v>
      </c>
      <c r="ES72" s="181">
        <f t="shared" si="450"/>
        <v>6516.7286630288436</v>
      </c>
      <c r="ET72" s="181">
        <f t="shared" si="450"/>
        <v>6517.2173627032926</v>
      </c>
      <c r="EU72" s="181">
        <f t="shared" si="450"/>
        <v>6517.7060990260943</v>
      </c>
      <c r="EV72" s="181">
        <f t="shared" si="450"/>
        <v>6518.1948719999964</v>
      </c>
      <c r="EW72" s="181">
        <f t="shared" si="450"/>
        <v>6518.6836816277491</v>
      </c>
      <c r="EX72" s="181">
        <f t="shared" si="450"/>
        <v>6519.1725279121001</v>
      </c>
      <c r="EY72" s="181">
        <f t="shared" si="450"/>
        <v>6519.6614108557997</v>
      </c>
      <c r="EZ72" s="181">
        <f t="shared" si="450"/>
        <v>6519.6614108557997</v>
      </c>
      <c r="FA72" s="181">
        <f t="shared" ref="FA72:GI72" si="451">FA71*$F$61</f>
        <v>6519.6614108557997</v>
      </c>
      <c r="FB72" s="181">
        <f t="shared" si="451"/>
        <v>6519.6614108557997</v>
      </c>
      <c r="FC72" s="181">
        <f t="shared" si="451"/>
        <v>6519.6614108557997</v>
      </c>
      <c r="FD72" s="181">
        <f t="shared" si="451"/>
        <v>6519.6614108557997</v>
      </c>
      <c r="FE72" s="181">
        <f t="shared" si="451"/>
        <v>6519.6614108557997</v>
      </c>
      <c r="FF72" s="181">
        <f t="shared" si="451"/>
        <v>6519.6614108557997</v>
      </c>
      <c r="FG72" s="181">
        <f t="shared" si="451"/>
        <v>6519.6614108557997</v>
      </c>
      <c r="FH72" s="181">
        <f t="shared" si="451"/>
        <v>6519.6614108557997</v>
      </c>
      <c r="FI72" s="181">
        <f t="shared" si="451"/>
        <v>6519.6614108557997</v>
      </c>
      <c r="FJ72" s="181">
        <f t="shared" si="451"/>
        <v>6519.6614108557997</v>
      </c>
      <c r="FK72" s="181">
        <f t="shared" si="451"/>
        <v>6519.6614108557997</v>
      </c>
      <c r="FL72" s="181">
        <f t="shared" si="451"/>
        <v>6519.6614108557997</v>
      </c>
      <c r="FM72" s="181">
        <f t="shared" si="451"/>
        <v>6519.6614108557997</v>
      </c>
      <c r="FN72" s="181">
        <f t="shared" si="451"/>
        <v>6519.6614108557997</v>
      </c>
      <c r="FO72" s="181">
        <f t="shared" si="451"/>
        <v>6519.6614108557997</v>
      </c>
      <c r="FP72" s="181">
        <f t="shared" si="451"/>
        <v>6519.6614108557997</v>
      </c>
      <c r="FQ72" s="181">
        <f t="shared" si="451"/>
        <v>6519.6614108557997</v>
      </c>
      <c r="FR72" s="181">
        <f t="shared" si="451"/>
        <v>6519.6614108557997</v>
      </c>
      <c r="FS72" s="181">
        <f t="shared" si="451"/>
        <v>6519.6614108557997</v>
      </c>
      <c r="FT72" s="181">
        <f t="shared" si="451"/>
        <v>6519.6614108557997</v>
      </c>
      <c r="FU72" s="181">
        <f t="shared" si="451"/>
        <v>6519.6614108557997</v>
      </c>
      <c r="FV72" s="181">
        <f t="shared" si="451"/>
        <v>6519.6614108557997</v>
      </c>
      <c r="FW72" s="181">
        <f t="shared" si="451"/>
        <v>6519.6614108557997</v>
      </c>
      <c r="FX72" s="181">
        <f t="shared" si="451"/>
        <v>6519.6614108557997</v>
      </c>
      <c r="FY72" s="181">
        <f t="shared" si="451"/>
        <v>6519.6614108557997</v>
      </c>
      <c r="FZ72" s="181">
        <f t="shared" si="451"/>
        <v>6519.6614108557997</v>
      </c>
      <c r="GA72" s="181">
        <f t="shared" si="451"/>
        <v>6519.6614108557997</v>
      </c>
      <c r="GB72" s="181">
        <f t="shared" si="451"/>
        <v>6519.6614108557997</v>
      </c>
      <c r="GC72" s="181">
        <f t="shared" si="451"/>
        <v>6519.6614108557997</v>
      </c>
      <c r="GD72" s="181">
        <f t="shared" si="451"/>
        <v>6519.6614108557997</v>
      </c>
      <c r="GE72" s="181">
        <f t="shared" si="451"/>
        <v>6519.6614108557997</v>
      </c>
      <c r="GF72" s="181">
        <f t="shared" si="451"/>
        <v>6519.6614108557997</v>
      </c>
      <c r="GG72" s="181">
        <f t="shared" si="451"/>
        <v>6519.6614108557997</v>
      </c>
      <c r="GH72" s="181">
        <f t="shared" si="451"/>
        <v>6519.6614108557997</v>
      </c>
      <c r="GI72" s="181">
        <f t="shared" si="451"/>
        <v>6519.6614108557997</v>
      </c>
      <c r="GJ72" s="181">
        <f t="shared" ref="GJ72:GW72" si="452">GJ71*$F$61</f>
        <v>6519.6614108557997</v>
      </c>
      <c r="GK72" s="181">
        <f t="shared" si="452"/>
        <v>6519.6614108557997</v>
      </c>
      <c r="GL72" s="181">
        <f t="shared" si="452"/>
        <v>6519.6614108557997</v>
      </c>
      <c r="GM72" s="181">
        <f t="shared" si="452"/>
        <v>6519.6614108557997</v>
      </c>
      <c r="GN72" s="181">
        <f t="shared" si="452"/>
        <v>6519.6614108557997</v>
      </c>
      <c r="GO72" s="181">
        <f t="shared" si="452"/>
        <v>6519.6614108557997</v>
      </c>
      <c r="GP72" s="181">
        <f t="shared" si="452"/>
        <v>6519.6614108557997</v>
      </c>
      <c r="GQ72" s="181">
        <f t="shared" si="452"/>
        <v>6519.6614108557997</v>
      </c>
      <c r="GR72" s="181">
        <f t="shared" si="452"/>
        <v>6519.6614108557997</v>
      </c>
      <c r="GS72" s="181">
        <f t="shared" si="452"/>
        <v>6519.6614108557997</v>
      </c>
      <c r="GT72" s="181">
        <f t="shared" si="452"/>
        <v>6519.6614108557997</v>
      </c>
      <c r="GU72" s="181">
        <f t="shared" si="452"/>
        <v>6519.6614108557997</v>
      </c>
      <c r="GV72" s="181">
        <f t="shared" si="452"/>
        <v>6519.6614108557997</v>
      </c>
      <c r="GW72" s="181">
        <f t="shared" si="452"/>
        <v>6519.6614108557997</v>
      </c>
    </row>
    <row r="73" spans="1:205" x14ac:dyDescent="0.3">
      <c r="F73" s="7"/>
    </row>
    <row r="74" spans="1:205" x14ac:dyDescent="0.3">
      <c r="D74" s="141" t="s">
        <v>267</v>
      </c>
      <c r="F74" s="7"/>
    </row>
    <row r="75" spans="1:205" x14ac:dyDescent="0.3">
      <c r="D75" s="141" t="s">
        <v>857</v>
      </c>
      <c r="E75" s="127" t="s">
        <v>233</v>
      </c>
      <c r="F75" s="7"/>
      <c r="L75" s="181">
        <f t="shared" ref="L75:AQ75" si="453">L20</f>
        <v>0</v>
      </c>
      <c r="M75" s="181">
        <f t="shared" si="453"/>
        <v>0</v>
      </c>
      <c r="N75" s="181">
        <f t="shared" si="453"/>
        <v>0</v>
      </c>
      <c r="O75" s="181">
        <f t="shared" si="453"/>
        <v>0</v>
      </c>
      <c r="P75" s="181">
        <f t="shared" si="453"/>
        <v>0</v>
      </c>
      <c r="Q75" s="181">
        <f t="shared" si="453"/>
        <v>0</v>
      </c>
      <c r="R75" s="181">
        <f t="shared" si="453"/>
        <v>0</v>
      </c>
      <c r="S75" s="181">
        <f t="shared" si="453"/>
        <v>0</v>
      </c>
      <c r="T75" s="181">
        <f t="shared" si="453"/>
        <v>0</v>
      </c>
      <c r="U75" s="181">
        <f t="shared" si="453"/>
        <v>0</v>
      </c>
      <c r="V75" s="181">
        <f t="shared" si="453"/>
        <v>0</v>
      </c>
      <c r="W75" s="181">
        <f t="shared" si="453"/>
        <v>0</v>
      </c>
      <c r="X75" s="181">
        <f t="shared" si="453"/>
        <v>0</v>
      </c>
      <c r="Y75" s="181">
        <f t="shared" si="453"/>
        <v>0</v>
      </c>
      <c r="Z75" s="181">
        <f t="shared" si="453"/>
        <v>0</v>
      </c>
      <c r="AA75" s="181">
        <f t="shared" si="453"/>
        <v>0</v>
      </c>
      <c r="AB75" s="181">
        <f t="shared" si="453"/>
        <v>0</v>
      </c>
      <c r="AC75" s="181">
        <f t="shared" si="453"/>
        <v>0</v>
      </c>
      <c r="AD75" s="181">
        <f t="shared" si="453"/>
        <v>0</v>
      </c>
      <c r="AE75" s="181">
        <f t="shared" si="453"/>
        <v>0</v>
      </c>
      <c r="AF75" s="181">
        <f t="shared" si="453"/>
        <v>0</v>
      </c>
      <c r="AG75" s="181">
        <f t="shared" si="453"/>
        <v>0</v>
      </c>
      <c r="AH75" s="181">
        <f t="shared" si="453"/>
        <v>0</v>
      </c>
      <c r="AI75" s="181">
        <f t="shared" si="453"/>
        <v>0</v>
      </c>
      <c r="AJ75" s="181">
        <f t="shared" si="453"/>
        <v>0</v>
      </c>
      <c r="AK75" s="181">
        <f t="shared" si="453"/>
        <v>0</v>
      </c>
      <c r="AL75" s="181">
        <f t="shared" si="453"/>
        <v>0</v>
      </c>
      <c r="AM75" s="181">
        <f t="shared" si="453"/>
        <v>0</v>
      </c>
      <c r="AN75" s="181">
        <f t="shared" si="453"/>
        <v>0</v>
      </c>
      <c r="AO75" s="181">
        <f t="shared" si="453"/>
        <v>0</v>
      </c>
      <c r="AP75" s="181">
        <f t="shared" si="453"/>
        <v>0</v>
      </c>
      <c r="AQ75" s="181">
        <f t="shared" si="453"/>
        <v>0</v>
      </c>
      <c r="AR75" s="181">
        <f t="shared" ref="AR75:BW75" si="454">AR20</f>
        <v>0</v>
      </c>
      <c r="AS75" s="181">
        <f t="shared" si="454"/>
        <v>0</v>
      </c>
      <c r="AT75" s="181">
        <f t="shared" si="454"/>
        <v>0</v>
      </c>
      <c r="AU75" s="181">
        <f t="shared" si="454"/>
        <v>0</v>
      </c>
      <c r="AV75" s="181">
        <f t="shared" si="454"/>
        <v>0</v>
      </c>
      <c r="AW75" s="181">
        <f t="shared" si="454"/>
        <v>0</v>
      </c>
      <c r="AX75" s="181">
        <f t="shared" si="454"/>
        <v>0</v>
      </c>
      <c r="AY75" s="181">
        <f t="shared" si="454"/>
        <v>0</v>
      </c>
      <c r="AZ75" s="181">
        <f t="shared" si="454"/>
        <v>0</v>
      </c>
      <c r="BA75" s="181">
        <f t="shared" si="454"/>
        <v>0</v>
      </c>
      <c r="BB75" s="181">
        <f t="shared" si="454"/>
        <v>0</v>
      </c>
      <c r="BC75" s="181">
        <f t="shared" si="454"/>
        <v>0</v>
      </c>
      <c r="BD75" s="181">
        <f t="shared" si="454"/>
        <v>524160</v>
      </c>
      <c r="BE75" s="181">
        <f t="shared" si="454"/>
        <v>518400</v>
      </c>
      <c r="BF75" s="181">
        <f t="shared" si="454"/>
        <v>529920</v>
      </c>
      <c r="BG75" s="181">
        <f t="shared" si="454"/>
        <v>529920</v>
      </c>
      <c r="BH75" s="181">
        <f t="shared" si="454"/>
        <v>524160</v>
      </c>
      <c r="BI75" s="181">
        <f t="shared" si="454"/>
        <v>518400</v>
      </c>
      <c r="BJ75" s="181">
        <f t="shared" si="454"/>
        <v>529920</v>
      </c>
      <c r="BK75" s="181">
        <f t="shared" si="454"/>
        <v>529920</v>
      </c>
      <c r="BL75" s="181">
        <f t="shared" si="454"/>
        <v>524160</v>
      </c>
      <c r="BM75" s="181">
        <f t="shared" si="454"/>
        <v>524160</v>
      </c>
      <c r="BN75" s="181">
        <f t="shared" si="454"/>
        <v>529920</v>
      </c>
      <c r="BO75" s="181">
        <f t="shared" si="454"/>
        <v>529920</v>
      </c>
      <c r="BP75" s="181">
        <f t="shared" si="454"/>
        <v>524160</v>
      </c>
      <c r="BQ75" s="181">
        <f t="shared" si="454"/>
        <v>518400</v>
      </c>
      <c r="BR75" s="181">
        <f t="shared" si="454"/>
        <v>529920</v>
      </c>
      <c r="BS75" s="181">
        <f t="shared" si="454"/>
        <v>529920</v>
      </c>
      <c r="BT75" s="181">
        <f t="shared" si="454"/>
        <v>524160</v>
      </c>
      <c r="BU75" s="181">
        <f t="shared" si="454"/>
        <v>518400</v>
      </c>
      <c r="BV75" s="181">
        <f t="shared" si="454"/>
        <v>529920</v>
      </c>
      <c r="BW75" s="181">
        <f t="shared" si="454"/>
        <v>529920</v>
      </c>
      <c r="BX75" s="181">
        <f t="shared" ref="BX75:DC75" si="455">BX20</f>
        <v>524160</v>
      </c>
      <c r="BY75" s="181">
        <f t="shared" si="455"/>
        <v>518400</v>
      </c>
      <c r="BZ75" s="181">
        <f t="shared" si="455"/>
        <v>529920</v>
      </c>
      <c r="CA75" s="181">
        <f t="shared" si="455"/>
        <v>529920</v>
      </c>
      <c r="CB75" s="181">
        <f t="shared" si="455"/>
        <v>524160</v>
      </c>
      <c r="CC75" s="181">
        <f t="shared" si="455"/>
        <v>524160</v>
      </c>
      <c r="CD75" s="181">
        <f t="shared" si="455"/>
        <v>529920</v>
      </c>
      <c r="CE75" s="181">
        <f t="shared" si="455"/>
        <v>529920</v>
      </c>
      <c r="CF75" s="181">
        <f t="shared" si="455"/>
        <v>524160</v>
      </c>
      <c r="CG75" s="181">
        <f t="shared" si="455"/>
        <v>518400</v>
      </c>
      <c r="CH75" s="181">
        <f t="shared" si="455"/>
        <v>529920</v>
      </c>
      <c r="CI75" s="181">
        <f t="shared" si="455"/>
        <v>529920</v>
      </c>
      <c r="CJ75" s="181">
        <f t="shared" si="455"/>
        <v>524160</v>
      </c>
      <c r="CK75" s="181">
        <f t="shared" si="455"/>
        <v>518400</v>
      </c>
      <c r="CL75" s="181">
        <f t="shared" si="455"/>
        <v>529920</v>
      </c>
      <c r="CM75" s="181">
        <f t="shared" si="455"/>
        <v>529920</v>
      </c>
      <c r="CN75" s="181">
        <f t="shared" si="455"/>
        <v>524160</v>
      </c>
      <c r="CO75" s="181">
        <f t="shared" si="455"/>
        <v>518400</v>
      </c>
      <c r="CP75" s="181">
        <f t="shared" si="455"/>
        <v>529920</v>
      </c>
      <c r="CQ75" s="181">
        <f t="shared" si="455"/>
        <v>529920</v>
      </c>
      <c r="CR75" s="181">
        <f t="shared" si="455"/>
        <v>524160</v>
      </c>
      <c r="CS75" s="181">
        <f t="shared" si="455"/>
        <v>524160</v>
      </c>
      <c r="CT75" s="181">
        <f t="shared" si="455"/>
        <v>529920</v>
      </c>
      <c r="CU75" s="181">
        <f t="shared" si="455"/>
        <v>529920</v>
      </c>
      <c r="CV75" s="181">
        <f t="shared" si="455"/>
        <v>524160</v>
      </c>
      <c r="CW75" s="181">
        <f t="shared" si="455"/>
        <v>518400</v>
      </c>
      <c r="CX75" s="181">
        <f t="shared" si="455"/>
        <v>529920</v>
      </c>
      <c r="CY75" s="181">
        <f t="shared" si="455"/>
        <v>529920</v>
      </c>
      <c r="CZ75" s="181">
        <f t="shared" si="455"/>
        <v>524160</v>
      </c>
      <c r="DA75" s="181">
        <f t="shared" si="455"/>
        <v>518400</v>
      </c>
      <c r="DB75" s="181">
        <f t="shared" si="455"/>
        <v>529920</v>
      </c>
      <c r="DC75" s="181">
        <f t="shared" si="455"/>
        <v>529920</v>
      </c>
      <c r="DD75" s="181">
        <f t="shared" ref="DD75:EI75" si="456">DD20</f>
        <v>524160</v>
      </c>
      <c r="DE75" s="181">
        <f t="shared" si="456"/>
        <v>518400</v>
      </c>
      <c r="DF75" s="181">
        <f t="shared" si="456"/>
        <v>529920</v>
      </c>
      <c r="DG75" s="181">
        <f t="shared" si="456"/>
        <v>529920</v>
      </c>
      <c r="DH75" s="181">
        <f t="shared" si="456"/>
        <v>524160</v>
      </c>
      <c r="DI75" s="181">
        <f t="shared" si="456"/>
        <v>524160</v>
      </c>
      <c r="DJ75" s="181">
        <f t="shared" si="456"/>
        <v>529920</v>
      </c>
      <c r="DK75" s="181">
        <f t="shared" si="456"/>
        <v>529920</v>
      </c>
      <c r="DL75" s="181">
        <f t="shared" si="456"/>
        <v>524160</v>
      </c>
      <c r="DM75" s="181">
        <f t="shared" si="456"/>
        <v>518400</v>
      </c>
      <c r="DN75" s="181">
        <f t="shared" si="456"/>
        <v>529920</v>
      </c>
      <c r="DO75" s="181">
        <f t="shared" si="456"/>
        <v>529920</v>
      </c>
      <c r="DP75" s="181">
        <f t="shared" si="456"/>
        <v>524160</v>
      </c>
      <c r="DQ75" s="181">
        <f t="shared" si="456"/>
        <v>518400</v>
      </c>
      <c r="DR75" s="181">
        <f t="shared" si="456"/>
        <v>529920</v>
      </c>
      <c r="DS75" s="181">
        <f t="shared" si="456"/>
        <v>529920</v>
      </c>
      <c r="DT75" s="181">
        <f t="shared" si="456"/>
        <v>524160</v>
      </c>
      <c r="DU75" s="181">
        <f t="shared" si="456"/>
        <v>518400</v>
      </c>
      <c r="DV75" s="181">
        <f t="shared" si="456"/>
        <v>529920</v>
      </c>
      <c r="DW75" s="181">
        <f t="shared" si="456"/>
        <v>529920</v>
      </c>
      <c r="DX75" s="181">
        <f t="shared" si="456"/>
        <v>524160</v>
      </c>
      <c r="DY75" s="181">
        <f t="shared" si="456"/>
        <v>524160</v>
      </c>
      <c r="DZ75" s="181">
        <f t="shared" si="456"/>
        <v>529920</v>
      </c>
      <c r="EA75" s="181">
        <f t="shared" si="456"/>
        <v>529920</v>
      </c>
      <c r="EB75" s="181">
        <f t="shared" si="456"/>
        <v>524160</v>
      </c>
      <c r="EC75" s="181">
        <f t="shared" si="456"/>
        <v>518400</v>
      </c>
      <c r="ED75" s="181">
        <f t="shared" si="456"/>
        <v>529920</v>
      </c>
      <c r="EE75" s="181">
        <f t="shared" si="456"/>
        <v>529920</v>
      </c>
      <c r="EF75" s="181">
        <f t="shared" si="456"/>
        <v>524160</v>
      </c>
      <c r="EG75" s="181">
        <f t="shared" si="456"/>
        <v>518400</v>
      </c>
      <c r="EH75" s="181">
        <f t="shared" si="456"/>
        <v>529920</v>
      </c>
      <c r="EI75" s="181">
        <f t="shared" si="456"/>
        <v>529920</v>
      </c>
      <c r="EJ75" s="181">
        <f t="shared" ref="EJ75:FO75" si="457">EJ20</f>
        <v>524160</v>
      </c>
      <c r="EK75" s="181">
        <f t="shared" si="457"/>
        <v>518400</v>
      </c>
      <c r="EL75" s="181">
        <f t="shared" si="457"/>
        <v>529920</v>
      </c>
      <c r="EM75" s="181">
        <f t="shared" si="457"/>
        <v>529920</v>
      </c>
      <c r="EN75" s="181">
        <f t="shared" si="457"/>
        <v>524160</v>
      </c>
      <c r="EO75" s="181">
        <f t="shared" si="457"/>
        <v>524160</v>
      </c>
      <c r="EP75" s="181">
        <f t="shared" si="457"/>
        <v>529920</v>
      </c>
      <c r="EQ75" s="181">
        <f t="shared" si="457"/>
        <v>529920</v>
      </c>
      <c r="ER75" s="181">
        <f t="shared" si="457"/>
        <v>524160</v>
      </c>
      <c r="ES75" s="181">
        <f t="shared" si="457"/>
        <v>518400</v>
      </c>
      <c r="ET75" s="181">
        <f t="shared" si="457"/>
        <v>529920</v>
      </c>
      <c r="EU75" s="181">
        <f t="shared" si="457"/>
        <v>529920</v>
      </c>
      <c r="EV75" s="181">
        <f t="shared" si="457"/>
        <v>524160</v>
      </c>
      <c r="EW75" s="181">
        <f t="shared" si="457"/>
        <v>518400</v>
      </c>
      <c r="EX75" s="181">
        <f t="shared" si="457"/>
        <v>529920</v>
      </c>
      <c r="EY75" s="181">
        <f t="shared" si="457"/>
        <v>529920</v>
      </c>
      <c r="EZ75" s="181">
        <f t="shared" si="457"/>
        <v>0</v>
      </c>
      <c r="FA75" s="181">
        <f t="shared" si="457"/>
        <v>0</v>
      </c>
      <c r="FB75" s="181">
        <f t="shared" si="457"/>
        <v>0</v>
      </c>
      <c r="FC75" s="181">
        <f t="shared" si="457"/>
        <v>0</v>
      </c>
      <c r="FD75" s="181">
        <f t="shared" si="457"/>
        <v>0</v>
      </c>
      <c r="FE75" s="181">
        <f t="shared" si="457"/>
        <v>0</v>
      </c>
      <c r="FF75" s="181">
        <f t="shared" si="457"/>
        <v>0</v>
      </c>
      <c r="FG75" s="181">
        <f t="shared" si="457"/>
        <v>0</v>
      </c>
      <c r="FH75" s="181">
        <f t="shared" si="457"/>
        <v>0</v>
      </c>
      <c r="FI75" s="181">
        <f t="shared" si="457"/>
        <v>0</v>
      </c>
      <c r="FJ75" s="181">
        <f t="shared" si="457"/>
        <v>0</v>
      </c>
      <c r="FK75" s="181">
        <f t="shared" si="457"/>
        <v>0</v>
      </c>
      <c r="FL75" s="181">
        <f t="shared" si="457"/>
        <v>0</v>
      </c>
      <c r="FM75" s="181">
        <f t="shared" si="457"/>
        <v>0</v>
      </c>
      <c r="FN75" s="181">
        <f t="shared" si="457"/>
        <v>0</v>
      </c>
      <c r="FO75" s="181">
        <f t="shared" si="457"/>
        <v>0</v>
      </c>
      <c r="FP75" s="181">
        <f t="shared" ref="FP75:GW75" si="458">FP20</f>
        <v>0</v>
      </c>
      <c r="FQ75" s="181">
        <f t="shared" si="458"/>
        <v>0</v>
      </c>
      <c r="FR75" s="181">
        <f t="shared" si="458"/>
        <v>0</v>
      </c>
      <c r="FS75" s="181">
        <f t="shared" si="458"/>
        <v>0</v>
      </c>
      <c r="FT75" s="181">
        <f t="shared" si="458"/>
        <v>0</v>
      </c>
      <c r="FU75" s="181">
        <f t="shared" si="458"/>
        <v>0</v>
      </c>
      <c r="FV75" s="181">
        <f t="shared" si="458"/>
        <v>0</v>
      </c>
      <c r="FW75" s="181">
        <f t="shared" si="458"/>
        <v>0</v>
      </c>
      <c r="FX75" s="181">
        <f t="shared" si="458"/>
        <v>0</v>
      </c>
      <c r="FY75" s="181">
        <f t="shared" si="458"/>
        <v>0</v>
      </c>
      <c r="FZ75" s="181">
        <f t="shared" si="458"/>
        <v>0</v>
      </c>
      <c r="GA75" s="181">
        <f t="shared" si="458"/>
        <v>0</v>
      </c>
      <c r="GB75" s="181">
        <f t="shared" si="458"/>
        <v>0</v>
      </c>
      <c r="GC75" s="181">
        <f t="shared" si="458"/>
        <v>0</v>
      </c>
      <c r="GD75" s="181">
        <f t="shared" si="458"/>
        <v>0</v>
      </c>
      <c r="GE75" s="181">
        <f t="shared" si="458"/>
        <v>0</v>
      </c>
      <c r="GF75" s="181">
        <f t="shared" si="458"/>
        <v>0</v>
      </c>
      <c r="GG75" s="181">
        <f t="shared" si="458"/>
        <v>0</v>
      </c>
      <c r="GH75" s="181">
        <f t="shared" si="458"/>
        <v>0</v>
      </c>
      <c r="GI75" s="181">
        <f t="shared" si="458"/>
        <v>0</v>
      </c>
      <c r="GJ75" s="181">
        <f t="shared" si="458"/>
        <v>0</v>
      </c>
      <c r="GK75" s="181">
        <f t="shared" si="458"/>
        <v>0</v>
      </c>
      <c r="GL75" s="181">
        <f t="shared" si="458"/>
        <v>0</v>
      </c>
      <c r="GM75" s="181">
        <f t="shared" si="458"/>
        <v>0</v>
      </c>
      <c r="GN75" s="181">
        <f t="shared" si="458"/>
        <v>0</v>
      </c>
      <c r="GO75" s="181">
        <f t="shared" si="458"/>
        <v>0</v>
      </c>
      <c r="GP75" s="181">
        <f t="shared" si="458"/>
        <v>0</v>
      </c>
      <c r="GQ75" s="181">
        <f t="shared" si="458"/>
        <v>0</v>
      </c>
      <c r="GR75" s="181">
        <f t="shared" si="458"/>
        <v>0</v>
      </c>
      <c r="GS75" s="181">
        <f t="shared" si="458"/>
        <v>0</v>
      </c>
      <c r="GT75" s="181">
        <f t="shared" si="458"/>
        <v>0</v>
      </c>
      <c r="GU75" s="181">
        <f t="shared" si="458"/>
        <v>0</v>
      </c>
      <c r="GV75" s="181">
        <f t="shared" si="458"/>
        <v>0</v>
      </c>
      <c r="GW75" s="181">
        <f t="shared" si="458"/>
        <v>0</v>
      </c>
    </row>
    <row r="76" spans="1:205" x14ac:dyDescent="0.3">
      <c r="D76" s="141" t="s">
        <v>268</v>
      </c>
      <c r="E76" s="127" t="s">
        <v>269</v>
      </c>
      <c r="F76" s="7"/>
      <c r="L76" s="181">
        <f t="shared" ref="L76:BW76" si="459">L75*L72/1000</f>
        <v>0</v>
      </c>
      <c r="M76" s="181">
        <f t="shared" si="459"/>
        <v>0</v>
      </c>
      <c r="N76" s="181">
        <f t="shared" si="459"/>
        <v>0</v>
      </c>
      <c r="O76" s="181">
        <f t="shared" si="459"/>
        <v>0</v>
      </c>
      <c r="P76" s="181">
        <f t="shared" si="459"/>
        <v>0</v>
      </c>
      <c r="Q76" s="181">
        <f t="shared" si="459"/>
        <v>0</v>
      </c>
      <c r="R76" s="181">
        <f t="shared" si="459"/>
        <v>0</v>
      </c>
      <c r="S76" s="181">
        <f t="shared" si="459"/>
        <v>0</v>
      </c>
      <c r="T76" s="181">
        <f t="shared" si="459"/>
        <v>0</v>
      </c>
      <c r="U76" s="181">
        <f t="shared" si="459"/>
        <v>0</v>
      </c>
      <c r="V76" s="181">
        <f t="shared" si="459"/>
        <v>0</v>
      </c>
      <c r="W76" s="181">
        <f t="shared" si="459"/>
        <v>0</v>
      </c>
      <c r="X76" s="181">
        <f t="shared" si="459"/>
        <v>0</v>
      </c>
      <c r="Y76" s="181">
        <f t="shared" si="459"/>
        <v>0</v>
      </c>
      <c r="Z76" s="181">
        <f t="shared" si="459"/>
        <v>0</v>
      </c>
      <c r="AA76" s="181">
        <f t="shared" si="459"/>
        <v>0</v>
      </c>
      <c r="AB76" s="181">
        <f t="shared" si="459"/>
        <v>0</v>
      </c>
      <c r="AC76" s="181">
        <f t="shared" si="459"/>
        <v>0</v>
      </c>
      <c r="AD76" s="181">
        <f t="shared" si="459"/>
        <v>0</v>
      </c>
      <c r="AE76" s="181">
        <f t="shared" si="459"/>
        <v>0</v>
      </c>
      <c r="AF76" s="181">
        <f t="shared" si="459"/>
        <v>0</v>
      </c>
      <c r="AG76" s="181">
        <f t="shared" si="459"/>
        <v>0</v>
      </c>
      <c r="AH76" s="181">
        <f t="shared" si="459"/>
        <v>0</v>
      </c>
      <c r="AI76" s="181">
        <f t="shared" si="459"/>
        <v>0</v>
      </c>
      <c r="AJ76" s="181">
        <f t="shared" si="459"/>
        <v>0</v>
      </c>
      <c r="AK76" s="181">
        <f t="shared" si="459"/>
        <v>0</v>
      </c>
      <c r="AL76" s="181">
        <f t="shared" si="459"/>
        <v>0</v>
      </c>
      <c r="AM76" s="181">
        <f t="shared" si="459"/>
        <v>0</v>
      </c>
      <c r="AN76" s="181">
        <f t="shared" si="459"/>
        <v>0</v>
      </c>
      <c r="AO76" s="181">
        <f t="shared" si="459"/>
        <v>0</v>
      </c>
      <c r="AP76" s="181">
        <f t="shared" si="459"/>
        <v>0</v>
      </c>
      <c r="AQ76" s="181">
        <f t="shared" si="459"/>
        <v>0</v>
      </c>
      <c r="AR76" s="181">
        <f t="shared" si="459"/>
        <v>0</v>
      </c>
      <c r="AS76" s="181">
        <f t="shared" si="459"/>
        <v>0</v>
      </c>
      <c r="AT76" s="181">
        <f t="shared" si="459"/>
        <v>0</v>
      </c>
      <c r="AU76" s="181">
        <f t="shared" si="459"/>
        <v>0</v>
      </c>
      <c r="AV76" s="181">
        <f t="shared" si="459"/>
        <v>0</v>
      </c>
      <c r="AW76" s="181">
        <f t="shared" si="459"/>
        <v>0</v>
      </c>
      <c r="AX76" s="181">
        <f t="shared" si="459"/>
        <v>0</v>
      </c>
      <c r="AY76" s="181">
        <f t="shared" si="459"/>
        <v>0</v>
      </c>
      <c r="AZ76" s="181">
        <f t="shared" si="459"/>
        <v>0</v>
      </c>
      <c r="BA76" s="181">
        <f t="shared" si="459"/>
        <v>0</v>
      </c>
      <c r="BB76" s="181">
        <f t="shared" si="459"/>
        <v>0</v>
      </c>
      <c r="BC76" s="181">
        <f t="shared" si="459"/>
        <v>0</v>
      </c>
      <c r="BD76" s="181">
        <f t="shared" si="459"/>
        <v>3415808.496013199</v>
      </c>
      <c r="BE76" s="181">
        <f t="shared" si="459"/>
        <v>3378525.4808253869</v>
      </c>
      <c r="BF76" s="181">
        <f t="shared" si="459"/>
        <v>3453862.8159959079</v>
      </c>
      <c r="BG76" s="181">
        <f t="shared" si="459"/>
        <v>3454121.826570238</v>
      </c>
      <c r="BH76" s="181">
        <f t="shared" si="459"/>
        <v>3416833.2385620009</v>
      </c>
      <c r="BI76" s="181">
        <f t="shared" si="459"/>
        <v>3379539.0384696326</v>
      </c>
      <c r="BJ76" s="181">
        <f t="shared" si="459"/>
        <v>3454898.9748407053</v>
      </c>
      <c r="BK76" s="181">
        <f t="shared" si="459"/>
        <v>3455158.0631182077</v>
      </c>
      <c r="BL76" s="181">
        <f t="shared" si="459"/>
        <v>3415552.3584000003</v>
      </c>
      <c r="BM76" s="181">
        <f t="shared" si="459"/>
        <v>3415808.496013199</v>
      </c>
      <c r="BN76" s="181">
        <f t="shared" si="459"/>
        <v>3453603.8248437289</v>
      </c>
      <c r="BO76" s="181">
        <f t="shared" si="459"/>
        <v>3453862.8159959079</v>
      </c>
      <c r="BP76" s="181">
        <f t="shared" si="459"/>
        <v>3416577.0241075181</v>
      </c>
      <c r="BQ76" s="181">
        <f t="shared" si="459"/>
        <v>3379285.6205558251</v>
      </c>
      <c r="BR76" s="181">
        <f t="shared" si="459"/>
        <v>3454639.9059911799</v>
      </c>
      <c r="BS76" s="181">
        <f t="shared" si="459"/>
        <v>3454898.9748407053</v>
      </c>
      <c r="BT76" s="181">
        <f t="shared" si="459"/>
        <v>3417601.9972147495</v>
      </c>
      <c r="BU76" s="181">
        <f t="shared" si="459"/>
        <v>3380299.4062419911</v>
      </c>
      <c r="BV76" s="181">
        <f t="shared" si="459"/>
        <v>3455676.2979629766</v>
      </c>
      <c r="BW76" s="181">
        <f t="shared" si="459"/>
        <v>3455935.4445331562</v>
      </c>
      <c r="BX76" s="181">
        <f t="shared" ref="BX76:EI76" si="460">BX75*BX72/1000</f>
        <v>3415552.3584000003</v>
      </c>
      <c r="BY76" s="181">
        <f t="shared" si="460"/>
        <v>3378272.1389141525</v>
      </c>
      <c r="BZ76" s="181">
        <f t="shared" si="460"/>
        <v>3453603.8248437289</v>
      </c>
      <c r="CA76" s="181">
        <f t="shared" si="460"/>
        <v>3453862.8159959079</v>
      </c>
      <c r="CB76" s="181">
        <f t="shared" si="460"/>
        <v>3416577.0241075181</v>
      </c>
      <c r="CC76" s="181">
        <f t="shared" si="460"/>
        <v>3416833.2385620009</v>
      </c>
      <c r="CD76" s="181">
        <f t="shared" si="460"/>
        <v>3454639.9059911799</v>
      </c>
      <c r="CE76" s="181">
        <f t="shared" si="460"/>
        <v>3454898.9748407053</v>
      </c>
      <c r="CF76" s="181">
        <f t="shared" si="460"/>
        <v>3417601.9972147495</v>
      </c>
      <c r="CG76" s="181">
        <f t="shared" si="460"/>
        <v>3380299.4062419911</v>
      </c>
      <c r="CH76" s="181">
        <f t="shared" si="460"/>
        <v>3455676.2979629766</v>
      </c>
      <c r="CI76" s="181">
        <f t="shared" si="460"/>
        <v>3455935.4445331562</v>
      </c>
      <c r="CJ76" s="181">
        <f t="shared" si="460"/>
        <v>3415552.3584000003</v>
      </c>
      <c r="CK76" s="181">
        <f t="shared" si="460"/>
        <v>3378272.1389141525</v>
      </c>
      <c r="CL76" s="181">
        <f t="shared" si="460"/>
        <v>3453603.8248437289</v>
      </c>
      <c r="CM76" s="181">
        <f t="shared" si="460"/>
        <v>3453862.8159959079</v>
      </c>
      <c r="CN76" s="181">
        <f t="shared" si="460"/>
        <v>3416577.0241075181</v>
      </c>
      <c r="CO76" s="181">
        <f t="shared" si="460"/>
        <v>3379285.6205558251</v>
      </c>
      <c r="CP76" s="181">
        <f t="shared" si="460"/>
        <v>3454639.9059911799</v>
      </c>
      <c r="CQ76" s="181">
        <f t="shared" si="460"/>
        <v>3454898.9748407053</v>
      </c>
      <c r="CR76" s="181">
        <f t="shared" si="460"/>
        <v>3417601.9972147495</v>
      </c>
      <c r="CS76" s="181">
        <f t="shared" si="460"/>
        <v>3417858.2885335688</v>
      </c>
      <c r="CT76" s="181">
        <f t="shared" si="460"/>
        <v>3455676.2979629766</v>
      </c>
      <c r="CU76" s="181">
        <f t="shared" si="460"/>
        <v>3455935.4445331562</v>
      </c>
      <c r="CV76" s="181">
        <f t="shared" si="460"/>
        <v>3415552.3584000003</v>
      </c>
      <c r="CW76" s="181">
        <f t="shared" si="460"/>
        <v>3378272.1389141525</v>
      </c>
      <c r="CX76" s="181">
        <f t="shared" si="460"/>
        <v>3453603.8248437289</v>
      </c>
      <c r="CY76" s="181">
        <f t="shared" si="460"/>
        <v>3453862.8159959079</v>
      </c>
      <c r="CZ76" s="181">
        <f t="shared" si="460"/>
        <v>3416577.0241075181</v>
      </c>
      <c r="DA76" s="181">
        <f t="shared" si="460"/>
        <v>3379285.6205558251</v>
      </c>
      <c r="DB76" s="181">
        <f t="shared" si="460"/>
        <v>3454639.9059911799</v>
      </c>
      <c r="DC76" s="181">
        <f t="shared" si="460"/>
        <v>3454898.9748407053</v>
      </c>
      <c r="DD76" s="181">
        <f t="shared" si="460"/>
        <v>3417601.9972147495</v>
      </c>
      <c r="DE76" s="181">
        <f t="shared" si="460"/>
        <v>3380299.4062419911</v>
      </c>
      <c r="DF76" s="181">
        <f t="shared" si="460"/>
        <v>3455676.2979629766</v>
      </c>
      <c r="DG76" s="181">
        <f t="shared" si="460"/>
        <v>3455935.4445331562</v>
      </c>
      <c r="DH76" s="181">
        <f t="shared" si="460"/>
        <v>3415552.3584000003</v>
      </c>
      <c r="DI76" s="181">
        <f t="shared" si="460"/>
        <v>3415808.496013199</v>
      </c>
      <c r="DJ76" s="181">
        <f t="shared" si="460"/>
        <v>3453603.8248437289</v>
      </c>
      <c r="DK76" s="181">
        <f t="shared" si="460"/>
        <v>3453862.8159959079</v>
      </c>
      <c r="DL76" s="181">
        <f t="shared" si="460"/>
        <v>3416577.0241075181</v>
      </c>
      <c r="DM76" s="181">
        <f t="shared" si="460"/>
        <v>3379285.6205558251</v>
      </c>
      <c r="DN76" s="181">
        <f t="shared" si="460"/>
        <v>3454639.9059911799</v>
      </c>
      <c r="DO76" s="181">
        <f t="shared" si="460"/>
        <v>3454898.9748407053</v>
      </c>
      <c r="DP76" s="181">
        <f t="shared" si="460"/>
        <v>3417601.9972147495</v>
      </c>
      <c r="DQ76" s="181">
        <f t="shared" si="460"/>
        <v>3380299.4062419911</v>
      </c>
      <c r="DR76" s="181">
        <f t="shared" si="460"/>
        <v>3455676.2979629766</v>
      </c>
      <c r="DS76" s="181">
        <f t="shared" si="460"/>
        <v>3455935.4445331562</v>
      </c>
      <c r="DT76" s="181">
        <f t="shared" si="460"/>
        <v>3415552.3584000003</v>
      </c>
      <c r="DU76" s="181">
        <f t="shared" si="460"/>
        <v>3378272.1389141525</v>
      </c>
      <c r="DV76" s="181">
        <f t="shared" si="460"/>
        <v>3453603.8248437289</v>
      </c>
      <c r="DW76" s="181">
        <f t="shared" si="460"/>
        <v>3453862.8159959079</v>
      </c>
      <c r="DX76" s="181">
        <f t="shared" si="460"/>
        <v>3416577.0241075181</v>
      </c>
      <c r="DY76" s="181">
        <f t="shared" si="460"/>
        <v>3416833.2385620009</v>
      </c>
      <c r="DZ76" s="181">
        <f t="shared" si="460"/>
        <v>3454639.9059911799</v>
      </c>
      <c r="EA76" s="181">
        <f t="shared" si="460"/>
        <v>3454898.9748407053</v>
      </c>
      <c r="EB76" s="181">
        <f t="shared" si="460"/>
        <v>3417601.9972147495</v>
      </c>
      <c r="EC76" s="181">
        <f t="shared" si="460"/>
        <v>3380299.4062419911</v>
      </c>
      <c r="ED76" s="181">
        <f t="shared" si="460"/>
        <v>3455676.2979629766</v>
      </c>
      <c r="EE76" s="181">
        <f t="shared" si="460"/>
        <v>3455935.4445331562</v>
      </c>
      <c r="EF76" s="181">
        <f t="shared" si="460"/>
        <v>3415552.3584000003</v>
      </c>
      <c r="EG76" s="181">
        <f t="shared" si="460"/>
        <v>3378272.1389141525</v>
      </c>
      <c r="EH76" s="181">
        <f t="shared" si="460"/>
        <v>3453603.8248437289</v>
      </c>
      <c r="EI76" s="181">
        <f t="shared" si="460"/>
        <v>3453862.8159959079</v>
      </c>
      <c r="EJ76" s="181">
        <f t="shared" ref="EJ76:EZ76" si="461">EJ75*EJ72/1000</f>
        <v>3416577.0241075181</v>
      </c>
      <c r="EK76" s="181">
        <f t="shared" si="461"/>
        <v>3379285.6205558251</v>
      </c>
      <c r="EL76" s="181">
        <f t="shared" si="461"/>
        <v>3454639.9059911799</v>
      </c>
      <c r="EM76" s="181">
        <f t="shared" si="461"/>
        <v>3454898.9748407053</v>
      </c>
      <c r="EN76" s="181">
        <f t="shared" si="461"/>
        <v>3417601.9972147495</v>
      </c>
      <c r="EO76" s="181">
        <f t="shared" si="461"/>
        <v>3417858.2885335688</v>
      </c>
      <c r="EP76" s="181">
        <f t="shared" si="461"/>
        <v>3455676.2979629766</v>
      </c>
      <c r="EQ76" s="181">
        <f t="shared" si="461"/>
        <v>3455935.4445331562</v>
      </c>
      <c r="ER76" s="181">
        <f t="shared" si="461"/>
        <v>3415552.3584000003</v>
      </c>
      <c r="ES76" s="181">
        <f t="shared" si="461"/>
        <v>3378272.1389141525</v>
      </c>
      <c r="ET76" s="181">
        <f t="shared" si="461"/>
        <v>3453603.8248437289</v>
      </c>
      <c r="EU76" s="181">
        <f t="shared" si="461"/>
        <v>3453862.8159959079</v>
      </c>
      <c r="EV76" s="181">
        <f t="shared" si="461"/>
        <v>3416577.0241075181</v>
      </c>
      <c r="EW76" s="181">
        <f t="shared" si="461"/>
        <v>3379285.6205558251</v>
      </c>
      <c r="EX76" s="181">
        <f t="shared" si="461"/>
        <v>3454639.9059911799</v>
      </c>
      <c r="EY76" s="181">
        <f t="shared" si="461"/>
        <v>3454898.9748407053</v>
      </c>
      <c r="EZ76" s="181">
        <f t="shared" si="461"/>
        <v>0</v>
      </c>
      <c r="FA76" s="181">
        <f t="shared" ref="FA76:GI76" si="462">FA75*FA72/1000</f>
        <v>0</v>
      </c>
      <c r="FB76" s="181">
        <f t="shared" si="462"/>
        <v>0</v>
      </c>
      <c r="FC76" s="181">
        <f t="shared" si="462"/>
        <v>0</v>
      </c>
      <c r="FD76" s="181">
        <f t="shared" si="462"/>
        <v>0</v>
      </c>
      <c r="FE76" s="181">
        <f t="shared" si="462"/>
        <v>0</v>
      </c>
      <c r="FF76" s="181">
        <f t="shared" si="462"/>
        <v>0</v>
      </c>
      <c r="FG76" s="181">
        <f t="shared" si="462"/>
        <v>0</v>
      </c>
      <c r="FH76" s="181">
        <f t="shared" si="462"/>
        <v>0</v>
      </c>
      <c r="FI76" s="181">
        <f t="shared" si="462"/>
        <v>0</v>
      </c>
      <c r="FJ76" s="181">
        <f t="shared" si="462"/>
        <v>0</v>
      </c>
      <c r="FK76" s="181">
        <f t="shared" si="462"/>
        <v>0</v>
      </c>
      <c r="FL76" s="181">
        <f t="shared" si="462"/>
        <v>0</v>
      </c>
      <c r="FM76" s="181">
        <f t="shared" si="462"/>
        <v>0</v>
      </c>
      <c r="FN76" s="181">
        <f t="shared" si="462"/>
        <v>0</v>
      </c>
      <c r="FO76" s="181">
        <f t="shared" si="462"/>
        <v>0</v>
      </c>
      <c r="FP76" s="181">
        <f t="shared" si="462"/>
        <v>0</v>
      </c>
      <c r="FQ76" s="181">
        <f t="shared" si="462"/>
        <v>0</v>
      </c>
      <c r="FR76" s="181">
        <f t="shared" si="462"/>
        <v>0</v>
      </c>
      <c r="FS76" s="181">
        <f t="shared" si="462"/>
        <v>0</v>
      </c>
      <c r="FT76" s="181">
        <f t="shared" si="462"/>
        <v>0</v>
      </c>
      <c r="FU76" s="181">
        <f t="shared" si="462"/>
        <v>0</v>
      </c>
      <c r="FV76" s="181">
        <f t="shared" si="462"/>
        <v>0</v>
      </c>
      <c r="FW76" s="181">
        <f t="shared" si="462"/>
        <v>0</v>
      </c>
      <c r="FX76" s="181">
        <f t="shared" si="462"/>
        <v>0</v>
      </c>
      <c r="FY76" s="181">
        <f t="shared" si="462"/>
        <v>0</v>
      </c>
      <c r="FZ76" s="181">
        <f t="shared" si="462"/>
        <v>0</v>
      </c>
      <c r="GA76" s="181">
        <f t="shared" si="462"/>
        <v>0</v>
      </c>
      <c r="GB76" s="181">
        <f t="shared" si="462"/>
        <v>0</v>
      </c>
      <c r="GC76" s="181">
        <f t="shared" si="462"/>
        <v>0</v>
      </c>
      <c r="GD76" s="181">
        <f t="shared" si="462"/>
        <v>0</v>
      </c>
      <c r="GE76" s="181">
        <f t="shared" si="462"/>
        <v>0</v>
      </c>
      <c r="GF76" s="181">
        <f t="shared" si="462"/>
        <v>0</v>
      </c>
      <c r="GG76" s="181">
        <f t="shared" si="462"/>
        <v>0</v>
      </c>
      <c r="GH76" s="181">
        <f t="shared" si="462"/>
        <v>0</v>
      </c>
      <c r="GI76" s="181">
        <f t="shared" si="462"/>
        <v>0</v>
      </c>
      <c r="GJ76" s="181">
        <f t="shared" ref="GJ76:GW76" si="463">GJ75*GJ72/1000</f>
        <v>0</v>
      </c>
      <c r="GK76" s="181">
        <f t="shared" si="463"/>
        <v>0</v>
      </c>
      <c r="GL76" s="181">
        <f t="shared" si="463"/>
        <v>0</v>
      </c>
      <c r="GM76" s="181">
        <f t="shared" si="463"/>
        <v>0</v>
      </c>
      <c r="GN76" s="181">
        <f t="shared" si="463"/>
        <v>0</v>
      </c>
      <c r="GO76" s="181">
        <f t="shared" si="463"/>
        <v>0</v>
      </c>
      <c r="GP76" s="181">
        <f t="shared" si="463"/>
        <v>0</v>
      </c>
      <c r="GQ76" s="181">
        <f t="shared" si="463"/>
        <v>0</v>
      </c>
      <c r="GR76" s="181">
        <f t="shared" si="463"/>
        <v>0</v>
      </c>
      <c r="GS76" s="181">
        <f t="shared" si="463"/>
        <v>0</v>
      </c>
      <c r="GT76" s="181">
        <f t="shared" si="463"/>
        <v>0</v>
      </c>
      <c r="GU76" s="181">
        <f t="shared" si="463"/>
        <v>0</v>
      </c>
      <c r="GV76" s="181">
        <f t="shared" si="463"/>
        <v>0</v>
      </c>
      <c r="GW76" s="181">
        <f t="shared" si="463"/>
        <v>0</v>
      </c>
    </row>
    <row r="77" spans="1:205" x14ac:dyDescent="0.3">
      <c r="D77" s="148" t="s">
        <v>104</v>
      </c>
      <c r="E77" s="127" t="s">
        <v>683</v>
      </c>
      <c r="F77" s="7"/>
      <c r="L77" s="181">
        <f t="shared" ref="L77:BW77" si="464">L59</f>
        <v>15.03089754404764</v>
      </c>
      <c r="M77" s="181">
        <f t="shared" si="464"/>
        <v>15.061858731977161</v>
      </c>
      <c r="N77" s="181">
        <f t="shared" si="464"/>
        <v>15.092883694884534</v>
      </c>
      <c r="O77" s="181">
        <f t="shared" si="464"/>
        <v>15.123972564135777</v>
      </c>
      <c r="P77" s="181">
        <f t="shared" si="464"/>
        <v>15.155125471367489</v>
      </c>
      <c r="Q77" s="181">
        <f t="shared" si="464"/>
        <v>15.186342548487428</v>
      </c>
      <c r="R77" s="181">
        <f t="shared" si="464"/>
        <v>15.217623927675058</v>
      </c>
      <c r="S77" s="181">
        <f t="shared" si="464"/>
        <v>15.248969741382112</v>
      </c>
      <c r="T77" s="181">
        <f t="shared" si="464"/>
        <v>15.280380122333145</v>
      </c>
      <c r="U77" s="181">
        <f t="shared" si="464"/>
        <v>15.311855203526111</v>
      </c>
      <c r="V77" s="181">
        <f t="shared" si="464"/>
        <v>15.343395118232914</v>
      </c>
      <c r="W77" s="181">
        <f t="shared" si="464"/>
        <v>15.374999999999979</v>
      </c>
      <c r="X77" s="181">
        <f t="shared" si="464"/>
        <v>15.406669982648811</v>
      </c>
      <c r="Y77" s="181">
        <f t="shared" si="464"/>
        <v>15.43840520027657</v>
      </c>
      <c r="Z77" s="181">
        <f t="shared" si="464"/>
        <v>15.47020578725663</v>
      </c>
      <c r="AA77" s="181">
        <f t="shared" si="464"/>
        <v>15.502071878239152</v>
      </c>
      <c r="AB77" s="181">
        <f t="shared" si="464"/>
        <v>15.534003608151659</v>
      </c>
      <c r="AC77" s="181">
        <f t="shared" si="464"/>
        <v>15.566001112199597</v>
      </c>
      <c r="AD77" s="181">
        <f t="shared" si="464"/>
        <v>15.598064525866917</v>
      </c>
      <c r="AE77" s="181">
        <f t="shared" si="464"/>
        <v>15.630193984916644</v>
      </c>
      <c r="AF77" s="181">
        <f t="shared" si="464"/>
        <v>15.662389625391453</v>
      </c>
      <c r="AG77" s="181">
        <f t="shared" si="464"/>
        <v>15.694651583614244</v>
      </c>
      <c r="AH77" s="181">
        <f t="shared" si="464"/>
        <v>15.726979996188719</v>
      </c>
      <c r="AI77" s="181">
        <f t="shared" si="464"/>
        <v>15.759374999999959</v>
      </c>
      <c r="AJ77" s="181">
        <f t="shared" si="464"/>
        <v>15.79183673221501</v>
      </c>
      <c r="AK77" s="181">
        <f t="shared" si="464"/>
        <v>15.824365330283461</v>
      </c>
      <c r="AL77" s="181">
        <f t="shared" si="464"/>
        <v>15.856960931938019</v>
      </c>
      <c r="AM77" s="181">
        <f t="shared" si="464"/>
        <v>15.889623675195104</v>
      </c>
      <c r="AN77" s="181">
        <f t="shared" si="464"/>
        <v>15.922353698355423</v>
      </c>
      <c r="AO77" s="181">
        <f t="shared" si="464"/>
        <v>15.95515114000456</v>
      </c>
      <c r="AP77" s="181">
        <f t="shared" si="464"/>
        <v>15.988016139013563</v>
      </c>
      <c r="AQ77" s="181">
        <f t="shared" si="464"/>
        <v>16.020948834539535</v>
      </c>
      <c r="AR77" s="181">
        <f t="shared" si="464"/>
        <v>16.053949366026213</v>
      </c>
      <c r="AS77" s="181">
        <f t="shared" si="464"/>
        <v>16.087017873204573</v>
      </c>
      <c r="AT77" s="181">
        <f t="shared" si="464"/>
        <v>16.120154496093409</v>
      </c>
      <c r="AU77" s="181">
        <f t="shared" si="464"/>
        <v>16.15335937499993</v>
      </c>
      <c r="AV77" s="181">
        <f t="shared" si="464"/>
        <v>16.186632650520359</v>
      </c>
      <c r="AW77" s="181">
        <f t="shared" si="464"/>
        <v>16.21997446354052</v>
      </c>
      <c r="AX77" s="181">
        <f t="shared" si="464"/>
        <v>16.253384955236445</v>
      </c>
      <c r="AY77" s="181">
        <f t="shared" si="464"/>
        <v>16.286864267074957</v>
      </c>
      <c r="AZ77" s="181">
        <f t="shared" si="464"/>
        <v>16.320412540814285</v>
      </c>
      <c r="BA77" s="181">
        <f t="shared" si="464"/>
        <v>16.354029918504651</v>
      </c>
      <c r="BB77" s="181">
        <f t="shared" si="464"/>
        <v>16.387716542488882</v>
      </c>
      <c r="BC77" s="181">
        <f t="shared" si="464"/>
        <v>16.421472555403003</v>
      </c>
      <c r="BD77" s="181">
        <f t="shared" si="464"/>
        <v>16.523158358495728</v>
      </c>
      <c r="BE77" s="181">
        <f t="shared" si="464"/>
        <v>16.625473825129028</v>
      </c>
      <c r="BF77" s="181">
        <f t="shared" si="464"/>
        <v>16.728422854334639</v>
      </c>
      <c r="BG77" s="181">
        <f t="shared" si="464"/>
        <v>16.83200936928808</v>
      </c>
      <c r="BH77" s="181">
        <f t="shared" si="464"/>
        <v>16.936237317458126</v>
      </c>
      <c r="BI77" s="181">
        <f t="shared" si="464"/>
        <v>17.041110670757256</v>
      </c>
      <c r="BJ77" s="181">
        <f t="shared" si="464"/>
        <v>17.146633425693011</v>
      </c>
      <c r="BK77" s="181">
        <f t="shared" si="464"/>
        <v>17.252809603520287</v>
      </c>
      <c r="BL77" s="181">
        <f t="shared" si="464"/>
        <v>17.359643250394583</v>
      </c>
      <c r="BM77" s="181">
        <f t="shared" si="464"/>
        <v>17.467138437526192</v>
      </c>
      <c r="BN77" s="181">
        <f t="shared" si="464"/>
        <v>17.575299261335338</v>
      </c>
      <c r="BO77" s="181">
        <f t="shared" si="464"/>
        <v>17.684129843608297</v>
      </c>
      <c r="BP77" s="181">
        <f t="shared" si="464"/>
        <v>17.793634331654452</v>
      </c>
      <c r="BQ77" s="181">
        <f t="shared" si="464"/>
        <v>17.903816898464353</v>
      </c>
      <c r="BR77" s="181">
        <f t="shared" si="464"/>
        <v>18.014681742868728</v>
      </c>
      <c r="BS77" s="181">
        <f t="shared" si="464"/>
        <v>18.126233089698513</v>
      </c>
      <c r="BT77" s="181">
        <f t="shared" si="464"/>
        <v>18.23847518994582</v>
      </c>
      <c r="BU77" s="181">
        <f t="shared" si="464"/>
        <v>18.351412320925967</v>
      </c>
      <c r="BV77" s="181">
        <f t="shared" si="464"/>
        <v>18.465048786440452</v>
      </c>
      <c r="BW77" s="181">
        <f t="shared" si="464"/>
        <v>18.579388916940978</v>
      </c>
      <c r="BX77" s="181">
        <f t="shared" ref="BX77:EI77" si="465">BX59</f>
        <v>18.694437069694469</v>
      </c>
      <c r="BY77" s="181">
        <f t="shared" si="465"/>
        <v>18.810197628949119</v>
      </c>
      <c r="BZ77" s="181">
        <f t="shared" si="465"/>
        <v>18.926675006101469</v>
      </c>
      <c r="CA77" s="181">
        <f t="shared" si="465"/>
        <v>19.043873639864508</v>
      </c>
      <c r="CB77" s="181">
        <f t="shared" si="465"/>
        <v>19.161797996436839</v>
      </c>
      <c r="CC77" s="181">
        <f t="shared" si="465"/>
        <v>19.280452569672857</v>
      </c>
      <c r="CD77" s="181">
        <f t="shared" si="465"/>
        <v>19.399841881254012</v>
      </c>
      <c r="CE77" s="181">
        <f t="shared" si="465"/>
        <v>19.519970480861129</v>
      </c>
      <c r="CF77" s="181">
        <f t="shared" si="465"/>
        <v>19.640842946347764</v>
      </c>
      <c r="CG77" s="181">
        <f t="shared" si="465"/>
        <v>19.762463883914684</v>
      </c>
      <c r="CH77" s="181">
        <f t="shared" si="465"/>
        <v>19.884837928285368</v>
      </c>
      <c r="CI77" s="181">
        <f t="shared" si="465"/>
        <v>20.007969742882665</v>
      </c>
      <c r="CJ77" s="181">
        <f t="shared" si="465"/>
        <v>20.131864020006464</v>
      </c>
      <c r="CK77" s="181">
        <f t="shared" si="465"/>
        <v>20.256525481012556</v>
      </c>
      <c r="CL77" s="181">
        <f t="shared" si="465"/>
        <v>20.381958876492511</v>
      </c>
      <c r="CM77" s="181">
        <f t="shared" si="465"/>
        <v>20.508168986454738</v>
      </c>
      <c r="CN77" s="181">
        <f t="shared" si="465"/>
        <v>20.635160620506639</v>
      </c>
      <c r="CO77" s="181">
        <f t="shared" si="465"/>
        <v>20.762938618037882</v>
      </c>
      <c r="CP77" s="181">
        <f t="shared" si="465"/>
        <v>20.891507848404835</v>
      </c>
      <c r="CQ77" s="181">
        <f t="shared" si="465"/>
        <v>21.020873211116115</v>
      </c>
      <c r="CR77" s="181">
        <f t="shared" si="465"/>
        <v>21.151039636019309</v>
      </c>
      <c r="CS77" s="181">
        <f t="shared" si="465"/>
        <v>21.282012083488834</v>
      </c>
      <c r="CT77" s="181">
        <f t="shared" si="465"/>
        <v>21.41379554461496</v>
      </c>
      <c r="CU77" s="181">
        <f t="shared" si="465"/>
        <v>21.546395041394025</v>
      </c>
      <c r="CV77" s="181">
        <f t="shared" si="465"/>
        <v>21.679815626919801</v>
      </c>
      <c r="CW77" s="181">
        <f t="shared" si="465"/>
        <v>21.814062385576065</v>
      </c>
      <c r="CX77" s="181">
        <f t="shared" si="465"/>
        <v>21.949140433230344</v>
      </c>
      <c r="CY77" s="181">
        <f t="shared" si="465"/>
        <v>22.085054917428888</v>
      </c>
      <c r="CZ77" s="181">
        <f t="shared" si="465"/>
        <v>22.221811017592806</v>
      </c>
      <c r="DA77" s="181">
        <f t="shared" si="465"/>
        <v>22.359413945215476</v>
      </c>
      <c r="DB77" s="181">
        <f t="shared" si="465"/>
        <v>22.497868944061111</v>
      </c>
      <c r="DC77" s="181">
        <f t="shared" si="465"/>
        <v>22.637181290364619</v>
      </c>
      <c r="DD77" s="181">
        <f t="shared" si="465"/>
        <v>22.777356293032636</v>
      </c>
      <c r="DE77" s="181">
        <f t="shared" si="465"/>
        <v>22.918399293845873</v>
      </c>
      <c r="DF77" s="181">
        <f t="shared" si="465"/>
        <v>23.060315667662646</v>
      </c>
      <c r="DG77" s="181">
        <f t="shared" si="465"/>
        <v>23.203110822623742</v>
      </c>
      <c r="DH77" s="181">
        <f t="shared" si="465"/>
        <v>23.346790200358459</v>
      </c>
      <c r="DI77" s="181">
        <f t="shared" si="465"/>
        <v>23.491359276192028</v>
      </c>
      <c r="DJ77" s="181">
        <f t="shared" si="465"/>
        <v>23.636823559354223</v>
      </c>
      <c r="DK77" s="181">
        <f t="shared" si="465"/>
        <v>23.783188593189344</v>
      </c>
      <c r="DL77" s="181">
        <f t="shared" si="465"/>
        <v>23.930459955367429</v>
      </c>
      <c r="DM77" s="181">
        <f t="shared" si="465"/>
        <v>24.078643258096836</v>
      </c>
      <c r="DN77" s="181">
        <f t="shared" si="465"/>
        <v>24.227744148338086</v>
      </c>
      <c r="DO77" s="181">
        <f t="shared" si="465"/>
        <v>24.377768308019085</v>
      </c>
      <c r="DP77" s="181">
        <f t="shared" si="465"/>
        <v>24.528721454251624</v>
      </c>
      <c r="DQ77" s="181">
        <f t="shared" si="465"/>
        <v>24.680609339549264</v>
      </c>
      <c r="DR77" s="181">
        <f t="shared" si="465"/>
        <v>24.833437752046549</v>
      </c>
      <c r="DS77" s="181">
        <f t="shared" si="465"/>
        <v>24.98721251571957</v>
      </c>
      <c r="DT77" s="181">
        <f t="shared" si="465"/>
        <v>25.141939490607925</v>
      </c>
      <c r="DU77" s="181">
        <f t="shared" si="465"/>
        <v>25.297624573038007</v>
      </c>
      <c r="DV77" s="181">
        <f t="shared" si="465"/>
        <v>25.454273695847725</v>
      </c>
      <c r="DW77" s="181">
        <f t="shared" si="465"/>
        <v>25.611892828612572</v>
      </c>
      <c r="DX77" s="181">
        <f t="shared" si="465"/>
        <v>25.770487977873135</v>
      </c>
      <c r="DY77" s="181">
        <f t="shared" si="465"/>
        <v>25.930065187363969</v>
      </c>
      <c r="DZ77" s="181">
        <f t="shared" si="465"/>
        <v>26.090630538243929</v>
      </c>
      <c r="EA77" s="181">
        <f t="shared" si="465"/>
        <v>26.252190149327898</v>
      </c>
      <c r="EB77" s="181">
        <f t="shared" si="465"/>
        <v>26.414750177319977</v>
      </c>
      <c r="EC77" s="181">
        <f t="shared" si="465"/>
        <v>26.57831681704808</v>
      </c>
      <c r="ED77" s="181">
        <f t="shared" si="465"/>
        <v>26.742896301700039</v>
      </c>
      <c r="EE77" s="181">
        <f t="shared" si="465"/>
        <v>26.908494903061108</v>
      </c>
      <c r="EF77" s="181">
        <f t="shared" si="465"/>
        <v>27.075118931752986</v>
      </c>
      <c r="EG77" s="181">
        <f t="shared" si="465"/>
        <v>27.242774737474292</v>
      </c>
      <c r="EH77" s="181">
        <f t="shared" si="465"/>
        <v>27.411468709242548</v>
      </c>
      <c r="EI77" s="181">
        <f t="shared" si="465"/>
        <v>27.581207275637645</v>
      </c>
      <c r="EJ77" s="181">
        <f t="shared" ref="EJ77:EZ77" si="466">EJ59</f>
        <v>27.751996905046816</v>
      </c>
      <c r="EK77" s="181">
        <f t="shared" si="466"/>
        <v>27.923844105911158</v>
      </c>
      <c r="EL77" s="181">
        <f t="shared" si="466"/>
        <v>28.096755426973623</v>
      </c>
      <c r="EM77" s="181">
        <f t="shared" si="466"/>
        <v>28.270737457528593</v>
      </c>
      <c r="EN77" s="181">
        <f t="shared" si="466"/>
        <v>28.445796827673</v>
      </c>
      <c r="EO77" s="181">
        <f t="shared" si="466"/>
        <v>28.621940208558946</v>
      </c>
      <c r="EP77" s="181">
        <f t="shared" si="466"/>
        <v>28.79917431264797</v>
      </c>
      <c r="EQ77" s="181">
        <f t="shared" si="466"/>
        <v>28.977505893966821</v>
      </c>
      <c r="ER77" s="181">
        <f t="shared" si="466"/>
        <v>29.156941748364833</v>
      </c>
      <c r="ES77" s="181">
        <f t="shared" si="466"/>
        <v>29.337488713772931</v>
      </c>
      <c r="ET77" s="181">
        <f t="shared" si="466"/>
        <v>29.519153670464181</v>
      </c>
      <c r="EU77" s="181">
        <f t="shared" si="466"/>
        <v>29.701943541315998</v>
      </c>
      <c r="EV77" s="181">
        <f t="shared" si="466"/>
        <v>29.885865292073962</v>
      </c>
      <c r="EW77" s="181">
        <f t="shared" si="466"/>
        <v>30.070925931617264</v>
      </c>
      <c r="EX77" s="181">
        <f t="shared" si="466"/>
        <v>30.257132512225798</v>
      </c>
      <c r="EY77" s="181">
        <f t="shared" si="466"/>
        <v>30.444492129848911</v>
      </c>
      <c r="EZ77" s="181">
        <f t="shared" si="466"/>
        <v>30.633011924375822</v>
      </c>
      <c r="FA77" s="181">
        <f t="shared" ref="FA77:GI77" si="467">FA59</f>
        <v>30.822699079907704</v>
      </c>
      <c r="FB77" s="181">
        <f t="shared" si="467"/>
        <v>31.013560825031451</v>
      </c>
      <c r="FC77" s="181">
        <f t="shared" si="467"/>
        <v>31.205604433095143</v>
      </c>
      <c r="FD77" s="181">
        <f t="shared" si="467"/>
        <v>31.398837222485231</v>
      </c>
      <c r="FE77" s="181">
        <f t="shared" si="467"/>
        <v>31.593266556905412</v>
      </c>
      <c r="FF77" s="181">
        <f t="shared" si="467"/>
        <v>31.788899845657252</v>
      </c>
      <c r="FG77" s="181">
        <f t="shared" si="467"/>
        <v>31.985744543922536</v>
      </c>
      <c r="FH77" s="181">
        <f t="shared" si="467"/>
        <v>32.183808153047373</v>
      </c>
      <c r="FI77" s="181">
        <f t="shared" si="467"/>
        <v>32.38309822082806</v>
      </c>
      <c r="FJ77" s="181">
        <f t="shared" si="467"/>
        <v>32.583622341798694</v>
      </c>
      <c r="FK77" s="181">
        <f t="shared" si="467"/>
        <v>32.785388157520615</v>
      </c>
      <c r="FL77" s="181">
        <f t="shared" si="467"/>
        <v>32.988403356873576</v>
      </c>
      <c r="FM77" s="181">
        <f t="shared" si="467"/>
        <v>33.19267567634877</v>
      </c>
      <c r="FN77" s="181">
        <f t="shared" si="467"/>
        <v>33.398212900343673</v>
      </c>
      <c r="FO77" s="181">
        <f t="shared" si="467"/>
        <v>33.605022861458636</v>
      </c>
      <c r="FP77" s="181">
        <f t="shared" si="467"/>
        <v>33.813113440795419</v>
      </c>
      <c r="FQ77" s="181">
        <f t="shared" si="467"/>
        <v>34.022492568257498</v>
      </c>
      <c r="FR77" s="181">
        <f t="shared" si="467"/>
        <v>34.233168222852278</v>
      </c>
      <c r="FS77" s="181">
        <f t="shared" si="467"/>
        <v>34.445148432995111</v>
      </c>
      <c r="FT77" s="181">
        <f t="shared" si="467"/>
        <v>34.658441276815317</v>
      </c>
      <c r="FU77" s="181">
        <f t="shared" si="467"/>
        <v>34.873054882463947</v>
      </c>
      <c r="FV77" s="181">
        <f t="shared" si="467"/>
        <v>35.088997428423596</v>
      </c>
      <c r="FW77" s="181">
        <f t="shared" si="467"/>
        <v>35.306277143820004</v>
      </c>
      <c r="FX77" s="181">
        <f t="shared" si="467"/>
        <v>35.524902308735712</v>
      </c>
      <c r="FY77" s="181">
        <f t="shared" si="467"/>
        <v>35.744881254525559</v>
      </c>
      <c r="FZ77" s="181">
        <f t="shared" si="467"/>
        <v>35.966222364134197</v>
      </c>
      <c r="GA77" s="181">
        <f t="shared" si="467"/>
        <v>36.188934072415513</v>
      </c>
      <c r="GB77" s="181">
        <f t="shared" si="467"/>
        <v>36.413024866454116</v>
      </c>
      <c r="GC77" s="181">
        <f t="shared" si="467"/>
        <v>36.63850328588871</v>
      </c>
      <c r="GD77" s="181">
        <f t="shared" si="467"/>
        <v>36.86537792323756</v>
      </c>
      <c r="GE77" s="181">
        <f t="shared" si="467"/>
        <v>37.093657424225917</v>
      </c>
      <c r="GF77" s="181">
        <f t="shared" si="467"/>
        <v>37.32335048811548</v>
      </c>
      <c r="GG77" s="181">
        <f t="shared" si="467"/>
        <v>37.55446586803594</v>
      </c>
      <c r="GH77" s="181">
        <f t="shared" si="467"/>
        <v>37.787012371318511</v>
      </c>
      <c r="GI77" s="181">
        <f t="shared" si="467"/>
        <v>38.020998859831579</v>
      </c>
      <c r="GJ77" s="181">
        <f t="shared" ref="GJ77:GW77" si="468">GJ59</f>
        <v>38.256434250318378</v>
      </c>
      <c r="GK77" s="181">
        <f t="shared" si="468"/>
        <v>38.493327514736855</v>
      </c>
      <c r="GL77" s="181">
        <f t="shared" si="468"/>
        <v>38.731687680601489</v>
      </c>
      <c r="GM77" s="181">
        <f t="shared" si="468"/>
        <v>38.971523831327382</v>
      </c>
      <c r="GN77" s="181">
        <f t="shared" si="468"/>
        <v>39.21284510657636</v>
      </c>
      <c r="GO77" s="181">
        <f t="shared" si="468"/>
        <v>39.455660702605293</v>
      </c>
      <c r="GP77" s="181">
        <f t="shared" si="468"/>
        <v>39.699979872616545</v>
      </c>
      <c r="GQ77" s="181">
        <f t="shared" si="468"/>
        <v>39.945811927110583</v>
      </c>
      <c r="GR77" s="181">
        <f t="shared" si="468"/>
        <v>40.193166234240785</v>
      </c>
      <c r="GS77" s="181">
        <f t="shared" si="468"/>
        <v>40.442052220170446</v>
      </c>
      <c r="GT77" s="181">
        <f t="shared" si="468"/>
        <v>40.692479369431979</v>
      </c>
      <c r="GU77" s="181">
        <f t="shared" si="468"/>
        <v>40.944457225288367</v>
      </c>
      <c r="GV77" s="181">
        <f t="shared" si="468"/>
        <v>41.197995390096821</v>
      </c>
      <c r="GW77" s="181">
        <f t="shared" si="468"/>
        <v>41.45310352567472</v>
      </c>
    </row>
    <row r="78" spans="1:205" s="229" customFormat="1" x14ac:dyDescent="0.3">
      <c r="A78" s="238"/>
      <c r="D78" s="232" t="s">
        <v>270</v>
      </c>
      <c r="E78" s="233" t="s">
        <v>572</v>
      </c>
      <c r="F78" s="237"/>
      <c r="L78" s="239">
        <f t="shared" ref="L78:BK78" si="469">L76*L77</f>
        <v>0</v>
      </c>
      <c r="M78" s="239">
        <f t="shared" si="469"/>
        <v>0</v>
      </c>
      <c r="N78" s="239">
        <f t="shared" si="469"/>
        <v>0</v>
      </c>
      <c r="O78" s="239">
        <f t="shared" si="469"/>
        <v>0</v>
      </c>
      <c r="P78" s="239">
        <f t="shared" si="469"/>
        <v>0</v>
      </c>
      <c r="Q78" s="239">
        <f t="shared" si="469"/>
        <v>0</v>
      </c>
      <c r="R78" s="239">
        <f t="shared" si="469"/>
        <v>0</v>
      </c>
      <c r="S78" s="239">
        <f t="shared" si="469"/>
        <v>0</v>
      </c>
      <c r="T78" s="239">
        <f t="shared" si="469"/>
        <v>0</v>
      </c>
      <c r="U78" s="239">
        <f t="shared" si="469"/>
        <v>0</v>
      </c>
      <c r="V78" s="239">
        <f t="shared" si="469"/>
        <v>0</v>
      </c>
      <c r="W78" s="239">
        <f t="shared" si="469"/>
        <v>0</v>
      </c>
      <c r="X78" s="239">
        <f t="shared" si="469"/>
        <v>0</v>
      </c>
      <c r="Y78" s="239">
        <f t="shared" si="469"/>
        <v>0</v>
      </c>
      <c r="Z78" s="239">
        <f t="shared" si="469"/>
        <v>0</v>
      </c>
      <c r="AA78" s="239">
        <f t="shared" si="469"/>
        <v>0</v>
      </c>
      <c r="AB78" s="239">
        <f t="shared" si="469"/>
        <v>0</v>
      </c>
      <c r="AC78" s="239">
        <f t="shared" si="469"/>
        <v>0</v>
      </c>
      <c r="AD78" s="239">
        <f t="shared" si="469"/>
        <v>0</v>
      </c>
      <c r="AE78" s="239">
        <f t="shared" si="469"/>
        <v>0</v>
      </c>
      <c r="AF78" s="239">
        <f t="shared" si="469"/>
        <v>0</v>
      </c>
      <c r="AG78" s="239">
        <f t="shared" si="469"/>
        <v>0</v>
      </c>
      <c r="AH78" s="239">
        <f t="shared" si="469"/>
        <v>0</v>
      </c>
      <c r="AI78" s="239">
        <f t="shared" si="469"/>
        <v>0</v>
      </c>
      <c r="AJ78" s="239">
        <f t="shared" si="469"/>
        <v>0</v>
      </c>
      <c r="AK78" s="239">
        <f t="shared" si="469"/>
        <v>0</v>
      </c>
      <c r="AL78" s="239">
        <f t="shared" si="469"/>
        <v>0</v>
      </c>
      <c r="AM78" s="239">
        <f t="shared" si="469"/>
        <v>0</v>
      </c>
      <c r="AN78" s="239">
        <f t="shared" si="469"/>
        <v>0</v>
      </c>
      <c r="AO78" s="239">
        <f t="shared" si="469"/>
        <v>0</v>
      </c>
      <c r="AP78" s="239">
        <f t="shared" si="469"/>
        <v>0</v>
      </c>
      <c r="AQ78" s="239">
        <f t="shared" si="469"/>
        <v>0</v>
      </c>
      <c r="AR78" s="239">
        <f t="shared" si="469"/>
        <v>0</v>
      </c>
      <c r="AS78" s="239">
        <f t="shared" si="469"/>
        <v>0</v>
      </c>
      <c r="AT78" s="239">
        <f t="shared" si="469"/>
        <v>0</v>
      </c>
      <c r="AU78" s="239">
        <f t="shared" si="469"/>
        <v>0</v>
      </c>
      <c r="AV78" s="239">
        <f t="shared" si="469"/>
        <v>0</v>
      </c>
      <c r="AW78" s="239">
        <f t="shared" si="469"/>
        <v>0</v>
      </c>
      <c r="AX78" s="239">
        <f t="shared" si="469"/>
        <v>0</v>
      </c>
      <c r="AY78" s="239">
        <f t="shared" si="469"/>
        <v>0</v>
      </c>
      <c r="AZ78" s="239">
        <f t="shared" si="469"/>
        <v>0</v>
      </c>
      <c r="BA78" s="239">
        <f t="shared" si="469"/>
        <v>0</v>
      </c>
      <c r="BB78" s="239">
        <f t="shared" si="469"/>
        <v>0</v>
      </c>
      <c r="BC78" s="239">
        <f t="shared" si="469"/>
        <v>0</v>
      </c>
      <c r="BD78" s="239">
        <f t="shared" si="469"/>
        <v>56439944.70192121</v>
      </c>
      <c r="BE78" s="239">
        <f t="shared" si="469"/>
        <v>56169586.948993936</v>
      </c>
      <c r="BF78" s="239">
        <f t="shared" si="469"/>
        <v>57777677.666842535</v>
      </c>
      <c r="BG78" s="239">
        <f t="shared" si="469"/>
        <v>58139810.947492704</v>
      </c>
      <c r="BH78" s="239">
        <f t="shared" si="469"/>
        <v>57868298.602465063</v>
      </c>
      <c r="BI78" s="239">
        <f t="shared" si="469"/>
        <v>57591098.770705573</v>
      </c>
      <c r="BJ78" s="239">
        <f t="shared" si="469"/>
        <v>59239886.244396158</v>
      </c>
      <c r="BK78" s="239">
        <f t="shared" si="469"/>
        <v>59611184.213046372</v>
      </c>
      <c r="BL78" s="239">
        <f>BL76*BL77</f>
        <v>59292770.444867864</v>
      </c>
      <c r="BM78" s="239">
        <f t="shared" ref="BM78:DX78" si="470">BM76*BM77</f>
        <v>59664399.875940681</v>
      </c>
      <c r="BN78" s="239">
        <f t="shared" si="470"/>
        <v>60698120.75172089</v>
      </c>
      <c r="BO78" s="239">
        <f t="shared" si="470"/>
        <v>61078558.500082225</v>
      </c>
      <c r="BP78" s="239">
        <f t="shared" si="470"/>
        <v>60793322.232901335</v>
      </c>
      <c r="BQ78" s="239">
        <f t="shared" si="470"/>
        <v>60502110.998044975</v>
      </c>
      <c r="BR78" s="239">
        <f t="shared" si="470"/>
        <v>62234238.442645043</v>
      </c>
      <c r="BS78" s="239">
        <f t="shared" si="470"/>
        <v>62624304.11932306</v>
      </c>
      <c r="BT78" s="239">
        <f t="shared" si="470"/>
        <v>62331849.235310495</v>
      </c>
      <c r="BU78" s="239">
        <f t="shared" si="470"/>
        <v>62033268.172128007</v>
      </c>
      <c r="BV78" s="239">
        <f t="shared" si="470"/>
        <v>63809231.432032295</v>
      </c>
      <c r="BW78" s="239">
        <f t="shared" si="470"/>
        <v>64209168.695822813</v>
      </c>
      <c r="BX78" s="239">
        <f t="shared" si="470"/>
        <v>63851828.622355334</v>
      </c>
      <c r="BY78" s="239">
        <f t="shared" si="470"/>
        <v>63545966.57734786</v>
      </c>
      <c r="BZ78" s="239">
        <f t="shared" si="470"/>
        <v>65365237.192646243</v>
      </c>
      <c r="CA78" s="239">
        <f t="shared" si="470"/>
        <v>65774927.037252672</v>
      </c>
      <c r="CB78" s="239">
        <f t="shared" si="470"/>
        <v>65467758.775215581</v>
      </c>
      <c r="CC78" s="239">
        <f t="shared" si="470"/>
        <v>65878091.19457636</v>
      </c>
      <c r="CD78" s="239">
        <f t="shared" si="470"/>
        <v>67019467.932899117</v>
      </c>
      <c r="CE78" s="239">
        <f t="shared" si="470"/>
        <v>67439526.003247947</v>
      </c>
      <c r="CF78" s="239">
        <f t="shared" si="470"/>
        <v>67124584.080419347</v>
      </c>
      <c r="CG78" s="239">
        <f t="shared" si="470"/>
        <v>66803044.9326756</v>
      </c>
      <c r="CH78" s="239">
        <f t="shared" si="470"/>
        <v>68715563.117610961</v>
      </c>
      <c r="CI78" s="239">
        <f t="shared" si="470"/>
        <v>69146251.807575136</v>
      </c>
      <c r="CJ78" s="239">
        <f t="shared" si="470"/>
        <v>68761435.632521182</v>
      </c>
      <c r="CK78" s="239">
        <f t="shared" si="470"/>
        <v>68432055.663709313</v>
      </c>
      <c r="CL78" s="239">
        <f t="shared" si="470"/>
        <v>70391211.133662134</v>
      </c>
      <c r="CM78" s="239">
        <f t="shared" si="470"/>
        <v>70832402.286476508</v>
      </c>
      <c r="CN78" s="239">
        <f t="shared" si="470"/>
        <v>70501615.664791226</v>
      </c>
      <c r="CO78" s="239">
        <f t="shared" si="470"/>
        <v>70163899.912418649</v>
      </c>
      <c r="CP78" s="239">
        <f t="shared" si="470"/>
        <v>72172636.709427282</v>
      </c>
      <c r="CQ78" s="239">
        <f t="shared" si="470"/>
        <v>72624993.307341516</v>
      </c>
      <c r="CR78" s="239">
        <f t="shared" si="470"/>
        <v>72285835.303227916</v>
      </c>
      <c r="CS78" s="239">
        <f t="shared" si="470"/>
        <v>72738901.396223873</v>
      </c>
      <c r="CT78" s="239">
        <f t="shared" si="470"/>
        <v>73999145.712951109</v>
      </c>
      <c r="CU78" s="239">
        <f t="shared" si="470"/>
        <v>74462950.32546705</v>
      </c>
      <c r="CV78" s="239">
        <f t="shared" si="470"/>
        <v>74048545.394203112</v>
      </c>
      <c r="CW78" s="239">
        <f t="shared" si="470"/>
        <v>73693839.193726808</v>
      </c>
      <c r="CX78" s="239">
        <f t="shared" si="470"/>
        <v>75803635.35223645</v>
      </c>
      <c r="CY78" s="239">
        <f t="shared" si="470"/>
        <v>76278749.968535215</v>
      </c>
      <c r="CZ78" s="239">
        <f t="shared" si="470"/>
        <v>75922528.956766888</v>
      </c>
      <c r="DA78" s="239">
        <f t="shared" si="470"/>
        <v>75558846.029122055</v>
      </c>
      <c r="DB78" s="239">
        <f t="shared" si="470"/>
        <v>77722035.853913158</v>
      </c>
      <c r="DC78" s="239">
        <f t="shared" si="470"/>
        <v>78209174.433363914</v>
      </c>
      <c r="DD78" s="239">
        <f t="shared" si="470"/>
        <v>77843938.358340278</v>
      </c>
      <c r="DE78" s="239">
        <f t="shared" si="470"/>
        <v>77471051.525004074</v>
      </c>
      <c r="DF78" s="239">
        <f t="shared" si="470"/>
        <v>79688986.27628608</v>
      </c>
      <c r="DG78" s="239">
        <f t="shared" si="470"/>
        <v>80188453.115336269</v>
      </c>
      <c r="DH78" s="239">
        <f t="shared" si="470"/>
        <v>79742184.329904348</v>
      </c>
      <c r="DI78" s="239">
        <f t="shared" si="470"/>
        <v>80241984.598515198</v>
      </c>
      <c r="DJ78" s="239">
        <f t="shared" si="470"/>
        <v>81632224.25174211</v>
      </c>
      <c r="DK78" s="239">
        <f t="shared" si="470"/>
        <v>82143870.727834702</v>
      </c>
      <c r="DL78" s="239">
        <f t="shared" si="470"/>
        <v>81760259.659833387</v>
      </c>
      <c r="DM78" s="239">
        <f t="shared" si="470"/>
        <v>81368612.924580097</v>
      </c>
      <c r="DN78" s="239">
        <f t="shared" si="470"/>
        <v>83698131.766993046</v>
      </c>
      <c r="DO78" s="239">
        <f t="shared" si="470"/>
        <v>84222726.736279368</v>
      </c>
      <c r="DP78" s="239">
        <f t="shared" si="470"/>
        <v>83829407.431174621</v>
      </c>
      <c r="DQ78" s="239">
        <f t="shared" si="470"/>
        <v>83427849.09616892</v>
      </c>
      <c r="DR78" s="239">
        <f t="shared" si="470"/>
        <v>85816322.236686245</v>
      </c>
      <c r="DS78" s="239">
        <f t="shared" si="470"/>
        <v>86354193.39315775</v>
      </c>
      <c r="DT78" s="239">
        <f t="shared" si="470"/>
        <v>85873610.721895993</v>
      </c>
      <c r="DU78" s="239">
        <f t="shared" si="470"/>
        <v>85462260.275804326</v>
      </c>
      <c r="DV78" s="239">
        <f t="shared" si="470"/>
        <v>87908976.994598821</v>
      </c>
      <c r="DW78" s="239">
        <f t="shared" si="470"/>
        <v>88459964.288017213</v>
      </c>
      <c r="DX78" s="239">
        <f t="shared" si="470"/>
        <v>88046857.125240371</v>
      </c>
      <c r="DY78" s="239">
        <f t="shared" ref="DY78:GJ78" si="471">DY76*DY77</f>
        <v>88598708.610264629</v>
      </c>
      <c r="DZ78" s="239">
        <f t="shared" si="471"/>
        <v>90133733.429889604</v>
      </c>
      <c r="EA78" s="239">
        <f t="shared" si="471"/>
        <v>90698664.83423622</v>
      </c>
      <c r="EB78" s="239">
        <f t="shared" si="471"/>
        <v>90275102.961937413</v>
      </c>
      <c r="EC78" s="239">
        <f t="shared" si="471"/>
        <v>89842668.555579156</v>
      </c>
      <c r="ED78" s="239">
        <f t="shared" si="471"/>
        <v>92414792.88866657</v>
      </c>
      <c r="EE78" s="239">
        <f t="shared" si="471"/>
        <v>92994021.294528663</v>
      </c>
      <c r="EF78" s="239">
        <f t="shared" si="471"/>
        <v>92476486.321309403</v>
      </c>
      <c r="EG78" s="239">
        <f t="shared" si="471"/>
        <v>92033506.882323712</v>
      </c>
      <c r="EH78" s="239">
        <f t="shared" si="471"/>
        <v>94668353.178824261</v>
      </c>
      <c r="EI78" s="239">
        <f t="shared" si="471"/>
        <v>95261706.229600653</v>
      </c>
      <c r="EJ78" s="239">
        <f t="shared" si="471"/>
        <v>94816834.9988859</v>
      </c>
      <c r="EK78" s="239">
        <f t="shared" si="471"/>
        <v>94362644.857748106</v>
      </c>
      <c r="EL78" s="239">
        <f t="shared" si="471"/>
        <v>97064172.526897326</v>
      </c>
      <c r="EM78" s="239">
        <f t="shared" si="471"/>
        <v>97672541.860006258</v>
      </c>
      <c r="EN78" s="239">
        <f t="shared" si="471"/>
        <v>97216412.050620228</v>
      </c>
      <c r="EO78" s="239">
        <f t="shared" si="471"/>
        <v>97825735.57573542</v>
      </c>
      <c r="EP78" s="239">
        <f t="shared" si="471"/>
        <v>99520624.073121786</v>
      </c>
      <c r="EQ78" s="239">
        <f t="shared" si="471"/>
        <v>100144389.71312839</v>
      </c>
      <c r="ER78" s="239">
        <f t="shared" si="471"/>
        <v>99587061.152358934</v>
      </c>
      <c r="ES78" s="239">
        <f t="shared" si="471"/>
        <v>99110020.747447491</v>
      </c>
      <c r="ET78" s="239">
        <f t="shared" si="471"/>
        <v>101947462.0224649</v>
      </c>
      <c r="EU78" s="239">
        <f t="shared" si="471"/>
        <v>102586438.36016114</v>
      </c>
      <c r="EV78" s="239">
        <f t="shared" si="471"/>
        <v>102107360.70247222</v>
      </c>
      <c r="EW78" s="239">
        <f t="shared" si="471"/>
        <v>101618247.5975135</v>
      </c>
      <c r="EX78" s="239">
        <f t="shared" si="471"/>
        <v>104527497.4175984</v>
      </c>
      <c r="EY78" s="239">
        <f t="shared" si="471"/>
        <v>105182644.64896092</v>
      </c>
      <c r="EZ78" s="239">
        <f t="shared" si="471"/>
        <v>0</v>
      </c>
      <c r="FA78" s="239">
        <f t="shared" si="471"/>
        <v>0</v>
      </c>
      <c r="FB78" s="239">
        <f t="shared" si="471"/>
        <v>0</v>
      </c>
      <c r="FC78" s="239">
        <f t="shared" si="471"/>
        <v>0</v>
      </c>
      <c r="FD78" s="239">
        <f t="shared" si="471"/>
        <v>0</v>
      </c>
      <c r="FE78" s="239">
        <f t="shared" si="471"/>
        <v>0</v>
      </c>
      <c r="FF78" s="239">
        <f t="shared" si="471"/>
        <v>0</v>
      </c>
      <c r="FG78" s="239">
        <f t="shared" si="471"/>
        <v>0</v>
      </c>
      <c r="FH78" s="239">
        <f t="shared" si="471"/>
        <v>0</v>
      </c>
      <c r="FI78" s="239">
        <f t="shared" si="471"/>
        <v>0</v>
      </c>
      <c r="FJ78" s="239">
        <f t="shared" si="471"/>
        <v>0</v>
      </c>
      <c r="FK78" s="239">
        <f t="shared" si="471"/>
        <v>0</v>
      </c>
      <c r="FL78" s="239">
        <f t="shared" si="471"/>
        <v>0</v>
      </c>
      <c r="FM78" s="239">
        <f t="shared" si="471"/>
        <v>0</v>
      </c>
      <c r="FN78" s="239">
        <f t="shared" si="471"/>
        <v>0</v>
      </c>
      <c r="FO78" s="239">
        <f t="shared" si="471"/>
        <v>0</v>
      </c>
      <c r="FP78" s="239">
        <f t="shared" si="471"/>
        <v>0</v>
      </c>
      <c r="FQ78" s="239">
        <f t="shared" si="471"/>
        <v>0</v>
      </c>
      <c r="FR78" s="239">
        <f t="shared" si="471"/>
        <v>0</v>
      </c>
      <c r="FS78" s="239">
        <f t="shared" si="471"/>
        <v>0</v>
      </c>
      <c r="FT78" s="239">
        <f t="shared" si="471"/>
        <v>0</v>
      </c>
      <c r="FU78" s="239">
        <f t="shared" si="471"/>
        <v>0</v>
      </c>
      <c r="FV78" s="239">
        <f t="shared" si="471"/>
        <v>0</v>
      </c>
      <c r="FW78" s="239">
        <f t="shared" si="471"/>
        <v>0</v>
      </c>
      <c r="FX78" s="239">
        <f t="shared" si="471"/>
        <v>0</v>
      </c>
      <c r="FY78" s="239">
        <f t="shared" si="471"/>
        <v>0</v>
      </c>
      <c r="FZ78" s="239">
        <f t="shared" si="471"/>
        <v>0</v>
      </c>
      <c r="GA78" s="239">
        <f t="shared" si="471"/>
        <v>0</v>
      </c>
      <c r="GB78" s="239">
        <f t="shared" si="471"/>
        <v>0</v>
      </c>
      <c r="GC78" s="239">
        <f t="shared" si="471"/>
        <v>0</v>
      </c>
      <c r="GD78" s="239">
        <f t="shared" si="471"/>
        <v>0</v>
      </c>
      <c r="GE78" s="239">
        <f t="shared" si="471"/>
        <v>0</v>
      </c>
      <c r="GF78" s="239">
        <f t="shared" si="471"/>
        <v>0</v>
      </c>
      <c r="GG78" s="239">
        <f t="shared" si="471"/>
        <v>0</v>
      </c>
      <c r="GH78" s="239">
        <f t="shared" si="471"/>
        <v>0</v>
      </c>
      <c r="GI78" s="239">
        <f t="shared" si="471"/>
        <v>0</v>
      </c>
      <c r="GJ78" s="239">
        <f t="shared" si="471"/>
        <v>0</v>
      </c>
      <c r="GK78" s="239">
        <f t="shared" ref="GK78:GW78" si="472">GK76*GK77</f>
        <v>0</v>
      </c>
      <c r="GL78" s="239">
        <f t="shared" si="472"/>
        <v>0</v>
      </c>
      <c r="GM78" s="239">
        <f t="shared" si="472"/>
        <v>0</v>
      </c>
      <c r="GN78" s="239">
        <f t="shared" si="472"/>
        <v>0</v>
      </c>
      <c r="GO78" s="239">
        <f t="shared" si="472"/>
        <v>0</v>
      </c>
      <c r="GP78" s="239">
        <f t="shared" si="472"/>
        <v>0</v>
      </c>
      <c r="GQ78" s="239">
        <f t="shared" si="472"/>
        <v>0</v>
      </c>
      <c r="GR78" s="239">
        <f t="shared" si="472"/>
        <v>0</v>
      </c>
      <c r="GS78" s="239">
        <f t="shared" si="472"/>
        <v>0</v>
      </c>
      <c r="GT78" s="239">
        <f t="shared" si="472"/>
        <v>0</v>
      </c>
      <c r="GU78" s="239">
        <f t="shared" si="472"/>
        <v>0</v>
      </c>
      <c r="GV78" s="239">
        <f t="shared" si="472"/>
        <v>0</v>
      </c>
      <c r="GW78" s="239">
        <f t="shared" si="472"/>
        <v>0</v>
      </c>
    </row>
    <row r="79" spans="1:205" x14ac:dyDescent="0.3">
      <c r="D79" s="144" t="s">
        <v>271</v>
      </c>
      <c r="E79" s="11"/>
      <c r="F79" s="11"/>
      <c r="G79" s="11"/>
      <c r="H79" s="11"/>
      <c r="I79" s="11"/>
      <c r="J79" s="11"/>
      <c r="K79" s="11"/>
      <c r="L79" s="181">
        <f>IF(L75,L78/L75,0)</f>
        <v>0</v>
      </c>
      <c r="M79" s="181">
        <f t="shared" ref="M79:BX79" si="473">IF(M75,M78/M75,0)</f>
        <v>0</v>
      </c>
      <c r="N79" s="181">
        <f t="shared" si="473"/>
        <v>0</v>
      </c>
      <c r="O79" s="181">
        <f t="shared" si="473"/>
        <v>0</v>
      </c>
      <c r="P79" s="181">
        <f t="shared" si="473"/>
        <v>0</v>
      </c>
      <c r="Q79" s="181">
        <f t="shared" si="473"/>
        <v>0</v>
      </c>
      <c r="R79" s="181">
        <f t="shared" si="473"/>
        <v>0</v>
      </c>
      <c r="S79" s="181">
        <f t="shared" si="473"/>
        <v>0</v>
      </c>
      <c r="T79" s="181">
        <f t="shared" si="473"/>
        <v>0</v>
      </c>
      <c r="U79" s="181">
        <f t="shared" si="473"/>
        <v>0</v>
      </c>
      <c r="V79" s="181">
        <f t="shared" si="473"/>
        <v>0</v>
      </c>
      <c r="W79" s="181">
        <f t="shared" si="473"/>
        <v>0</v>
      </c>
      <c r="X79" s="181">
        <f t="shared" si="473"/>
        <v>0</v>
      </c>
      <c r="Y79" s="181">
        <f t="shared" si="473"/>
        <v>0</v>
      </c>
      <c r="Z79" s="181">
        <f t="shared" si="473"/>
        <v>0</v>
      </c>
      <c r="AA79" s="181">
        <f t="shared" si="473"/>
        <v>0</v>
      </c>
      <c r="AB79" s="181">
        <f t="shared" si="473"/>
        <v>0</v>
      </c>
      <c r="AC79" s="181">
        <f t="shared" si="473"/>
        <v>0</v>
      </c>
      <c r="AD79" s="181">
        <f t="shared" si="473"/>
        <v>0</v>
      </c>
      <c r="AE79" s="181">
        <f t="shared" si="473"/>
        <v>0</v>
      </c>
      <c r="AF79" s="181">
        <f t="shared" si="473"/>
        <v>0</v>
      </c>
      <c r="AG79" s="181">
        <f t="shared" si="473"/>
        <v>0</v>
      </c>
      <c r="AH79" s="181">
        <f t="shared" si="473"/>
        <v>0</v>
      </c>
      <c r="AI79" s="181">
        <f t="shared" si="473"/>
        <v>0</v>
      </c>
      <c r="AJ79" s="181">
        <f t="shared" si="473"/>
        <v>0</v>
      </c>
      <c r="AK79" s="181">
        <f t="shared" si="473"/>
        <v>0</v>
      </c>
      <c r="AL79" s="181">
        <f t="shared" si="473"/>
        <v>0</v>
      </c>
      <c r="AM79" s="181">
        <f t="shared" si="473"/>
        <v>0</v>
      </c>
      <c r="AN79" s="181">
        <f t="shared" si="473"/>
        <v>0</v>
      </c>
      <c r="AO79" s="181">
        <f t="shared" si="473"/>
        <v>0</v>
      </c>
      <c r="AP79" s="181">
        <f t="shared" si="473"/>
        <v>0</v>
      </c>
      <c r="AQ79" s="181">
        <f t="shared" si="473"/>
        <v>0</v>
      </c>
      <c r="AR79" s="181">
        <f t="shared" si="473"/>
        <v>0</v>
      </c>
      <c r="AS79" s="181">
        <f t="shared" si="473"/>
        <v>0</v>
      </c>
      <c r="AT79" s="181">
        <f t="shared" si="473"/>
        <v>0</v>
      </c>
      <c r="AU79" s="181">
        <f t="shared" si="473"/>
        <v>0</v>
      </c>
      <c r="AV79" s="181">
        <f t="shared" si="473"/>
        <v>0</v>
      </c>
      <c r="AW79" s="181">
        <f t="shared" si="473"/>
        <v>0</v>
      </c>
      <c r="AX79" s="181">
        <f t="shared" si="473"/>
        <v>0</v>
      </c>
      <c r="AY79" s="181">
        <f t="shared" si="473"/>
        <v>0</v>
      </c>
      <c r="AZ79" s="181">
        <f t="shared" si="473"/>
        <v>0</v>
      </c>
      <c r="BA79" s="181">
        <f t="shared" si="473"/>
        <v>0</v>
      </c>
      <c r="BB79" s="181">
        <f t="shared" si="473"/>
        <v>0</v>
      </c>
      <c r="BC79" s="181">
        <f t="shared" si="473"/>
        <v>0</v>
      </c>
      <c r="BD79" s="181">
        <f t="shared" si="473"/>
        <v>107.67693967857373</v>
      </c>
      <c r="BE79" s="181">
        <f t="shared" si="473"/>
        <v>108.35182667630004</v>
      </c>
      <c r="BF79" s="181">
        <f t="shared" si="473"/>
        <v>109.03094366478437</v>
      </c>
      <c r="BG79" s="181">
        <f t="shared" si="473"/>
        <v>109.71431715634945</v>
      </c>
      <c r="BH79" s="181">
        <f t="shared" si="473"/>
        <v>110.40197382948921</v>
      </c>
      <c r="BI79" s="181">
        <f t="shared" si="473"/>
        <v>111.09394052991044</v>
      </c>
      <c r="BJ79" s="181">
        <f t="shared" si="473"/>
        <v>111.79024427158092</v>
      </c>
      <c r="BK79" s="181">
        <f t="shared" si="473"/>
        <v>112.49091223778376</v>
      </c>
      <c r="BL79" s="181">
        <f t="shared" si="473"/>
        <v>113.1196017339512</v>
      </c>
      <c r="BM79" s="181">
        <f t="shared" si="473"/>
        <v>113.82860171691979</v>
      </c>
      <c r="BN79" s="181">
        <f t="shared" si="473"/>
        <v>114.54204550068103</v>
      </c>
      <c r="BO79" s="181">
        <f t="shared" si="473"/>
        <v>115.25996093765517</v>
      </c>
      <c r="BP79" s="181">
        <f t="shared" si="473"/>
        <v>115.98237605483314</v>
      </c>
      <c r="BQ79" s="181">
        <f t="shared" si="473"/>
        <v>116.7093190548707</v>
      </c>
      <c r="BR79" s="181">
        <f t="shared" si="473"/>
        <v>117.44081831718947</v>
      </c>
      <c r="BS79" s="181">
        <f t="shared" si="473"/>
        <v>118.17690239908488</v>
      </c>
      <c r="BT79" s="181">
        <f t="shared" si="473"/>
        <v>118.91760003684084</v>
      </c>
      <c r="BU79" s="181">
        <f t="shared" si="473"/>
        <v>119.66294014685187</v>
      </c>
      <c r="BV79" s="181">
        <f t="shared" si="473"/>
        <v>120.41295182675177</v>
      </c>
      <c r="BW79" s="181">
        <f t="shared" si="473"/>
        <v>121.16766435654969</v>
      </c>
      <c r="BX79" s="181">
        <f t="shared" si="473"/>
        <v>121.81743861102589</v>
      </c>
      <c r="BY79" s="181">
        <f t="shared" ref="BY79:EJ79" si="474">IF(BY75,BY78/BY75,0)</f>
        <v>122.58095404580992</v>
      </c>
      <c r="BZ79" s="181">
        <f t="shared" si="474"/>
        <v>123.34925496800695</v>
      </c>
      <c r="CA79" s="181">
        <f t="shared" si="474"/>
        <v>124.12237137162717</v>
      </c>
      <c r="CB79" s="181">
        <f t="shared" si="474"/>
        <v>124.90033343867441</v>
      </c>
      <c r="CC79" s="181">
        <f t="shared" si="474"/>
        <v>125.68317154032425</v>
      </c>
      <c r="CD79" s="181">
        <f t="shared" si="474"/>
        <v>126.47091623810975</v>
      </c>
      <c r="CE79" s="181">
        <f t="shared" si="474"/>
        <v>127.26359828511464</v>
      </c>
      <c r="CF79" s="181">
        <f t="shared" si="474"/>
        <v>128.06124862717365</v>
      </c>
      <c r="CG79" s="181">
        <f t="shared" si="474"/>
        <v>128.86389840408103</v>
      </c>
      <c r="CH79" s="181">
        <f t="shared" si="474"/>
        <v>129.6715789508057</v>
      </c>
      <c r="CI79" s="181">
        <f t="shared" si="474"/>
        <v>130.48432179871517</v>
      </c>
      <c r="CJ79" s="181">
        <f t="shared" si="474"/>
        <v>131.18405760172692</v>
      </c>
      <c r="CK79" s="181">
        <f t="shared" si="474"/>
        <v>132.00628021548863</v>
      </c>
      <c r="CL79" s="181">
        <f t="shared" si="474"/>
        <v>132.83365627578149</v>
      </c>
      <c r="CM79" s="181">
        <f t="shared" si="474"/>
        <v>133.66621808287385</v>
      </c>
      <c r="CN79" s="181">
        <f t="shared" si="474"/>
        <v>134.50399813948266</v>
      </c>
      <c r="CO79" s="181">
        <f t="shared" si="474"/>
        <v>135.34702915204215</v>
      </c>
      <c r="CP79" s="181">
        <f t="shared" si="474"/>
        <v>136.19534403198082</v>
      </c>
      <c r="CQ79" s="181">
        <f t="shared" si="474"/>
        <v>137.04897589700619</v>
      </c>
      <c r="CR79" s="181">
        <f t="shared" si="474"/>
        <v>137.90795807239758</v>
      </c>
      <c r="CS79" s="181">
        <f t="shared" si="474"/>
        <v>138.77232409230746</v>
      </c>
      <c r="CT79" s="181">
        <f t="shared" si="474"/>
        <v>139.64210770107019</v>
      </c>
      <c r="CU79" s="181">
        <f t="shared" si="474"/>
        <v>140.51734285451965</v>
      </c>
      <c r="CV79" s="181">
        <f t="shared" si="474"/>
        <v>141.27088178075991</v>
      </c>
      <c r="CW79" s="181">
        <f t="shared" si="474"/>
        <v>142.15632560518287</v>
      </c>
      <c r="CX79" s="181">
        <f t="shared" si="474"/>
        <v>143.04731912786167</v>
      </c>
      <c r="CY79" s="181">
        <f t="shared" si="474"/>
        <v>143.94389713265249</v>
      </c>
      <c r="CZ79" s="181">
        <f t="shared" si="474"/>
        <v>144.84609462142646</v>
      </c>
      <c r="DA79" s="181">
        <f t="shared" si="474"/>
        <v>145.75394681543605</v>
      </c>
      <c r="DB79" s="181">
        <f t="shared" si="474"/>
        <v>146.66748915668998</v>
      </c>
      <c r="DC79" s="181">
        <f t="shared" si="474"/>
        <v>147.58675730933709</v>
      </c>
      <c r="DD79" s="181">
        <f t="shared" si="474"/>
        <v>148.51178716105824</v>
      </c>
      <c r="DE79" s="181">
        <f t="shared" si="474"/>
        <v>149.44261482446774</v>
      </c>
      <c r="DF79" s="181">
        <f t="shared" si="474"/>
        <v>150.37927663852295</v>
      </c>
      <c r="DG79" s="181">
        <f t="shared" si="474"/>
        <v>151.32180916994315</v>
      </c>
      <c r="DH79" s="181">
        <f t="shared" si="474"/>
        <v>152.13328817518382</v>
      </c>
      <c r="DI79" s="181">
        <f t="shared" si="474"/>
        <v>153.08681432866911</v>
      </c>
      <c r="DJ79" s="181">
        <f t="shared" si="474"/>
        <v>154.0463169001776</v>
      </c>
      <c r="DK79" s="181">
        <f t="shared" si="474"/>
        <v>155.01183334811802</v>
      </c>
      <c r="DL79" s="181">
        <f t="shared" si="474"/>
        <v>155.98340136567725</v>
      </c>
      <c r="DM79" s="181">
        <f t="shared" si="474"/>
        <v>156.96105888229187</v>
      </c>
      <c r="DN79" s="181">
        <f t="shared" si="474"/>
        <v>157.94484406512879</v>
      </c>
      <c r="DO79" s="181">
        <f t="shared" si="474"/>
        <v>158.93479532057549</v>
      </c>
      <c r="DP79" s="181">
        <f t="shared" si="474"/>
        <v>159.93095129573913</v>
      </c>
      <c r="DQ79" s="181">
        <f t="shared" si="474"/>
        <v>160.93335087995547</v>
      </c>
      <c r="DR79" s="181">
        <f t="shared" si="474"/>
        <v>161.94203320630709</v>
      </c>
      <c r="DS79" s="181">
        <f t="shared" si="474"/>
        <v>162.95703765315093</v>
      </c>
      <c r="DT79" s="181">
        <f t="shared" si="474"/>
        <v>163.83091178627899</v>
      </c>
      <c r="DU79" s="181">
        <f t="shared" si="474"/>
        <v>164.85775516165958</v>
      </c>
      <c r="DV79" s="181">
        <f t="shared" si="474"/>
        <v>165.89103448558049</v>
      </c>
      <c r="DW79" s="181">
        <f t="shared" si="474"/>
        <v>166.93079009665084</v>
      </c>
      <c r="DX79" s="181">
        <f t="shared" si="474"/>
        <v>167.97706258631024</v>
      </c>
      <c r="DY79" s="181">
        <f t="shared" si="474"/>
        <v>169.02989280041328</v>
      </c>
      <c r="DZ79" s="181">
        <f t="shared" si="474"/>
        <v>170.08932184082428</v>
      </c>
      <c r="EA79" s="181">
        <f t="shared" si="474"/>
        <v>171.15539106702184</v>
      </c>
      <c r="EB79" s="181">
        <f t="shared" si="474"/>
        <v>172.22814209771332</v>
      </c>
      <c r="EC79" s="181">
        <f t="shared" si="474"/>
        <v>173.3076168124598</v>
      </c>
      <c r="ED79" s="181">
        <f t="shared" si="474"/>
        <v>174.39385735331101</v>
      </c>
      <c r="EE79" s="181">
        <f t="shared" si="474"/>
        <v>175.48690612645052</v>
      </c>
      <c r="EF79" s="181">
        <f t="shared" si="474"/>
        <v>176.42797298784609</v>
      </c>
      <c r="EG79" s="181">
        <f t="shared" si="474"/>
        <v>177.53377099213679</v>
      </c>
      <c r="EH79" s="181">
        <f t="shared" si="474"/>
        <v>178.64649980907356</v>
      </c>
      <c r="EI79" s="181">
        <f t="shared" si="474"/>
        <v>179.76620287892635</v>
      </c>
      <c r="EJ79" s="181">
        <f t="shared" si="474"/>
        <v>180.89292391423592</v>
      </c>
      <c r="EK79" s="181">
        <f t="shared" ref="EK79:GV79" si="475">IF(EK75,EK78/EK75,0)</f>
        <v>182.02670690152027</v>
      </c>
      <c r="EL79" s="181">
        <f t="shared" si="475"/>
        <v>183.16759610299164</v>
      </c>
      <c r="EM79" s="181">
        <f t="shared" si="475"/>
        <v>184.31563605828475</v>
      </c>
      <c r="EN79" s="181">
        <f t="shared" si="475"/>
        <v>185.4708715861955</v>
      </c>
      <c r="EO79" s="181">
        <f t="shared" si="475"/>
        <v>186.63334778643051</v>
      </c>
      <c r="EP79" s="181">
        <f t="shared" si="475"/>
        <v>187.80311004136811</v>
      </c>
      <c r="EQ79" s="181">
        <f t="shared" si="475"/>
        <v>188.98020401782983</v>
      </c>
      <c r="ER79" s="181">
        <f t="shared" si="475"/>
        <v>189.99363009836489</v>
      </c>
      <c r="ES79" s="181">
        <f t="shared" si="475"/>
        <v>191.18445360232926</v>
      </c>
      <c r="ET79" s="181">
        <f t="shared" si="475"/>
        <v>192.38274083345581</v>
      </c>
      <c r="EU79" s="181">
        <f t="shared" si="475"/>
        <v>193.588538572164</v>
      </c>
      <c r="EV79" s="181">
        <f t="shared" si="475"/>
        <v>194.80189389207919</v>
      </c>
      <c r="EW79" s="181">
        <f t="shared" si="475"/>
        <v>196.02285416187019</v>
      </c>
      <c r="EX79" s="181">
        <f t="shared" si="475"/>
        <v>197.25146704709843</v>
      </c>
      <c r="EY79" s="181">
        <f t="shared" si="475"/>
        <v>198.48778051207904</v>
      </c>
      <c r="EZ79" s="181">
        <f t="shared" si="475"/>
        <v>0</v>
      </c>
      <c r="FA79" s="181">
        <f t="shared" si="475"/>
        <v>0</v>
      </c>
      <c r="FB79" s="181">
        <f t="shared" si="475"/>
        <v>0</v>
      </c>
      <c r="FC79" s="181">
        <f t="shared" si="475"/>
        <v>0</v>
      </c>
      <c r="FD79" s="181">
        <f t="shared" si="475"/>
        <v>0</v>
      </c>
      <c r="FE79" s="181">
        <f t="shared" si="475"/>
        <v>0</v>
      </c>
      <c r="FF79" s="181">
        <f t="shared" si="475"/>
        <v>0</v>
      </c>
      <c r="FG79" s="181">
        <f t="shared" si="475"/>
        <v>0</v>
      </c>
      <c r="FH79" s="181">
        <f t="shared" si="475"/>
        <v>0</v>
      </c>
      <c r="FI79" s="181">
        <f t="shared" si="475"/>
        <v>0</v>
      </c>
      <c r="FJ79" s="181">
        <f t="shared" si="475"/>
        <v>0</v>
      </c>
      <c r="FK79" s="181">
        <f t="shared" si="475"/>
        <v>0</v>
      </c>
      <c r="FL79" s="181">
        <f t="shared" si="475"/>
        <v>0</v>
      </c>
      <c r="FM79" s="181">
        <f t="shared" si="475"/>
        <v>0</v>
      </c>
      <c r="FN79" s="181">
        <f t="shared" si="475"/>
        <v>0</v>
      </c>
      <c r="FO79" s="181">
        <f t="shared" si="475"/>
        <v>0</v>
      </c>
      <c r="FP79" s="181">
        <f t="shared" si="475"/>
        <v>0</v>
      </c>
      <c r="FQ79" s="181">
        <f t="shared" si="475"/>
        <v>0</v>
      </c>
      <c r="FR79" s="181">
        <f t="shared" si="475"/>
        <v>0</v>
      </c>
      <c r="FS79" s="181">
        <f t="shared" si="475"/>
        <v>0</v>
      </c>
      <c r="FT79" s="181">
        <f t="shared" si="475"/>
        <v>0</v>
      </c>
      <c r="FU79" s="181">
        <f t="shared" si="475"/>
        <v>0</v>
      </c>
      <c r="FV79" s="181">
        <f t="shared" si="475"/>
        <v>0</v>
      </c>
      <c r="FW79" s="181">
        <f t="shared" si="475"/>
        <v>0</v>
      </c>
      <c r="FX79" s="181">
        <f t="shared" si="475"/>
        <v>0</v>
      </c>
      <c r="FY79" s="181">
        <f t="shared" si="475"/>
        <v>0</v>
      </c>
      <c r="FZ79" s="181">
        <f t="shared" si="475"/>
        <v>0</v>
      </c>
      <c r="GA79" s="181">
        <f t="shared" si="475"/>
        <v>0</v>
      </c>
      <c r="GB79" s="181">
        <f t="shared" si="475"/>
        <v>0</v>
      </c>
      <c r="GC79" s="181">
        <f t="shared" si="475"/>
        <v>0</v>
      </c>
      <c r="GD79" s="181">
        <f t="shared" si="475"/>
        <v>0</v>
      </c>
      <c r="GE79" s="181">
        <f t="shared" si="475"/>
        <v>0</v>
      </c>
      <c r="GF79" s="181">
        <f t="shared" si="475"/>
        <v>0</v>
      </c>
      <c r="GG79" s="181">
        <f t="shared" si="475"/>
        <v>0</v>
      </c>
      <c r="GH79" s="181">
        <f t="shared" si="475"/>
        <v>0</v>
      </c>
      <c r="GI79" s="181">
        <f t="shared" si="475"/>
        <v>0</v>
      </c>
      <c r="GJ79" s="181">
        <f t="shared" si="475"/>
        <v>0</v>
      </c>
      <c r="GK79" s="181">
        <f t="shared" si="475"/>
        <v>0</v>
      </c>
      <c r="GL79" s="181">
        <f t="shared" si="475"/>
        <v>0</v>
      </c>
      <c r="GM79" s="181">
        <f t="shared" si="475"/>
        <v>0</v>
      </c>
      <c r="GN79" s="181">
        <f t="shared" si="475"/>
        <v>0</v>
      </c>
      <c r="GO79" s="181">
        <f t="shared" si="475"/>
        <v>0</v>
      </c>
      <c r="GP79" s="181">
        <f t="shared" si="475"/>
        <v>0</v>
      </c>
      <c r="GQ79" s="181">
        <f t="shared" si="475"/>
        <v>0</v>
      </c>
      <c r="GR79" s="181">
        <f t="shared" si="475"/>
        <v>0</v>
      </c>
      <c r="GS79" s="181">
        <f t="shared" si="475"/>
        <v>0</v>
      </c>
      <c r="GT79" s="181">
        <f t="shared" si="475"/>
        <v>0</v>
      </c>
      <c r="GU79" s="181">
        <f t="shared" si="475"/>
        <v>0</v>
      </c>
      <c r="GV79" s="181">
        <f t="shared" si="475"/>
        <v>0</v>
      </c>
      <c r="GW79" s="181">
        <f t="shared" ref="GW79" si="476">IF(GW75,GW78/GW75,0)</f>
        <v>0</v>
      </c>
    </row>
    <row r="80" spans="1:205" x14ac:dyDescent="0.3">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row>
    <row r="81" spans="1:205" x14ac:dyDescent="0.3">
      <c r="D81" s="141" t="s">
        <v>125</v>
      </c>
      <c r="F81" s="7"/>
    </row>
    <row r="82" spans="1:205" x14ac:dyDescent="0.3">
      <c r="D82" s="141" t="s">
        <v>272</v>
      </c>
      <c r="F82" s="222">
        <f>'Operating Assumptions'!$F$116</f>
        <v>2</v>
      </c>
      <c r="G82" s="222">
        <f>'Operating Assumptions'!$F$116</f>
        <v>2</v>
      </c>
      <c r="L82" s="181">
        <f t="shared" ref="L82:AQ82" si="477">$F$82*L12</f>
        <v>0</v>
      </c>
      <c r="M82" s="181">
        <f t="shared" si="477"/>
        <v>0</v>
      </c>
      <c r="N82" s="181">
        <f t="shared" si="477"/>
        <v>0</v>
      </c>
      <c r="O82" s="181">
        <f t="shared" si="477"/>
        <v>0</v>
      </c>
      <c r="P82" s="181">
        <f t="shared" si="477"/>
        <v>0</v>
      </c>
      <c r="Q82" s="181">
        <f t="shared" si="477"/>
        <v>0</v>
      </c>
      <c r="R82" s="181">
        <f t="shared" si="477"/>
        <v>0</v>
      </c>
      <c r="S82" s="181">
        <f t="shared" si="477"/>
        <v>0</v>
      </c>
      <c r="T82" s="181">
        <f t="shared" si="477"/>
        <v>0</v>
      </c>
      <c r="U82" s="181">
        <f t="shared" si="477"/>
        <v>0</v>
      </c>
      <c r="V82" s="181">
        <f t="shared" si="477"/>
        <v>0</v>
      </c>
      <c r="W82" s="181">
        <f t="shared" si="477"/>
        <v>0</v>
      </c>
      <c r="X82" s="181">
        <f t="shared" si="477"/>
        <v>0</v>
      </c>
      <c r="Y82" s="181">
        <f t="shared" si="477"/>
        <v>0</v>
      </c>
      <c r="Z82" s="181">
        <f t="shared" si="477"/>
        <v>0</v>
      </c>
      <c r="AA82" s="181">
        <f t="shared" si="477"/>
        <v>0</v>
      </c>
      <c r="AB82" s="181">
        <f t="shared" si="477"/>
        <v>0</v>
      </c>
      <c r="AC82" s="181">
        <f t="shared" si="477"/>
        <v>0</v>
      </c>
      <c r="AD82" s="181">
        <f t="shared" si="477"/>
        <v>0</v>
      </c>
      <c r="AE82" s="181">
        <f t="shared" si="477"/>
        <v>0</v>
      </c>
      <c r="AF82" s="181">
        <f t="shared" si="477"/>
        <v>0</v>
      </c>
      <c r="AG82" s="181">
        <f t="shared" si="477"/>
        <v>0</v>
      </c>
      <c r="AH82" s="181">
        <f t="shared" si="477"/>
        <v>0</v>
      </c>
      <c r="AI82" s="181">
        <f t="shared" si="477"/>
        <v>0</v>
      </c>
      <c r="AJ82" s="181">
        <f t="shared" si="477"/>
        <v>0</v>
      </c>
      <c r="AK82" s="181">
        <f t="shared" si="477"/>
        <v>0</v>
      </c>
      <c r="AL82" s="181">
        <f t="shared" si="477"/>
        <v>0</v>
      </c>
      <c r="AM82" s="181">
        <f t="shared" si="477"/>
        <v>0</v>
      </c>
      <c r="AN82" s="181">
        <f t="shared" si="477"/>
        <v>0</v>
      </c>
      <c r="AO82" s="181">
        <f t="shared" si="477"/>
        <v>0</v>
      </c>
      <c r="AP82" s="181">
        <f t="shared" si="477"/>
        <v>0</v>
      </c>
      <c r="AQ82" s="181">
        <f t="shared" si="477"/>
        <v>0</v>
      </c>
      <c r="AR82" s="181">
        <f t="shared" ref="AR82:BW82" si="478">$F$82*AR12</f>
        <v>0</v>
      </c>
      <c r="AS82" s="181">
        <f t="shared" si="478"/>
        <v>0</v>
      </c>
      <c r="AT82" s="181">
        <f t="shared" si="478"/>
        <v>0</v>
      </c>
      <c r="AU82" s="181">
        <f t="shared" si="478"/>
        <v>0</v>
      </c>
      <c r="AV82" s="181">
        <f t="shared" si="478"/>
        <v>0</v>
      </c>
      <c r="AW82" s="181">
        <f t="shared" si="478"/>
        <v>0</v>
      </c>
      <c r="AX82" s="181">
        <f t="shared" si="478"/>
        <v>0</v>
      </c>
      <c r="AY82" s="181">
        <f t="shared" si="478"/>
        <v>0</v>
      </c>
      <c r="AZ82" s="181">
        <f t="shared" si="478"/>
        <v>0</v>
      </c>
      <c r="BA82" s="181">
        <f t="shared" si="478"/>
        <v>0</v>
      </c>
      <c r="BB82" s="181">
        <f t="shared" si="478"/>
        <v>0</v>
      </c>
      <c r="BC82" s="181">
        <f t="shared" si="478"/>
        <v>0</v>
      </c>
      <c r="BD82" s="181">
        <f t="shared" si="478"/>
        <v>2</v>
      </c>
      <c r="BE82" s="181">
        <f t="shared" si="478"/>
        <v>2</v>
      </c>
      <c r="BF82" s="181">
        <f t="shared" si="478"/>
        <v>2</v>
      </c>
      <c r="BG82" s="181">
        <f t="shared" si="478"/>
        <v>2</v>
      </c>
      <c r="BH82" s="181">
        <f t="shared" si="478"/>
        <v>2</v>
      </c>
      <c r="BI82" s="181">
        <f t="shared" si="478"/>
        <v>2</v>
      </c>
      <c r="BJ82" s="181">
        <f t="shared" si="478"/>
        <v>2</v>
      </c>
      <c r="BK82" s="181">
        <f t="shared" si="478"/>
        <v>2</v>
      </c>
      <c r="BL82" s="181">
        <f t="shared" si="478"/>
        <v>2</v>
      </c>
      <c r="BM82" s="181">
        <f t="shared" si="478"/>
        <v>2</v>
      </c>
      <c r="BN82" s="181">
        <f t="shared" si="478"/>
        <v>2</v>
      </c>
      <c r="BO82" s="181">
        <f t="shared" si="478"/>
        <v>2</v>
      </c>
      <c r="BP82" s="181">
        <f t="shared" si="478"/>
        <v>2</v>
      </c>
      <c r="BQ82" s="181">
        <f t="shared" si="478"/>
        <v>2</v>
      </c>
      <c r="BR82" s="181">
        <f t="shared" si="478"/>
        <v>2</v>
      </c>
      <c r="BS82" s="181">
        <f t="shared" si="478"/>
        <v>2</v>
      </c>
      <c r="BT82" s="181">
        <f t="shared" si="478"/>
        <v>2</v>
      </c>
      <c r="BU82" s="181">
        <f t="shared" si="478"/>
        <v>2</v>
      </c>
      <c r="BV82" s="181">
        <f t="shared" si="478"/>
        <v>2</v>
      </c>
      <c r="BW82" s="181">
        <f t="shared" si="478"/>
        <v>2</v>
      </c>
      <c r="BX82" s="181">
        <f t="shared" ref="BX82:DC82" si="479">$F$82*BX12</f>
        <v>2</v>
      </c>
      <c r="BY82" s="181">
        <f t="shared" si="479"/>
        <v>2</v>
      </c>
      <c r="BZ82" s="181">
        <f t="shared" si="479"/>
        <v>2</v>
      </c>
      <c r="CA82" s="181">
        <f t="shared" si="479"/>
        <v>2</v>
      </c>
      <c r="CB82" s="181">
        <f t="shared" si="479"/>
        <v>2</v>
      </c>
      <c r="CC82" s="181">
        <f t="shared" si="479"/>
        <v>2</v>
      </c>
      <c r="CD82" s="181">
        <f t="shared" si="479"/>
        <v>2</v>
      </c>
      <c r="CE82" s="181">
        <f t="shared" si="479"/>
        <v>2</v>
      </c>
      <c r="CF82" s="181">
        <f t="shared" si="479"/>
        <v>2</v>
      </c>
      <c r="CG82" s="181">
        <f t="shared" si="479"/>
        <v>2</v>
      </c>
      <c r="CH82" s="181">
        <f t="shared" si="479"/>
        <v>2</v>
      </c>
      <c r="CI82" s="181">
        <f t="shared" si="479"/>
        <v>2</v>
      </c>
      <c r="CJ82" s="181">
        <f t="shared" si="479"/>
        <v>2</v>
      </c>
      <c r="CK82" s="181">
        <f t="shared" si="479"/>
        <v>2</v>
      </c>
      <c r="CL82" s="181">
        <f t="shared" si="479"/>
        <v>2</v>
      </c>
      <c r="CM82" s="181">
        <f t="shared" si="479"/>
        <v>2</v>
      </c>
      <c r="CN82" s="181">
        <f t="shared" si="479"/>
        <v>2</v>
      </c>
      <c r="CO82" s="181">
        <f t="shared" si="479"/>
        <v>2</v>
      </c>
      <c r="CP82" s="181">
        <f t="shared" si="479"/>
        <v>2</v>
      </c>
      <c r="CQ82" s="181">
        <f t="shared" si="479"/>
        <v>2</v>
      </c>
      <c r="CR82" s="181">
        <f t="shared" si="479"/>
        <v>2</v>
      </c>
      <c r="CS82" s="181">
        <f t="shared" si="479"/>
        <v>2</v>
      </c>
      <c r="CT82" s="181">
        <f t="shared" si="479"/>
        <v>2</v>
      </c>
      <c r="CU82" s="181">
        <f t="shared" si="479"/>
        <v>2</v>
      </c>
      <c r="CV82" s="181">
        <f t="shared" si="479"/>
        <v>2</v>
      </c>
      <c r="CW82" s="181">
        <f t="shared" si="479"/>
        <v>2</v>
      </c>
      <c r="CX82" s="181">
        <f t="shared" si="479"/>
        <v>2</v>
      </c>
      <c r="CY82" s="181">
        <f t="shared" si="479"/>
        <v>2</v>
      </c>
      <c r="CZ82" s="181">
        <f t="shared" si="479"/>
        <v>2</v>
      </c>
      <c r="DA82" s="181">
        <f t="shared" si="479"/>
        <v>2</v>
      </c>
      <c r="DB82" s="181">
        <f t="shared" si="479"/>
        <v>2</v>
      </c>
      <c r="DC82" s="181">
        <f t="shared" si="479"/>
        <v>2</v>
      </c>
      <c r="DD82" s="181">
        <f t="shared" ref="DD82:EI82" si="480">$F$82*DD12</f>
        <v>2</v>
      </c>
      <c r="DE82" s="181">
        <f t="shared" si="480"/>
        <v>2</v>
      </c>
      <c r="DF82" s="181">
        <f t="shared" si="480"/>
        <v>2</v>
      </c>
      <c r="DG82" s="181">
        <f t="shared" si="480"/>
        <v>2</v>
      </c>
      <c r="DH82" s="181">
        <f t="shared" si="480"/>
        <v>2</v>
      </c>
      <c r="DI82" s="181">
        <f t="shared" si="480"/>
        <v>2</v>
      </c>
      <c r="DJ82" s="181">
        <f t="shared" si="480"/>
        <v>2</v>
      </c>
      <c r="DK82" s="181">
        <f t="shared" si="480"/>
        <v>2</v>
      </c>
      <c r="DL82" s="181">
        <f t="shared" si="480"/>
        <v>2</v>
      </c>
      <c r="DM82" s="181">
        <f t="shared" si="480"/>
        <v>2</v>
      </c>
      <c r="DN82" s="181">
        <f t="shared" si="480"/>
        <v>2</v>
      </c>
      <c r="DO82" s="181">
        <f t="shared" si="480"/>
        <v>2</v>
      </c>
      <c r="DP82" s="181">
        <f t="shared" si="480"/>
        <v>2</v>
      </c>
      <c r="DQ82" s="181">
        <f t="shared" si="480"/>
        <v>2</v>
      </c>
      <c r="DR82" s="181">
        <f t="shared" si="480"/>
        <v>2</v>
      </c>
      <c r="DS82" s="181">
        <f t="shared" si="480"/>
        <v>2</v>
      </c>
      <c r="DT82" s="181">
        <f t="shared" si="480"/>
        <v>2</v>
      </c>
      <c r="DU82" s="181">
        <f t="shared" si="480"/>
        <v>2</v>
      </c>
      <c r="DV82" s="181">
        <f t="shared" si="480"/>
        <v>2</v>
      </c>
      <c r="DW82" s="181">
        <f t="shared" si="480"/>
        <v>2</v>
      </c>
      <c r="DX82" s="181">
        <f t="shared" si="480"/>
        <v>2</v>
      </c>
      <c r="DY82" s="181">
        <f t="shared" si="480"/>
        <v>2</v>
      </c>
      <c r="DZ82" s="181">
        <f t="shared" si="480"/>
        <v>2</v>
      </c>
      <c r="EA82" s="181">
        <f t="shared" si="480"/>
        <v>2</v>
      </c>
      <c r="EB82" s="181">
        <f t="shared" si="480"/>
        <v>2</v>
      </c>
      <c r="EC82" s="181">
        <f t="shared" si="480"/>
        <v>2</v>
      </c>
      <c r="ED82" s="181">
        <f t="shared" si="480"/>
        <v>2</v>
      </c>
      <c r="EE82" s="181">
        <f t="shared" si="480"/>
        <v>2</v>
      </c>
      <c r="EF82" s="181">
        <f t="shared" si="480"/>
        <v>2</v>
      </c>
      <c r="EG82" s="181">
        <f t="shared" si="480"/>
        <v>2</v>
      </c>
      <c r="EH82" s="181">
        <f t="shared" si="480"/>
        <v>2</v>
      </c>
      <c r="EI82" s="181">
        <f t="shared" si="480"/>
        <v>2</v>
      </c>
      <c r="EJ82" s="181">
        <f t="shared" ref="EJ82:FO82" si="481">$F$82*EJ12</f>
        <v>2</v>
      </c>
      <c r="EK82" s="181">
        <f t="shared" si="481"/>
        <v>2</v>
      </c>
      <c r="EL82" s="181">
        <f t="shared" si="481"/>
        <v>2</v>
      </c>
      <c r="EM82" s="181">
        <f t="shared" si="481"/>
        <v>2</v>
      </c>
      <c r="EN82" s="181">
        <f t="shared" si="481"/>
        <v>2</v>
      </c>
      <c r="EO82" s="181">
        <f t="shared" si="481"/>
        <v>2</v>
      </c>
      <c r="EP82" s="181">
        <f t="shared" si="481"/>
        <v>2</v>
      </c>
      <c r="EQ82" s="181">
        <f t="shared" si="481"/>
        <v>2</v>
      </c>
      <c r="ER82" s="181">
        <f t="shared" si="481"/>
        <v>2</v>
      </c>
      <c r="ES82" s="181">
        <f t="shared" si="481"/>
        <v>2</v>
      </c>
      <c r="ET82" s="181">
        <f t="shared" si="481"/>
        <v>2</v>
      </c>
      <c r="EU82" s="181">
        <f t="shared" si="481"/>
        <v>2</v>
      </c>
      <c r="EV82" s="181">
        <f t="shared" si="481"/>
        <v>2</v>
      </c>
      <c r="EW82" s="181">
        <f t="shared" si="481"/>
        <v>2</v>
      </c>
      <c r="EX82" s="181">
        <f t="shared" si="481"/>
        <v>2</v>
      </c>
      <c r="EY82" s="181">
        <f t="shared" si="481"/>
        <v>2</v>
      </c>
      <c r="EZ82" s="181">
        <f t="shared" si="481"/>
        <v>0</v>
      </c>
      <c r="FA82" s="181">
        <f t="shared" si="481"/>
        <v>0</v>
      </c>
      <c r="FB82" s="181">
        <f t="shared" si="481"/>
        <v>0</v>
      </c>
      <c r="FC82" s="181">
        <f t="shared" si="481"/>
        <v>0</v>
      </c>
      <c r="FD82" s="181">
        <f t="shared" si="481"/>
        <v>0</v>
      </c>
      <c r="FE82" s="181">
        <f t="shared" si="481"/>
        <v>0</v>
      </c>
      <c r="FF82" s="181">
        <f t="shared" si="481"/>
        <v>0</v>
      </c>
      <c r="FG82" s="181">
        <f t="shared" si="481"/>
        <v>0</v>
      </c>
      <c r="FH82" s="181">
        <f t="shared" si="481"/>
        <v>0</v>
      </c>
      <c r="FI82" s="181">
        <f t="shared" si="481"/>
        <v>0</v>
      </c>
      <c r="FJ82" s="181">
        <f t="shared" si="481"/>
        <v>0</v>
      </c>
      <c r="FK82" s="181">
        <f t="shared" si="481"/>
        <v>0</v>
      </c>
      <c r="FL82" s="181">
        <f t="shared" si="481"/>
        <v>0</v>
      </c>
      <c r="FM82" s="181">
        <f t="shared" si="481"/>
        <v>0</v>
      </c>
      <c r="FN82" s="181">
        <f t="shared" si="481"/>
        <v>0</v>
      </c>
      <c r="FO82" s="181">
        <f t="shared" si="481"/>
        <v>0</v>
      </c>
      <c r="FP82" s="181">
        <f t="shared" ref="FP82:GW82" si="482">$F$82*FP12</f>
        <v>0</v>
      </c>
      <c r="FQ82" s="181">
        <f t="shared" si="482"/>
        <v>0</v>
      </c>
      <c r="FR82" s="181">
        <f t="shared" si="482"/>
        <v>0</v>
      </c>
      <c r="FS82" s="181">
        <f t="shared" si="482"/>
        <v>0</v>
      </c>
      <c r="FT82" s="181">
        <f t="shared" si="482"/>
        <v>0</v>
      </c>
      <c r="FU82" s="181">
        <f t="shared" si="482"/>
        <v>0</v>
      </c>
      <c r="FV82" s="181">
        <f t="shared" si="482"/>
        <v>0</v>
      </c>
      <c r="FW82" s="181">
        <f t="shared" si="482"/>
        <v>0</v>
      </c>
      <c r="FX82" s="181">
        <f t="shared" si="482"/>
        <v>0</v>
      </c>
      <c r="FY82" s="181">
        <f t="shared" si="482"/>
        <v>0</v>
      </c>
      <c r="FZ82" s="181">
        <f t="shared" si="482"/>
        <v>0</v>
      </c>
      <c r="GA82" s="181">
        <f t="shared" si="482"/>
        <v>0</v>
      </c>
      <c r="GB82" s="181">
        <f t="shared" si="482"/>
        <v>0</v>
      </c>
      <c r="GC82" s="181">
        <f t="shared" si="482"/>
        <v>0</v>
      </c>
      <c r="GD82" s="181">
        <f t="shared" si="482"/>
        <v>0</v>
      </c>
      <c r="GE82" s="181">
        <f t="shared" si="482"/>
        <v>0</v>
      </c>
      <c r="GF82" s="181">
        <f t="shared" si="482"/>
        <v>0</v>
      </c>
      <c r="GG82" s="181">
        <f t="shared" si="482"/>
        <v>0</v>
      </c>
      <c r="GH82" s="181">
        <f t="shared" si="482"/>
        <v>0</v>
      </c>
      <c r="GI82" s="181">
        <f t="shared" si="482"/>
        <v>0</v>
      </c>
      <c r="GJ82" s="181">
        <f t="shared" si="482"/>
        <v>0</v>
      </c>
      <c r="GK82" s="181">
        <f t="shared" si="482"/>
        <v>0</v>
      </c>
      <c r="GL82" s="181">
        <f t="shared" si="482"/>
        <v>0</v>
      </c>
      <c r="GM82" s="181">
        <f t="shared" si="482"/>
        <v>0</v>
      </c>
      <c r="GN82" s="181">
        <f t="shared" si="482"/>
        <v>0</v>
      </c>
      <c r="GO82" s="181">
        <f t="shared" si="482"/>
        <v>0</v>
      </c>
      <c r="GP82" s="181">
        <f t="shared" si="482"/>
        <v>0</v>
      </c>
      <c r="GQ82" s="181">
        <f t="shared" si="482"/>
        <v>0</v>
      </c>
      <c r="GR82" s="181">
        <f t="shared" si="482"/>
        <v>0</v>
      </c>
      <c r="GS82" s="181">
        <f t="shared" si="482"/>
        <v>0</v>
      </c>
      <c r="GT82" s="181">
        <f t="shared" si="482"/>
        <v>0</v>
      </c>
      <c r="GU82" s="181">
        <f t="shared" si="482"/>
        <v>0</v>
      </c>
      <c r="GV82" s="181">
        <f t="shared" si="482"/>
        <v>0</v>
      </c>
      <c r="GW82" s="181">
        <f t="shared" si="482"/>
        <v>0</v>
      </c>
    </row>
    <row r="83" spans="1:205" x14ac:dyDescent="0.3">
      <c r="D83" s="141" t="s">
        <v>273</v>
      </c>
      <c r="L83" s="181">
        <f t="shared" ref="L83:AQ83" si="483">L44</f>
        <v>1.0020598362698427</v>
      </c>
      <c r="M83" s="181">
        <f t="shared" si="483"/>
        <v>1.004123915465144</v>
      </c>
      <c r="N83" s="181">
        <f t="shared" si="483"/>
        <v>1.0061922463256356</v>
      </c>
      <c r="O83" s="181">
        <f t="shared" si="483"/>
        <v>1.0082648376090517</v>
      </c>
      <c r="P83" s="181">
        <f t="shared" si="483"/>
        <v>1.0103416980911659</v>
      </c>
      <c r="Q83" s="181">
        <f t="shared" si="483"/>
        <v>1.0124228365658285</v>
      </c>
      <c r="R83" s="181">
        <f t="shared" si="483"/>
        <v>1.0145082618450039</v>
      </c>
      <c r="S83" s="181">
        <f t="shared" si="483"/>
        <v>1.0165979827588074</v>
      </c>
      <c r="T83" s="181">
        <f t="shared" si="483"/>
        <v>1.0186920081555431</v>
      </c>
      <c r="U83" s="181">
        <f t="shared" si="483"/>
        <v>1.0207903469017408</v>
      </c>
      <c r="V83" s="181">
        <f t="shared" si="483"/>
        <v>1.0228930078821943</v>
      </c>
      <c r="W83" s="181">
        <f t="shared" si="483"/>
        <v>1.0249999999999986</v>
      </c>
      <c r="X83" s="181">
        <f t="shared" si="483"/>
        <v>1.0271113321765875</v>
      </c>
      <c r="Y83" s="181">
        <f t="shared" si="483"/>
        <v>1.0292270133517714</v>
      </c>
      <c r="Z83" s="181">
        <f t="shared" si="483"/>
        <v>1.0313470524837753</v>
      </c>
      <c r="AA83" s="181">
        <f t="shared" si="483"/>
        <v>1.0334714585492768</v>
      </c>
      <c r="AB83" s="181">
        <f t="shared" si="483"/>
        <v>1.0356002405434439</v>
      </c>
      <c r="AC83" s="181">
        <f t="shared" si="483"/>
        <v>1.0377334074799731</v>
      </c>
      <c r="AD83" s="181">
        <f t="shared" si="483"/>
        <v>1.0398709683911278</v>
      </c>
      <c r="AE83" s="181">
        <f t="shared" si="483"/>
        <v>1.0420129323277763</v>
      </c>
      <c r="AF83" s="181">
        <f t="shared" si="483"/>
        <v>1.0441593083594303</v>
      </c>
      <c r="AG83" s="181">
        <f t="shared" si="483"/>
        <v>1.0463101055742829</v>
      </c>
      <c r="AH83" s="181">
        <f t="shared" si="483"/>
        <v>1.0484653330792479</v>
      </c>
      <c r="AI83" s="181">
        <f t="shared" si="483"/>
        <v>1.0506249999999973</v>
      </c>
      <c r="AJ83" s="181">
        <f t="shared" si="483"/>
        <v>1.0527891154810007</v>
      </c>
      <c r="AK83" s="181">
        <f t="shared" si="483"/>
        <v>1.0549576886855641</v>
      </c>
      <c r="AL83" s="181">
        <f t="shared" si="483"/>
        <v>1.057130728795868</v>
      </c>
      <c r="AM83" s="181">
        <f t="shared" si="483"/>
        <v>1.0593082450130069</v>
      </c>
      <c r="AN83" s="181">
        <f t="shared" si="483"/>
        <v>1.0614902465570282</v>
      </c>
      <c r="AO83" s="181">
        <f t="shared" si="483"/>
        <v>1.0636767426669707</v>
      </c>
      <c r="AP83" s="181">
        <f t="shared" si="483"/>
        <v>1.0658677426009042</v>
      </c>
      <c r="AQ83" s="181">
        <f t="shared" si="483"/>
        <v>1.068063255635969</v>
      </c>
      <c r="AR83" s="181">
        <f t="shared" ref="AR83:BW83" si="484">AR44</f>
        <v>1.0702632910684142</v>
      </c>
      <c r="AS83" s="181">
        <f t="shared" si="484"/>
        <v>1.0724678582136382</v>
      </c>
      <c r="AT83" s="181">
        <f t="shared" si="484"/>
        <v>1.0746769664062272</v>
      </c>
      <c r="AU83" s="181">
        <f t="shared" si="484"/>
        <v>1.0768906249999954</v>
      </c>
      <c r="AV83" s="181">
        <f t="shared" si="484"/>
        <v>1.079108843368024</v>
      </c>
      <c r="AW83" s="181">
        <f t="shared" si="484"/>
        <v>1.0813316309027015</v>
      </c>
      <c r="AX83" s="181">
        <f t="shared" si="484"/>
        <v>1.0835589970157631</v>
      </c>
      <c r="AY83" s="181">
        <f t="shared" si="484"/>
        <v>1.0857909511383306</v>
      </c>
      <c r="AZ83" s="181">
        <f t="shared" si="484"/>
        <v>1.0880275027209523</v>
      </c>
      <c r="BA83" s="181">
        <f t="shared" si="484"/>
        <v>1.0902686612336434</v>
      </c>
      <c r="BB83" s="181">
        <f t="shared" si="484"/>
        <v>1.0925144361659254</v>
      </c>
      <c r="BC83" s="181">
        <f t="shared" si="484"/>
        <v>1.0947648370268668</v>
      </c>
      <c r="BD83" s="181">
        <f t="shared" si="484"/>
        <v>1.1015438905663819</v>
      </c>
      <c r="BE83" s="181">
        <f t="shared" si="484"/>
        <v>1.1083649216752685</v>
      </c>
      <c r="BF83" s="181">
        <f t="shared" si="484"/>
        <v>1.115228190288976</v>
      </c>
      <c r="BG83" s="181">
        <f t="shared" si="484"/>
        <v>1.1221339579525387</v>
      </c>
      <c r="BH83" s="181">
        <f t="shared" si="484"/>
        <v>1.1290824878305417</v>
      </c>
      <c r="BI83" s="181">
        <f t="shared" si="484"/>
        <v>1.1360740447171505</v>
      </c>
      <c r="BJ83" s="181">
        <f t="shared" si="484"/>
        <v>1.1431088950462007</v>
      </c>
      <c r="BK83" s="181">
        <f t="shared" si="484"/>
        <v>1.1501873069013524</v>
      </c>
      <c r="BL83" s="181">
        <f t="shared" si="484"/>
        <v>1.1573095500263055</v>
      </c>
      <c r="BM83" s="181">
        <f t="shared" si="484"/>
        <v>1.1644758958350794</v>
      </c>
      <c r="BN83" s="181">
        <f t="shared" si="484"/>
        <v>1.1716866174223559</v>
      </c>
      <c r="BO83" s="181">
        <f t="shared" si="484"/>
        <v>1.1789419895738864</v>
      </c>
      <c r="BP83" s="181">
        <f t="shared" si="484"/>
        <v>1.1862422887769635</v>
      </c>
      <c r="BQ83" s="181">
        <f t="shared" si="484"/>
        <v>1.1935877932309569</v>
      </c>
      <c r="BR83" s="181">
        <f t="shared" si="484"/>
        <v>1.2009787828579153</v>
      </c>
      <c r="BS83" s="181">
        <f t="shared" si="484"/>
        <v>1.2084155393132341</v>
      </c>
      <c r="BT83" s="181">
        <f t="shared" si="484"/>
        <v>1.2158983459963879</v>
      </c>
      <c r="BU83" s="181">
        <f t="shared" si="484"/>
        <v>1.2234274880617311</v>
      </c>
      <c r="BV83" s="181">
        <f t="shared" si="484"/>
        <v>1.2310032524293635</v>
      </c>
      <c r="BW83" s="181">
        <f t="shared" si="484"/>
        <v>1.2386259277960652</v>
      </c>
      <c r="BX83" s="181">
        <f t="shared" ref="BX83:DC83" si="485">BX44</f>
        <v>1.246295804646298</v>
      </c>
      <c r="BY83" s="181">
        <f t="shared" si="485"/>
        <v>1.2540131752632746</v>
      </c>
      <c r="BZ83" s="181">
        <f t="shared" si="485"/>
        <v>1.2617783337400978</v>
      </c>
      <c r="CA83" s="181">
        <f t="shared" si="485"/>
        <v>1.2695915759909673</v>
      </c>
      <c r="CB83" s="181">
        <f t="shared" si="485"/>
        <v>1.2774531997624559</v>
      </c>
      <c r="CC83" s="181">
        <f t="shared" si="485"/>
        <v>1.285363504644857</v>
      </c>
      <c r="CD83" s="181">
        <f t="shared" si="485"/>
        <v>1.2933227920836008</v>
      </c>
      <c r="CE83" s="181">
        <f t="shared" si="485"/>
        <v>1.3013313653907419</v>
      </c>
      <c r="CF83" s="181">
        <f t="shared" si="485"/>
        <v>1.3093895297565177</v>
      </c>
      <c r="CG83" s="181">
        <f t="shared" si="485"/>
        <v>1.3174975922609788</v>
      </c>
      <c r="CH83" s="181">
        <f t="shared" si="485"/>
        <v>1.3256558618856913</v>
      </c>
      <c r="CI83" s="181">
        <f t="shared" si="485"/>
        <v>1.3338646495255109</v>
      </c>
      <c r="CJ83" s="181">
        <f t="shared" si="485"/>
        <v>1.3421242680004311</v>
      </c>
      <c r="CK83" s="181">
        <f t="shared" si="485"/>
        <v>1.3504350320675038</v>
      </c>
      <c r="CL83" s="181">
        <f t="shared" si="485"/>
        <v>1.3587972584328341</v>
      </c>
      <c r="CM83" s="181">
        <f t="shared" si="485"/>
        <v>1.3672112657636493</v>
      </c>
      <c r="CN83" s="181">
        <f t="shared" si="485"/>
        <v>1.3756773747004425</v>
      </c>
      <c r="CO83" s="181">
        <f t="shared" si="485"/>
        <v>1.3841959078691921</v>
      </c>
      <c r="CP83" s="181">
        <f t="shared" si="485"/>
        <v>1.3927671898936556</v>
      </c>
      <c r="CQ83" s="181">
        <f t="shared" si="485"/>
        <v>1.401391547407741</v>
      </c>
      <c r="CR83" s="181">
        <f t="shared" si="485"/>
        <v>1.4100693090679539</v>
      </c>
      <c r="CS83" s="181">
        <f t="shared" si="485"/>
        <v>1.4188008055659223</v>
      </c>
      <c r="CT83" s="181">
        <f t="shared" si="485"/>
        <v>1.4275863696409974</v>
      </c>
      <c r="CU83" s="181">
        <f t="shared" si="485"/>
        <v>1.436426336092935</v>
      </c>
      <c r="CV83" s="181">
        <f t="shared" si="485"/>
        <v>1.4453210417946534</v>
      </c>
      <c r="CW83" s="181">
        <f t="shared" si="485"/>
        <v>1.4542708257050709</v>
      </c>
      <c r="CX83" s="181">
        <f t="shared" si="485"/>
        <v>1.463276028882023</v>
      </c>
      <c r="CY83" s="181">
        <f t="shared" si="485"/>
        <v>1.4723369944952591</v>
      </c>
      <c r="CZ83" s="181">
        <f t="shared" si="485"/>
        <v>1.4814540678395205</v>
      </c>
      <c r="DA83" s="181">
        <f t="shared" si="485"/>
        <v>1.4906275963476985</v>
      </c>
      <c r="DB83" s="181">
        <f t="shared" si="485"/>
        <v>1.4998579296040742</v>
      </c>
      <c r="DC83" s="181">
        <f t="shared" si="485"/>
        <v>1.5091454193576412</v>
      </c>
      <c r="DD83" s="181">
        <f t="shared" ref="DD83:EI83" si="486">DD44</f>
        <v>1.5184904195355091</v>
      </c>
      <c r="DE83" s="181">
        <f t="shared" si="486"/>
        <v>1.5278932862563914</v>
      </c>
      <c r="DF83" s="181">
        <f t="shared" si="486"/>
        <v>1.5373543778441765</v>
      </c>
      <c r="DG83" s="181">
        <f t="shared" si="486"/>
        <v>1.5468740548415827</v>
      </c>
      <c r="DH83" s="181">
        <f t="shared" si="486"/>
        <v>1.5564526800238974</v>
      </c>
      <c r="DI83" s="181">
        <f t="shared" si="486"/>
        <v>1.5660906184128018</v>
      </c>
      <c r="DJ83" s="181">
        <f t="shared" si="486"/>
        <v>1.5757882372902816</v>
      </c>
      <c r="DK83" s="181">
        <f t="shared" si="486"/>
        <v>1.5855459062126229</v>
      </c>
      <c r="DL83" s="181">
        <f t="shared" si="486"/>
        <v>1.5953639970244953</v>
      </c>
      <c r="DM83" s="181">
        <f t="shared" si="486"/>
        <v>1.6052428838731223</v>
      </c>
      <c r="DN83" s="181">
        <f t="shared" si="486"/>
        <v>1.6151829432225391</v>
      </c>
      <c r="DO83" s="181">
        <f t="shared" si="486"/>
        <v>1.625184553867939</v>
      </c>
      <c r="DP83" s="181">
        <f t="shared" si="486"/>
        <v>1.6352480969501082</v>
      </c>
      <c r="DQ83" s="181">
        <f t="shared" si="486"/>
        <v>1.645373955969951</v>
      </c>
      <c r="DR83" s="181">
        <f t="shared" si="486"/>
        <v>1.6555625168031032</v>
      </c>
      <c r="DS83" s="181">
        <f t="shared" si="486"/>
        <v>1.6658141677146381</v>
      </c>
      <c r="DT83" s="181">
        <f t="shared" si="486"/>
        <v>1.6761292993738617</v>
      </c>
      <c r="DU83" s="181">
        <f t="shared" si="486"/>
        <v>1.6865083048692004</v>
      </c>
      <c r="DV83" s="181">
        <f t="shared" si="486"/>
        <v>1.6969515797231816</v>
      </c>
      <c r="DW83" s="181">
        <f t="shared" si="486"/>
        <v>1.7074595219075048</v>
      </c>
      <c r="DX83" s="181">
        <f t="shared" si="486"/>
        <v>1.718032531858209</v>
      </c>
      <c r="DY83" s="181">
        <f t="shared" si="486"/>
        <v>1.7286710124909312</v>
      </c>
      <c r="DZ83" s="181">
        <f t="shared" si="486"/>
        <v>1.7393753692162619</v>
      </c>
      <c r="EA83" s="181">
        <f t="shared" si="486"/>
        <v>1.7501460099551933</v>
      </c>
      <c r="EB83" s="181">
        <f t="shared" si="486"/>
        <v>1.760983345154665</v>
      </c>
      <c r="EC83" s="181">
        <f t="shared" si="486"/>
        <v>1.7718877878032053</v>
      </c>
      <c r="ED83" s="181">
        <f t="shared" si="486"/>
        <v>1.7828597534466692</v>
      </c>
      <c r="EE83" s="181">
        <f t="shared" si="486"/>
        <v>1.7938996602040738</v>
      </c>
      <c r="EF83" s="181">
        <f t="shared" si="486"/>
        <v>1.8050079287835323</v>
      </c>
      <c r="EG83" s="181">
        <f t="shared" si="486"/>
        <v>1.8161849824982861</v>
      </c>
      <c r="EH83" s="181">
        <f t="shared" si="486"/>
        <v>1.8274312472828365</v>
      </c>
      <c r="EI83" s="181">
        <f t="shared" si="486"/>
        <v>1.8387471517091762</v>
      </c>
      <c r="EJ83" s="181">
        <f t="shared" ref="EJ83:FO83" si="487">EJ44</f>
        <v>1.8501331270031212</v>
      </c>
      <c r="EK83" s="181">
        <f t="shared" si="487"/>
        <v>1.8615896070607438</v>
      </c>
      <c r="EL83" s="181">
        <f t="shared" si="487"/>
        <v>1.8731170284649081</v>
      </c>
      <c r="EM83" s="181">
        <f t="shared" si="487"/>
        <v>1.8847158305019063</v>
      </c>
      <c r="EN83" s="181">
        <f t="shared" si="487"/>
        <v>1.8963864551781999</v>
      </c>
      <c r="EO83" s="181">
        <f t="shared" si="487"/>
        <v>1.9081293472372631</v>
      </c>
      <c r="EP83" s="181">
        <f t="shared" si="487"/>
        <v>1.9199449541765314</v>
      </c>
      <c r="EQ83" s="181">
        <f t="shared" si="487"/>
        <v>1.9318337262644547</v>
      </c>
      <c r="ER83" s="181">
        <f t="shared" si="487"/>
        <v>1.9437961165576556</v>
      </c>
      <c r="ES83" s="181">
        <f t="shared" si="487"/>
        <v>1.9558325809181953</v>
      </c>
      <c r="ET83" s="181">
        <f t="shared" si="487"/>
        <v>1.9679435780309453</v>
      </c>
      <c r="EU83" s="181">
        <f t="shared" si="487"/>
        <v>1.9801295694210665</v>
      </c>
      <c r="EV83" s="181">
        <f t="shared" si="487"/>
        <v>1.9923910194715975</v>
      </c>
      <c r="EW83" s="181">
        <f t="shared" si="487"/>
        <v>2.004728395441151</v>
      </c>
      <c r="EX83" s="181">
        <f t="shared" si="487"/>
        <v>2.0171421674817198</v>
      </c>
      <c r="EY83" s="181">
        <f t="shared" si="487"/>
        <v>2.029632808656594</v>
      </c>
      <c r="EZ83" s="181">
        <f t="shared" si="487"/>
        <v>2.0422007949583882</v>
      </c>
      <c r="FA83" s="181">
        <f t="shared" si="487"/>
        <v>2.0548466053271803</v>
      </c>
      <c r="FB83" s="181">
        <f t="shared" si="487"/>
        <v>2.0675707216687633</v>
      </c>
      <c r="FC83" s="181">
        <f t="shared" si="487"/>
        <v>2.0803736288730095</v>
      </c>
      <c r="FD83" s="181">
        <f t="shared" si="487"/>
        <v>2.0932558148323488</v>
      </c>
      <c r="FE83" s="181">
        <f t="shared" si="487"/>
        <v>2.1062177704603608</v>
      </c>
      <c r="FF83" s="181">
        <f t="shared" si="487"/>
        <v>2.1192599897104833</v>
      </c>
      <c r="FG83" s="181">
        <f t="shared" si="487"/>
        <v>2.1323829695948358</v>
      </c>
      <c r="FH83" s="181">
        <f t="shared" si="487"/>
        <v>2.1455872102031583</v>
      </c>
      <c r="FI83" s="181">
        <f t="shared" si="487"/>
        <v>2.1588732147218708</v>
      </c>
      <c r="FJ83" s="181">
        <f t="shared" si="487"/>
        <v>2.1722414894532465</v>
      </c>
      <c r="FK83" s="181">
        <f t="shared" si="487"/>
        <v>2.1856925438347075</v>
      </c>
      <c r="FL83" s="181">
        <f t="shared" si="487"/>
        <v>2.1992268904582382</v>
      </c>
      <c r="FM83" s="181">
        <f t="shared" si="487"/>
        <v>2.2128450450899182</v>
      </c>
      <c r="FN83" s="181">
        <f t="shared" si="487"/>
        <v>2.2265475266895782</v>
      </c>
      <c r="FO83" s="181">
        <f t="shared" si="487"/>
        <v>2.2403348574305757</v>
      </c>
      <c r="FP83" s="181">
        <f t="shared" ref="FP83:GW83" si="488">FP44</f>
        <v>2.2542075627196945</v>
      </c>
      <c r="FQ83" s="181">
        <f t="shared" si="488"/>
        <v>2.2681661712171666</v>
      </c>
      <c r="FR83" s="181">
        <f t="shared" si="488"/>
        <v>2.2822112148568183</v>
      </c>
      <c r="FS83" s="181">
        <f t="shared" si="488"/>
        <v>2.2963432288663408</v>
      </c>
      <c r="FT83" s="181">
        <f t="shared" si="488"/>
        <v>2.3105627517876877</v>
      </c>
      <c r="FU83" s="181">
        <f t="shared" si="488"/>
        <v>2.3248703254975966</v>
      </c>
      <c r="FV83" s="181">
        <f t="shared" si="488"/>
        <v>2.3392664952282396</v>
      </c>
      <c r="FW83" s="181">
        <f t="shared" si="488"/>
        <v>2.3537518095880001</v>
      </c>
      <c r="FX83" s="181">
        <f t="shared" si="488"/>
        <v>2.3683268205823809</v>
      </c>
      <c r="FY83" s="181">
        <f t="shared" si="488"/>
        <v>2.3829920836350373</v>
      </c>
      <c r="FZ83" s="181">
        <f t="shared" si="488"/>
        <v>2.3977481576089463</v>
      </c>
      <c r="GA83" s="181">
        <f t="shared" si="488"/>
        <v>2.4125956048277009</v>
      </c>
      <c r="GB83" s="181">
        <f t="shared" si="488"/>
        <v>2.427534991096941</v>
      </c>
      <c r="GC83" s="181">
        <f t="shared" si="488"/>
        <v>2.4425668857259142</v>
      </c>
      <c r="GD83" s="181">
        <f t="shared" si="488"/>
        <v>2.4576918615491707</v>
      </c>
      <c r="GE83" s="181">
        <f t="shared" si="488"/>
        <v>2.4729104949483944</v>
      </c>
      <c r="GF83" s="181">
        <f t="shared" si="488"/>
        <v>2.4882233658743655</v>
      </c>
      <c r="GG83" s="181">
        <f t="shared" si="488"/>
        <v>2.5036310578690628</v>
      </c>
      <c r="GH83" s="181">
        <f t="shared" si="488"/>
        <v>2.5191341580879008</v>
      </c>
      <c r="GI83" s="181">
        <f t="shared" si="488"/>
        <v>2.5347332573221051</v>
      </c>
      <c r="GJ83" s="181">
        <f t="shared" si="488"/>
        <v>2.5504289500212254</v>
      </c>
      <c r="GK83" s="181">
        <f t="shared" si="488"/>
        <v>2.5662218343157903</v>
      </c>
      <c r="GL83" s="181">
        <f t="shared" si="488"/>
        <v>2.5821125120400992</v>
      </c>
      <c r="GM83" s="181">
        <f t="shared" si="488"/>
        <v>2.5981015887551586</v>
      </c>
      <c r="GN83" s="181">
        <f t="shared" si="488"/>
        <v>2.6141896737717571</v>
      </c>
      <c r="GO83" s="181">
        <f t="shared" si="488"/>
        <v>2.6303773801736861</v>
      </c>
      <c r="GP83" s="181">
        <f t="shared" si="488"/>
        <v>2.646665324841103</v>
      </c>
      <c r="GQ83" s="181">
        <f t="shared" si="488"/>
        <v>2.6630541284740388</v>
      </c>
      <c r="GR83" s="181">
        <f t="shared" si="488"/>
        <v>2.6795444156160522</v>
      </c>
      <c r="GS83" s="181">
        <f t="shared" si="488"/>
        <v>2.6961368146780296</v>
      </c>
      <c r="GT83" s="181">
        <f t="shared" si="488"/>
        <v>2.7128319579621318</v>
      </c>
      <c r="GU83" s="181">
        <f t="shared" si="488"/>
        <v>2.729630481685891</v>
      </c>
      <c r="GV83" s="181">
        <f t="shared" si="488"/>
        <v>2.7465330260064547</v>
      </c>
      <c r="GW83" s="181">
        <f t="shared" si="488"/>
        <v>2.7635402350449811</v>
      </c>
    </row>
    <row r="84" spans="1:205" x14ac:dyDescent="0.3">
      <c r="D84" s="141" t="s">
        <v>274</v>
      </c>
      <c r="L84" s="181">
        <f>L82*L83</f>
        <v>0</v>
      </c>
      <c r="M84" s="181">
        <f t="shared" ref="M84:BX84" si="489">M82*M83</f>
        <v>0</v>
      </c>
      <c r="N84" s="181">
        <f t="shared" si="489"/>
        <v>0</v>
      </c>
      <c r="O84" s="181">
        <f t="shared" si="489"/>
        <v>0</v>
      </c>
      <c r="P84" s="181">
        <f t="shared" si="489"/>
        <v>0</v>
      </c>
      <c r="Q84" s="181">
        <f t="shared" si="489"/>
        <v>0</v>
      </c>
      <c r="R84" s="181">
        <f t="shared" si="489"/>
        <v>0</v>
      </c>
      <c r="S84" s="181">
        <f t="shared" si="489"/>
        <v>0</v>
      </c>
      <c r="T84" s="181">
        <f t="shared" si="489"/>
        <v>0</v>
      </c>
      <c r="U84" s="181">
        <f t="shared" si="489"/>
        <v>0</v>
      </c>
      <c r="V84" s="181">
        <f t="shared" si="489"/>
        <v>0</v>
      </c>
      <c r="W84" s="181">
        <f t="shared" si="489"/>
        <v>0</v>
      </c>
      <c r="X84" s="181">
        <f t="shared" si="489"/>
        <v>0</v>
      </c>
      <c r="Y84" s="181">
        <f t="shared" si="489"/>
        <v>0</v>
      </c>
      <c r="Z84" s="181">
        <f t="shared" si="489"/>
        <v>0</v>
      </c>
      <c r="AA84" s="181">
        <f t="shared" si="489"/>
        <v>0</v>
      </c>
      <c r="AB84" s="181">
        <f t="shared" si="489"/>
        <v>0</v>
      </c>
      <c r="AC84" s="181">
        <f t="shared" si="489"/>
        <v>0</v>
      </c>
      <c r="AD84" s="181">
        <f t="shared" si="489"/>
        <v>0</v>
      </c>
      <c r="AE84" s="181">
        <f t="shared" si="489"/>
        <v>0</v>
      </c>
      <c r="AF84" s="181">
        <f t="shared" si="489"/>
        <v>0</v>
      </c>
      <c r="AG84" s="181">
        <f t="shared" si="489"/>
        <v>0</v>
      </c>
      <c r="AH84" s="181">
        <f t="shared" si="489"/>
        <v>0</v>
      </c>
      <c r="AI84" s="181">
        <f t="shared" si="489"/>
        <v>0</v>
      </c>
      <c r="AJ84" s="181">
        <f t="shared" si="489"/>
        <v>0</v>
      </c>
      <c r="AK84" s="181">
        <f t="shared" si="489"/>
        <v>0</v>
      </c>
      <c r="AL84" s="181">
        <f t="shared" si="489"/>
        <v>0</v>
      </c>
      <c r="AM84" s="181">
        <f t="shared" si="489"/>
        <v>0</v>
      </c>
      <c r="AN84" s="181">
        <f t="shared" si="489"/>
        <v>0</v>
      </c>
      <c r="AO84" s="181">
        <f t="shared" si="489"/>
        <v>0</v>
      </c>
      <c r="AP84" s="181">
        <f t="shared" si="489"/>
        <v>0</v>
      </c>
      <c r="AQ84" s="181">
        <f t="shared" si="489"/>
        <v>0</v>
      </c>
      <c r="AR84" s="181">
        <f t="shared" si="489"/>
        <v>0</v>
      </c>
      <c r="AS84" s="181">
        <f t="shared" si="489"/>
        <v>0</v>
      </c>
      <c r="AT84" s="181">
        <f t="shared" si="489"/>
        <v>0</v>
      </c>
      <c r="AU84" s="181">
        <f t="shared" si="489"/>
        <v>0</v>
      </c>
      <c r="AV84" s="181">
        <f t="shared" si="489"/>
        <v>0</v>
      </c>
      <c r="AW84" s="181">
        <f t="shared" si="489"/>
        <v>0</v>
      </c>
      <c r="AX84" s="181">
        <f t="shared" si="489"/>
        <v>0</v>
      </c>
      <c r="AY84" s="181">
        <f t="shared" si="489"/>
        <v>0</v>
      </c>
      <c r="AZ84" s="181">
        <f t="shared" si="489"/>
        <v>0</v>
      </c>
      <c r="BA84" s="181">
        <f t="shared" si="489"/>
        <v>0</v>
      </c>
      <c r="BB84" s="181">
        <f t="shared" si="489"/>
        <v>0</v>
      </c>
      <c r="BC84" s="181">
        <f t="shared" si="489"/>
        <v>0</v>
      </c>
      <c r="BD84" s="181">
        <f t="shared" si="489"/>
        <v>2.2030877811327638</v>
      </c>
      <c r="BE84" s="181">
        <f t="shared" si="489"/>
        <v>2.2167298433505369</v>
      </c>
      <c r="BF84" s="181">
        <f t="shared" si="489"/>
        <v>2.230456380577952</v>
      </c>
      <c r="BG84" s="181">
        <f t="shared" si="489"/>
        <v>2.2442679159050773</v>
      </c>
      <c r="BH84" s="181">
        <f t="shared" si="489"/>
        <v>2.2581649756610833</v>
      </c>
      <c r="BI84" s="181">
        <f t="shared" si="489"/>
        <v>2.2721480894343009</v>
      </c>
      <c r="BJ84" s="181">
        <f t="shared" si="489"/>
        <v>2.2862177900924014</v>
      </c>
      <c r="BK84" s="181">
        <f t="shared" si="489"/>
        <v>2.3003746138027048</v>
      </c>
      <c r="BL84" s="181">
        <f t="shared" si="489"/>
        <v>2.3146191000526111</v>
      </c>
      <c r="BM84" s="181">
        <f t="shared" si="489"/>
        <v>2.3289517916701588</v>
      </c>
      <c r="BN84" s="181">
        <f t="shared" si="489"/>
        <v>2.3433732348447118</v>
      </c>
      <c r="BO84" s="181">
        <f t="shared" si="489"/>
        <v>2.3578839791477728</v>
      </c>
      <c r="BP84" s="181">
        <f t="shared" si="489"/>
        <v>2.3724845775539269</v>
      </c>
      <c r="BQ84" s="181">
        <f t="shared" si="489"/>
        <v>2.3871755864619137</v>
      </c>
      <c r="BR84" s="181">
        <f t="shared" si="489"/>
        <v>2.4019575657158305</v>
      </c>
      <c r="BS84" s="181">
        <f t="shared" si="489"/>
        <v>2.4168310786264682</v>
      </c>
      <c r="BT84" s="181">
        <f t="shared" si="489"/>
        <v>2.4317966919927758</v>
      </c>
      <c r="BU84" s="181">
        <f t="shared" si="489"/>
        <v>2.4468549761234621</v>
      </c>
      <c r="BV84" s="181">
        <f t="shared" si="489"/>
        <v>2.462006504858727</v>
      </c>
      <c r="BW84" s="181">
        <f t="shared" si="489"/>
        <v>2.4772518555921303</v>
      </c>
      <c r="BX84" s="181">
        <f t="shared" si="489"/>
        <v>2.4925916092925959</v>
      </c>
      <c r="BY84" s="181">
        <f t="shared" ref="BY84:EJ84" si="490">BY82*BY83</f>
        <v>2.5080263505265492</v>
      </c>
      <c r="BZ84" s="181">
        <f t="shared" si="490"/>
        <v>2.5235566674801957</v>
      </c>
      <c r="CA84" s="181">
        <f t="shared" si="490"/>
        <v>2.5391831519819346</v>
      </c>
      <c r="CB84" s="181">
        <f t="shared" si="490"/>
        <v>2.5549063995249117</v>
      </c>
      <c r="CC84" s="181">
        <f t="shared" si="490"/>
        <v>2.5707270092897141</v>
      </c>
      <c r="CD84" s="181">
        <f t="shared" si="490"/>
        <v>2.5866455841672016</v>
      </c>
      <c r="CE84" s="181">
        <f t="shared" si="490"/>
        <v>2.6026627307814838</v>
      </c>
      <c r="CF84" s="181">
        <f t="shared" si="490"/>
        <v>2.6187790595130354</v>
      </c>
      <c r="CG84" s="181">
        <f t="shared" si="490"/>
        <v>2.6349951845219577</v>
      </c>
      <c r="CH84" s="181">
        <f t="shared" si="490"/>
        <v>2.6513117237713826</v>
      </c>
      <c r="CI84" s="181">
        <f t="shared" si="490"/>
        <v>2.6677292990510217</v>
      </c>
      <c r="CJ84" s="181">
        <f t="shared" si="490"/>
        <v>2.6842485360008621</v>
      </c>
      <c r="CK84" s="181">
        <f t="shared" si="490"/>
        <v>2.7008700641350076</v>
      </c>
      <c r="CL84" s="181">
        <f t="shared" si="490"/>
        <v>2.7175945168656681</v>
      </c>
      <c r="CM84" s="181">
        <f t="shared" si="490"/>
        <v>2.7344225315272985</v>
      </c>
      <c r="CN84" s="181">
        <f t="shared" si="490"/>
        <v>2.751354749400885</v>
      </c>
      <c r="CO84" s="181">
        <f t="shared" si="490"/>
        <v>2.7683918157383842</v>
      </c>
      <c r="CP84" s="181">
        <f t="shared" si="490"/>
        <v>2.7855343797873111</v>
      </c>
      <c r="CQ84" s="181">
        <f t="shared" si="490"/>
        <v>2.8027830948154819</v>
      </c>
      <c r="CR84" s="181">
        <f t="shared" si="490"/>
        <v>2.8201386181359078</v>
      </c>
      <c r="CS84" s="181">
        <f t="shared" si="490"/>
        <v>2.8376016111318445</v>
      </c>
      <c r="CT84" s="181">
        <f t="shared" si="490"/>
        <v>2.8551727392819948</v>
      </c>
      <c r="CU84" s="181">
        <f t="shared" si="490"/>
        <v>2.87285267218587</v>
      </c>
      <c r="CV84" s="181">
        <f t="shared" si="490"/>
        <v>2.8906420835893067</v>
      </c>
      <c r="CW84" s="181">
        <f t="shared" si="490"/>
        <v>2.9085416514101419</v>
      </c>
      <c r="CX84" s="181">
        <f t="shared" si="490"/>
        <v>2.926552057764046</v>
      </c>
      <c r="CY84" s="181">
        <f t="shared" si="490"/>
        <v>2.9446739889905182</v>
      </c>
      <c r="CZ84" s="181">
        <f t="shared" si="490"/>
        <v>2.962908135679041</v>
      </c>
      <c r="DA84" s="181">
        <f t="shared" si="490"/>
        <v>2.981255192695397</v>
      </c>
      <c r="DB84" s="181">
        <f t="shared" si="490"/>
        <v>2.9997158592081483</v>
      </c>
      <c r="DC84" s="181">
        <f t="shared" si="490"/>
        <v>3.0182908387152825</v>
      </c>
      <c r="DD84" s="181">
        <f t="shared" si="490"/>
        <v>3.0369808390710182</v>
      </c>
      <c r="DE84" s="181">
        <f t="shared" si="490"/>
        <v>3.0557865725127829</v>
      </c>
      <c r="DF84" s="181">
        <f t="shared" si="490"/>
        <v>3.074708755688353</v>
      </c>
      <c r="DG84" s="181">
        <f t="shared" si="490"/>
        <v>3.0937481096831654</v>
      </c>
      <c r="DH84" s="181">
        <f t="shared" si="490"/>
        <v>3.1129053600477947</v>
      </c>
      <c r="DI84" s="181">
        <f t="shared" si="490"/>
        <v>3.1321812368256037</v>
      </c>
      <c r="DJ84" s="181">
        <f t="shared" si="490"/>
        <v>3.1515764745805632</v>
      </c>
      <c r="DK84" s="181">
        <f t="shared" si="490"/>
        <v>3.1710918124252458</v>
      </c>
      <c r="DL84" s="181">
        <f t="shared" si="490"/>
        <v>3.1907279940489905</v>
      </c>
      <c r="DM84" s="181">
        <f t="shared" si="490"/>
        <v>3.2104857677462446</v>
      </c>
      <c r="DN84" s="181">
        <f t="shared" si="490"/>
        <v>3.2303658864450782</v>
      </c>
      <c r="DO84" s="181">
        <f t="shared" si="490"/>
        <v>3.2503691077358781</v>
      </c>
      <c r="DP84" s="181">
        <f t="shared" si="490"/>
        <v>3.2704961939002164</v>
      </c>
      <c r="DQ84" s="181">
        <f t="shared" si="490"/>
        <v>3.2907479119399019</v>
      </c>
      <c r="DR84" s="181">
        <f t="shared" si="490"/>
        <v>3.3111250336062064</v>
      </c>
      <c r="DS84" s="181">
        <f t="shared" si="490"/>
        <v>3.3316283354292762</v>
      </c>
      <c r="DT84" s="181">
        <f t="shared" si="490"/>
        <v>3.3522585987477234</v>
      </c>
      <c r="DU84" s="181">
        <f t="shared" si="490"/>
        <v>3.3730166097384009</v>
      </c>
      <c r="DV84" s="181">
        <f t="shared" si="490"/>
        <v>3.3939031594463631</v>
      </c>
      <c r="DW84" s="181">
        <f t="shared" si="490"/>
        <v>3.4149190438150097</v>
      </c>
      <c r="DX84" s="181">
        <f t="shared" si="490"/>
        <v>3.4360650637164181</v>
      </c>
      <c r="DY84" s="181">
        <f t="shared" si="490"/>
        <v>3.4573420249818625</v>
      </c>
      <c r="DZ84" s="181">
        <f t="shared" si="490"/>
        <v>3.4787507384325238</v>
      </c>
      <c r="EA84" s="181">
        <f t="shared" si="490"/>
        <v>3.5002920199103866</v>
      </c>
      <c r="EB84" s="181">
        <f t="shared" si="490"/>
        <v>3.5219666903093301</v>
      </c>
      <c r="EC84" s="181">
        <f t="shared" si="490"/>
        <v>3.5437755756064107</v>
      </c>
      <c r="ED84" s="181">
        <f t="shared" si="490"/>
        <v>3.5657195068933385</v>
      </c>
      <c r="EE84" s="181">
        <f t="shared" si="490"/>
        <v>3.5877993204081475</v>
      </c>
      <c r="EF84" s="181">
        <f t="shared" si="490"/>
        <v>3.6100158575670647</v>
      </c>
      <c r="EG84" s="181">
        <f t="shared" si="490"/>
        <v>3.6323699649965722</v>
      </c>
      <c r="EH84" s="181">
        <f t="shared" si="490"/>
        <v>3.6548624945656729</v>
      </c>
      <c r="EI84" s="181">
        <f t="shared" si="490"/>
        <v>3.6774943034183525</v>
      </c>
      <c r="EJ84" s="181">
        <f t="shared" si="490"/>
        <v>3.7002662540062423</v>
      </c>
      <c r="EK84" s="181">
        <f t="shared" ref="EK84:EZ84" si="491">EK82*EK83</f>
        <v>3.7231792141214877</v>
      </c>
      <c r="EL84" s="181">
        <f t="shared" si="491"/>
        <v>3.7462340569298163</v>
      </c>
      <c r="EM84" s="181">
        <f t="shared" si="491"/>
        <v>3.7694316610038126</v>
      </c>
      <c r="EN84" s="181">
        <f t="shared" si="491"/>
        <v>3.7927729103563999</v>
      </c>
      <c r="EO84" s="181">
        <f t="shared" si="491"/>
        <v>3.8162586944745263</v>
      </c>
      <c r="EP84" s="181">
        <f t="shared" si="491"/>
        <v>3.8398899083530629</v>
      </c>
      <c r="EQ84" s="181">
        <f t="shared" si="491"/>
        <v>3.8636674525289094</v>
      </c>
      <c r="ER84" s="181">
        <f t="shared" si="491"/>
        <v>3.8875922331153112</v>
      </c>
      <c r="ES84" s="181">
        <f t="shared" si="491"/>
        <v>3.9116651618363907</v>
      </c>
      <c r="ET84" s="181">
        <f t="shared" si="491"/>
        <v>3.9358871560618907</v>
      </c>
      <c r="EU84" s="181">
        <f t="shared" si="491"/>
        <v>3.9602591388421331</v>
      </c>
      <c r="EV84" s="181">
        <f t="shared" si="491"/>
        <v>3.9847820389431949</v>
      </c>
      <c r="EW84" s="181">
        <f t="shared" si="491"/>
        <v>4.009456790882302</v>
      </c>
      <c r="EX84" s="181">
        <f t="shared" si="491"/>
        <v>4.0342843349634396</v>
      </c>
      <c r="EY84" s="181">
        <f t="shared" si="491"/>
        <v>4.059265617313188</v>
      </c>
      <c r="EZ84" s="181">
        <f t="shared" si="491"/>
        <v>0</v>
      </c>
      <c r="FA84" s="181">
        <f t="shared" ref="FA84:GI84" si="492">FA82*FA83</f>
        <v>0</v>
      </c>
      <c r="FB84" s="181">
        <f t="shared" si="492"/>
        <v>0</v>
      </c>
      <c r="FC84" s="181">
        <f t="shared" si="492"/>
        <v>0</v>
      </c>
      <c r="FD84" s="181">
        <f t="shared" si="492"/>
        <v>0</v>
      </c>
      <c r="FE84" s="181">
        <f t="shared" si="492"/>
        <v>0</v>
      </c>
      <c r="FF84" s="181">
        <f t="shared" si="492"/>
        <v>0</v>
      </c>
      <c r="FG84" s="181">
        <f t="shared" si="492"/>
        <v>0</v>
      </c>
      <c r="FH84" s="181">
        <f t="shared" si="492"/>
        <v>0</v>
      </c>
      <c r="FI84" s="181">
        <f t="shared" si="492"/>
        <v>0</v>
      </c>
      <c r="FJ84" s="181">
        <f t="shared" si="492"/>
        <v>0</v>
      </c>
      <c r="FK84" s="181">
        <f t="shared" si="492"/>
        <v>0</v>
      </c>
      <c r="FL84" s="181">
        <f t="shared" si="492"/>
        <v>0</v>
      </c>
      <c r="FM84" s="181">
        <f t="shared" si="492"/>
        <v>0</v>
      </c>
      <c r="FN84" s="181">
        <f t="shared" si="492"/>
        <v>0</v>
      </c>
      <c r="FO84" s="181">
        <f t="shared" si="492"/>
        <v>0</v>
      </c>
      <c r="FP84" s="181">
        <f t="shared" si="492"/>
        <v>0</v>
      </c>
      <c r="FQ84" s="181">
        <f t="shared" si="492"/>
        <v>0</v>
      </c>
      <c r="FR84" s="181">
        <f t="shared" si="492"/>
        <v>0</v>
      </c>
      <c r="FS84" s="181">
        <f t="shared" si="492"/>
        <v>0</v>
      </c>
      <c r="FT84" s="181">
        <f t="shared" si="492"/>
        <v>0</v>
      </c>
      <c r="FU84" s="181">
        <f t="shared" si="492"/>
        <v>0</v>
      </c>
      <c r="FV84" s="181">
        <f t="shared" si="492"/>
        <v>0</v>
      </c>
      <c r="FW84" s="181">
        <f t="shared" si="492"/>
        <v>0</v>
      </c>
      <c r="FX84" s="181">
        <f t="shared" si="492"/>
        <v>0</v>
      </c>
      <c r="FY84" s="181">
        <f t="shared" si="492"/>
        <v>0</v>
      </c>
      <c r="FZ84" s="181">
        <f t="shared" si="492"/>
        <v>0</v>
      </c>
      <c r="GA84" s="181">
        <f t="shared" si="492"/>
        <v>0</v>
      </c>
      <c r="GB84" s="181">
        <f t="shared" si="492"/>
        <v>0</v>
      </c>
      <c r="GC84" s="181">
        <f t="shared" si="492"/>
        <v>0</v>
      </c>
      <c r="GD84" s="181">
        <f t="shared" si="492"/>
        <v>0</v>
      </c>
      <c r="GE84" s="181">
        <f t="shared" si="492"/>
        <v>0</v>
      </c>
      <c r="GF84" s="181">
        <f t="shared" si="492"/>
        <v>0</v>
      </c>
      <c r="GG84" s="181">
        <f t="shared" si="492"/>
        <v>0</v>
      </c>
      <c r="GH84" s="181">
        <f t="shared" si="492"/>
        <v>0</v>
      </c>
      <c r="GI84" s="181">
        <f t="shared" si="492"/>
        <v>0</v>
      </c>
      <c r="GJ84" s="181">
        <f t="shared" ref="GJ84:GW84" si="493">GJ82*GJ83</f>
        <v>0</v>
      </c>
      <c r="GK84" s="181">
        <f t="shared" si="493"/>
        <v>0</v>
      </c>
      <c r="GL84" s="181">
        <f t="shared" si="493"/>
        <v>0</v>
      </c>
      <c r="GM84" s="181">
        <f t="shared" si="493"/>
        <v>0</v>
      </c>
      <c r="GN84" s="181">
        <f t="shared" si="493"/>
        <v>0</v>
      </c>
      <c r="GO84" s="181">
        <f t="shared" si="493"/>
        <v>0</v>
      </c>
      <c r="GP84" s="181">
        <f t="shared" si="493"/>
        <v>0</v>
      </c>
      <c r="GQ84" s="181">
        <f t="shared" si="493"/>
        <v>0</v>
      </c>
      <c r="GR84" s="181">
        <f t="shared" si="493"/>
        <v>0</v>
      </c>
      <c r="GS84" s="181">
        <f t="shared" si="493"/>
        <v>0</v>
      </c>
      <c r="GT84" s="181">
        <f t="shared" si="493"/>
        <v>0</v>
      </c>
      <c r="GU84" s="181">
        <f t="shared" si="493"/>
        <v>0</v>
      </c>
      <c r="GV84" s="181">
        <f t="shared" si="493"/>
        <v>0</v>
      </c>
      <c r="GW84" s="181">
        <f t="shared" si="493"/>
        <v>0</v>
      </c>
    </row>
    <row r="85" spans="1:205" x14ac:dyDescent="0.3">
      <c r="L85" s="181"/>
      <c r="M85" s="181"/>
      <c r="N85" s="181"/>
      <c r="O85" s="181"/>
      <c r="P85" s="181"/>
      <c r="Q85" s="181"/>
      <c r="R85" s="181"/>
      <c r="S85" s="181"/>
      <c r="T85" s="181"/>
      <c r="U85" s="181"/>
      <c r="V85" s="181"/>
      <c r="W85" s="181"/>
      <c r="X85" s="181"/>
      <c r="Y85" s="181"/>
      <c r="Z85" s="181"/>
      <c r="AA85" s="181"/>
      <c r="AB85" s="181"/>
      <c r="AC85" s="181"/>
      <c r="AD85" s="181"/>
      <c r="AE85" s="181"/>
      <c r="AF85" s="181"/>
      <c r="AG85" s="181"/>
      <c r="AH85" s="181"/>
      <c r="AI85" s="181"/>
      <c r="AJ85" s="181"/>
      <c r="AK85" s="181"/>
      <c r="AL85" s="181"/>
      <c r="AM85" s="181"/>
      <c r="AN85" s="181"/>
      <c r="AO85" s="181"/>
      <c r="AP85" s="181"/>
      <c r="AQ85" s="181"/>
      <c r="AR85" s="181"/>
      <c r="AS85" s="181"/>
      <c r="AT85" s="181"/>
      <c r="AU85" s="181"/>
      <c r="AV85" s="181"/>
      <c r="AW85" s="181"/>
      <c r="AX85" s="181"/>
      <c r="AY85" s="181"/>
      <c r="AZ85" s="181"/>
      <c r="BA85" s="181"/>
      <c r="BB85" s="181"/>
      <c r="BC85" s="181"/>
      <c r="BD85" s="181"/>
      <c r="BE85" s="181"/>
      <c r="BF85" s="181"/>
      <c r="BG85" s="181"/>
      <c r="BH85" s="181"/>
      <c r="BI85" s="181"/>
      <c r="BJ85" s="181"/>
      <c r="BK85" s="181"/>
      <c r="BL85" s="181"/>
      <c r="BM85" s="181"/>
      <c r="BN85" s="181"/>
      <c r="BO85" s="181"/>
      <c r="BP85" s="181"/>
      <c r="BQ85" s="181"/>
      <c r="BR85" s="181"/>
      <c r="BS85" s="181"/>
      <c r="BT85" s="181"/>
      <c r="BU85" s="181"/>
      <c r="BV85" s="181"/>
      <c r="BW85" s="181"/>
      <c r="BX85" s="181"/>
      <c r="BY85" s="181"/>
      <c r="BZ85" s="181"/>
      <c r="CA85" s="181"/>
      <c r="CB85" s="181"/>
      <c r="CC85" s="181"/>
      <c r="CD85" s="181"/>
      <c r="CE85" s="181"/>
      <c r="CF85" s="181"/>
      <c r="CG85" s="181"/>
      <c r="CH85" s="181"/>
      <c r="CI85" s="181"/>
      <c r="CJ85" s="181"/>
      <c r="CK85" s="181"/>
      <c r="CL85" s="181"/>
      <c r="CM85" s="181"/>
      <c r="CN85" s="181"/>
      <c r="CO85" s="181"/>
      <c r="CP85" s="181"/>
      <c r="CQ85" s="181"/>
      <c r="CR85" s="181"/>
      <c r="CS85" s="181"/>
      <c r="CT85" s="181"/>
      <c r="CU85" s="181"/>
      <c r="CV85" s="181"/>
      <c r="CW85" s="181"/>
      <c r="CX85" s="181"/>
      <c r="CY85" s="181"/>
      <c r="CZ85" s="181"/>
      <c r="DA85" s="181"/>
      <c r="DB85" s="181"/>
      <c r="DC85" s="181"/>
      <c r="DD85" s="181"/>
      <c r="DE85" s="181"/>
      <c r="DF85" s="181"/>
      <c r="DG85" s="181"/>
      <c r="DH85" s="181"/>
      <c r="DI85" s="181"/>
      <c r="DJ85" s="181"/>
      <c r="DK85" s="181"/>
      <c r="DL85" s="181"/>
      <c r="DM85" s="181"/>
      <c r="DN85" s="181"/>
      <c r="DO85" s="181"/>
      <c r="DP85" s="181"/>
      <c r="DQ85" s="181"/>
      <c r="DR85" s="181"/>
      <c r="DS85" s="181"/>
      <c r="DT85" s="181"/>
      <c r="DU85" s="181"/>
      <c r="DV85" s="181"/>
      <c r="DW85" s="181"/>
      <c r="DX85" s="181"/>
      <c r="DY85" s="181"/>
      <c r="DZ85" s="181"/>
      <c r="EA85" s="181"/>
      <c r="EB85" s="181"/>
      <c r="EC85" s="181"/>
      <c r="ED85" s="181"/>
      <c r="EE85" s="181"/>
      <c r="EF85" s="181"/>
      <c r="EG85" s="181"/>
      <c r="EH85" s="181"/>
      <c r="EI85" s="181"/>
      <c r="EJ85" s="181"/>
      <c r="EK85" s="181"/>
      <c r="EL85" s="181"/>
      <c r="EM85" s="181"/>
      <c r="EN85" s="181"/>
      <c r="EO85" s="181"/>
      <c r="EP85" s="181"/>
      <c r="EQ85" s="181"/>
      <c r="ER85" s="181"/>
      <c r="ES85" s="181"/>
      <c r="ET85" s="181"/>
      <c r="EU85" s="181"/>
      <c r="EV85" s="181"/>
      <c r="EW85" s="181"/>
      <c r="EX85" s="181"/>
      <c r="EY85" s="181"/>
      <c r="EZ85" s="181"/>
      <c r="FA85" s="181"/>
      <c r="FB85" s="181"/>
      <c r="FC85" s="181"/>
      <c r="FD85" s="181"/>
      <c r="FE85" s="181"/>
      <c r="FF85" s="181"/>
      <c r="FG85" s="181"/>
      <c r="FH85" s="181"/>
      <c r="FI85" s="181"/>
      <c r="FJ85" s="181"/>
      <c r="FK85" s="181"/>
      <c r="FL85" s="181"/>
      <c r="FM85" s="181"/>
      <c r="FN85" s="181"/>
      <c r="FO85" s="181"/>
      <c r="FP85" s="181"/>
      <c r="FQ85" s="181"/>
      <c r="FR85" s="181"/>
      <c r="FS85" s="181"/>
      <c r="FT85" s="181"/>
      <c r="FU85" s="181"/>
      <c r="FV85" s="181"/>
      <c r="FW85" s="181"/>
      <c r="FX85" s="181"/>
      <c r="FY85" s="181"/>
      <c r="FZ85" s="181"/>
      <c r="GA85" s="181"/>
      <c r="GB85" s="181"/>
      <c r="GC85" s="181"/>
      <c r="GD85" s="181"/>
      <c r="GE85" s="181"/>
      <c r="GF85" s="181"/>
      <c r="GG85" s="181"/>
      <c r="GH85" s="181"/>
      <c r="GI85" s="181"/>
      <c r="GJ85" s="181"/>
      <c r="GK85" s="181"/>
      <c r="GL85" s="181"/>
      <c r="GM85" s="181"/>
      <c r="GN85" s="181"/>
      <c r="GO85" s="181"/>
      <c r="GP85" s="181"/>
      <c r="GQ85" s="181"/>
      <c r="GR85" s="181"/>
      <c r="GS85" s="181"/>
      <c r="GT85" s="181"/>
      <c r="GU85" s="181"/>
      <c r="GV85" s="181"/>
      <c r="GW85" s="181"/>
    </row>
    <row r="86" spans="1:205" s="229" customFormat="1" x14ac:dyDescent="0.3">
      <c r="A86" s="231"/>
      <c r="D86" s="232" t="s">
        <v>125</v>
      </c>
      <c r="E86" s="233" t="s">
        <v>572</v>
      </c>
      <c r="L86" s="239">
        <f t="shared" ref="L86:AQ86" si="494">L84*L18/L6</f>
        <v>0</v>
      </c>
      <c r="M86" s="239">
        <f t="shared" si="494"/>
        <v>0</v>
      </c>
      <c r="N86" s="239">
        <f t="shared" si="494"/>
        <v>0</v>
      </c>
      <c r="O86" s="239">
        <f t="shared" si="494"/>
        <v>0</v>
      </c>
      <c r="P86" s="239">
        <f t="shared" si="494"/>
        <v>0</v>
      </c>
      <c r="Q86" s="239">
        <f t="shared" si="494"/>
        <v>0</v>
      </c>
      <c r="R86" s="239">
        <f t="shared" si="494"/>
        <v>0</v>
      </c>
      <c r="S86" s="239">
        <f t="shared" si="494"/>
        <v>0</v>
      </c>
      <c r="T86" s="239">
        <f t="shared" si="494"/>
        <v>0</v>
      </c>
      <c r="U86" s="239">
        <f t="shared" si="494"/>
        <v>0</v>
      </c>
      <c r="V86" s="239">
        <f t="shared" si="494"/>
        <v>0</v>
      </c>
      <c r="W86" s="239">
        <f t="shared" si="494"/>
        <v>0</v>
      </c>
      <c r="X86" s="239">
        <f t="shared" si="494"/>
        <v>0</v>
      </c>
      <c r="Y86" s="239">
        <f t="shared" si="494"/>
        <v>0</v>
      </c>
      <c r="Z86" s="239">
        <f t="shared" si="494"/>
        <v>0</v>
      </c>
      <c r="AA86" s="239">
        <f t="shared" si="494"/>
        <v>0</v>
      </c>
      <c r="AB86" s="239">
        <f t="shared" si="494"/>
        <v>0</v>
      </c>
      <c r="AC86" s="239">
        <f t="shared" si="494"/>
        <v>0</v>
      </c>
      <c r="AD86" s="239">
        <f t="shared" si="494"/>
        <v>0</v>
      </c>
      <c r="AE86" s="239">
        <f t="shared" si="494"/>
        <v>0</v>
      </c>
      <c r="AF86" s="239">
        <f t="shared" si="494"/>
        <v>0</v>
      </c>
      <c r="AG86" s="239">
        <f t="shared" si="494"/>
        <v>0</v>
      </c>
      <c r="AH86" s="239">
        <f t="shared" si="494"/>
        <v>0</v>
      </c>
      <c r="AI86" s="239">
        <f t="shared" si="494"/>
        <v>0</v>
      </c>
      <c r="AJ86" s="239">
        <f t="shared" si="494"/>
        <v>0</v>
      </c>
      <c r="AK86" s="239">
        <f t="shared" si="494"/>
        <v>0</v>
      </c>
      <c r="AL86" s="239">
        <f t="shared" si="494"/>
        <v>0</v>
      </c>
      <c r="AM86" s="239">
        <f t="shared" si="494"/>
        <v>0</v>
      </c>
      <c r="AN86" s="239">
        <f t="shared" si="494"/>
        <v>0</v>
      </c>
      <c r="AO86" s="239">
        <f t="shared" si="494"/>
        <v>0</v>
      </c>
      <c r="AP86" s="239">
        <f t="shared" si="494"/>
        <v>0</v>
      </c>
      <c r="AQ86" s="239">
        <f t="shared" si="494"/>
        <v>0</v>
      </c>
      <c r="AR86" s="239">
        <f t="shared" ref="AR86:BW86" si="495">AR84*AR18/AR6</f>
        <v>0</v>
      </c>
      <c r="AS86" s="239">
        <f t="shared" si="495"/>
        <v>0</v>
      </c>
      <c r="AT86" s="239">
        <f t="shared" si="495"/>
        <v>0</v>
      </c>
      <c r="AU86" s="239">
        <f t="shared" si="495"/>
        <v>0</v>
      </c>
      <c r="AV86" s="239">
        <f t="shared" si="495"/>
        <v>0</v>
      </c>
      <c r="AW86" s="239">
        <f t="shared" si="495"/>
        <v>0</v>
      </c>
      <c r="AX86" s="239">
        <f t="shared" si="495"/>
        <v>0</v>
      </c>
      <c r="AY86" s="239">
        <f t="shared" si="495"/>
        <v>0</v>
      </c>
      <c r="AZ86" s="239">
        <f t="shared" si="495"/>
        <v>0</v>
      </c>
      <c r="BA86" s="239">
        <f t="shared" si="495"/>
        <v>0</v>
      </c>
      <c r="BB86" s="239">
        <f t="shared" si="495"/>
        <v>0</v>
      </c>
      <c r="BC86" s="239">
        <f t="shared" si="495"/>
        <v>0</v>
      </c>
      <c r="BD86" s="239">
        <f t="shared" si="495"/>
        <v>165.23158358495729</v>
      </c>
      <c r="BE86" s="239">
        <f t="shared" si="495"/>
        <v>166.25473825129026</v>
      </c>
      <c r="BF86" s="239">
        <f t="shared" si="495"/>
        <v>167.28422854334642</v>
      </c>
      <c r="BG86" s="239">
        <f t="shared" si="495"/>
        <v>168.32009369288079</v>
      </c>
      <c r="BH86" s="239">
        <f t="shared" si="495"/>
        <v>169.36237317458125</v>
      </c>
      <c r="BI86" s="239">
        <f t="shared" si="495"/>
        <v>170.41110670757257</v>
      </c>
      <c r="BJ86" s="239">
        <f t="shared" si="495"/>
        <v>171.46633425693011</v>
      </c>
      <c r="BK86" s="239">
        <f t="shared" si="495"/>
        <v>172.52809603520285</v>
      </c>
      <c r="BL86" s="239">
        <f t="shared" si="495"/>
        <v>173.59643250394583</v>
      </c>
      <c r="BM86" s="239">
        <f t="shared" si="495"/>
        <v>174.67138437526191</v>
      </c>
      <c r="BN86" s="239">
        <f t="shared" si="495"/>
        <v>175.7529926133534</v>
      </c>
      <c r="BO86" s="239">
        <f t="shared" si="495"/>
        <v>176.84129843608295</v>
      </c>
      <c r="BP86" s="239">
        <f t="shared" si="495"/>
        <v>177.93634331654451</v>
      </c>
      <c r="BQ86" s="239">
        <f t="shared" si="495"/>
        <v>179.03816898464353</v>
      </c>
      <c r="BR86" s="239">
        <f t="shared" si="495"/>
        <v>180.14681742868729</v>
      </c>
      <c r="BS86" s="239">
        <f t="shared" si="495"/>
        <v>181.26233089698511</v>
      </c>
      <c r="BT86" s="239">
        <f t="shared" si="495"/>
        <v>182.38475189945819</v>
      </c>
      <c r="BU86" s="239">
        <f t="shared" si="495"/>
        <v>183.51412320925965</v>
      </c>
      <c r="BV86" s="239">
        <f t="shared" si="495"/>
        <v>184.65048786440451</v>
      </c>
      <c r="BW86" s="239">
        <f t="shared" si="495"/>
        <v>185.79388916940977</v>
      </c>
      <c r="BX86" s="239">
        <f t="shared" ref="BX86:DC86" si="496">BX84*BX18/BX6</f>
        <v>186.9443706969447</v>
      </c>
      <c r="BY86" s="239">
        <f t="shared" si="496"/>
        <v>188.10197628949118</v>
      </c>
      <c r="BZ86" s="239">
        <f t="shared" si="496"/>
        <v>189.26675006101468</v>
      </c>
      <c r="CA86" s="239">
        <f t="shared" si="496"/>
        <v>190.43873639864509</v>
      </c>
      <c r="CB86" s="239">
        <f t="shared" si="496"/>
        <v>191.61797996436837</v>
      </c>
      <c r="CC86" s="239">
        <f t="shared" si="496"/>
        <v>192.80452569672855</v>
      </c>
      <c r="CD86" s="239">
        <f t="shared" si="496"/>
        <v>193.99841881254011</v>
      </c>
      <c r="CE86" s="239">
        <f t="shared" si="496"/>
        <v>195.19970480861127</v>
      </c>
      <c r="CF86" s="239">
        <f t="shared" si="496"/>
        <v>196.40842946347766</v>
      </c>
      <c r="CG86" s="239">
        <f t="shared" si="496"/>
        <v>197.62463883914683</v>
      </c>
      <c r="CH86" s="239">
        <f t="shared" si="496"/>
        <v>198.8483792828537</v>
      </c>
      <c r="CI86" s="239">
        <f t="shared" si="496"/>
        <v>200.07969742882662</v>
      </c>
      <c r="CJ86" s="239">
        <f t="shared" si="496"/>
        <v>201.31864020006466</v>
      </c>
      <c r="CK86" s="239">
        <f t="shared" si="496"/>
        <v>202.56525481012557</v>
      </c>
      <c r="CL86" s="239">
        <f t="shared" si="496"/>
        <v>203.8195887649251</v>
      </c>
      <c r="CM86" s="239">
        <f t="shared" si="496"/>
        <v>205.0816898645474</v>
      </c>
      <c r="CN86" s="239">
        <f t="shared" si="496"/>
        <v>206.35160620506636</v>
      </c>
      <c r="CO86" s="239">
        <f t="shared" si="496"/>
        <v>207.62938618037882</v>
      </c>
      <c r="CP86" s="239">
        <f t="shared" si="496"/>
        <v>208.91507848404834</v>
      </c>
      <c r="CQ86" s="239">
        <f t="shared" si="496"/>
        <v>210.20873211116114</v>
      </c>
      <c r="CR86" s="239">
        <f t="shared" si="496"/>
        <v>211.51039636019308</v>
      </c>
      <c r="CS86" s="239">
        <f t="shared" si="496"/>
        <v>212.82012083488834</v>
      </c>
      <c r="CT86" s="239">
        <f t="shared" si="496"/>
        <v>214.13795544614962</v>
      </c>
      <c r="CU86" s="239">
        <f t="shared" si="496"/>
        <v>215.46395041394024</v>
      </c>
      <c r="CV86" s="239">
        <f t="shared" si="496"/>
        <v>216.79815626919802</v>
      </c>
      <c r="CW86" s="239">
        <f t="shared" si="496"/>
        <v>218.14062385576065</v>
      </c>
      <c r="CX86" s="239">
        <f t="shared" si="496"/>
        <v>219.49140433230346</v>
      </c>
      <c r="CY86" s="239">
        <f t="shared" si="496"/>
        <v>220.85054917428886</v>
      </c>
      <c r="CZ86" s="239">
        <f t="shared" si="496"/>
        <v>222.21811017592808</v>
      </c>
      <c r="DA86" s="239">
        <f t="shared" si="496"/>
        <v>223.59413945215476</v>
      </c>
      <c r="DB86" s="239">
        <f t="shared" si="496"/>
        <v>224.97868944061113</v>
      </c>
      <c r="DC86" s="239">
        <f t="shared" si="496"/>
        <v>226.37181290364617</v>
      </c>
      <c r="DD86" s="239">
        <f t="shared" ref="DD86:EI86" si="497">DD84*DD18/DD6</f>
        <v>227.77356293032636</v>
      </c>
      <c r="DE86" s="239">
        <f t="shared" si="497"/>
        <v>229.18399293845872</v>
      </c>
      <c r="DF86" s="239">
        <f t="shared" si="497"/>
        <v>230.60315667662647</v>
      </c>
      <c r="DG86" s="239">
        <f t="shared" si="497"/>
        <v>232.03110822623739</v>
      </c>
      <c r="DH86" s="239">
        <f t="shared" si="497"/>
        <v>233.46790200358461</v>
      </c>
      <c r="DI86" s="239">
        <f t="shared" si="497"/>
        <v>234.91359276192028</v>
      </c>
      <c r="DJ86" s="239">
        <f t="shared" si="497"/>
        <v>236.36823559354224</v>
      </c>
      <c r="DK86" s="239">
        <f t="shared" si="497"/>
        <v>237.83188593189345</v>
      </c>
      <c r="DL86" s="239">
        <f t="shared" si="497"/>
        <v>239.30459955367428</v>
      </c>
      <c r="DM86" s="239">
        <f t="shared" si="497"/>
        <v>240.78643258096835</v>
      </c>
      <c r="DN86" s="239">
        <f t="shared" si="497"/>
        <v>242.27744148338087</v>
      </c>
      <c r="DO86" s="239">
        <f t="shared" si="497"/>
        <v>243.77768308019085</v>
      </c>
      <c r="DP86" s="239">
        <f t="shared" si="497"/>
        <v>245.28721454251624</v>
      </c>
      <c r="DQ86" s="239">
        <f t="shared" si="497"/>
        <v>246.80609339549264</v>
      </c>
      <c r="DR86" s="239">
        <f t="shared" si="497"/>
        <v>248.33437752046547</v>
      </c>
      <c r="DS86" s="239">
        <f t="shared" si="497"/>
        <v>249.87212515719571</v>
      </c>
      <c r="DT86" s="239">
        <f t="shared" si="497"/>
        <v>251.41939490607925</v>
      </c>
      <c r="DU86" s="239">
        <f t="shared" si="497"/>
        <v>252.97624573038007</v>
      </c>
      <c r="DV86" s="239">
        <f t="shared" si="497"/>
        <v>254.54273695847724</v>
      </c>
      <c r="DW86" s="239">
        <f t="shared" si="497"/>
        <v>256.11892828612571</v>
      </c>
      <c r="DX86" s="239">
        <f t="shared" si="497"/>
        <v>257.70487977873137</v>
      </c>
      <c r="DY86" s="239">
        <f t="shared" si="497"/>
        <v>259.30065187363971</v>
      </c>
      <c r="DZ86" s="239">
        <f t="shared" si="497"/>
        <v>260.90630538243931</v>
      </c>
      <c r="EA86" s="239">
        <f t="shared" si="497"/>
        <v>262.52190149327902</v>
      </c>
      <c r="EB86" s="239">
        <f t="shared" si="497"/>
        <v>264.14750177319974</v>
      </c>
      <c r="EC86" s="239">
        <f t="shared" si="497"/>
        <v>265.78316817048079</v>
      </c>
      <c r="ED86" s="239">
        <f t="shared" si="497"/>
        <v>267.4289630170004</v>
      </c>
      <c r="EE86" s="239">
        <f t="shared" si="497"/>
        <v>269.08494903061109</v>
      </c>
      <c r="EF86" s="239">
        <f t="shared" si="497"/>
        <v>270.75118931752985</v>
      </c>
      <c r="EG86" s="239">
        <f t="shared" si="497"/>
        <v>272.42774737474292</v>
      </c>
      <c r="EH86" s="239">
        <f t="shared" si="497"/>
        <v>274.11468709242547</v>
      </c>
      <c r="EI86" s="239">
        <f t="shared" si="497"/>
        <v>275.81207275637644</v>
      </c>
      <c r="EJ86" s="239">
        <f t="shared" ref="EJ86:FO86" si="498">EJ84*EJ18/EJ6</f>
        <v>277.51996905046815</v>
      </c>
      <c r="EK86" s="239">
        <f t="shared" si="498"/>
        <v>279.23844105911155</v>
      </c>
      <c r="EL86" s="239">
        <f t="shared" si="498"/>
        <v>280.96755426973624</v>
      </c>
      <c r="EM86" s="239">
        <f t="shared" si="498"/>
        <v>282.70737457528594</v>
      </c>
      <c r="EN86" s="239">
        <f t="shared" si="498"/>
        <v>284.45796827673001</v>
      </c>
      <c r="EO86" s="239">
        <f t="shared" si="498"/>
        <v>286.21940208558948</v>
      </c>
      <c r="EP86" s="239">
        <f t="shared" si="498"/>
        <v>287.99174312647972</v>
      </c>
      <c r="EQ86" s="239">
        <f t="shared" si="498"/>
        <v>289.77505893966821</v>
      </c>
      <c r="ER86" s="239">
        <f t="shared" si="498"/>
        <v>291.56941748364835</v>
      </c>
      <c r="ES86" s="239">
        <f t="shared" si="498"/>
        <v>293.37488713772927</v>
      </c>
      <c r="ET86" s="239">
        <f t="shared" si="498"/>
        <v>295.19153670464181</v>
      </c>
      <c r="EU86" s="239">
        <f t="shared" si="498"/>
        <v>297.01943541315995</v>
      </c>
      <c r="EV86" s="239">
        <f t="shared" si="498"/>
        <v>298.85865292073964</v>
      </c>
      <c r="EW86" s="239">
        <f t="shared" si="498"/>
        <v>300.70925931617268</v>
      </c>
      <c r="EX86" s="239">
        <f t="shared" si="498"/>
        <v>302.57132512225797</v>
      </c>
      <c r="EY86" s="239">
        <f t="shared" si="498"/>
        <v>304.44492129848908</v>
      </c>
      <c r="EZ86" s="239">
        <f t="shared" si="498"/>
        <v>0</v>
      </c>
      <c r="FA86" s="239">
        <f t="shared" si="498"/>
        <v>0</v>
      </c>
      <c r="FB86" s="239">
        <f t="shared" si="498"/>
        <v>0</v>
      </c>
      <c r="FC86" s="239">
        <f t="shared" si="498"/>
        <v>0</v>
      </c>
      <c r="FD86" s="239">
        <f t="shared" si="498"/>
        <v>0</v>
      </c>
      <c r="FE86" s="239">
        <f t="shared" si="498"/>
        <v>0</v>
      </c>
      <c r="FF86" s="239">
        <f t="shared" si="498"/>
        <v>0</v>
      </c>
      <c r="FG86" s="239">
        <f t="shared" si="498"/>
        <v>0</v>
      </c>
      <c r="FH86" s="239">
        <f t="shared" si="498"/>
        <v>0</v>
      </c>
      <c r="FI86" s="239">
        <f t="shared" si="498"/>
        <v>0</v>
      </c>
      <c r="FJ86" s="239">
        <f t="shared" si="498"/>
        <v>0</v>
      </c>
      <c r="FK86" s="239">
        <f t="shared" si="498"/>
        <v>0</v>
      </c>
      <c r="FL86" s="239">
        <f t="shared" si="498"/>
        <v>0</v>
      </c>
      <c r="FM86" s="239">
        <f t="shared" si="498"/>
        <v>0</v>
      </c>
      <c r="FN86" s="239">
        <f t="shared" si="498"/>
        <v>0</v>
      </c>
      <c r="FO86" s="239">
        <f t="shared" si="498"/>
        <v>0</v>
      </c>
      <c r="FP86" s="239">
        <f t="shared" ref="FP86:GW86" si="499">FP84*FP18/FP6</f>
        <v>0</v>
      </c>
      <c r="FQ86" s="239">
        <f t="shared" si="499"/>
        <v>0</v>
      </c>
      <c r="FR86" s="239">
        <f t="shared" si="499"/>
        <v>0</v>
      </c>
      <c r="FS86" s="239">
        <f t="shared" si="499"/>
        <v>0</v>
      </c>
      <c r="FT86" s="239">
        <f t="shared" si="499"/>
        <v>0</v>
      </c>
      <c r="FU86" s="239">
        <f t="shared" si="499"/>
        <v>0</v>
      </c>
      <c r="FV86" s="239">
        <f t="shared" si="499"/>
        <v>0</v>
      </c>
      <c r="FW86" s="239">
        <f t="shared" si="499"/>
        <v>0</v>
      </c>
      <c r="FX86" s="239">
        <f t="shared" si="499"/>
        <v>0</v>
      </c>
      <c r="FY86" s="239">
        <f t="shared" si="499"/>
        <v>0</v>
      </c>
      <c r="FZ86" s="239">
        <f t="shared" si="499"/>
        <v>0</v>
      </c>
      <c r="GA86" s="239">
        <f t="shared" si="499"/>
        <v>0</v>
      </c>
      <c r="GB86" s="239">
        <f t="shared" si="499"/>
        <v>0</v>
      </c>
      <c r="GC86" s="239">
        <f t="shared" si="499"/>
        <v>0</v>
      </c>
      <c r="GD86" s="239">
        <f t="shared" si="499"/>
        <v>0</v>
      </c>
      <c r="GE86" s="239">
        <f t="shared" si="499"/>
        <v>0</v>
      </c>
      <c r="GF86" s="239">
        <f t="shared" si="499"/>
        <v>0</v>
      </c>
      <c r="GG86" s="239">
        <f t="shared" si="499"/>
        <v>0</v>
      </c>
      <c r="GH86" s="239">
        <f t="shared" si="499"/>
        <v>0</v>
      </c>
      <c r="GI86" s="239">
        <f t="shared" si="499"/>
        <v>0</v>
      </c>
      <c r="GJ86" s="239">
        <f t="shared" si="499"/>
        <v>0</v>
      </c>
      <c r="GK86" s="239">
        <f t="shared" si="499"/>
        <v>0</v>
      </c>
      <c r="GL86" s="239">
        <f t="shared" si="499"/>
        <v>0</v>
      </c>
      <c r="GM86" s="239">
        <f t="shared" si="499"/>
        <v>0</v>
      </c>
      <c r="GN86" s="239">
        <f t="shared" si="499"/>
        <v>0</v>
      </c>
      <c r="GO86" s="239">
        <f t="shared" si="499"/>
        <v>0</v>
      </c>
      <c r="GP86" s="239">
        <f t="shared" si="499"/>
        <v>0</v>
      </c>
      <c r="GQ86" s="239">
        <f t="shared" si="499"/>
        <v>0</v>
      </c>
      <c r="GR86" s="239">
        <f t="shared" si="499"/>
        <v>0</v>
      </c>
      <c r="GS86" s="239">
        <f t="shared" si="499"/>
        <v>0</v>
      </c>
      <c r="GT86" s="239">
        <f t="shared" si="499"/>
        <v>0</v>
      </c>
      <c r="GU86" s="239">
        <f t="shared" si="499"/>
        <v>0</v>
      </c>
      <c r="GV86" s="239">
        <f t="shared" si="499"/>
        <v>0</v>
      </c>
      <c r="GW86" s="239">
        <f t="shared" si="499"/>
        <v>0</v>
      </c>
    </row>
    <row r="87" spans="1:205" x14ac:dyDescent="0.3">
      <c r="D87" s="144" t="s">
        <v>275</v>
      </c>
      <c r="L87" s="49" t="str">
        <f>IF(L75,L86/L75*1000,"")</f>
        <v/>
      </c>
      <c r="M87" s="49" t="str">
        <f t="shared" ref="M87:BX87" si="500">IF(M75,M86/M75*1000,"")</f>
        <v/>
      </c>
      <c r="N87" s="49" t="str">
        <f t="shared" si="500"/>
        <v/>
      </c>
      <c r="O87" s="49" t="str">
        <f t="shared" si="500"/>
        <v/>
      </c>
      <c r="P87" s="49" t="str">
        <f t="shared" si="500"/>
        <v/>
      </c>
      <c r="Q87" s="49" t="str">
        <f t="shared" si="500"/>
        <v/>
      </c>
      <c r="R87" s="49" t="str">
        <f t="shared" si="500"/>
        <v/>
      </c>
      <c r="S87" s="49" t="str">
        <f t="shared" si="500"/>
        <v/>
      </c>
      <c r="T87" s="49" t="str">
        <f t="shared" si="500"/>
        <v/>
      </c>
      <c r="U87" s="49" t="str">
        <f t="shared" si="500"/>
        <v/>
      </c>
      <c r="V87" s="49" t="str">
        <f t="shared" si="500"/>
        <v/>
      </c>
      <c r="W87" s="49" t="str">
        <f t="shared" si="500"/>
        <v/>
      </c>
      <c r="X87" s="49" t="str">
        <f t="shared" si="500"/>
        <v/>
      </c>
      <c r="Y87" s="49" t="str">
        <f t="shared" si="500"/>
        <v/>
      </c>
      <c r="Z87" s="49" t="str">
        <f t="shared" si="500"/>
        <v/>
      </c>
      <c r="AA87" s="49" t="str">
        <f t="shared" si="500"/>
        <v/>
      </c>
      <c r="AB87" s="49" t="str">
        <f t="shared" si="500"/>
        <v/>
      </c>
      <c r="AC87" s="49" t="str">
        <f t="shared" si="500"/>
        <v/>
      </c>
      <c r="AD87" s="49" t="str">
        <f t="shared" si="500"/>
        <v/>
      </c>
      <c r="AE87" s="49" t="str">
        <f t="shared" si="500"/>
        <v/>
      </c>
      <c r="AF87" s="49" t="str">
        <f t="shared" si="500"/>
        <v/>
      </c>
      <c r="AG87" s="49" t="str">
        <f t="shared" si="500"/>
        <v/>
      </c>
      <c r="AH87" s="49" t="str">
        <f t="shared" si="500"/>
        <v/>
      </c>
      <c r="AI87" s="49" t="str">
        <f t="shared" si="500"/>
        <v/>
      </c>
      <c r="AJ87" s="49" t="str">
        <f t="shared" si="500"/>
        <v/>
      </c>
      <c r="AK87" s="49" t="str">
        <f t="shared" si="500"/>
        <v/>
      </c>
      <c r="AL87" s="49" t="str">
        <f t="shared" si="500"/>
        <v/>
      </c>
      <c r="AM87" s="49" t="str">
        <f t="shared" si="500"/>
        <v/>
      </c>
      <c r="AN87" s="49" t="str">
        <f t="shared" si="500"/>
        <v/>
      </c>
      <c r="AO87" s="49" t="str">
        <f t="shared" si="500"/>
        <v/>
      </c>
      <c r="AP87" s="49" t="str">
        <f t="shared" si="500"/>
        <v/>
      </c>
      <c r="AQ87" s="49" t="str">
        <f t="shared" si="500"/>
        <v/>
      </c>
      <c r="AR87" s="49" t="str">
        <f t="shared" si="500"/>
        <v/>
      </c>
      <c r="AS87" s="49" t="str">
        <f t="shared" si="500"/>
        <v/>
      </c>
      <c r="AT87" s="49" t="str">
        <f t="shared" si="500"/>
        <v/>
      </c>
      <c r="AU87" s="49" t="str">
        <f t="shared" si="500"/>
        <v/>
      </c>
      <c r="AV87" s="49" t="str">
        <f t="shared" si="500"/>
        <v/>
      </c>
      <c r="AW87" s="49" t="str">
        <f t="shared" si="500"/>
        <v/>
      </c>
      <c r="AX87" s="49" t="str">
        <f t="shared" si="500"/>
        <v/>
      </c>
      <c r="AY87" s="49" t="str">
        <f t="shared" si="500"/>
        <v/>
      </c>
      <c r="AZ87" s="49" t="str">
        <f t="shared" si="500"/>
        <v/>
      </c>
      <c r="BA87" s="49" t="str">
        <f t="shared" si="500"/>
        <v/>
      </c>
      <c r="BB87" s="49" t="str">
        <f t="shared" si="500"/>
        <v/>
      </c>
      <c r="BC87" s="49" t="str">
        <f t="shared" si="500"/>
        <v/>
      </c>
      <c r="BD87" s="49">
        <f t="shared" si="500"/>
        <v>0.31523119578937214</v>
      </c>
      <c r="BE87" s="49">
        <f t="shared" si="500"/>
        <v>0.32070744261437162</v>
      </c>
      <c r="BF87" s="49">
        <f t="shared" si="500"/>
        <v>0.31567826944321109</v>
      </c>
      <c r="BG87" s="49">
        <f t="shared" si="500"/>
        <v>0.31763302704725394</v>
      </c>
      <c r="BH87" s="49">
        <f t="shared" si="500"/>
        <v>0.32311197568410649</v>
      </c>
      <c r="BI87" s="49">
        <f t="shared" si="500"/>
        <v>0.32872512867973103</v>
      </c>
      <c r="BJ87" s="49">
        <f t="shared" si="500"/>
        <v>0.32357022617929143</v>
      </c>
      <c r="BK87" s="49">
        <f t="shared" si="500"/>
        <v>0.32557385272343531</v>
      </c>
      <c r="BL87" s="49">
        <f t="shared" si="500"/>
        <v>0.33118977507620923</v>
      </c>
      <c r="BM87" s="49">
        <f t="shared" si="500"/>
        <v>0.33324058374401311</v>
      </c>
      <c r="BN87" s="49">
        <f t="shared" si="500"/>
        <v>0.33165948183377375</v>
      </c>
      <c r="BO87" s="49">
        <f t="shared" si="500"/>
        <v>0.3337131990415213</v>
      </c>
      <c r="BP87" s="49">
        <f t="shared" si="500"/>
        <v>0.33946951945311454</v>
      </c>
      <c r="BQ87" s="49">
        <f t="shared" si="500"/>
        <v>0.34536683831914261</v>
      </c>
      <c r="BR87" s="49">
        <f t="shared" si="500"/>
        <v>0.33995096887961823</v>
      </c>
      <c r="BS87" s="49">
        <f t="shared" si="500"/>
        <v>0.34205602901755944</v>
      </c>
      <c r="BT87" s="49">
        <f t="shared" si="500"/>
        <v>0.34795625743944253</v>
      </c>
      <c r="BU87" s="49">
        <f t="shared" si="500"/>
        <v>0.35400100927712125</v>
      </c>
      <c r="BV87" s="49">
        <f t="shared" si="500"/>
        <v>0.34844974310160876</v>
      </c>
      <c r="BW87" s="49">
        <f t="shared" si="500"/>
        <v>0.35060742974299852</v>
      </c>
      <c r="BX87" s="49">
        <f t="shared" si="500"/>
        <v>0.35665516387542867</v>
      </c>
      <c r="BY87" s="49">
        <f t="shared" ref="BY87:EJ87" si="501">IF(BY75,BY86/BY75*1000,"")</f>
        <v>0.36285103450904932</v>
      </c>
      <c r="BZ87" s="49">
        <f t="shared" si="501"/>
        <v>0.35716098667914908</v>
      </c>
      <c r="CA87" s="49">
        <f t="shared" si="501"/>
        <v>0.35937261548657362</v>
      </c>
      <c r="CB87" s="49">
        <f t="shared" si="501"/>
        <v>0.36557154297231448</v>
      </c>
      <c r="CC87" s="49">
        <f t="shared" si="501"/>
        <v>0.36783525201604195</v>
      </c>
      <c r="CD87" s="49">
        <f t="shared" si="501"/>
        <v>0.36609001134612795</v>
      </c>
      <c r="CE87" s="49">
        <f t="shared" si="501"/>
        <v>0.36835693087373811</v>
      </c>
      <c r="CF87" s="49">
        <f t="shared" si="501"/>
        <v>0.37471083154662249</v>
      </c>
      <c r="CG87" s="49">
        <f t="shared" si="501"/>
        <v>0.38122036813107024</v>
      </c>
      <c r="CH87" s="49">
        <f t="shared" si="501"/>
        <v>0.3752422616297813</v>
      </c>
      <c r="CI87" s="49">
        <f t="shared" si="501"/>
        <v>0.37756585414558164</v>
      </c>
      <c r="CJ87" s="49">
        <f t="shared" si="501"/>
        <v>0.38407860233528818</v>
      </c>
      <c r="CK87" s="49">
        <f t="shared" si="501"/>
        <v>0.39075087733434716</v>
      </c>
      <c r="CL87" s="49">
        <f t="shared" si="501"/>
        <v>0.38462331817052592</v>
      </c>
      <c r="CM87" s="49">
        <f t="shared" si="501"/>
        <v>0.38700500049922137</v>
      </c>
      <c r="CN87" s="49">
        <f t="shared" si="501"/>
        <v>0.39368056739367058</v>
      </c>
      <c r="CO87" s="49">
        <f t="shared" si="501"/>
        <v>0.40051964926770606</v>
      </c>
      <c r="CP87" s="49">
        <f t="shared" si="501"/>
        <v>0.39423890112478932</v>
      </c>
      <c r="CQ87" s="49">
        <f t="shared" si="501"/>
        <v>0.39668012551170206</v>
      </c>
      <c r="CR87" s="49">
        <f t="shared" si="501"/>
        <v>0.40352258157851245</v>
      </c>
      <c r="CS87" s="49">
        <f t="shared" si="501"/>
        <v>0.40602129280160321</v>
      </c>
      <c r="CT87" s="49">
        <f t="shared" si="501"/>
        <v>0.40409487365290914</v>
      </c>
      <c r="CU87" s="49">
        <f t="shared" si="501"/>
        <v>0.40659712864949471</v>
      </c>
      <c r="CV87" s="49">
        <f t="shared" si="501"/>
        <v>0.41361064611797543</v>
      </c>
      <c r="CW87" s="49">
        <f t="shared" si="501"/>
        <v>0.42079595651188401</v>
      </c>
      <c r="CX87" s="49">
        <f t="shared" si="501"/>
        <v>0.41419724549423209</v>
      </c>
      <c r="CY87" s="49">
        <f t="shared" si="501"/>
        <v>0.41676205686573226</v>
      </c>
      <c r="CZ87" s="49">
        <f t="shared" si="501"/>
        <v>0.42395091227092507</v>
      </c>
      <c r="DA87" s="49">
        <f t="shared" si="501"/>
        <v>0.43131585542468126</v>
      </c>
      <c r="DB87" s="49">
        <f t="shared" si="501"/>
        <v>0.42455217663158801</v>
      </c>
      <c r="DC87" s="49">
        <f t="shared" si="501"/>
        <v>0.42718110828737577</v>
      </c>
      <c r="DD87" s="49">
        <f t="shared" si="501"/>
        <v>0.43454968507769837</v>
      </c>
      <c r="DE87" s="49">
        <f t="shared" si="501"/>
        <v>0.44209875181029845</v>
      </c>
      <c r="DF87" s="49">
        <f t="shared" si="501"/>
        <v>0.4351659810473778</v>
      </c>
      <c r="DG87" s="49">
        <f t="shared" si="501"/>
        <v>0.43786063599456027</v>
      </c>
      <c r="DH87" s="49">
        <f t="shared" si="501"/>
        <v>0.445413427204641</v>
      </c>
      <c r="DI87" s="49">
        <f t="shared" si="501"/>
        <v>0.44817153686263794</v>
      </c>
      <c r="DJ87" s="49">
        <f t="shared" si="501"/>
        <v>0.44604513057356249</v>
      </c>
      <c r="DK87" s="49">
        <f t="shared" si="501"/>
        <v>0.44880715189442449</v>
      </c>
      <c r="DL87" s="49">
        <f t="shared" si="501"/>
        <v>0.4565487628847571</v>
      </c>
      <c r="DM87" s="49">
        <f t="shared" si="501"/>
        <v>0.46448000112069515</v>
      </c>
      <c r="DN87" s="49">
        <f t="shared" si="501"/>
        <v>0.45719625883790166</v>
      </c>
      <c r="DO87" s="49">
        <f t="shared" si="501"/>
        <v>0.46002733069178525</v>
      </c>
      <c r="DP87" s="49">
        <f t="shared" si="501"/>
        <v>0.46796248195687618</v>
      </c>
      <c r="DQ87" s="49">
        <f t="shared" si="501"/>
        <v>0.47609200114871264</v>
      </c>
      <c r="DR87" s="49">
        <f t="shared" si="501"/>
        <v>0.46862616530884937</v>
      </c>
      <c r="DS87" s="49">
        <f t="shared" si="501"/>
        <v>0.47152801395908006</v>
      </c>
      <c r="DT87" s="49">
        <f t="shared" si="501"/>
        <v>0.4796615440057983</v>
      </c>
      <c r="DU87" s="49">
        <f t="shared" si="501"/>
        <v>0.4879943011774307</v>
      </c>
      <c r="DV87" s="49">
        <f t="shared" si="501"/>
        <v>0.48034181944157089</v>
      </c>
      <c r="DW87" s="49">
        <f t="shared" si="501"/>
        <v>0.48331621430805727</v>
      </c>
      <c r="DX87" s="49">
        <f t="shared" si="501"/>
        <v>0.49165308260594354</v>
      </c>
      <c r="DY87" s="49">
        <f t="shared" si="501"/>
        <v>0.49469751960019781</v>
      </c>
      <c r="DZ87" s="49">
        <f t="shared" si="501"/>
        <v>0.49235036492761036</v>
      </c>
      <c r="EA87" s="49">
        <f t="shared" si="501"/>
        <v>0.49539911966575906</v>
      </c>
      <c r="EB87" s="49">
        <f t="shared" si="501"/>
        <v>0.50394440967109233</v>
      </c>
      <c r="EC87" s="49">
        <f t="shared" si="501"/>
        <v>0.51269901267453855</v>
      </c>
      <c r="ED87" s="49">
        <f t="shared" si="501"/>
        <v>0.50465912405080082</v>
      </c>
      <c r="EE87" s="49">
        <f t="shared" si="501"/>
        <v>0.50778409765740318</v>
      </c>
      <c r="EF87" s="49">
        <f t="shared" si="501"/>
        <v>0.51654301991286977</v>
      </c>
      <c r="EG87" s="49">
        <f t="shared" si="501"/>
        <v>0.52551648799140227</v>
      </c>
      <c r="EH87" s="49">
        <f t="shared" si="501"/>
        <v>0.51727560215207102</v>
      </c>
      <c r="EI87" s="49">
        <f t="shared" si="501"/>
        <v>0.52047870009883834</v>
      </c>
      <c r="EJ87" s="49">
        <f t="shared" si="501"/>
        <v>0.52945659541069168</v>
      </c>
      <c r="EK87" s="49">
        <f t="shared" ref="EK87:GV87" si="502">IF(EK75,EK86/EK75*1000,"")</f>
        <v>0.53865440019118749</v>
      </c>
      <c r="EL87" s="49">
        <f t="shared" si="502"/>
        <v>0.53020749220587304</v>
      </c>
      <c r="EM87" s="49">
        <f t="shared" si="502"/>
        <v>0.53349066760130948</v>
      </c>
      <c r="EN87" s="49">
        <f t="shared" si="502"/>
        <v>0.54269301029595929</v>
      </c>
      <c r="EO87" s="49">
        <f t="shared" si="502"/>
        <v>0.54605349909491274</v>
      </c>
      <c r="EP87" s="49">
        <f t="shared" si="502"/>
        <v>0.54346267951102001</v>
      </c>
      <c r="EQ87" s="49">
        <f t="shared" si="502"/>
        <v>0.54682793429134247</v>
      </c>
      <c r="ER87" s="49">
        <f t="shared" si="502"/>
        <v>0.55626033555335852</v>
      </c>
      <c r="ES87" s="49">
        <f t="shared" si="502"/>
        <v>0.56592377920086667</v>
      </c>
      <c r="ET87" s="49">
        <f t="shared" si="502"/>
        <v>0.55704924649879561</v>
      </c>
      <c r="EU87" s="49">
        <f t="shared" si="502"/>
        <v>0.56049863264862609</v>
      </c>
      <c r="EV87" s="49">
        <f t="shared" si="502"/>
        <v>0.57016684394219264</v>
      </c>
      <c r="EW87" s="49">
        <f t="shared" si="502"/>
        <v>0.58007187368088864</v>
      </c>
      <c r="EX87" s="49">
        <f t="shared" si="502"/>
        <v>0.57097547766126588</v>
      </c>
      <c r="EY87" s="49">
        <f t="shared" si="502"/>
        <v>0.57451109846484205</v>
      </c>
      <c r="EZ87" s="49" t="str">
        <f t="shared" si="502"/>
        <v/>
      </c>
      <c r="FA87" s="49" t="str">
        <f t="shared" si="502"/>
        <v/>
      </c>
      <c r="FB87" s="49" t="str">
        <f t="shared" si="502"/>
        <v/>
      </c>
      <c r="FC87" s="49" t="str">
        <f t="shared" si="502"/>
        <v/>
      </c>
      <c r="FD87" s="49" t="str">
        <f t="shared" si="502"/>
        <v/>
      </c>
      <c r="FE87" s="49" t="str">
        <f t="shared" si="502"/>
        <v/>
      </c>
      <c r="FF87" s="49" t="str">
        <f t="shared" si="502"/>
        <v/>
      </c>
      <c r="FG87" s="49" t="str">
        <f t="shared" si="502"/>
        <v/>
      </c>
      <c r="FH87" s="49" t="str">
        <f t="shared" si="502"/>
        <v/>
      </c>
      <c r="FI87" s="49" t="str">
        <f t="shared" si="502"/>
        <v/>
      </c>
      <c r="FJ87" s="49" t="str">
        <f t="shared" si="502"/>
        <v/>
      </c>
      <c r="FK87" s="49" t="str">
        <f t="shared" si="502"/>
        <v/>
      </c>
      <c r="FL87" s="49" t="str">
        <f t="shared" si="502"/>
        <v/>
      </c>
      <c r="FM87" s="49" t="str">
        <f t="shared" si="502"/>
        <v/>
      </c>
      <c r="FN87" s="49" t="str">
        <f t="shared" si="502"/>
        <v/>
      </c>
      <c r="FO87" s="49" t="str">
        <f t="shared" si="502"/>
        <v/>
      </c>
      <c r="FP87" s="49" t="str">
        <f t="shared" si="502"/>
        <v/>
      </c>
      <c r="FQ87" s="49" t="str">
        <f t="shared" si="502"/>
        <v/>
      </c>
      <c r="FR87" s="49" t="str">
        <f t="shared" si="502"/>
        <v/>
      </c>
      <c r="FS87" s="49" t="str">
        <f t="shared" si="502"/>
        <v/>
      </c>
      <c r="FT87" s="49" t="str">
        <f t="shared" si="502"/>
        <v/>
      </c>
      <c r="FU87" s="49" t="str">
        <f t="shared" si="502"/>
        <v/>
      </c>
      <c r="FV87" s="49" t="str">
        <f t="shared" si="502"/>
        <v/>
      </c>
      <c r="FW87" s="49" t="str">
        <f t="shared" si="502"/>
        <v/>
      </c>
      <c r="FX87" s="49" t="str">
        <f t="shared" si="502"/>
        <v/>
      </c>
      <c r="FY87" s="49" t="str">
        <f t="shared" si="502"/>
        <v/>
      </c>
      <c r="FZ87" s="49" t="str">
        <f t="shared" si="502"/>
        <v/>
      </c>
      <c r="GA87" s="49" t="str">
        <f t="shared" si="502"/>
        <v/>
      </c>
      <c r="GB87" s="49" t="str">
        <f t="shared" si="502"/>
        <v/>
      </c>
      <c r="GC87" s="49" t="str">
        <f t="shared" si="502"/>
        <v/>
      </c>
      <c r="GD87" s="49" t="str">
        <f t="shared" si="502"/>
        <v/>
      </c>
      <c r="GE87" s="49" t="str">
        <f t="shared" si="502"/>
        <v/>
      </c>
      <c r="GF87" s="49" t="str">
        <f t="shared" si="502"/>
        <v/>
      </c>
      <c r="GG87" s="49" t="str">
        <f t="shared" si="502"/>
        <v/>
      </c>
      <c r="GH87" s="49" t="str">
        <f t="shared" si="502"/>
        <v/>
      </c>
      <c r="GI87" s="49" t="str">
        <f t="shared" si="502"/>
        <v/>
      </c>
      <c r="GJ87" s="49" t="str">
        <f t="shared" si="502"/>
        <v/>
      </c>
      <c r="GK87" s="49" t="str">
        <f t="shared" si="502"/>
        <v/>
      </c>
      <c r="GL87" s="49" t="str">
        <f t="shared" si="502"/>
        <v/>
      </c>
      <c r="GM87" s="49" t="str">
        <f t="shared" si="502"/>
        <v/>
      </c>
      <c r="GN87" s="49" t="str">
        <f t="shared" si="502"/>
        <v/>
      </c>
      <c r="GO87" s="49" t="str">
        <f t="shared" si="502"/>
        <v/>
      </c>
      <c r="GP87" s="49" t="str">
        <f t="shared" si="502"/>
        <v/>
      </c>
      <c r="GQ87" s="49" t="str">
        <f t="shared" si="502"/>
        <v/>
      </c>
      <c r="GR87" s="49" t="str">
        <f t="shared" si="502"/>
        <v/>
      </c>
      <c r="GS87" s="49" t="str">
        <f t="shared" si="502"/>
        <v/>
      </c>
      <c r="GT87" s="49" t="str">
        <f t="shared" si="502"/>
        <v/>
      </c>
      <c r="GU87" s="49" t="str">
        <f t="shared" si="502"/>
        <v/>
      </c>
      <c r="GV87" s="49" t="str">
        <f t="shared" si="502"/>
        <v/>
      </c>
      <c r="GW87" s="49" t="str">
        <f t="shared" ref="GW87" si="503">IF(GW75,GW86/GW75*1000,"")</f>
        <v/>
      </c>
    </row>
    <row r="89" spans="1:205" x14ac:dyDescent="0.3">
      <c r="D89" s="141" t="s">
        <v>276</v>
      </c>
    </row>
    <row r="90" spans="1:205" x14ac:dyDescent="0.3">
      <c r="D90" s="141" t="s">
        <v>277</v>
      </c>
      <c r="E90" s="127" t="s">
        <v>584</v>
      </c>
      <c r="F90" s="223">
        <f>'Operating Assumptions'!$F$120</f>
        <v>12</v>
      </c>
      <c r="G90" s="223">
        <f>'Operating Assumptions'!$F$120</f>
        <v>12</v>
      </c>
      <c r="L90" s="181">
        <f>$F$90</f>
        <v>12</v>
      </c>
      <c r="M90" s="181">
        <f t="shared" ref="M90:BX90" si="504">$F$90</f>
        <v>12</v>
      </c>
      <c r="N90" s="181">
        <f t="shared" si="504"/>
        <v>12</v>
      </c>
      <c r="O90" s="181">
        <f t="shared" si="504"/>
        <v>12</v>
      </c>
      <c r="P90" s="181">
        <f t="shared" si="504"/>
        <v>12</v>
      </c>
      <c r="Q90" s="181">
        <f t="shared" si="504"/>
        <v>12</v>
      </c>
      <c r="R90" s="181">
        <f t="shared" si="504"/>
        <v>12</v>
      </c>
      <c r="S90" s="181">
        <f t="shared" si="504"/>
        <v>12</v>
      </c>
      <c r="T90" s="181">
        <f t="shared" si="504"/>
        <v>12</v>
      </c>
      <c r="U90" s="181">
        <f t="shared" si="504"/>
        <v>12</v>
      </c>
      <c r="V90" s="181">
        <f t="shared" si="504"/>
        <v>12</v>
      </c>
      <c r="W90" s="181">
        <f t="shared" si="504"/>
        <v>12</v>
      </c>
      <c r="X90" s="181">
        <f t="shared" si="504"/>
        <v>12</v>
      </c>
      <c r="Y90" s="181">
        <f t="shared" si="504"/>
        <v>12</v>
      </c>
      <c r="Z90" s="181">
        <f t="shared" si="504"/>
        <v>12</v>
      </c>
      <c r="AA90" s="181">
        <f t="shared" si="504"/>
        <v>12</v>
      </c>
      <c r="AB90" s="181">
        <f t="shared" si="504"/>
        <v>12</v>
      </c>
      <c r="AC90" s="181">
        <f t="shared" si="504"/>
        <v>12</v>
      </c>
      <c r="AD90" s="181">
        <f t="shared" si="504"/>
        <v>12</v>
      </c>
      <c r="AE90" s="181">
        <f t="shared" si="504"/>
        <v>12</v>
      </c>
      <c r="AF90" s="181">
        <f t="shared" si="504"/>
        <v>12</v>
      </c>
      <c r="AG90" s="181">
        <f t="shared" si="504"/>
        <v>12</v>
      </c>
      <c r="AH90" s="181">
        <f t="shared" si="504"/>
        <v>12</v>
      </c>
      <c r="AI90" s="181">
        <f t="shared" si="504"/>
        <v>12</v>
      </c>
      <c r="AJ90" s="181">
        <f t="shared" si="504"/>
        <v>12</v>
      </c>
      <c r="AK90" s="181">
        <f t="shared" si="504"/>
        <v>12</v>
      </c>
      <c r="AL90" s="181">
        <f t="shared" si="504"/>
        <v>12</v>
      </c>
      <c r="AM90" s="181">
        <f t="shared" si="504"/>
        <v>12</v>
      </c>
      <c r="AN90" s="181">
        <f t="shared" si="504"/>
        <v>12</v>
      </c>
      <c r="AO90" s="181">
        <f t="shared" si="504"/>
        <v>12</v>
      </c>
      <c r="AP90" s="181">
        <f t="shared" si="504"/>
        <v>12</v>
      </c>
      <c r="AQ90" s="181">
        <f t="shared" si="504"/>
        <v>12</v>
      </c>
      <c r="AR90" s="181">
        <f t="shared" si="504"/>
        <v>12</v>
      </c>
      <c r="AS90" s="181">
        <f t="shared" si="504"/>
        <v>12</v>
      </c>
      <c r="AT90" s="181">
        <f t="shared" si="504"/>
        <v>12</v>
      </c>
      <c r="AU90" s="181">
        <f t="shared" si="504"/>
        <v>12</v>
      </c>
      <c r="AV90" s="181">
        <f t="shared" si="504"/>
        <v>12</v>
      </c>
      <c r="AW90" s="181">
        <f t="shared" si="504"/>
        <v>12</v>
      </c>
      <c r="AX90" s="181">
        <f t="shared" si="504"/>
        <v>12</v>
      </c>
      <c r="AY90" s="181">
        <f t="shared" si="504"/>
        <v>12</v>
      </c>
      <c r="AZ90" s="181">
        <f t="shared" si="504"/>
        <v>12</v>
      </c>
      <c r="BA90" s="181">
        <f t="shared" si="504"/>
        <v>12</v>
      </c>
      <c r="BB90" s="181">
        <f t="shared" si="504"/>
        <v>12</v>
      </c>
      <c r="BC90" s="181">
        <f t="shared" si="504"/>
        <v>12</v>
      </c>
      <c r="BD90" s="181">
        <f t="shared" si="504"/>
        <v>12</v>
      </c>
      <c r="BE90" s="181">
        <f t="shared" si="504"/>
        <v>12</v>
      </c>
      <c r="BF90" s="181">
        <f t="shared" si="504"/>
        <v>12</v>
      </c>
      <c r="BG90" s="181">
        <f t="shared" si="504"/>
        <v>12</v>
      </c>
      <c r="BH90" s="181">
        <f t="shared" si="504"/>
        <v>12</v>
      </c>
      <c r="BI90" s="181">
        <f t="shared" si="504"/>
        <v>12</v>
      </c>
      <c r="BJ90" s="181">
        <f t="shared" si="504"/>
        <v>12</v>
      </c>
      <c r="BK90" s="181">
        <f t="shared" si="504"/>
        <v>12</v>
      </c>
      <c r="BL90" s="181">
        <f t="shared" si="504"/>
        <v>12</v>
      </c>
      <c r="BM90" s="181">
        <f t="shared" si="504"/>
        <v>12</v>
      </c>
      <c r="BN90" s="181">
        <f t="shared" si="504"/>
        <v>12</v>
      </c>
      <c r="BO90" s="181">
        <f t="shared" si="504"/>
        <v>12</v>
      </c>
      <c r="BP90" s="181">
        <f t="shared" si="504"/>
        <v>12</v>
      </c>
      <c r="BQ90" s="181">
        <f t="shared" si="504"/>
        <v>12</v>
      </c>
      <c r="BR90" s="181">
        <f t="shared" si="504"/>
        <v>12</v>
      </c>
      <c r="BS90" s="181">
        <f t="shared" si="504"/>
        <v>12</v>
      </c>
      <c r="BT90" s="181">
        <f t="shared" si="504"/>
        <v>12</v>
      </c>
      <c r="BU90" s="181">
        <f t="shared" si="504"/>
        <v>12</v>
      </c>
      <c r="BV90" s="181">
        <f t="shared" si="504"/>
        <v>12</v>
      </c>
      <c r="BW90" s="181">
        <f t="shared" si="504"/>
        <v>12</v>
      </c>
      <c r="BX90" s="181">
        <f t="shared" si="504"/>
        <v>12</v>
      </c>
      <c r="BY90" s="181">
        <f t="shared" ref="BY90:EJ90" si="505">$F$90</f>
        <v>12</v>
      </c>
      <c r="BZ90" s="181">
        <f t="shared" si="505"/>
        <v>12</v>
      </c>
      <c r="CA90" s="181">
        <f t="shared" si="505"/>
        <v>12</v>
      </c>
      <c r="CB90" s="181">
        <f t="shared" si="505"/>
        <v>12</v>
      </c>
      <c r="CC90" s="181">
        <f t="shared" si="505"/>
        <v>12</v>
      </c>
      <c r="CD90" s="181">
        <f t="shared" si="505"/>
        <v>12</v>
      </c>
      <c r="CE90" s="181">
        <f t="shared" si="505"/>
        <v>12</v>
      </c>
      <c r="CF90" s="181">
        <f t="shared" si="505"/>
        <v>12</v>
      </c>
      <c r="CG90" s="181">
        <f t="shared" si="505"/>
        <v>12</v>
      </c>
      <c r="CH90" s="181">
        <f t="shared" si="505"/>
        <v>12</v>
      </c>
      <c r="CI90" s="181">
        <f t="shared" si="505"/>
        <v>12</v>
      </c>
      <c r="CJ90" s="181">
        <f t="shared" si="505"/>
        <v>12</v>
      </c>
      <c r="CK90" s="181">
        <f t="shared" si="505"/>
        <v>12</v>
      </c>
      <c r="CL90" s="181">
        <f t="shared" si="505"/>
        <v>12</v>
      </c>
      <c r="CM90" s="181">
        <f t="shared" si="505"/>
        <v>12</v>
      </c>
      <c r="CN90" s="181">
        <f t="shared" si="505"/>
        <v>12</v>
      </c>
      <c r="CO90" s="181">
        <f t="shared" si="505"/>
        <v>12</v>
      </c>
      <c r="CP90" s="181">
        <f t="shared" si="505"/>
        <v>12</v>
      </c>
      <c r="CQ90" s="181">
        <f t="shared" si="505"/>
        <v>12</v>
      </c>
      <c r="CR90" s="181">
        <f t="shared" si="505"/>
        <v>12</v>
      </c>
      <c r="CS90" s="181">
        <f t="shared" si="505"/>
        <v>12</v>
      </c>
      <c r="CT90" s="181">
        <f t="shared" si="505"/>
        <v>12</v>
      </c>
      <c r="CU90" s="181">
        <f t="shared" si="505"/>
        <v>12</v>
      </c>
      <c r="CV90" s="181">
        <f t="shared" si="505"/>
        <v>12</v>
      </c>
      <c r="CW90" s="181">
        <f t="shared" si="505"/>
        <v>12</v>
      </c>
      <c r="CX90" s="181">
        <f t="shared" si="505"/>
        <v>12</v>
      </c>
      <c r="CY90" s="181">
        <f t="shared" si="505"/>
        <v>12</v>
      </c>
      <c r="CZ90" s="181">
        <f t="shared" si="505"/>
        <v>12</v>
      </c>
      <c r="DA90" s="181">
        <f t="shared" si="505"/>
        <v>12</v>
      </c>
      <c r="DB90" s="181">
        <f t="shared" si="505"/>
        <v>12</v>
      </c>
      <c r="DC90" s="181">
        <f t="shared" si="505"/>
        <v>12</v>
      </c>
      <c r="DD90" s="181">
        <f t="shared" si="505"/>
        <v>12</v>
      </c>
      <c r="DE90" s="181">
        <f t="shared" si="505"/>
        <v>12</v>
      </c>
      <c r="DF90" s="181">
        <f t="shared" si="505"/>
        <v>12</v>
      </c>
      <c r="DG90" s="181">
        <f t="shared" si="505"/>
        <v>12</v>
      </c>
      <c r="DH90" s="181">
        <f t="shared" si="505"/>
        <v>12</v>
      </c>
      <c r="DI90" s="181">
        <f t="shared" si="505"/>
        <v>12</v>
      </c>
      <c r="DJ90" s="181">
        <f t="shared" si="505"/>
        <v>12</v>
      </c>
      <c r="DK90" s="181">
        <f t="shared" si="505"/>
        <v>12</v>
      </c>
      <c r="DL90" s="181">
        <f t="shared" si="505"/>
        <v>12</v>
      </c>
      <c r="DM90" s="181">
        <f t="shared" si="505"/>
        <v>12</v>
      </c>
      <c r="DN90" s="181">
        <f t="shared" si="505"/>
        <v>12</v>
      </c>
      <c r="DO90" s="181">
        <f t="shared" si="505"/>
        <v>12</v>
      </c>
      <c r="DP90" s="181">
        <f t="shared" si="505"/>
        <v>12</v>
      </c>
      <c r="DQ90" s="181">
        <f t="shared" si="505"/>
        <v>12</v>
      </c>
      <c r="DR90" s="181">
        <f t="shared" si="505"/>
        <v>12</v>
      </c>
      <c r="DS90" s="181">
        <f t="shared" si="505"/>
        <v>12</v>
      </c>
      <c r="DT90" s="181">
        <f t="shared" si="505"/>
        <v>12</v>
      </c>
      <c r="DU90" s="181">
        <f t="shared" si="505"/>
        <v>12</v>
      </c>
      <c r="DV90" s="181">
        <f t="shared" si="505"/>
        <v>12</v>
      </c>
      <c r="DW90" s="181">
        <f t="shared" si="505"/>
        <v>12</v>
      </c>
      <c r="DX90" s="181">
        <f t="shared" si="505"/>
        <v>12</v>
      </c>
      <c r="DY90" s="181">
        <f t="shared" si="505"/>
        <v>12</v>
      </c>
      <c r="DZ90" s="181">
        <f t="shared" si="505"/>
        <v>12</v>
      </c>
      <c r="EA90" s="181">
        <f t="shared" si="505"/>
        <v>12</v>
      </c>
      <c r="EB90" s="181">
        <f t="shared" si="505"/>
        <v>12</v>
      </c>
      <c r="EC90" s="181">
        <f t="shared" si="505"/>
        <v>12</v>
      </c>
      <c r="ED90" s="181">
        <f t="shared" si="505"/>
        <v>12</v>
      </c>
      <c r="EE90" s="181">
        <f t="shared" si="505"/>
        <v>12</v>
      </c>
      <c r="EF90" s="181">
        <f t="shared" si="505"/>
        <v>12</v>
      </c>
      <c r="EG90" s="181">
        <f t="shared" si="505"/>
        <v>12</v>
      </c>
      <c r="EH90" s="181">
        <f t="shared" si="505"/>
        <v>12</v>
      </c>
      <c r="EI90" s="181">
        <f t="shared" si="505"/>
        <v>12</v>
      </c>
      <c r="EJ90" s="181">
        <f t="shared" si="505"/>
        <v>12</v>
      </c>
      <c r="EK90" s="181">
        <f t="shared" ref="EK90:GV90" si="506">$F$90</f>
        <v>12</v>
      </c>
      <c r="EL90" s="181">
        <f t="shared" si="506"/>
        <v>12</v>
      </c>
      <c r="EM90" s="181">
        <f t="shared" si="506"/>
        <v>12</v>
      </c>
      <c r="EN90" s="181">
        <f t="shared" si="506"/>
        <v>12</v>
      </c>
      <c r="EO90" s="181">
        <f t="shared" si="506"/>
        <v>12</v>
      </c>
      <c r="EP90" s="181">
        <f t="shared" si="506"/>
        <v>12</v>
      </c>
      <c r="EQ90" s="181">
        <f t="shared" si="506"/>
        <v>12</v>
      </c>
      <c r="ER90" s="181">
        <f t="shared" si="506"/>
        <v>12</v>
      </c>
      <c r="ES90" s="181">
        <f t="shared" si="506"/>
        <v>12</v>
      </c>
      <c r="ET90" s="181">
        <f t="shared" si="506"/>
        <v>12</v>
      </c>
      <c r="EU90" s="181">
        <f t="shared" si="506"/>
        <v>12</v>
      </c>
      <c r="EV90" s="181">
        <f t="shared" si="506"/>
        <v>12</v>
      </c>
      <c r="EW90" s="181">
        <f t="shared" si="506"/>
        <v>12</v>
      </c>
      <c r="EX90" s="181">
        <f t="shared" si="506"/>
        <v>12</v>
      </c>
      <c r="EY90" s="181">
        <f t="shared" si="506"/>
        <v>12</v>
      </c>
      <c r="EZ90" s="181">
        <f t="shared" si="506"/>
        <v>12</v>
      </c>
      <c r="FA90" s="181">
        <f t="shared" si="506"/>
        <v>12</v>
      </c>
      <c r="FB90" s="181">
        <f t="shared" si="506"/>
        <v>12</v>
      </c>
      <c r="FC90" s="181">
        <f t="shared" si="506"/>
        <v>12</v>
      </c>
      <c r="FD90" s="181">
        <f t="shared" si="506"/>
        <v>12</v>
      </c>
      <c r="FE90" s="181">
        <f t="shared" si="506"/>
        <v>12</v>
      </c>
      <c r="FF90" s="181">
        <f t="shared" si="506"/>
        <v>12</v>
      </c>
      <c r="FG90" s="181">
        <f t="shared" si="506"/>
        <v>12</v>
      </c>
      <c r="FH90" s="181">
        <f t="shared" si="506"/>
        <v>12</v>
      </c>
      <c r="FI90" s="181">
        <f t="shared" si="506"/>
        <v>12</v>
      </c>
      <c r="FJ90" s="181">
        <f t="shared" si="506"/>
        <v>12</v>
      </c>
      <c r="FK90" s="181">
        <f t="shared" si="506"/>
        <v>12</v>
      </c>
      <c r="FL90" s="181">
        <f t="shared" si="506"/>
        <v>12</v>
      </c>
      <c r="FM90" s="181">
        <f t="shared" si="506"/>
        <v>12</v>
      </c>
      <c r="FN90" s="181">
        <f t="shared" si="506"/>
        <v>12</v>
      </c>
      <c r="FO90" s="181">
        <f t="shared" si="506"/>
        <v>12</v>
      </c>
      <c r="FP90" s="181">
        <f t="shared" si="506"/>
        <v>12</v>
      </c>
      <c r="FQ90" s="181">
        <f t="shared" si="506"/>
        <v>12</v>
      </c>
      <c r="FR90" s="181">
        <f t="shared" si="506"/>
        <v>12</v>
      </c>
      <c r="FS90" s="181">
        <f t="shared" si="506"/>
        <v>12</v>
      </c>
      <c r="FT90" s="181">
        <f t="shared" si="506"/>
        <v>12</v>
      </c>
      <c r="FU90" s="181">
        <f t="shared" si="506"/>
        <v>12</v>
      </c>
      <c r="FV90" s="181">
        <f t="shared" si="506"/>
        <v>12</v>
      </c>
      <c r="FW90" s="181">
        <f t="shared" si="506"/>
        <v>12</v>
      </c>
      <c r="FX90" s="181">
        <f t="shared" si="506"/>
        <v>12</v>
      </c>
      <c r="FY90" s="181">
        <f t="shared" si="506"/>
        <v>12</v>
      </c>
      <c r="FZ90" s="181">
        <f t="shared" si="506"/>
        <v>12</v>
      </c>
      <c r="GA90" s="181">
        <f t="shared" si="506"/>
        <v>12</v>
      </c>
      <c r="GB90" s="181">
        <f t="shared" si="506"/>
        <v>12</v>
      </c>
      <c r="GC90" s="181">
        <f t="shared" si="506"/>
        <v>12</v>
      </c>
      <c r="GD90" s="181">
        <f t="shared" si="506"/>
        <v>12</v>
      </c>
      <c r="GE90" s="181">
        <f t="shared" si="506"/>
        <v>12</v>
      </c>
      <c r="GF90" s="181">
        <f t="shared" si="506"/>
        <v>12</v>
      </c>
      <c r="GG90" s="181">
        <f t="shared" si="506"/>
        <v>12</v>
      </c>
      <c r="GH90" s="181">
        <f t="shared" si="506"/>
        <v>12</v>
      </c>
      <c r="GI90" s="181">
        <f t="shared" si="506"/>
        <v>12</v>
      </c>
      <c r="GJ90" s="181">
        <f t="shared" si="506"/>
        <v>12</v>
      </c>
      <c r="GK90" s="181">
        <f t="shared" si="506"/>
        <v>12</v>
      </c>
      <c r="GL90" s="181">
        <f t="shared" si="506"/>
        <v>12</v>
      </c>
      <c r="GM90" s="181">
        <f t="shared" si="506"/>
        <v>12</v>
      </c>
      <c r="GN90" s="181">
        <f t="shared" si="506"/>
        <v>12</v>
      </c>
      <c r="GO90" s="181">
        <f t="shared" si="506"/>
        <v>12</v>
      </c>
      <c r="GP90" s="181">
        <f t="shared" si="506"/>
        <v>12</v>
      </c>
      <c r="GQ90" s="181">
        <f t="shared" si="506"/>
        <v>12</v>
      </c>
      <c r="GR90" s="181">
        <f t="shared" si="506"/>
        <v>12</v>
      </c>
      <c r="GS90" s="181">
        <f t="shared" si="506"/>
        <v>12</v>
      </c>
      <c r="GT90" s="181">
        <f t="shared" si="506"/>
        <v>12</v>
      </c>
      <c r="GU90" s="181">
        <f t="shared" si="506"/>
        <v>12</v>
      </c>
      <c r="GV90" s="181">
        <f t="shared" si="506"/>
        <v>12</v>
      </c>
      <c r="GW90" s="181">
        <f t="shared" ref="GW90" si="507">$F$90</f>
        <v>12</v>
      </c>
    </row>
    <row r="91" spans="1:205" x14ac:dyDescent="0.3">
      <c r="D91" s="141" t="s">
        <v>273</v>
      </c>
      <c r="F91" s="7"/>
      <c r="L91" s="181">
        <f t="shared" ref="L91:AQ91" si="508">L44</f>
        <v>1.0020598362698427</v>
      </c>
      <c r="M91" s="181">
        <f t="shared" si="508"/>
        <v>1.004123915465144</v>
      </c>
      <c r="N91" s="181">
        <f t="shared" si="508"/>
        <v>1.0061922463256356</v>
      </c>
      <c r="O91" s="181">
        <f t="shared" si="508"/>
        <v>1.0082648376090517</v>
      </c>
      <c r="P91" s="181">
        <f t="shared" si="508"/>
        <v>1.0103416980911659</v>
      </c>
      <c r="Q91" s="181">
        <f t="shared" si="508"/>
        <v>1.0124228365658285</v>
      </c>
      <c r="R91" s="181">
        <f t="shared" si="508"/>
        <v>1.0145082618450039</v>
      </c>
      <c r="S91" s="181">
        <f t="shared" si="508"/>
        <v>1.0165979827588074</v>
      </c>
      <c r="T91" s="181">
        <f t="shared" si="508"/>
        <v>1.0186920081555431</v>
      </c>
      <c r="U91" s="181">
        <f t="shared" si="508"/>
        <v>1.0207903469017408</v>
      </c>
      <c r="V91" s="181">
        <f t="shared" si="508"/>
        <v>1.0228930078821943</v>
      </c>
      <c r="W91" s="181">
        <f t="shared" si="508"/>
        <v>1.0249999999999986</v>
      </c>
      <c r="X91" s="181">
        <f t="shared" si="508"/>
        <v>1.0271113321765875</v>
      </c>
      <c r="Y91" s="181">
        <f t="shared" si="508"/>
        <v>1.0292270133517714</v>
      </c>
      <c r="Z91" s="181">
        <f t="shared" si="508"/>
        <v>1.0313470524837753</v>
      </c>
      <c r="AA91" s="181">
        <f t="shared" si="508"/>
        <v>1.0334714585492768</v>
      </c>
      <c r="AB91" s="181">
        <f t="shared" si="508"/>
        <v>1.0356002405434439</v>
      </c>
      <c r="AC91" s="181">
        <f t="shared" si="508"/>
        <v>1.0377334074799731</v>
      </c>
      <c r="AD91" s="181">
        <f t="shared" si="508"/>
        <v>1.0398709683911278</v>
      </c>
      <c r="AE91" s="181">
        <f t="shared" si="508"/>
        <v>1.0420129323277763</v>
      </c>
      <c r="AF91" s="181">
        <f t="shared" si="508"/>
        <v>1.0441593083594303</v>
      </c>
      <c r="AG91" s="181">
        <f t="shared" si="508"/>
        <v>1.0463101055742829</v>
      </c>
      <c r="AH91" s="181">
        <f t="shared" si="508"/>
        <v>1.0484653330792479</v>
      </c>
      <c r="AI91" s="181">
        <f t="shared" si="508"/>
        <v>1.0506249999999973</v>
      </c>
      <c r="AJ91" s="181">
        <f t="shared" si="508"/>
        <v>1.0527891154810007</v>
      </c>
      <c r="AK91" s="181">
        <f t="shared" si="508"/>
        <v>1.0549576886855641</v>
      </c>
      <c r="AL91" s="181">
        <f t="shared" si="508"/>
        <v>1.057130728795868</v>
      </c>
      <c r="AM91" s="181">
        <f t="shared" si="508"/>
        <v>1.0593082450130069</v>
      </c>
      <c r="AN91" s="181">
        <f t="shared" si="508"/>
        <v>1.0614902465570282</v>
      </c>
      <c r="AO91" s="181">
        <f t="shared" si="508"/>
        <v>1.0636767426669707</v>
      </c>
      <c r="AP91" s="181">
        <f t="shared" si="508"/>
        <v>1.0658677426009042</v>
      </c>
      <c r="AQ91" s="181">
        <f t="shared" si="508"/>
        <v>1.068063255635969</v>
      </c>
      <c r="AR91" s="181">
        <f t="shared" ref="AR91:BW91" si="509">AR44</f>
        <v>1.0702632910684142</v>
      </c>
      <c r="AS91" s="181">
        <f t="shared" si="509"/>
        <v>1.0724678582136382</v>
      </c>
      <c r="AT91" s="181">
        <f t="shared" si="509"/>
        <v>1.0746769664062272</v>
      </c>
      <c r="AU91" s="181">
        <f t="shared" si="509"/>
        <v>1.0768906249999954</v>
      </c>
      <c r="AV91" s="181">
        <f t="shared" si="509"/>
        <v>1.079108843368024</v>
      </c>
      <c r="AW91" s="181">
        <f t="shared" si="509"/>
        <v>1.0813316309027015</v>
      </c>
      <c r="AX91" s="181">
        <f t="shared" si="509"/>
        <v>1.0835589970157631</v>
      </c>
      <c r="AY91" s="181">
        <f t="shared" si="509"/>
        <v>1.0857909511383306</v>
      </c>
      <c r="AZ91" s="181">
        <f t="shared" si="509"/>
        <v>1.0880275027209523</v>
      </c>
      <c r="BA91" s="181">
        <f t="shared" si="509"/>
        <v>1.0902686612336434</v>
      </c>
      <c r="BB91" s="181">
        <f t="shared" si="509"/>
        <v>1.0925144361659254</v>
      </c>
      <c r="BC91" s="181">
        <f t="shared" si="509"/>
        <v>1.0947648370268668</v>
      </c>
      <c r="BD91" s="181">
        <f t="shared" si="509"/>
        <v>1.1015438905663819</v>
      </c>
      <c r="BE91" s="181">
        <f t="shared" si="509"/>
        <v>1.1083649216752685</v>
      </c>
      <c r="BF91" s="181">
        <f t="shared" si="509"/>
        <v>1.115228190288976</v>
      </c>
      <c r="BG91" s="181">
        <f t="shared" si="509"/>
        <v>1.1221339579525387</v>
      </c>
      <c r="BH91" s="181">
        <f t="shared" si="509"/>
        <v>1.1290824878305417</v>
      </c>
      <c r="BI91" s="181">
        <f t="shared" si="509"/>
        <v>1.1360740447171505</v>
      </c>
      <c r="BJ91" s="181">
        <f t="shared" si="509"/>
        <v>1.1431088950462007</v>
      </c>
      <c r="BK91" s="181">
        <f t="shared" si="509"/>
        <v>1.1501873069013524</v>
      </c>
      <c r="BL91" s="181">
        <f t="shared" si="509"/>
        <v>1.1573095500263055</v>
      </c>
      <c r="BM91" s="181">
        <f t="shared" si="509"/>
        <v>1.1644758958350794</v>
      </c>
      <c r="BN91" s="181">
        <f t="shared" si="509"/>
        <v>1.1716866174223559</v>
      </c>
      <c r="BO91" s="181">
        <f t="shared" si="509"/>
        <v>1.1789419895738864</v>
      </c>
      <c r="BP91" s="181">
        <f t="shared" si="509"/>
        <v>1.1862422887769635</v>
      </c>
      <c r="BQ91" s="181">
        <f t="shared" si="509"/>
        <v>1.1935877932309569</v>
      </c>
      <c r="BR91" s="181">
        <f t="shared" si="509"/>
        <v>1.2009787828579153</v>
      </c>
      <c r="BS91" s="181">
        <f t="shared" si="509"/>
        <v>1.2084155393132341</v>
      </c>
      <c r="BT91" s="181">
        <f t="shared" si="509"/>
        <v>1.2158983459963879</v>
      </c>
      <c r="BU91" s="181">
        <f t="shared" si="509"/>
        <v>1.2234274880617311</v>
      </c>
      <c r="BV91" s="181">
        <f t="shared" si="509"/>
        <v>1.2310032524293635</v>
      </c>
      <c r="BW91" s="181">
        <f t="shared" si="509"/>
        <v>1.2386259277960652</v>
      </c>
      <c r="BX91" s="181">
        <f t="shared" ref="BX91:DC91" si="510">BX44</f>
        <v>1.246295804646298</v>
      </c>
      <c r="BY91" s="181">
        <f t="shared" si="510"/>
        <v>1.2540131752632746</v>
      </c>
      <c r="BZ91" s="181">
        <f t="shared" si="510"/>
        <v>1.2617783337400978</v>
      </c>
      <c r="CA91" s="181">
        <f t="shared" si="510"/>
        <v>1.2695915759909673</v>
      </c>
      <c r="CB91" s="181">
        <f t="shared" si="510"/>
        <v>1.2774531997624559</v>
      </c>
      <c r="CC91" s="181">
        <f t="shared" si="510"/>
        <v>1.285363504644857</v>
      </c>
      <c r="CD91" s="181">
        <f t="shared" si="510"/>
        <v>1.2933227920836008</v>
      </c>
      <c r="CE91" s="181">
        <f t="shared" si="510"/>
        <v>1.3013313653907419</v>
      </c>
      <c r="CF91" s="181">
        <f t="shared" si="510"/>
        <v>1.3093895297565177</v>
      </c>
      <c r="CG91" s="181">
        <f t="shared" si="510"/>
        <v>1.3174975922609788</v>
      </c>
      <c r="CH91" s="181">
        <f t="shared" si="510"/>
        <v>1.3256558618856913</v>
      </c>
      <c r="CI91" s="181">
        <f t="shared" si="510"/>
        <v>1.3338646495255109</v>
      </c>
      <c r="CJ91" s="181">
        <f t="shared" si="510"/>
        <v>1.3421242680004311</v>
      </c>
      <c r="CK91" s="181">
        <f t="shared" si="510"/>
        <v>1.3504350320675038</v>
      </c>
      <c r="CL91" s="181">
        <f t="shared" si="510"/>
        <v>1.3587972584328341</v>
      </c>
      <c r="CM91" s="181">
        <f t="shared" si="510"/>
        <v>1.3672112657636493</v>
      </c>
      <c r="CN91" s="181">
        <f t="shared" si="510"/>
        <v>1.3756773747004425</v>
      </c>
      <c r="CO91" s="181">
        <f t="shared" si="510"/>
        <v>1.3841959078691921</v>
      </c>
      <c r="CP91" s="181">
        <f t="shared" si="510"/>
        <v>1.3927671898936556</v>
      </c>
      <c r="CQ91" s="181">
        <f t="shared" si="510"/>
        <v>1.401391547407741</v>
      </c>
      <c r="CR91" s="181">
        <f t="shared" si="510"/>
        <v>1.4100693090679539</v>
      </c>
      <c r="CS91" s="181">
        <f t="shared" si="510"/>
        <v>1.4188008055659223</v>
      </c>
      <c r="CT91" s="181">
        <f t="shared" si="510"/>
        <v>1.4275863696409974</v>
      </c>
      <c r="CU91" s="181">
        <f t="shared" si="510"/>
        <v>1.436426336092935</v>
      </c>
      <c r="CV91" s="181">
        <f t="shared" si="510"/>
        <v>1.4453210417946534</v>
      </c>
      <c r="CW91" s="181">
        <f t="shared" si="510"/>
        <v>1.4542708257050709</v>
      </c>
      <c r="CX91" s="181">
        <f t="shared" si="510"/>
        <v>1.463276028882023</v>
      </c>
      <c r="CY91" s="181">
        <f t="shared" si="510"/>
        <v>1.4723369944952591</v>
      </c>
      <c r="CZ91" s="181">
        <f t="shared" si="510"/>
        <v>1.4814540678395205</v>
      </c>
      <c r="DA91" s="181">
        <f t="shared" si="510"/>
        <v>1.4906275963476985</v>
      </c>
      <c r="DB91" s="181">
        <f t="shared" si="510"/>
        <v>1.4998579296040742</v>
      </c>
      <c r="DC91" s="181">
        <f t="shared" si="510"/>
        <v>1.5091454193576412</v>
      </c>
      <c r="DD91" s="181">
        <f t="shared" ref="DD91:EI91" si="511">DD44</f>
        <v>1.5184904195355091</v>
      </c>
      <c r="DE91" s="181">
        <f t="shared" si="511"/>
        <v>1.5278932862563914</v>
      </c>
      <c r="DF91" s="181">
        <f t="shared" si="511"/>
        <v>1.5373543778441765</v>
      </c>
      <c r="DG91" s="181">
        <f t="shared" si="511"/>
        <v>1.5468740548415827</v>
      </c>
      <c r="DH91" s="181">
        <f t="shared" si="511"/>
        <v>1.5564526800238974</v>
      </c>
      <c r="DI91" s="181">
        <f t="shared" si="511"/>
        <v>1.5660906184128018</v>
      </c>
      <c r="DJ91" s="181">
        <f t="shared" si="511"/>
        <v>1.5757882372902816</v>
      </c>
      <c r="DK91" s="181">
        <f t="shared" si="511"/>
        <v>1.5855459062126229</v>
      </c>
      <c r="DL91" s="181">
        <f t="shared" si="511"/>
        <v>1.5953639970244953</v>
      </c>
      <c r="DM91" s="181">
        <f t="shared" si="511"/>
        <v>1.6052428838731223</v>
      </c>
      <c r="DN91" s="181">
        <f t="shared" si="511"/>
        <v>1.6151829432225391</v>
      </c>
      <c r="DO91" s="181">
        <f t="shared" si="511"/>
        <v>1.625184553867939</v>
      </c>
      <c r="DP91" s="181">
        <f t="shared" si="511"/>
        <v>1.6352480969501082</v>
      </c>
      <c r="DQ91" s="181">
        <f t="shared" si="511"/>
        <v>1.645373955969951</v>
      </c>
      <c r="DR91" s="181">
        <f t="shared" si="511"/>
        <v>1.6555625168031032</v>
      </c>
      <c r="DS91" s="181">
        <f t="shared" si="511"/>
        <v>1.6658141677146381</v>
      </c>
      <c r="DT91" s="181">
        <f t="shared" si="511"/>
        <v>1.6761292993738617</v>
      </c>
      <c r="DU91" s="181">
        <f t="shared" si="511"/>
        <v>1.6865083048692004</v>
      </c>
      <c r="DV91" s="181">
        <f t="shared" si="511"/>
        <v>1.6969515797231816</v>
      </c>
      <c r="DW91" s="181">
        <f t="shared" si="511"/>
        <v>1.7074595219075048</v>
      </c>
      <c r="DX91" s="181">
        <f t="shared" si="511"/>
        <v>1.718032531858209</v>
      </c>
      <c r="DY91" s="181">
        <f t="shared" si="511"/>
        <v>1.7286710124909312</v>
      </c>
      <c r="DZ91" s="181">
        <f t="shared" si="511"/>
        <v>1.7393753692162619</v>
      </c>
      <c r="EA91" s="181">
        <f t="shared" si="511"/>
        <v>1.7501460099551933</v>
      </c>
      <c r="EB91" s="181">
        <f t="shared" si="511"/>
        <v>1.760983345154665</v>
      </c>
      <c r="EC91" s="181">
        <f t="shared" si="511"/>
        <v>1.7718877878032053</v>
      </c>
      <c r="ED91" s="181">
        <f t="shared" si="511"/>
        <v>1.7828597534466692</v>
      </c>
      <c r="EE91" s="181">
        <f t="shared" si="511"/>
        <v>1.7938996602040738</v>
      </c>
      <c r="EF91" s="181">
        <f t="shared" si="511"/>
        <v>1.8050079287835323</v>
      </c>
      <c r="EG91" s="181">
        <f t="shared" si="511"/>
        <v>1.8161849824982861</v>
      </c>
      <c r="EH91" s="181">
        <f t="shared" si="511"/>
        <v>1.8274312472828365</v>
      </c>
      <c r="EI91" s="181">
        <f t="shared" si="511"/>
        <v>1.8387471517091762</v>
      </c>
      <c r="EJ91" s="181">
        <f t="shared" ref="EJ91:FO91" si="512">EJ44</f>
        <v>1.8501331270031212</v>
      </c>
      <c r="EK91" s="181">
        <f t="shared" si="512"/>
        <v>1.8615896070607438</v>
      </c>
      <c r="EL91" s="181">
        <f t="shared" si="512"/>
        <v>1.8731170284649081</v>
      </c>
      <c r="EM91" s="181">
        <f t="shared" si="512"/>
        <v>1.8847158305019063</v>
      </c>
      <c r="EN91" s="181">
        <f t="shared" si="512"/>
        <v>1.8963864551781999</v>
      </c>
      <c r="EO91" s="181">
        <f t="shared" si="512"/>
        <v>1.9081293472372631</v>
      </c>
      <c r="EP91" s="181">
        <f t="shared" si="512"/>
        <v>1.9199449541765314</v>
      </c>
      <c r="EQ91" s="181">
        <f t="shared" si="512"/>
        <v>1.9318337262644547</v>
      </c>
      <c r="ER91" s="181">
        <f t="shared" si="512"/>
        <v>1.9437961165576556</v>
      </c>
      <c r="ES91" s="181">
        <f t="shared" si="512"/>
        <v>1.9558325809181953</v>
      </c>
      <c r="ET91" s="181">
        <f t="shared" si="512"/>
        <v>1.9679435780309453</v>
      </c>
      <c r="EU91" s="181">
        <f t="shared" si="512"/>
        <v>1.9801295694210665</v>
      </c>
      <c r="EV91" s="181">
        <f t="shared" si="512"/>
        <v>1.9923910194715975</v>
      </c>
      <c r="EW91" s="181">
        <f t="shared" si="512"/>
        <v>2.004728395441151</v>
      </c>
      <c r="EX91" s="181">
        <f t="shared" si="512"/>
        <v>2.0171421674817198</v>
      </c>
      <c r="EY91" s="181">
        <f t="shared" si="512"/>
        <v>2.029632808656594</v>
      </c>
      <c r="EZ91" s="181">
        <f t="shared" si="512"/>
        <v>2.0422007949583882</v>
      </c>
      <c r="FA91" s="181">
        <f t="shared" si="512"/>
        <v>2.0548466053271803</v>
      </c>
      <c r="FB91" s="181">
        <f t="shared" si="512"/>
        <v>2.0675707216687633</v>
      </c>
      <c r="FC91" s="181">
        <f t="shared" si="512"/>
        <v>2.0803736288730095</v>
      </c>
      <c r="FD91" s="181">
        <f t="shared" si="512"/>
        <v>2.0932558148323488</v>
      </c>
      <c r="FE91" s="181">
        <f t="shared" si="512"/>
        <v>2.1062177704603608</v>
      </c>
      <c r="FF91" s="181">
        <f t="shared" si="512"/>
        <v>2.1192599897104833</v>
      </c>
      <c r="FG91" s="181">
        <f t="shared" si="512"/>
        <v>2.1323829695948358</v>
      </c>
      <c r="FH91" s="181">
        <f t="shared" si="512"/>
        <v>2.1455872102031583</v>
      </c>
      <c r="FI91" s="181">
        <f t="shared" si="512"/>
        <v>2.1588732147218708</v>
      </c>
      <c r="FJ91" s="181">
        <f t="shared" si="512"/>
        <v>2.1722414894532465</v>
      </c>
      <c r="FK91" s="181">
        <f t="shared" si="512"/>
        <v>2.1856925438347075</v>
      </c>
      <c r="FL91" s="181">
        <f t="shared" si="512"/>
        <v>2.1992268904582382</v>
      </c>
      <c r="FM91" s="181">
        <f t="shared" si="512"/>
        <v>2.2128450450899182</v>
      </c>
      <c r="FN91" s="181">
        <f t="shared" si="512"/>
        <v>2.2265475266895782</v>
      </c>
      <c r="FO91" s="181">
        <f t="shared" si="512"/>
        <v>2.2403348574305757</v>
      </c>
      <c r="FP91" s="181">
        <f t="shared" ref="FP91:GW91" si="513">FP44</f>
        <v>2.2542075627196945</v>
      </c>
      <c r="FQ91" s="181">
        <f t="shared" si="513"/>
        <v>2.2681661712171666</v>
      </c>
      <c r="FR91" s="181">
        <f t="shared" si="513"/>
        <v>2.2822112148568183</v>
      </c>
      <c r="FS91" s="181">
        <f t="shared" si="513"/>
        <v>2.2963432288663408</v>
      </c>
      <c r="FT91" s="181">
        <f t="shared" si="513"/>
        <v>2.3105627517876877</v>
      </c>
      <c r="FU91" s="181">
        <f t="shared" si="513"/>
        <v>2.3248703254975966</v>
      </c>
      <c r="FV91" s="181">
        <f t="shared" si="513"/>
        <v>2.3392664952282396</v>
      </c>
      <c r="FW91" s="181">
        <f t="shared" si="513"/>
        <v>2.3537518095880001</v>
      </c>
      <c r="FX91" s="181">
        <f t="shared" si="513"/>
        <v>2.3683268205823809</v>
      </c>
      <c r="FY91" s="181">
        <f t="shared" si="513"/>
        <v>2.3829920836350373</v>
      </c>
      <c r="FZ91" s="181">
        <f t="shared" si="513"/>
        <v>2.3977481576089463</v>
      </c>
      <c r="GA91" s="181">
        <f t="shared" si="513"/>
        <v>2.4125956048277009</v>
      </c>
      <c r="GB91" s="181">
        <f t="shared" si="513"/>
        <v>2.427534991096941</v>
      </c>
      <c r="GC91" s="181">
        <f t="shared" si="513"/>
        <v>2.4425668857259142</v>
      </c>
      <c r="GD91" s="181">
        <f t="shared" si="513"/>
        <v>2.4576918615491707</v>
      </c>
      <c r="GE91" s="181">
        <f t="shared" si="513"/>
        <v>2.4729104949483944</v>
      </c>
      <c r="GF91" s="181">
        <f t="shared" si="513"/>
        <v>2.4882233658743655</v>
      </c>
      <c r="GG91" s="181">
        <f t="shared" si="513"/>
        <v>2.5036310578690628</v>
      </c>
      <c r="GH91" s="181">
        <f t="shared" si="513"/>
        <v>2.5191341580879008</v>
      </c>
      <c r="GI91" s="181">
        <f t="shared" si="513"/>
        <v>2.5347332573221051</v>
      </c>
      <c r="GJ91" s="181">
        <f t="shared" si="513"/>
        <v>2.5504289500212254</v>
      </c>
      <c r="GK91" s="181">
        <f t="shared" si="513"/>
        <v>2.5662218343157903</v>
      </c>
      <c r="GL91" s="181">
        <f t="shared" si="513"/>
        <v>2.5821125120400992</v>
      </c>
      <c r="GM91" s="181">
        <f t="shared" si="513"/>
        <v>2.5981015887551586</v>
      </c>
      <c r="GN91" s="181">
        <f t="shared" si="513"/>
        <v>2.6141896737717571</v>
      </c>
      <c r="GO91" s="181">
        <f t="shared" si="513"/>
        <v>2.6303773801736861</v>
      </c>
      <c r="GP91" s="181">
        <f t="shared" si="513"/>
        <v>2.646665324841103</v>
      </c>
      <c r="GQ91" s="181">
        <f t="shared" si="513"/>
        <v>2.6630541284740388</v>
      </c>
      <c r="GR91" s="181">
        <f t="shared" si="513"/>
        <v>2.6795444156160522</v>
      </c>
      <c r="GS91" s="181">
        <f t="shared" si="513"/>
        <v>2.6961368146780296</v>
      </c>
      <c r="GT91" s="181">
        <f t="shared" si="513"/>
        <v>2.7128319579621318</v>
      </c>
      <c r="GU91" s="181">
        <f t="shared" si="513"/>
        <v>2.729630481685891</v>
      </c>
      <c r="GV91" s="181">
        <f t="shared" si="513"/>
        <v>2.7465330260064547</v>
      </c>
      <c r="GW91" s="181">
        <f t="shared" si="513"/>
        <v>2.7635402350449811</v>
      </c>
    </row>
    <row r="92" spans="1:205" x14ac:dyDescent="0.3">
      <c r="D92" s="141" t="s">
        <v>278</v>
      </c>
      <c r="F92" s="7"/>
      <c r="L92" s="44">
        <f>IF(L12,L90*L91,0)</f>
        <v>0</v>
      </c>
      <c r="M92" s="44">
        <f t="shared" ref="M92:BX92" si="514">IF(M12,M90*M91,0)</f>
        <v>0</v>
      </c>
      <c r="N92" s="44">
        <f t="shared" si="514"/>
        <v>0</v>
      </c>
      <c r="O92" s="44">
        <f t="shared" si="514"/>
        <v>0</v>
      </c>
      <c r="P92" s="44">
        <f t="shared" si="514"/>
        <v>0</v>
      </c>
      <c r="Q92" s="44">
        <f t="shared" si="514"/>
        <v>0</v>
      </c>
      <c r="R92" s="44">
        <f t="shared" si="514"/>
        <v>0</v>
      </c>
      <c r="S92" s="44">
        <f t="shared" si="514"/>
        <v>0</v>
      </c>
      <c r="T92" s="44">
        <f t="shared" si="514"/>
        <v>0</v>
      </c>
      <c r="U92" s="44">
        <f t="shared" si="514"/>
        <v>0</v>
      </c>
      <c r="V92" s="44">
        <f t="shared" si="514"/>
        <v>0</v>
      </c>
      <c r="W92" s="44">
        <f t="shared" si="514"/>
        <v>0</v>
      </c>
      <c r="X92" s="44">
        <f t="shared" si="514"/>
        <v>0</v>
      </c>
      <c r="Y92" s="44">
        <f t="shared" si="514"/>
        <v>0</v>
      </c>
      <c r="Z92" s="44">
        <f t="shared" si="514"/>
        <v>0</v>
      </c>
      <c r="AA92" s="44">
        <f t="shared" si="514"/>
        <v>0</v>
      </c>
      <c r="AB92" s="44">
        <f t="shared" si="514"/>
        <v>0</v>
      </c>
      <c r="AC92" s="44">
        <f t="shared" si="514"/>
        <v>0</v>
      </c>
      <c r="AD92" s="44">
        <f t="shared" si="514"/>
        <v>0</v>
      </c>
      <c r="AE92" s="44">
        <f t="shared" si="514"/>
        <v>0</v>
      </c>
      <c r="AF92" s="44">
        <f t="shared" si="514"/>
        <v>0</v>
      </c>
      <c r="AG92" s="44">
        <f t="shared" si="514"/>
        <v>0</v>
      </c>
      <c r="AH92" s="44">
        <f t="shared" si="514"/>
        <v>0</v>
      </c>
      <c r="AI92" s="44">
        <f t="shared" si="514"/>
        <v>0</v>
      </c>
      <c r="AJ92" s="44">
        <f t="shared" si="514"/>
        <v>0</v>
      </c>
      <c r="AK92" s="44">
        <f t="shared" si="514"/>
        <v>0</v>
      </c>
      <c r="AL92" s="44">
        <f t="shared" si="514"/>
        <v>0</v>
      </c>
      <c r="AM92" s="44">
        <f t="shared" si="514"/>
        <v>0</v>
      </c>
      <c r="AN92" s="44">
        <f t="shared" si="514"/>
        <v>0</v>
      </c>
      <c r="AO92" s="44">
        <f t="shared" si="514"/>
        <v>0</v>
      </c>
      <c r="AP92" s="44">
        <f t="shared" si="514"/>
        <v>0</v>
      </c>
      <c r="AQ92" s="44">
        <f t="shared" si="514"/>
        <v>0</v>
      </c>
      <c r="AR92" s="44">
        <f t="shared" si="514"/>
        <v>0</v>
      </c>
      <c r="AS92" s="44">
        <f t="shared" si="514"/>
        <v>0</v>
      </c>
      <c r="AT92" s="44">
        <f t="shared" si="514"/>
        <v>0</v>
      </c>
      <c r="AU92" s="44">
        <f t="shared" si="514"/>
        <v>0</v>
      </c>
      <c r="AV92" s="44">
        <f t="shared" si="514"/>
        <v>0</v>
      </c>
      <c r="AW92" s="44">
        <f t="shared" si="514"/>
        <v>0</v>
      </c>
      <c r="AX92" s="44">
        <f t="shared" si="514"/>
        <v>0</v>
      </c>
      <c r="AY92" s="44">
        <f t="shared" si="514"/>
        <v>0</v>
      </c>
      <c r="AZ92" s="44">
        <f t="shared" si="514"/>
        <v>0</v>
      </c>
      <c r="BA92" s="44">
        <f t="shared" si="514"/>
        <v>0</v>
      </c>
      <c r="BB92" s="44">
        <f t="shared" si="514"/>
        <v>0</v>
      </c>
      <c r="BC92" s="44">
        <f t="shared" si="514"/>
        <v>0</v>
      </c>
      <c r="BD92" s="44">
        <f t="shared" si="514"/>
        <v>13.218526686796583</v>
      </c>
      <c r="BE92" s="44">
        <f t="shared" si="514"/>
        <v>13.300379060103221</v>
      </c>
      <c r="BF92" s="44">
        <f t="shared" si="514"/>
        <v>13.382738283467713</v>
      </c>
      <c r="BG92" s="44">
        <f t="shared" si="514"/>
        <v>13.465607495430465</v>
      </c>
      <c r="BH92" s="44">
        <f t="shared" si="514"/>
        <v>13.5489898539665</v>
      </c>
      <c r="BI92" s="44">
        <f t="shared" si="514"/>
        <v>13.632888536605805</v>
      </c>
      <c r="BJ92" s="44">
        <f t="shared" si="514"/>
        <v>13.71730674055441</v>
      </c>
      <c r="BK92" s="44">
        <f t="shared" si="514"/>
        <v>13.80224768281623</v>
      </c>
      <c r="BL92" s="44">
        <f t="shared" si="514"/>
        <v>13.887714600315666</v>
      </c>
      <c r="BM92" s="44">
        <f t="shared" si="514"/>
        <v>13.973710750020953</v>
      </c>
      <c r="BN92" s="44">
        <f t="shared" si="514"/>
        <v>14.06023940906827</v>
      </c>
      <c r="BO92" s="44">
        <f t="shared" si="514"/>
        <v>14.147303874886637</v>
      </c>
      <c r="BP92" s="44">
        <f t="shared" si="514"/>
        <v>14.234907465323563</v>
      </c>
      <c r="BQ92" s="44">
        <f t="shared" si="514"/>
        <v>14.323053518771482</v>
      </c>
      <c r="BR92" s="44">
        <f t="shared" si="514"/>
        <v>14.411745394294982</v>
      </c>
      <c r="BS92" s="44">
        <f t="shared" si="514"/>
        <v>14.500986471758809</v>
      </c>
      <c r="BT92" s="44">
        <f t="shared" si="514"/>
        <v>14.590780151956654</v>
      </c>
      <c r="BU92" s="44">
        <f t="shared" si="514"/>
        <v>14.681129856740773</v>
      </c>
      <c r="BV92" s="44">
        <f t="shared" si="514"/>
        <v>14.772039029152362</v>
      </c>
      <c r="BW92" s="44">
        <f t="shared" si="514"/>
        <v>14.863511133552782</v>
      </c>
      <c r="BX92" s="44">
        <f t="shared" si="514"/>
        <v>14.955549655755576</v>
      </c>
      <c r="BY92" s="44">
        <f t="shared" ref="BY92:EJ92" si="515">IF(BY12,BY90*BY91,0)</f>
        <v>15.048158103159295</v>
      </c>
      <c r="BZ92" s="44">
        <f t="shared" si="515"/>
        <v>15.141340004881174</v>
      </c>
      <c r="CA92" s="44">
        <f t="shared" si="515"/>
        <v>15.235098911891608</v>
      </c>
      <c r="CB92" s="44">
        <f t="shared" si="515"/>
        <v>15.32943839714947</v>
      </c>
      <c r="CC92" s="44">
        <f t="shared" si="515"/>
        <v>15.424362055738285</v>
      </c>
      <c r="CD92" s="44">
        <f t="shared" si="515"/>
        <v>15.51987350500321</v>
      </c>
      <c r="CE92" s="44">
        <f t="shared" si="515"/>
        <v>15.615976384688903</v>
      </c>
      <c r="CF92" s="44">
        <f t="shared" si="515"/>
        <v>15.712674357078212</v>
      </c>
      <c r="CG92" s="44">
        <f t="shared" si="515"/>
        <v>15.809971107131746</v>
      </c>
      <c r="CH92" s="44">
        <f t="shared" si="515"/>
        <v>15.907870342628296</v>
      </c>
      <c r="CI92" s="44">
        <f t="shared" si="515"/>
        <v>16.00637579430613</v>
      </c>
      <c r="CJ92" s="44">
        <f t="shared" si="515"/>
        <v>16.105491216005174</v>
      </c>
      <c r="CK92" s="44">
        <f t="shared" si="515"/>
        <v>16.205220384810048</v>
      </c>
      <c r="CL92" s="44">
        <f t="shared" si="515"/>
        <v>16.305567101194008</v>
      </c>
      <c r="CM92" s="44">
        <f t="shared" si="515"/>
        <v>16.40653518916379</v>
      </c>
      <c r="CN92" s="44">
        <f t="shared" si="515"/>
        <v>16.508128496405309</v>
      </c>
      <c r="CO92" s="44">
        <f t="shared" si="515"/>
        <v>16.610350894430304</v>
      </c>
      <c r="CP92" s="44">
        <f t="shared" si="515"/>
        <v>16.713206278723867</v>
      </c>
      <c r="CQ92" s="44">
        <f t="shared" si="515"/>
        <v>16.816698568892892</v>
      </c>
      <c r="CR92" s="44">
        <f t="shared" si="515"/>
        <v>16.920831708815449</v>
      </c>
      <c r="CS92" s="44">
        <f t="shared" si="515"/>
        <v>17.025609666791066</v>
      </c>
      <c r="CT92" s="44">
        <f t="shared" si="515"/>
        <v>17.131036435691968</v>
      </c>
      <c r="CU92" s="44">
        <f t="shared" si="515"/>
        <v>17.237116033115221</v>
      </c>
      <c r="CV92" s="44">
        <f t="shared" si="515"/>
        <v>17.343852501535842</v>
      </c>
      <c r="CW92" s="44">
        <f t="shared" si="515"/>
        <v>17.451249908460852</v>
      </c>
      <c r="CX92" s="44">
        <f t="shared" si="515"/>
        <v>17.559312346584278</v>
      </c>
      <c r="CY92" s="44">
        <f t="shared" si="515"/>
        <v>17.66804393394311</v>
      </c>
      <c r="CZ92" s="44">
        <f t="shared" si="515"/>
        <v>17.777448814074248</v>
      </c>
      <c r="DA92" s="44">
        <f t="shared" si="515"/>
        <v>17.887531156172383</v>
      </c>
      <c r="DB92" s="44">
        <f t="shared" si="515"/>
        <v>17.99829515524889</v>
      </c>
      <c r="DC92" s="44">
        <f t="shared" si="515"/>
        <v>18.109745032291695</v>
      </c>
      <c r="DD92" s="44">
        <f t="shared" si="515"/>
        <v>18.221885034426109</v>
      </c>
      <c r="DE92" s="44">
        <f t="shared" si="515"/>
        <v>18.334719435076696</v>
      </c>
      <c r="DF92" s="44">
        <f t="shared" si="515"/>
        <v>18.44825253413012</v>
      </c>
      <c r="DG92" s="44">
        <f t="shared" si="515"/>
        <v>18.562488658098992</v>
      </c>
      <c r="DH92" s="44">
        <f t="shared" si="515"/>
        <v>18.67743216028677</v>
      </c>
      <c r="DI92" s="44">
        <f t="shared" si="515"/>
        <v>18.793087420953622</v>
      </c>
      <c r="DJ92" s="44">
        <f t="shared" si="515"/>
        <v>18.909458847483378</v>
      </c>
      <c r="DK92" s="44">
        <f t="shared" si="515"/>
        <v>19.026550874551475</v>
      </c>
      <c r="DL92" s="44">
        <f t="shared" si="515"/>
        <v>19.144367964293941</v>
      </c>
      <c r="DM92" s="44">
        <f t="shared" si="515"/>
        <v>19.262914606477466</v>
      </c>
      <c r="DN92" s="44">
        <f t="shared" si="515"/>
        <v>19.382195318670469</v>
      </c>
      <c r="DO92" s="44">
        <f t="shared" si="515"/>
        <v>19.502214646415268</v>
      </c>
      <c r="DP92" s="44">
        <f t="shared" si="515"/>
        <v>19.622977163401298</v>
      </c>
      <c r="DQ92" s="44">
        <f t="shared" si="515"/>
        <v>19.74448747163941</v>
      </c>
      <c r="DR92" s="44">
        <f t="shared" si="515"/>
        <v>19.866750201637238</v>
      </c>
      <c r="DS92" s="44">
        <f t="shared" si="515"/>
        <v>19.989770012575658</v>
      </c>
      <c r="DT92" s="44">
        <f t="shared" si="515"/>
        <v>20.113551592486338</v>
      </c>
      <c r="DU92" s="44">
        <f t="shared" si="515"/>
        <v>20.238099658430407</v>
      </c>
      <c r="DV92" s="44">
        <f t="shared" si="515"/>
        <v>20.363418956678178</v>
      </c>
      <c r="DW92" s="44">
        <f t="shared" si="515"/>
        <v>20.489514262890058</v>
      </c>
      <c r="DX92" s="44">
        <f t="shared" si="515"/>
        <v>20.616390382298508</v>
      </c>
      <c r="DY92" s="44">
        <f t="shared" si="515"/>
        <v>20.744052149891175</v>
      </c>
      <c r="DZ92" s="44">
        <f t="shared" si="515"/>
        <v>20.872504430595143</v>
      </c>
      <c r="EA92" s="44">
        <f t="shared" si="515"/>
        <v>21.001752119462321</v>
      </c>
      <c r="EB92" s="44">
        <f t="shared" si="515"/>
        <v>21.13180014185598</v>
      </c>
      <c r="EC92" s="44">
        <f t="shared" si="515"/>
        <v>21.262653453638464</v>
      </c>
      <c r="ED92" s="44">
        <f t="shared" si="515"/>
        <v>21.394317041360033</v>
      </c>
      <c r="EE92" s="44">
        <f t="shared" si="515"/>
        <v>21.526795922448883</v>
      </c>
      <c r="EF92" s="44">
        <f t="shared" si="515"/>
        <v>21.660095145402387</v>
      </c>
      <c r="EG92" s="44">
        <f t="shared" si="515"/>
        <v>21.794219789979433</v>
      </c>
      <c r="EH92" s="44">
        <f t="shared" si="515"/>
        <v>21.929174967394037</v>
      </c>
      <c r="EI92" s="44">
        <f t="shared" si="515"/>
        <v>22.064965820510114</v>
      </c>
      <c r="EJ92" s="44">
        <f t="shared" si="515"/>
        <v>22.201597524037453</v>
      </c>
      <c r="EK92" s="44">
        <f t="shared" ref="EK92:GV92" si="516">IF(EK12,EK90*EK91,0)</f>
        <v>22.339075284728928</v>
      </c>
      <c r="EL92" s="44">
        <f t="shared" si="516"/>
        <v>22.477404341578897</v>
      </c>
      <c r="EM92" s="44">
        <f t="shared" si="516"/>
        <v>22.616589966022875</v>
      </c>
      <c r="EN92" s="44">
        <f t="shared" si="516"/>
        <v>22.7566374621384</v>
      </c>
      <c r="EO92" s="44">
        <f t="shared" si="516"/>
        <v>22.897552166847156</v>
      </c>
      <c r="EP92" s="44">
        <f t="shared" si="516"/>
        <v>23.039339450118376</v>
      </c>
      <c r="EQ92" s="44">
        <f t="shared" si="516"/>
        <v>23.182004715173456</v>
      </c>
      <c r="ER92" s="44">
        <f t="shared" si="516"/>
        <v>23.325553398691866</v>
      </c>
      <c r="ES92" s="44">
        <f t="shared" si="516"/>
        <v>23.469990971018344</v>
      </c>
      <c r="ET92" s="44">
        <f t="shared" si="516"/>
        <v>23.615322936371342</v>
      </c>
      <c r="EU92" s="44">
        <f t="shared" si="516"/>
        <v>23.761554833052799</v>
      </c>
      <c r="EV92" s="44">
        <f t="shared" si="516"/>
        <v>23.908692233659171</v>
      </c>
      <c r="EW92" s="44">
        <f t="shared" si="516"/>
        <v>24.056740745293812</v>
      </c>
      <c r="EX92" s="44">
        <f t="shared" si="516"/>
        <v>24.205706009780638</v>
      </c>
      <c r="EY92" s="44">
        <f t="shared" si="516"/>
        <v>24.35559370387913</v>
      </c>
      <c r="EZ92" s="44">
        <f t="shared" si="516"/>
        <v>0</v>
      </c>
      <c r="FA92" s="44">
        <f t="shared" si="516"/>
        <v>0</v>
      </c>
      <c r="FB92" s="44">
        <f t="shared" si="516"/>
        <v>0</v>
      </c>
      <c r="FC92" s="44">
        <f t="shared" si="516"/>
        <v>0</v>
      </c>
      <c r="FD92" s="44">
        <f t="shared" si="516"/>
        <v>0</v>
      </c>
      <c r="FE92" s="44">
        <f t="shared" si="516"/>
        <v>0</v>
      </c>
      <c r="FF92" s="44">
        <f t="shared" si="516"/>
        <v>0</v>
      </c>
      <c r="FG92" s="44">
        <f t="shared" si="516"/>
        <v>0</v>
      </c>
      <c r="FH92" s="44">
        <f t="shared" si="516"/>
        <v>0</v>
      </c>
      <c r="FI92" s="44">
        <f t="shared" si="516"/>
        <v>0</v>
      </c>
      <c r="FJ92" s="44">
        <f t="shared" si="516"/>
        <v>0</v>
      </c>
      <c r="FK92" s="44">
        <f t="shared" si="516"/>
        <v>0</v>
      </c>
      <c r="FL92" s="44">
        <f t="shared" si="516"/>
        <v>0</v>
      </c>
      <c r="FM92" s="44">
        <f t="shared" si="516"/>
        <v>0</v>
      </c>
      <c r="FN92" s="44">
        <f t="shared" si="516"/>
        <v>0</v>
      </c>
      <c r="FO92" s="44">
        <f t="shared" si="516"/>
        <v>0</v>
      </c>
      <c r="FP92" s="44">
        <f t="shared" si="516"/>
        <v>0</v>
      </c>
      <c r="FQ92" s="44">
        <f t="shared" si="516"/>
        <v>0</v>
      </c>
      <c r="FR92" s="44">
        <f t="shared" si="516"/>
        <v>0</v>
      </c>
      <c r="FS92" s="44">
        <f t="shared" si="516"/>
        <v>0</v>
      </c>
      <c r="FT92" s="44">
        <f t="shared" si="516"/>
        <v>0</v>
      </c>
      <c r="FU92" s="44">
        <f t="shared" si="516"/>
        <v>0</v>
      </c>
      <c r="FV92" s="44">
        <f t="shared" si="516"/>
        <v>0</v>
      </c>
      <c r="FW92" s="44">
        <f t="shared" si="516"/>
        <v>0</v>
      </c>
      <c r="FX92" s="44">
        <f t="shared" si="516"/>
        <v>0</v>
      </c>
      <c r="FY92" s="44">
        <f t="shared" si="516"/>
        <v>0</v>
      </c>
      <c r="FZ92" s="44">
        <f t="shared" si="516"/>
        <v>0</v>
      </c>
      <c r="GA92" s="44">
        <f t="shared" si="516"/>
        <v>0</v>
      </c>
      <c r="GB92" s="44">
        <f t="shared" si="516"/>
        <v>0</v>
      </c>
      <c r="GC92" s="44">
        <f t="shared" si="516"/>
        <v>0</v>
      </c>
      <c r="GD92" s="44">
        <f t="shared" si="516"/>
        <v>0</v>
      </c>
      <c r="GE92" s="44">
        <f t="shared" si="516"/>
        <v>0</v>
      </c>
      <c r="GF92" s="44">
        <f t="shared" si="516"/>
        <v>0</v>
      </c>
      <c r="GG92" s="44">
        <f t="shared" si="516"/>
        <v>0</v>
      </c>
      <c r="GH92" s="44">
        <f t="shared" si="516"/>
        <v>0</v>
      </c>
      <c r="GI92" s="44">
        <f t="shared" si="516"/>
        <v>0</v>
      </c>
      <c r="GJ92" s="44">
        <f t="shared" si="516"/>
        <v>0</v>
      </c>
      <c r="GK92" s="44">
        <f t="shared" si="516"/>
        <v>0</v>
      </c>
      <c r="GL92" s="44">
        <f t="shared" si="516"/>
        <v>0</v>
      </c>
      <c r="GM92" s="44">
        <f t="shared" si="516"/>
        <v>0</v>
      </c>
      <c r="GN92" s="44">
        <f t="shared" si="516"/>
        <v>0</v>
      </c>
      <c r="GO92" s="44">
        <f t="shared" si="516"/>
        <v>0</v>
      </c>
      <c r="GP92" s="44">
        <f t="shared" si="516"/>
        <v>0</v>
      </c>
      <c r="GQ92" s="44">
        <f t="shared" si="516"/>
        <v>0</v>
      </c>
      <c r="GR92" s="44">
        <f t="shared" si="516"/>
        <v>0</v>
      </c>
      <c r="GS92" s="44">
        <f t="shared" si="516"/>
        <v>0</v>
      </c>
      <c r="GT92" s="44">
        <f t="shared" si="516"/>
        <v>0</v>
      </c>
      <c r="GU92" s="44">
        <f t="shared" si="516"/>
        <v>0</v>
      </c>
      <c r="GV92" s="44">
        <f t="shared" si="516"/>
        <v>0</v>
      </c>
      <c r="GW92" s="44">
        <f t="shared" ref="GW92" si="517">IF(GW12,GW90*GW91,0)</f>
        <v>0</v>
      </c>
    </row>
    <row r="93" spans="1:205" x14ac:dyDescent="0.3">
      <c r="F93" s="7"/>
    </row>
    <row r="94" spans="1:205" s="229" customFormat="1" x14ac:dyDescent="0.3">
      <c r="A94" s="231"/>
      <c r="D94" s="232" t="s">
        <v>276</v>
      </c>
      <c r="F94" s="237"/>
      <c r="L94" s="239">
        <f t="shared" ref="L94:BP94" si="518">L92*L75</f>
        <v>0</v>
      </c>
      <c r="M94" s="239">
        <f t="shared" si="518"/>
        <v>0</v>
      </c>
      <c r="N94" s="239">
        <f t="shared" si="518"/>
        <v>0</v>
      </c>
      <c r="O94" s="239">
        <f t="shared" si="518"/>
        <v>0</v>
      </c>
      <c r="P94" s="239">
        <f t="shared" si="518"/>
        <v>0</v>
      </c>
      <c r="Q94" s="239">
        <f t="shared" si="518"/>
        <v>0</v>
      </c>
      <c r="R94" s="239">
        <f t="shared" si="518"/>
        <v>0</v>
      </c>
      <c r="S94" s="239">
        <f t="shared" si="518"/>
        <v>0</v>
      </c>
      <c r="T94" s="239">
        <f t="shared" si="518"/>
        <v>0</v>
      </c>
      <c r="U94" s="239">
        <f t="shared" si="518"/>
        <v>0</v>
      </c>
      <c r="V94" s="239">
        <f t="shared" si="518"/>
        <v>0</v>
      </c>
      <c r="W94" s="239">
        <f t="shared" si="518"/>
        <v>0</v>
      </c>
      <c r="X94" s="239">
        <f t="shared" si="518"/>
        <v>0</v>
      </c>
      <c r="Y94" s="239">
        <f t="shared" si="518"/>
        <v>0</v>
      </c>
      <c r="Z94" s="239">
        <f t="shared" si="518"/>
        <v>0</v>
      </c>
      <c r="AA94" s="239">
        <f t="shared" si="518"/>
        <v>0</v>
      </c>
      <c r="AB94" s="239">
        <f t="shared" si="518"/>
        <v>0</v>
      </c>
      <c r="AC94" s="239">
        <f t="shared" si="518"/>
        <v>0</v>
      </c>
      <c r="AD94" s="239">
        <f t="shared" si="518"/>
        <v>0</v>
      </c>
      <c r="AE94" s="239">
        <f t="shared" si="518"/>
        <v>0</v>
      </c>
      <c r="AF94" s="239">
        <f t="shared" si="518"/>
        <v>0</v>
      </c>
      <c r="AG94" s="239">
        <f t="shared" si="518"/>
        <v>0</v>
      </c>
      <c r="AH94" s="239">
        <f t="shared" si="518"/>
        <v>0</v>
      </c>
      <c r="AI94" s="239">
        <f t="shared" si="518"/>
        <v>0</v>
      </c>
      <c r="AJ94" s="239">
        <f t="shared" si="518"/>
        <v>0</v>
      </c>
      <c r="AK94" s="239">
        <f t="shared" si="518"/>
        <v>0</v>
      </c>
      <c r="AL94" s="239">
        <f t="shared" si="518"/>
        <v>0</v>
      </c>
      <c r="AM94" s="239">
        <f t="shared" si="518"/>
        <v>0</v>
      </c>
      <c r="AN94" s="239">
        <f t="shared" si="518"/>
        <v>0</v>
      </c>
      <c r="AO94" s="239">
        <f t="shared" si="518"/>
        <v>0</v>
      </c>
      <c r="AP94" s="239">
        <f t="shared" si="518"/>
        <v>0</v>
      </c>
      <c r="AQ94" s="239">
        <f t="shared" si="518"/>
        <v>0</v>
      </c>
      <c r="AR94" s="239">
        <f t="shared" si="518"/>
        <v>0</v>
      </c>
      <c r="AS94" s="239">
        <f t="shared" si="518"/>
        <v>0</v>
      </c>
      <c r="AT94" s="239">
        <f t="shared" si="518"/>
        <v>0</v>
      </c>
      <c r="AU94" s="239">
        <f t="shared" si="518"/>
        <v>0</v>
      </c>
      <c r="AV94" s="239">
        <f t="shared" si="518"/>
        <v>0</v>
      </c>
      <c r="AW94" s="239">
        <f t="shared" si="518"/>
        <v>0</v>
      </c>
      <c r="AX94" s="239">
        <f t="shared" si="518"/>
        <v>0</v>
      </c>
      <c r="AY94" s="239">
        <f t="shared" si="518"/>
        <v>0</v>
      </c>
      <c r="AZ94" s="239">
        <f t="shared" si="518"/>
        <v>0</v>
      </c>
      <c r="BA94" s="239">
        <f t="shared" si="518"/>
        <v>0</v>
      </c>
      <c r="BB94" s="239">
        <f t="shared" si="518"/>
        <v>0</v>
      </c>
      <c r="BC94" s="239">
        <f t="shared" si="518"/>
        <v>0</v>
      </c>
      <c r="BD94" s="239">
        <f t="shared" si="518"/>
        <v>6928622.9481512969</v>
      </c>
      <c r="BE94" s="239">
        <f t="shared" si="518"/>
        <v>6894916.5047575096</v>
      </c>
      <c r="BF94" s="239">
        <f t="shared" si="518"/>
        <v>7091780.6711752107</v>
      </c>
      <c r="BG94" s="239">
        <f t="shared" si="518"/>
        <v>7135694.723978512</v>
      </c>
      <c r="BH94" s="239">
        <f t="shared" si="518"/>
        <v>7101838.5218550805</v>
      </c>
      <c r="BI94" s="239">
        <f t="shared" si="518"/>
        <v>7067289.4173764493</v>
      </c>
      <c r="BJ94" s="239">
        <f t="shared" si="518"/>
        <v>7269075.1879545925</v>
      </c>
      <c r="BK94" s="239">
        <f t="shared" si="518"/>
        <v>7314087.0920779761</v>
      </c>
      <c r="BL94" s="239">
        <f t="shared" si="518"/>
        <v>7279384.4849014599</v>
      </c>
      <c r="BM94" s="239">
        <f t="shared" si="518"/>
        <v>7324460.2267309828</v>
      </c>
      <c r="BN94" s="239">
        <f t="shared" si="518"/>
        <v>7450802.0676534576</v>
      </c>
      <c r="BO94" s="239">
        <f t="shared" si="518"/>
        <v>7496939.2693799268</v>
      </c>
      <c r="BP94" s="239">
        <f t="shared" si="518"/>
        <v>7461369.0970239984</v>
      </c>
      <c r="BQ94" s="239">
        <f>BQ92*BQ75</f>
        <v>7425070.9441311369</v>
      </c>
      <c r="BR94" s="239">
        <f t="shared" ref="BR94:EC94" si="519">BR92*BR75</f>
        <v>7637072.119344797</v>
      </c>
      <c r="BS94" s="239">
        <f t="shared" si="519"/>
        <v>7684362.751114428</v>
      </c>
      <c r="BT94" s="239">
        <f t="shared" si="519"/>
        <v>7647903.3244495997</v>
      </c>
      <c r="BU94" s="239">
        <f t="shared" si="519"/>
        <v>7610697.7177344169</v>
      </c>
      <c r="BV94" s="239">
        <f t="shared" si="519"/>
        <v>7827998.92232842</v>
      </c>
      <c r="BW94" s="239">
        <f t="shared" si="519"/>
        <v>7876471.81989229</v>
      </c>
      <c r="BX94" s="239">
        <f t="shared" si="519"/>
        <v>7839100.9075608421</v>
      </c>
      <c r="BY94" s="239">
        <f t="shared" si="519"/>
        <v>7800965.1606777785</v>
      </c>
      <c r="BZ94" s="239">
        <f t="shared" si="519"/>
        <v>8023698.8953866316</v>
      </c>
      <c r="CA94" s="239">
        <f t="shared" si="519"/>
        <v>8073383.6153896013</v>
      </c>
      <c r="CB94" s="239">
        <f t="shared" si="519"/>
        <v>8035078.4302498661</v>
      </c>
      <c r="CC94" s="239">
        <f t="shared" si="519"/>
        <v>8084833.6151357796</v>
      </c>
      <c r="CD94" s="239">
        <f t="shared" si="519"/>
        <v>8224291.3677713005</v>
      </c>
      <c r="CE94" s="239">
        <f t="shared" si="519"/>
        <v>8275218.2057743436</v>
      </c>
      <c r="CF94" s="239">
        <f t="shared" si="519"/>
        <v>8235955.3910061158</v>
      </c>
      <c r="CG94" s="239">
        <f t="shared" si="519"/>
        <v>8195889.0219370974</v>
      </c>
      <c r="CH94" s="239">
        <f t="shared" si="519"/>
        <v>8429898.6519655865</v>
      </c>
      <c r="CI94" s="239">
        <f t="shared" si="519"/>
        <v>8482098.6609187052</v>
      </c>
      <c r="CJ94" s="239">
        <f t="shared" si="519"/>
        <v>8441854.275781272</v>
      </c>
      <c r="CK94" s="239">
        <f t="shared" si="519"/>
        <v>8400786.2474855278</v>
      </c>
      <c r="CL94" s="239">
        <f t="shared" si="519"/>
        <v>8640646.1182647292</v>
      </c>
      <c r="CM94" s="239">
        <f t="shared" si="519"/>
        <v>8694151.1274416763</v>
      </c>
      <c r="CN94" s="239">
        <f t="shared" si="519"/>
        <v>8652900.6326758061</v>
      </c>
      <c r="CO94" s="239">
        <f t="shared" si="519"/>
        <v>8610805.9036726691</v>
      </c>
      <c r="CP94" s="239">
        <f t="shared" si="519"/>
        <v>8856662.2712213509</v>
      </c>
      <c r="CQ94" s="239">
        <f t="shared" si="519"/>
        <v>8911504.9056277219</v>
      </c>
      <c r="CR94" s="239">
        <f t="shared" si="519"/>
        <v>8869223.1484927051</v>
      </c>
      <c r="CS94" s="239">
        <f t="shared" si="519"/>
        <v>8924143.5629452057</v>
      </c>
      <c r="CT94" s="239">
        <f t="shared" si="519"/>
        <v>9078078.8280018885</v>
      </c>
      <c r="CU94" s="239">
        <f t="shared" si="519"/>
        <v>9134292.5282684173</v>
      </c>
      <c r="CV94" s="239">
        <f t="shared" si="519"/>
        <v>9090953.7272050269</v>
      </c>
      <c r="CW94" s="239">
        <f t="shared" si="519"/>
        <v>9046727.9525461067</v>
      </c>
      <c r="CX94" s="239">
        <f t="shared" si="519"/>
        <v>9305030.7987019401</v>
      </c>
      <c r="CY94" s="239">
        <f t="shared" si="519"/>
        <v>9362649.8414751329</v>
      </c>
      <c r="CZ94" s="239">
        <f t="shared" si="519"/>
        <v>9318227.5703851581</v>
      </c>
      <c r="DA94" s="239">
        <f t="shared" si="519"/>
        <v>9272896.151359763</v>
      </c>
      <c r="DB94" s="239">
        <f t="shared" si="519"/>
        <v>9537656.5686694924</v>
      </c>
      <c r="DC94" s="239">
        <f t="shared" si="519"/>
        <v>9596716.0875120144</v>
      </c>
      <c r="DD94" s="239">
        <f t="shared" si="519"/>
        <v>9551183.2596447896</v>
      </c>
      <c r="DE94" s="239">
        <f t="shared" si="519"/>
        <v>9504718.5551437587</v>
      </c>
      <c r="DF94" s="239">
        <f t="shared" si="519"/>
        <v>9776097.9828862324</v>
      </c>
      <c r="DG94" s="239">
        <f t="shared" si="519"/>
        <v>9836633.9896998182</v>
      </c>
      <c r="DH94" s="239">
        <f t="shared" si="519"/>
        <v>9789962.8411359135</v>
      </c>
      <c r="DI94" s="239">
        <f t="shared" si="519"/>
        <v>9850584.7025670502</v>
      </c>
      <c r="DJ94" s="239">
        <f t="shared" si="519"/>
        <v>10020500.432458391</v>
      </c>
      <c r="DK94" s="239">
        <f t="shared" si="519"/>
        <v>10082549.839442318</v>
      </c>
      <c r="DL94" s="239">
        <f t="shared" si="519"/>
        <v>10034711.912164312</v>
      </c>
      <c r="DM94" s="239">
        <f t="shared" si="519"/>
        <v>9985894.9319979176</v>
      </c>
      <c r="DN94" s="239">
        <f t="shared" si="519"/>
        <v>10271012.943269854</v>
      </c>
      <c r="DO94" s="239">
        <f t="shared" si="519"/>
        <v>10334613.585428379</v>
      </c>
      <c r="DP94" s="239">
        <f t="shared" si="519"/>
        <v>10285579.709968425</v>
      </c>
      <c r="DQ94" s="239">
        <f t="shared" si="519"/>
        <v>10235542.30529787</v>
      </c>
      <c r="DR94" s="239">
        <f t="shared" si="519"/>
        <v>10527788.266851606</v>
      </c>
      <c r="DS94" s="239">
        <f t="shared" si="519"/>
        <v>10592978.925064093</v>
      </c>
      <c r="DT94" s="239">
        <f t="shared" si="519"/>
        <v>10542719.20271764</v>
      </c>
      <c r="DU94" s="239">
        <f t="shared" si="519"/>
        <v>10491430.862930324</v>
      </c>
      <c r="DV94" s="239">
        <f t="shared" si="519"/>
        <v>10790982.9735229</v>
      </c>
      <c r="DW94" s="239">
        <f t="shared" si="519"/>
        <v>10857803.3981907</v>
      </c>
      <c r="DX94" s="239">
        <f t="shared" si="519"/>
        <v>10806287.182785586</v>
      </c>
      <c r="DY94" s="239">
        <f t="shared" si="519"/>
        <v>10873202.374886958</v>
      </c>
      <c r="DZ94" s="239">
        <f t="shared" si="519"/>
        <v>11060757.547860978</v>
      </c>
      <c r="EA94" s="239">
        <f t="shared" si="519"/>
        <v>11129248.483145474</v>
      </c>
      <c r="EB94" s="239">
        <f t="shared" si="519"/>
        <v>11076444.36235523</v>
      </c>
      <c r="EC94" s="239">
        <f t="shared" si="519"/>
        <v>11022559.55036618</v>
      </c>
      <c r="ED94" s="239">
        <f t="shared" ref="ED94:GO94" si="520">ED92*ED75</f>
        <v>11337276.486557508</v>
      </c>
      <c r="EE94" s="239">
        <f t="shared" si="520"/>
        <v>11407479.695224112</v>
      </c>
      <c r="EF94" s="239">
        <f t="shared" si="520"/>
        <v>11353355.471414115</v>
      </c>
      <c r="EG94" s="239">
        <f t="shared" si="520"/>
        <v>11298123.539125338</v>
      </c>
      <c r="EH94" s="239">
        <f t="shared" si="520"/>
        <v>11620708.398721447</v>
      </c>
      <c r="EI94" s="239">
        <f t="shared" si="520"/>
        <v>11692666.68760472</v>
      </c>
      <c r="EJ94" s="239">
        <f t="shared" si="520"/>
        <v>11637189.358199472</v>
      </c>
      <c r="EK94" s="239">
        <f t="shared" si="520"/>
        <v>11580576.627603477</v>
      </c>
      <c r="EL94" s="239">
        <f t="shared" si="520"/>
        <v>11911226.108689489</v>
      </c>
      <c r="EM94" s="239">
        <f t="shared" si="520"/>
        <v>11984983.354794841</v>
      </c>
      <c r="EN94" s="239">
        <f t="shared" si="520"/>
        <v>11928119.092154464</v>
      </c>
      <c r="EO94" s="239">
        <f t="shared" si="520"/>
        <v>12001980.943774605</v>
      </c>
      <c r="EP94" s="239">
        <f t="shared" si="520"/>
        <v>12209006.761406731</v>
      </c>
      <c r="EQ94" s="239">
        <f t="shared" si="520"/>
        <v>12284607.938664718</v>
      </c>
      <c r="ER94" s="239">
        <f t="shared" si="520"/>
        <v>12226322.069458328</v>
      </c>
      <c r="ES94" s="239">
        <f t="shared" si="520"/>
        <v>12166843.31937591</v>
      </c>
      <c r="ET94" s="239">
        <f t="shared" si="520"/>
        <v>12514231.930441901</v>
      </c>
      <c r="EU94" s="239">
        <f t="shared" si="520"/>
        <v>12591723.137131339</v>
      </c>
      <c r="EV94" s="239">
        <f t="shared" si="520"/>
        <v>12531980.121194791</v>
      </c>
      <c r="EW94" s="239">
        <f t="shared" si="520"/>
        <v>12471014.402360313</v>
      </c>
      <c r="EX94" s="239">
        <f t="shared" si="520"/>
        <v>12827087.728702955</v>
      </c>
      <c r="EY94" s="239">
        <f t="shared" si="520"/>
        <v>12906516.215559628</v>
      </c>
      <c r="EZ94" s="239">
        <f t="shared" si="520"/>
        <v>0</v>
      </c>
      <c r="FA94" s="239">
        <f t="shared" si="520"/>
        <v>0</v>
      </c>
      <c r="FB94" s="239">
        <f t="shared" si="520"/>
        <v>0</v>
      </c>
      <c r="FC94" s="239">
        <f t="shared" si="520"/>
        <v>0</v>
      </c>
      <c r="FD94" s="239">
        <f t="shared" si="520"/>
        <v>0</v>
      </c>
      <c r="FE94" s="239">
        <f t="shared" si="520"/>
        <v>0</v>
      </c>
      <c r="FF94" s="239">
        <f t="shared" si="520"/>
        <v>0</v>
      </c>
      <c r="FG94" s="239">
        <f t="shared" si="520"/>
        <v>0</v>
      </c>
      <c r="FH94" s="239">
        <f t="shared" si="520"/>
        <v>0</v>
      </c>
      <c r="FI94" s="239">
        <f t="shared" si="520"/>
        <v>0</v>
      </c>
      <c r="FJ94" s="239">
        <f t="shared" si="520"/>
        <v>0</v>
      </c>
      <c r="FK94" s="239">
        <f t="shared" si="520"/>
        <v>0</v>
      </c>
      <c r="FL94" s="239">
        <f t="shared" si="520"/>
        <v>0</v>
      </c>
      <c r="FM94" s="239">
        <f t="shared" si="520"/>
        <v>0</v>
      </c>
      <c r="FN94" s="239">
        <f t="shared" si="520"/>
        <v>0</v>
      </c>
      <c r="FO94" s="239">
        <f t="shared" si="520"/>
        <v>0</v>
      </c>
      <c r="FP94" s="239">
        <f t="shared" si="520"/>
        <v>0</v>
      </c>
      <c r="FQ94" s="239">
        <f t="shared" si="520"/>
        <v>0</v>
      </c>
      <c r="FR94" s="239">
        <f t="shared" si="520"/>
        <v>0</v>
      </c>
      <c r="FS94" s="239">
        <f t="shared" si="520"/>
        <v>0</v>
      </c>
      <c r="FT94" s="239">
        <f t="shared" si="520"/>
        <v>0</v>
      </c>
      <c r="FU94" s="239">
        <f t="shared" si="520"/>
        <v>0</v>
      </c>
      <c r="FV94" s="239">
        <f t="shared" si="520"/>
        <v>0</v>
      </c>
      <c r="FW94" s="239">
        <f t="shared" si="520"/>
        <v>0</v>
      </c>
      <c r="FX94" s="239">
        <f t="shared" si="520"/>
        <v>0</v>
      </c>
      <c r="FY94" s="239">
        <f t="shared" si="520"/>
        <v>0</v>
      </c>
      <c r="FZ94" s="239">
        <f t="shared" si="520"/>
        <v>0</v>
      </c>
      <c r="GA94" s="239">
        <f t="shared" si="520"/>
        <v>0</v>
      </c>
      <c r="GB94" s="239">
        <f t="shared" si="520"/>
        <v>0</v>
      </c>
      <c r="GC94" s="239">
        <f t="shared" si="520"/>
        <v>0</v>
      </c>
      <c r="GD94" s="239">
        <f t="shared" si="520"/>
        <v>0</v>
      </c>
      <c r="GE94" s="239">
        <f t="shared" si="520"/>
        <v>0</v>
      </c>
      <c r="GF94" s="239">
        <f t="shared" si="520"/>
        <v>0</v>
      </c>
      <c r="GG94" s="239">
        <f t="shared" si="520"/>
        <v>0</v>
      </c>
      <c r="GH94" s="239">
        <f t="shared" si="520"/>
        <v>0</v>
      </c>
      <c r="GI94" s="239">
        <f t="shared" si="520"/>
        <v>0</v>
      </c>
      <c r="GJ94" s="239">
        <f t="shared" si="520"/>
        <v>0</v>
      </c>
      <c r="GK94" s="239">
        <f t="shared" si="520"/>
        <v>0</v>
      </c>
      <c r="GL94" s="239">
        <f t="shared" si="520"/>
        <v>0</v>
      </c>
      <c r="GM94" s="239">
        <f t="shared" si="520"/>
        <v>0</v>
      </c>
      <c r="GN94" s="239">
        <f t="shared" si="520"/>
        <v>0</v>
      </c>
      <c r="GO94" s="239">
        <f t="shared" si="520"/>
        <v>0</v>
      </c>
      <c r="GP94" s="239">
        <f t="shared" ref="GP94:GW94" si="521">GP92*GP75</f>
        <v>0</v>
      </c>
      <c r="GQ94" s="239">
        <f t="shared" si="521"/>
        <v>0</v>
      </c>
      <c r="GR94" s="239">
        <f t="shared" si="521"/>
        <v>0</v>
      </c>
      <c r="GS94" s="239">
        <f t="shared" si="521"/>
        <v>0</v>
      </c>
      <c r="GT94" s="239">
        <f t="shared" si="521"/>
        <v>0</v>
      </c>
      <c r="GU94" s="239">
        <f t="shared" si="521"/>
        <v>0</v>
      </c>
      <c r="GV94" s="239">
        <f t="shared" si="521"/>
        <v>0</v>
      </c>
      <c r="GW94" s="239">
        <f t="shared" si="521"/>
        <v>0</v>
      </c>
    </row>
    <row r="95" spans="1:205" x14ac:dyDescent="0.3">
      <c r="F95" s="7"/>
      <c r="L95" s="181"/>
      <c r="M95" s="181"/>
      <c r="N95" s="181"/>
      <c r="O95" s="181"/>
      <c r="P95" s="181"/>
      <c r="Q95" s="181"/>
      <c r="R95" s="181"/>
      <c r="S95" s="181"/>
      <c r="T95" s="181"/>
      <c r="U95" s="181"/>
      <c r="V95" s="181"/>
      <c r="W95" s="181"/>
      <c r="X95" s="181"/>
      <c r="Y95" s="181"/>
      <c r="Z95" s="181"/>
      <c r="AA95" s="181"/>
      <c r="AB95" s="181"/>
      <c r="AC95" s="181"/>
      <c r="AD95" s="181"/>
      <c r="AE95" s="181"/>
      <c r="AF95" s="181"/>
      <c r="AG95" s="181"/>
      <c r="AH95" s="181"/>
      <c r="AI95" s="181"/>
      <c r="AJ95" s="181"/>
      <c r="AK95" s="181"/>
      <c r="AL95" s="181"/>
      <c r="AM95" s="181"/>
      <c r="AN95" s="181"/>
      <c r="AO95" s="181"/>
      <c r="AP95" s="181"/>
      <c r="AQ95" s="181"/>
      <c r="AR95" s="181"/>
      <c r="AS95" s="181"/>
      <c r="AT95" s="181"/>
      <c r="AU95" s="181"/>
      <c r="AV95" s="181"/>
      <c r="AW95" s="181"/>
      <c r="AX95" s="181"/>
      <c r="AY95" s="181"/>
      <c r="AZ95" s="181"/>
      <c r="BA95" s="181"/>
      <c r="BB95" s="181"/>
      <c r="BC95" s="181"/>
      <c r="BD95" s="181"/>
      <c r="BE95" s="181"/>
      <c r="BF95" s="181"/>
      <c r="BG95" s="181"/>
      <c r="BH95" s="181"/>
      <c r="BI95" s="181"/>
      <c r="BJ95" s="181"/>
      <c r="BK95" s="181"/>
      <c r="BL95" s="181"/>
      <c r="BM95" s="181"/>
      <c r="BN95" s="181"/>
      <c r="BO95" s="181"/>
      <c r="BP95" s="181"/>
      <c r="BQ95" s="181"/>
      <c r="BR95" s="181"/>
      <c r="BS95" s="181"/>
      <c r="BT95" s="181"/>
      <c r="BU95" s="181"/>
      <c r="BV95" s="181"/>
      <c r="BW95" s="181"/>
      <c r="BX95" s="181"/>
      <c r="BY95" s="181"/>
      <c r="BZ95" s="181"/>
      <c r="CA95" s="181"/>
      <c r="CB95" s="181"/>
      <c r="CC95" s="181"/>
      <c r="CD95" s="181"/>
      <c r="CE95" s="181"/>
      <c r="CF95" s="181"/>
      <c r="CG95" s="181"/>
      <c r="CH95" s="181"/>
      <c r="CI95" s="181"/>
      <c r="CJ95" s="181"/>
      <c r="CK95" s="181"/>
      <c r="CL95" s="181"/>
      <c r="CM95" s="181"/>
      <c r="CN95" s="181"/>
      <c r="CO95" s="181"/>
      <c r="CP95" s="181"/>
      <c r="CQ95" s="181"/>
      <c r="CR95" s="181"/>
      <c r="CS95" s="181"/>
      <c r="CT95" s="181"/>
      <c r="CU95" s="181"/>
      <c r="CV95" s="181"/>
      <c r="CW95" s="181"/>
      <c r="CX95" s="181"/>
      <c r="CY95" s="181"/>
      <c r="CZ95" s="181"/>
      <c r="DA95" s="181"/>
      <c r="DB95" s="181"/>
      <c r="DC95" s="181"/>
      <c r="DD95" s="181"/>
      <c r="DE95" s="181"/>
      <c r="DF95" s="181"/>
      <c r="DG95" s="181"/>
      <c r="DH95" s="181"/>
      <c r="DI95" s="181"/>
      <c r="DJ95" s="181"/>
      <c r="DK95" s="181"/>
      <c r="DL95" s="181"/>
      <c r="DM95" s="181"/>
      <c r="DN95" s="181"/>
      <c r="DO95" s="181"/>
      <c r="DP95" s="181"/>
      <c r="DQ95" s="181"/>
      <c r="DR95" s="181"/>
      <c r="DS95" s="181"/>
      <c r="DT95" s="181"/>
      <c r="DU95" s="181"/>
      <c r="DV95" s="181"/>
      <c r="DW95" s="181"/>
      <c r="DX95" s="181"/>
      <c r="DY95" s="181"/>
      <c r="DZ95" s="181"/>
      <c r="EA95" s="181"/>
      <c r="EB95" s="181"/>
      <c r="EC95" s="181"/>
      <c r="ED95" s="181"/>
      <c r="EE95" s="181"/>
      <c r="EF95" s="181"/>
      <c r="EG95" s="181"/>
      <c r="EH95" s="181"/>
      <c r="EI95" s="181"/>
      <c r="EJ95" s="181"/>
      <c r="EK95" s="181"/>
      <c r="EL95" s="181"/>
      <c r="EM95" s="181"/>
      <c r="EN95" s="181"/>
      <c r="EO95" s="181"/>
      <c r="EP95" s="181"/>
      <c r="EQ95" s="181"/>
      <c r="ER95" s="181"/>
      <c r="ES95" s="181"/>
      <c r="ET95" s="181"/>
      <c r="EU95" s="181"/>
      <c r="EV95" s="181"/>
      <c r="EW95" s="181"/>
      <c r="EX95" s="181"/>
      <c r="EY95" s="181"/>
      <c r="EZ95" s="181"/>
      <c r="FA95" s="181"/>
      <c r="FB95" s="181"/>
      <c r="FC95" s="181"/>
      <c r="FD95" s="181"/>
      <c r="FE95" s="181"/>
      <c r="FF95" s="181"/>
      <c r="FG95" s="181"/>
      <c r="FH95" s="181"/>
      <c r="FI95" s="181"/>
      <c r="FJ95" s="181"/>
      <c r="FK95" s="181"/>
      <c r="FL95" s="181"/>
      <c r="FM95" s="181"/>
      <c r="FN95" s="181"/>
      <c r="FO95" s="181"/>
      <c r="FP95" s="181"/>
      <c r="FQ95" s="181"/>
      <c r="FR95" s="181"/>
      <c r="FS95" s="181"/>
      <c r="FT95" s="181"/>
      <c r="FU95" s="181"/>
      <c r="FV95" s="181"/>
      <c r="FW95" s="181"/>
      <c r="FX95" s="181"/>
      <c r="FY95" s="181"/>
      <c r="FZ95" s="181"/>
      <c r="GA95" s="181"/>
      <c r="GB95" s="181"/>
      <c r="GC95" s="181"/>
      <c r="GD95" s="181"/>
      <c r="GE95" s="181"/>
      <c r="GF95" s="181"/>
      <c r="GG95" s="181"/>
      <c r="GH95" s="181"/>
      <c r="GI95" s="181"/>
      <c r="GJ95" s="181"/>
      <c r="GK95" s="181"/>
      <c r="GL95" s="181"/>
      <c r="GM95" s="181"/>
      <c r="GN95" s="181"/>
      <c r="GO95" s="181"/>
      <c r="GP95" s="181"/>
      <c r="GQ95" s="181"/>
      <c r="GR95" s="181"/>
      <c r="GS95" s="181"/>
      <c r="GT95" s="181"/>
      <c r="GU95" s="181"/>
      <c r="GV95" s="181"/>
      <c r="GW95" s="181"/>
    </row>
    <row r="96" spans="1:205" s="229" customFormat="1" x14ac:dyDescent="0.3">
      <c r="A96" s="231"/>
      <c r="D96" s="232" t="s">
        <v>279</v>
      </c>
      <c r="E96" s="233" t="s">
        <v>572</v>
      </c>
      <c r="F96" s="237"/>
      <c r="L96" s="239">
        <f t="shared" ref="L96:BW96" si="522">L54+L78+L86+L94</f>
        <v>0</v>
      </c>
      <c r="M96" s="239">
        <f t="shared" si="522"/>
        <v>0</v>
      </c>
      <c r="N96" s="239">
        <f t="shared" si="522"/>
        <v>0</v>
      </c>
      <c r="O96" s="239">
        <f t="shared" si="522"/>
        <v>0</v>
      </c>
      <c r="P96" s="239">
        <f t="shared" si="522"/>
        <v>0</v>
      </c>
      <c r="Q96" s="239">
        <f t="shared" si="522"/>
        <v>0</v>
      </c>
      <c r="R96" s="239">
        <f t="shared" si="522"/>
        <v>0</v>
      </c>
      <c r="S96" s="239">
        <f t="shared" si="522"/>
        <v>0</v>
      </c>
      <c r="T96" s="239">
        <f t="shared" si="522"/>
        <v>0</v>
      </c>
      <c r="U96" s="239">
        <f t="shared" si="522"/>
        <v>0</v>
      </c>
      <c r="V96" s="239">
        <f t="shared" si="522"/>
        <v>0</v>
      </c>
      <c r="W96" s="239">
        <f t="shared" si="522"/>
        <v>0</v>
      </c>
      <c r="X96" s="239">
        <f t="shared" si="522"/>
        <v>0</v>
      </c>
      <c r="Y96" s="239">
        <f t="shared" si="522"/>
        <v>0</v>
      </c>
      <c r="Z96" s="239">
        <f t="shared" si="522"/>
        <v>0</v>
      </c>
      <c r="AA96" s="239">
        <f t="shared" si="522"/>
        <v>0</v>
      </c>
      <c r="AB96" s="239">
        <f t="shared" si="522"/>
        <v>0</v>
      </c>
      <c r="AC96" s="239">
        <f t="shared" si="522"/>
        <v>0</v>
      </c>
      <c r="AD96" s="239">
        <f t="shared" si="522"/>
        <v>0</v>
      </c>
      <c r="AE96" s="239">
        <f t="shared" si="522"/>
        <v>0</v>
      </c>
      <c r="AF96" s="239">
        <f t="shared" si="522"/>
        <v>0</v>
      </c>
      <c r="AG96" s="239">
        <f t="shared" si="522"/>
        <v>0</v>
      </c>
      <c r="AH96" s="239">
        <f t="shared" si="522"/>
        <v>0</v>
      </c>
      <c r="AI96" s="239">
        <f t="shared" si="522"/>
        <v>0</v>
      </c>
      <c r="AJ96" s="239">
        <f t="shared" si="522"/>
        <v>0</v>
      </c>
      <c r="AK96" s="239">
        <f t="shared" si="522"/>
        <v>0</v>
      </c>
      <c r="AL96" s="239">
        <f t="shared" si="522"/>
        <v>0</v>
      </c>
      <c r="AM96" s="239">
        <f t="shared" si="522"/>
        <v>0</v>
      </c>
      <c r="AN96" s="239">
        <f t="shared" si="522"/>
        <v>0</v>
      </c>
      <c r="AO96" s="239">
        <f t="shared" si="522"/>
        <v>0</v>
      </c>
      <c r="AP96" s="239">
        <f t="shared" si="522"/>
        <v>0</v>
      </c>
      <c r="AQ96" s="239">
        <f t="shared" si="522"/>
        <v>0</v>
      </c>
      <c r="AR96" s="239">
        <f t="shared" si="522"/>
        <v>0</v>
      </c>
      <c r="AS96" s="239">
        <f t="shared" si="522"/>
        <v>0</v>
      </c>
      <c r="AT96" s="239">
        <f t="shared" si="522"/>
        <v>0</v>
      </c>
      <c r="AU96" s="239">
        <f t="shared" si="522"/>
        <v>0</v>
      </c>
      <c r="AV96" s="239">
        <f t="shared" si="522"/>
        <v>0</v>
      </c>
      <c r="AW96" s="239">
        <f t="shared" si="522"/>
        <v>0</v>
      </c>
      <c r="AX96" s="239">
        <f t="shared" si="522"/>
        <v>0</v>
      </c>
      <c r="AY96" s="239">
        <f t="shared" si="522"/>
        <v>0</v>
      </c>
      <c r="AZ96" s="239">
        <f t="shared" si="522"/>
        <v>0</v>
      </c>
      <c r="BA96" s="239">
        <f t="shared" si="522"/>
        <v>0</v>
      </c>
      <c r="BB96" s="239">
        <f t="shared" si="522"/>
        <v>0</v>
      </c>
      <c r="BC96" s="239">
        <f t="shared" si="522"/>
        <v>0</v>
      </c>
      <c r="BD96" s="239">
        <f t="shared" si="522"/>
        <v>72188732.881656095</v>
      </c>
      <c r="BE96" s="239">
        <f t="shared" si="522"/>
        <v>71884669.708489701</v>
      </c>
      <c r="BF96" s="239">
        <f t="shared" si="522"/>
        <v>73689625.62224628</v>
      </c>
      <c r="BG96" s="239">
        <f t="shared" si="522"/>
        <v>74095673.9915649</v>
      </c>
      <c r="BH96" s="239">
        <f t="shared" si="522"/>
        <v>73790306.486693323</v>
      </c>
      <c r="BI96" s="239">
        <f t="shared" si="522"/>
        <v>73478558.59918873</v>
      </c>
      <c r="BJ96" s="239">
        <f t="shared" si="522"/>
        <v>75329132.898684993</v>
      </c>
      <c r="BK96" s="239">
        <f t="shared" si="522"/>
        <v>75745443.833220378</v>
      </c>
      <c r="BL96" s="239">
        <f t="shared" si="522"/>
        <v>75392328.526201829</v>
      </c>
      <c r="BM96" s="239">
        <f t="shared" si="522"/>
        <v>75809034.774056047</v>
      </c>
      <c r="BN96" s="239">
        <f t="shared" si="522"/>
        <v>76969098.572366968</v>
      </c>
      <c r="BO96" s="239">
        <f t="shared" si="522"/>
        <v>77395674.610760584</v>
      </c>
      <c r="BP96" s="239">
        <f t="shared" si="522"/>
        <v>77074869.266268641</v>
      </c>
      <c r="BQ96" s="239">
        <f t="shared" si="522"/>
        <v>76747360.980345085</v>
      </c>
      <c r="BR96" s="239">
        <f t="shared" si="522"/>
        <v>78691490.708807275</v>
      </c>
      <c r="BS96" s="239">
        <f t="shared" si="522"/>
        <v>79128848.132768378</v>
      </c>
      <c r="BT96" s="239">
        <f t="shared" si="522"/>
        <v>78799934.944511995</v>
      </c>
      <c r="BU96" s="239">
        <f t="shared" si="522"/>
        <v>78464149.403985634</v>
      </c>
      <c r="BV96" s="239">
        <f t="shared" si="522"/>
        <v>80457415.00484857</v>
      </c>
      <c r="BW96" s="239">
        <f t="shared" si="522"/>
        <v>80905826.309604257</v>
      </c>
      <c r="BX96" s="239">
        <f t="shared" ref="BX96:EI96" si="523">BX54+BX78+BX86+BX94</f>
        <v>80511116.474286884</v>
      </c>
      <c r="BY96" s="239">
        <f t="shared" si="523"/>
        <v>80167119.840001926</v>
      </c>
      <c r="BZ96" s="239">
        <f t="shared" si="523"/>
        <v>82209125.354782939</v>
      </c>
      <c r="CA96" s="239">
        <f t="shared" si="523"/>
        <v>82668501.091378659</v>
      </c>
      <c r="CB96" s="239">
        <f t="shared" si="523"/>
        <v>82323028.82344541</v>
      </c>
      <c r="CC96" s="239">
        <f t="shared" si="523"/>
        <v>82783117.61423783</v>
      </c>
      <c r="CD96" s="239">
        <f t="shared" si="523"/>
        <v>84063953.299089223</v>
      </c>
      <c r="CE96" s="239">
        <f t="shared" si="523"/>
        <v>84534939.408727095</v>
      </c>
      <c r="CF96" s="239">
        <f t="shared" si="523"/>
        <v>84180735.879854918</v>
      </c>
      <c r="CG96" s="239">
        <f t="shared" si="523"/>
        <v>83819131.579251543</v>
      </c>
      <c r="CH96" s="239">
        <f t="shared" si="523"/>
        <v>85965660.617955834</v>
      </c>
      <c r="CI96" s="239">
        <f t="shared" si="523"/>
        <v>86448550.548191279</v>
      </c>
      <c r="CJ96" s="239">
        <f t="shared" si="523"/>
        <v>86023491.226942658</v>
      </c>
      <c r="CK96" s="239">
        <f t="shared" si="523"/>
        <v>85653044.476449654</v>
      </c>
      <c r="CL96" s="239">
        <f t="shared" si="523"/>
        <v>87852061.071515635</v>
      </c>
      <c r="CM96" s="239">
        <f t="shared" si="523"/>
        <v>88346758.495608047</v>
      </c>
      <c r="CN96" s="239">
        <f t="shared" si="523"/>
        <v>87974722.649073243</v>
      </c>
      <c r="CO96" s="239">
        <f t="shared" si="523"/>
        <v>87594913.445477501</v>
      </c>
      <c r="CP96" s="239">
        <f t="shared" si="523"/>
        <v>89849507.895727128</v>
      </c>
      <c r="CQ96" s="239">
        <f t="shared" si="523"/>
        <v>90356708.421701357</v>
      </c>
      <c r="CR96" s="239">
        <f t="shared" si="523"/>
        <v>89975269.962116987</v>
      </c>
      <c r="CS96" s="239">
        <f t="shared" si="523"/>
        <v>90483257.779289916</v>
      </c>
      <c r="CT96" s="239">
        <f t="shared" si="523"/>
        <v>91897438.678908437</v>
      </c>
      <c r="CU96" s="239">
        <f t="shared" si="523"/>
        <v>92417458.317685872</v>
      </c>
      <c r="CV96" s="239">
        <f t="shared" si="523"/>
        <v>91959715.919564411</v>
      </c>
      <c r="CW96" s="239">
        <f t="shared" si="523"/>
        <v>91560785.286896765</v>
      </c>
      <c r="CX96" s="239">
        <f t="shared" si="523"/>
        <v>93928885.642342731</v>
      </c>
      <c r="CY96" s="239">
        <f t="shared" si="523"/>
        <v>94461620.66055952</v>
      </c>
      <c r="CZ96" s="239">
        <f t="shared" si="523"/>
        <v>94060978.745262221</v>
      </c>
      <c r="DA96" s="239">
        <f t="shared" si="523"/>
        <v>93651965.774621278</v>
      </c>
      <c r="DB96" s="239">
        <f t="shared" si="523"/>
        <v>96079917.401272103</v>
      </c>
      <c r="DC96" s="239">
        <f t="shared" si="523"/>
        <v>96626116.892688841</v>
      </c>
      <c r="DD96" s="239">
        <f t="shared" si="523"/>
        <v>96215349.391547993</v>
      </c>
      <c r="DE96" s="239">
        <f t="shared" si="523"/>
        <v>95795999.26414077</v>
      </c>
      <c r="DF96" s="239">
        <f t="shared" si="523"/>
        <v>98285314.862328976</v>
      </c>
      <c r="DG96" s="239">
        <f t="shared" si="523"/>
        <v>98845319.13614431</v>
      </c>
      <c r="DH96" s="239">
        <f t="shared" si="523"/>
        <v>98352380.638942271</v>
      </c>
      <c r="DI96" s="239">
        <f t="shared" si="523"/>
        <v>98912804.214675009</v>
      </c>
      <c r="DJ96" s="239">
        <f t="shared" si="523"/>
        <v>100472961.05243608</v>
      </c>
      <c r="DK96" s="239">
        <f t="shared" si="523"/>
        <v>101046658.39916295</v>
      </c>
      <c r="DL96" s="239">
        <f t="shared" si="523"/>
        <v>100615210.87659726</v>
      </c>
      <c r="DM96" s="239">
        <f t="shared" si="523"/>
        <v>100174748.64301059</v>
      </c>
      <c r="DN96" s="239">
        <f t="shared" si="523"/>
        <v>102789386.98770438</v>
      </c>
      <c r="DO96" s="239">
        <f t="shared" si="523"/>
        <v>103377584.09939083</v>
      </c>
      <c r="DP96" s="239">
        <f t="shared" si="523"/>
        <v>102935232.4283576</v>
      </c>
      <c r="DQ96" s="239">
        <f t="shared" si="523"/>
        <v>102483638.20756018</v>
      </c>
      <c r="DR96" s="239">
        <f t="shared" si="523"/>
        <v>105164358.83791538</v>
      </c>
      <c r="DS96" s="239">
        <f t="shared" si="523"/>
        <v>105767422.190347</v>
      </c>
      <c r="DT96" s="239">
        <f t="shared" si="523"/>
        <v>105236581.34400854</v>
      </c>
      <c r="DU96" s="239">
        <f t="shared" si="523"/>
        <v>104773944.11498038</v>
      </c>
      <c r="DV96" s="239">
        <f t="shared" si="523"/>
        <v>107520214.51085868</v>
      </c>
      <c r="DW96" s="239">
        <f t="shared" si="523"/>
        <v>108138023.8051362</v>
      </c>
      <c r="DX96" s="239">
        <f t="shared" si="523"/>
        <v>107673402.01290573</v>
      </c>
      <c r="DY96" s="239">
        <f t="shared" si="523"/>
        <v>108292170.28580347</v>
      </c>
      <c r="DZ96" s="239">
        <f t="shared" si="523"/>
        <v>110014751.88405597</v>
      </c>
      <c r="EA96" s="239">
        <f t="shared" si="523"/>
        <v>110648175.83928318</v>
      </c>
      <c r="EB96" s="239">
        <f t="shared" si="523"/>
        <v>110171811.47179441</v>
      </c>
      <c r="EC96" s="239">
        <f t="shared" si="523"/>
        <v>109685493.8891135</v>
      </c>
      <c r="ED96" s="239">
        <f t="shared" si="523"/>
        <v>112572336.8041871</v>
      </c>
      <c r="EE96" s="239">
        <f t="shared" si="523"/>
        <v>113221770.0747018</v>
      </c>
      <c r="EF96" s="239">
        <f t="shared" si="523"/>
        <v>112650112.54391284</v>
      </c>
      <c r="EG96" s="239">
        <f t="shared" si="523"/>
        <v>112151902.84919642</v>
      </c>
      <c r="EH96" s="239">
        <f t="shared" si="523"/>
        <v>115109335.69223279</v>
      </c>
      <c r="EI96" s="239">
        <f t="shared" si="523"/>
        <v>115774648.72927813</v>
      </c>
      <c r="EJ96" s="239">
        <f t="shared" ref="EJ96:EZ96" si="524">EJ54+EJ78+EJ86+EJ94</f>
        <v>115274301.87705442</v>
      </c>
      <c r="EK96" s="239">
        <f t="shared" si="524"/>
        <v>114763500.72379264</v>
      </c>
      <c r="EL96" s="239">
        <f t="shared" si="524"/>
        <v>117795679.60314108</v>
      </c>
      <c r="EM96" s="239">
        <f t="shared" si="524"/>
        <v>118477807.92217568</v>
      </c>
      <c r="EN96" s="239">
        <f t="shared" si="524"/>
        <v>117964815.60074297</v>
      </c>
      <c r="EO96" s="239">
        <f t="shared" si="524"/>
        <v>118648002.73891212</v>
      </c>
      <c r="EP96" s="239">
        <f t="shared" si="524"/>
        <v>120549918.82627165</v>
      </c>
      <c r="EQ96" s="239">
        <f t="shared" si="524"/>
        <v>121249287.42685205</v>
      </c>
      <c r="ER96" s="239">
        <f t="shared" si="524"/>
        <v>120633674.79123473</v>
      </c>
      <c r="ES96" s="239">
        <f t="shared" si="524"/>
        <v>120097157.44171053</v>
      </c>
      <c r="ET96" s="239">
        <f t="shared" si="524"/>
        <v>123281989.14444351</v>
      </c>
      <c r="EU96" s="239">
        <f t="shared" si="524"/>
        <v>123998458.51672788</v>
      </c>
      <c r="EV96" s="239">
        <f t="shared" si="524"/>
        <v>123459639.68231994</v>
      </c>
      <c r="EW96" s="239">
        <f t="shared" si="524"/>
        <v>122909562.70913312</v>
      </c>
      <c r="EX96" s="239">
        <f t="shared" si="524"/>
        <v>126174887.71762648</v>
      </c>
      <c r="EY96" s="239">
        <f t="shared" si="524"/>
        <v>126909465.30944185</v>
      </c>
      <c r="EZ96" s="239">
        <f t="shared" si="524"/>
        <v>0</v>
      </c>
      <c r="FA96" s="239">
        <f t="shared" ref="FA96:GI96" si="525">FA54+FA78+FA86+FA94</f>
        <v>0</v>
      </c>
      <c r="FB96" s="239">
        <f t="shared" si="525"/>
        <v>0</v>
      </c>
      <c r="FC96" s="239">
        <f t="shared" si="525"/>
        <v>0</v>
      </c>
      <c r="FD96" s="239">
        <f t="shared" si="525"/>
        <v>0</v>
      </c>
      <c r="FE96" s="239">
        <f t="shared" si="525"/>
        <v>0</v>
      </c>
      <c r="FF96" s="239">
        <f t="shared" si="525"/>
        <v>0</v>
      </c>
      <c r="FG96" s="239">
        <f t="shared" si="525"/>
        <v>0</v>
      </c>
      <c r="FH96" s="239">
        <f t="shared" si="525"/>
        <v>0</v>
      </c>
      <c r="FI96" s="239">
        <f t="shared" si="525"/>
        <v>0</v>
      </c>
      <c r="FJ96" s="239">
        <f t="shared" si="525"/>
        <v>0</v>
      </c>
      <c r="FK96" s="239">
        <f t="shared" si="525"/>
        <v>0</v>
      </c>
      <c r="FL96" s="239">
        <f t="shared" si="525"/>
        <v>0</v>
      </c>
      <c r="FM96" s="239">
        <f t="shared" si="525"/>
        <v>0</v>
      </c>
      <c r="FN96" s="239">
        <f t="shared" si="525"/>
        <v>0</v>
      </c>
      <c r="FO96" s="239">
        <f t="shared" si="525"/>
        <v>0</v>
      </c>
      <c r="FP96" s="239">
        <f t="shared" si="525"/>
        <v>0</v>
      </c>
      <c r="FQ96" s="239">
        <f t="shared" si="525"/>
        <v>0</v>
      </c>
      <c r="FR96" s="239">
        <f t="shared" si="525"/>
        <v>0</v>
      </c>
      <c r="FS96" s="239">
        <f t="shared" si="525"/>
        <v>0</v>
      </c>
      <c r="FT96" s="239">
        <f t="shared" si="525"/>
        <v>0</v>
      </c>
      <c r="FU96" s="239">
        <f t="shared" si="525"/>
        <v>0</v>
      </c>
      <c r="FV96" s="239">
        <f t="shared" si="525"/>
        <v>0</v>
      </c>
      <c r="FW96" s="239">
        <f t="shared" si="525"/>
        <v>0</v>
      </c>
      <c r="FX96" s="239">
        <f t="shared" si="525"/>
        <v>0</v>
      </c>
      <c r="FY96" s="239">
        <f t="shared" si="525"/>
        <v>0</v>
      </c>
      <c r="FZ96" s="239">
        <f t="shared" si="525"/>
        <v>0</v>
      </c>
      <c r="GA96" s="239">
        <f t="shared" si="525"/>
        <v>0</v>
      </c>
      <c r="GB96" s="239">
        <f t="shared" si="525"/>
        <v>0</v>
      </c>
      <c r="GC96" s="239">
        <f t="shared" si="525"/>
        <v>0</v>
      </c>
      <c r="GD96" s="239">
        <f t="shared" si="525"/>
        <v>0</v>
      </c>
      <c r="GE96" s="239">
        <f t="shared" si="525"/>
        <v>0</v>
      </c>
      <c r="GF96" s="239">
        <f t="shared" si="525"/>
        <v>0</v>
      </c>
      <c r="GG96" s="239">
        <f t="shared" si="525"/>
        <v>0</v>
      </c>
      <c r="GH96" s="239">
        <f t="shared" si="525"/>
        <v>0</v>
      </c>
      <c r="GI96" s="239">
        <f t="shared" si="525"/>
        <v>0</v>
      </c>
      <c r="GJ96" s="239">
        <f t="shared" ref="GJ96:GW96" si="526">GJ54+GJ78+GJ86+GJ94</f>
        <v>0</v>
      </c>
      <c r="GK96" s="239">
        <f t="shared" si="526"/>
        <v>0</v>
      </c>
      <c r="GL96" s="239">
        <f t="shared" si="526"/>
        <v>0</v>
      </c>
      <c r="GM96" s="239">
        <f t="shared" si="526"/>
        <v>0</v>
      </c>
      <c r="GN96" s="239">
        <f t="shared" si="526"/>
        <v>0</v>
      </c>
      <c r="GO96" s="239">
        <f t="shared" si="526"/>
        <v>0</v>
      </c>
      <c r="GP96" s="239">
        <f t="shared" si="526"/>
        <v>0</v>
      </c>
      <c r="GQ96" s="239">
        <f t="shared" si="526"/>
        <v>0</v>
      </c>
      <c r="GR96" s="239">
        <f t="shared" si="526"/>
        <v>0</v>
      </c>
      <c r="GS96" s="239">
        <f t="shared" si="526"/>
        <v>0</v>
      </c>
      <c r="GT96" s="239">
        <f t="shared" si="526"/>
        <v>0</v>
      </c>
      <c r="GU96" s="239">
        <f t="shared" si="526"/>
        <v>0</v>
      </c>
      <c r="GV96" s="239">
        <f t="shared" si="526"/>
        <v>0</v>
      </c>
      <c r="GW96" s="239">
        <f t="shared" si="526"/>
        <v>0</v>
      </c>
    </row>
    <row r="97" spans="1:205" s="227" customFormat="1" x14ac:dyDescent="0.3">
      <c r="A97" s="226"/>
      <c r="D97" s="241" t="s">
        <v>279</v>
      </c>
      <c r="E97" s="228" t="s">
        <v>573</v>
      </c>
      <c r="F97" s="242"/>
      <c r="L97" s="243">
        <f>IFERROR(L96/L20,0)</f>
        <v>0</v>
      </c>
      <c r="M97" s="243">
        <f t="shared" ref="M97:BX97" si="527">IFERROR(M96/M20,0)</f>
        <v>0</v>
      </c>
      <c r="N97" s="243">
        <f t="shared" si="527"/>
        <v>0</v>
      </c>
      <c r="O97" s="243">
        <f t="shared" si="527"/>
        <v>0</v>
      </c>
      <c r="P97" s="243">
        <f t="shared" si="527"/>
        <v>0</v>
      </c>
      <c r="Q97" s="243">
        <f t="shared" si="527"/>
        <v>0</v>
      </c>
      <c r="R97" s="243">
        <f t="shared" si="527"/>
        <v>0</v>
      </c>
      <c r="S97" s="243">
        <f t="shared" si="527"/>
        <v>0</v>
      </c>
      <c r="T97" s="243">
        <f t="shared" si="527"/>
        <v>0</v>
      </c>
      <c r="U97" s="243">
        <f t="shared" si="527"/>
        <v>0</v>
      </c>
      <c r="V97" s="243">
        <f t="shared" si="527"/>
        <v>0</v>
      </c>
      <c r="W97" s="243">
        <f t="shared" si="527"/>
        <v>0</v>
      </c>
      <c r="X97" s="243">
        <f t="shared" si="527"/>
        <v>0</v>
      </c>
      <c r="Y97" s="243">
        <f t="shared" si="527"/>
        <v>0</v>
      </c>
      <c r="Z97" s="243">
        <f t="shared" si="527"/>
        <v>0</v>
      </c>
      <c r="AA97" s="243">
        <f t="shared" si="527"/>
        <v>0</v>
      </c>
      <c r="AB97" s="243">
        <f t="shared" si="527"/>
        <v>0</v>
      </c>
      <c r="AC97" s="243">
        <f t="shared" si="527"/>
        <v>0</v>
      </c>
      <c r="AD97" s="243">
        <f t="shared" si="527"/>
        <v>0</v>
      </c>
      <c r="AE97" s="243">
        <f t="shared" si="527"/>
        <v>0</v>
      </c>
      <c r="AF97" s="243">
        <f t="shared" si="527"/>
        <v>0</v>
      </c>
      <c r="AG97" s="243">
        <f t="shared" si="527"/>
        <v>0</v>
      </c>
      <c r="AH97" s="243">
        <f t="shared" si="527"/>
        <v>0</v>
      </c>
      <c r="AI97" s="243">
        <f t="shared" si="527"/>
        <v>0</v>
      </c>
      <c r="AJ97" s="243">
        <f t="shared" si="527"/>
        <v>0</v>
      </c>
      <c r="AK97" s="243">
        <f t="shared" si="527"/>
        <v>0</v>
      </c>
      <c r="AL97" s="243">
        <f t="shared" si="527"/>
        <v>0</v>
      </c>
      <c r="AM97" s="243">
        <f t="shared" si="527"/>
        <v>0</v>
      </c>
      <c r="AN97" s="243">
        <f t="shared" si="527"/>
        <v>0</v>
      </c>
      <c r="AO97" s="243">
        <f t="shared" si="527"/>
        <v>0</v>
      </c>
      <c r="AP97" s="243">
        <f t="shared" si="527"/>
        <v>0</v>
      </c>
      <c r="AQ97" s="243">
        <f t="shared" si="527"/>
        <v>0</v>
      </c>
      <c r="AR97" s="243">
        <f t="shared" si="527"/>
        <v>0</v>
      </c>
      <c r="AS97" s="243">
        <f t="shared" si="527"/>
        <v>0</v>
      </c>
      <c r="AT97" s="243">
        <f t="shared" si="527"/>
        <v>0</v>
      </c>
      <c r="AU97" s="243">
        <f t="shared" si="527"/>
        <v>0</v>
      </c>
      <c r="AV97" s="243">
        <f t="shared" si="527"/>
        <v>0</v>
      </c>
      <c r="AW97" s="243">
        <f t="shared" si="527"/>
        <v>0</v>
      </c>
      <c r="AX97" s="243">
        <f t="shared" si="527"/>
        <v>0</v>
      </c>
      <c r="AY97" s="243">
        <f t="shared" si="527"/>
        <v>0</v>
      </c>
      <c r="AZ97" s="243">
        <f t="shared" si="527"/>
        <v>0</v>
      </c>
      <c r="BA97" s="243">
        <f t="shared" si="527"/>
        <v>0</v>
      </c>
      <c r="BB97" s="243">
        <f t="shared" si="527"/>
        <v>0</v>
      </c>
      <c r="BC97" s="243">
        <f t="shared" si="527"/>
        <v>0</v>
      </c>
      <c r="BD97" s="243">
        <f t="shared" si="527"/>
        <v>137.7227046734892</v>
      </c>
      <c r="BE97" s="243">
        <f t="shared" si="527"/>
        <v>138.66641533273477</v>
      </c>
      <c r="BF97" s="243">
        <f t="shared" si="527"/>
        <v>139.05801936565194</v>
      </c>
      <c r="BG97" s="243">
        <f t="shared" si="527"/>
        <v>139.82426402393739</v>
      </c>
      <c r="BH97" s="243">
        <f t="shared" si="527"/>
        <v>140.77820987235447</v>
      </c>
      <c r="BI97" s="243">
        <f t="shared" si="527"/>
        <v>141.74104668053383</v>
      </c>
      <c r="BJ97" s="243">
        <f t="shared" si="527"/>
        <v>142.1518963214919</v>
      </c>
      <c r="BK97" s="243">
        <f t="shared" si="527"/>
        <v>142.93750723358315</v>
      </c>
      <c r="BL97" s="243">
        <f t="shared" si="527"/>
        <v>143.83457060096504</v>
      </c>
      <c r="BM97" s="243">
        <f t="shared" si="527"/>
        <v>144.6295687844476</v>
      </c>
      <c r="BN97" s="243">
        <f t="shared" si="527"/>
        <v>145.24663830836158</v>
      </c>
      <c r="BO97" s="243">
        <f t="shared" si="527"/>
        <v>146.05162026487127</v>
      </c>
      <c r="BP97" s="243">
        <f t="shared" si="527"/>
        <v>147.0445460665992</v>
      </c>
      <c r="BQ97" s="243">
        <f t="shared" si="527"/>
        <v>148.04660682936938</v>
      </c>
      <c r="BR97" s="243">
        <f t="shared" si="527"/>
        <v>148.49692540158378</v>
      </c>
      <c r="BS97" s="243">
        <f t="shared" si="527"/>
        <v>149.32225266600312</v>
      </c>
      <c r="BT97" s="243">
        <f t="shared" si="527"/>
        <v>150.33565122197803</v>
      </c>
      <c r="BU97" s="243">
        <f t="shared" si="527"/>
        <v>151.35831289349082</v>
      </c>
      <c r="BV97" s="243">
        <f t="shared" si="527"/>
        <v>151.82936104477764</v>
      </c>
      <c r="BW97" s="243">
        <f t="shared" si="527"/>
        <v>152.67554783666262</v>
      </c>
      <c r="BX97" s="243">
        <f t="shared" si="527"/>
        <v>153.60026799886845</v>
      </c>
      <c r="BY97" s="243">
        <f t="shared" ref="BY97:EJ97" si="528">IFERROR(BY96/BY20,0)</f>
        <v>154.64336388889259</v>
      </c>
      <c r="BZ97" s="243">
        <f t="shared" si="528"/>
        <v>155.13497387300524</v>
      </c>
      <c r="CA97" s="243">
        <f t="shared" si="528"/>
        <v>156.00185139526468</v>
      </c>
      <c r="CB97" s="243">
        <f t="shared" si="528"/>
        <v>157.05706048428993</v>
      </c>
      <c r="CC97" s="243">
        <f t="shared" si="528"/>
        <v>157.93482450823763</v>
      </c>
      <c r="CD97" s="243">
        <f t="shared" si="528"/>
        <v>158.63517757225472</v>
      </c>
      <c r="CE97" s="243">
        <f t="shared" si="528"/>
        <v>159.52396476586483</v>
      </c>
      <c r="CF97" s="243">
        <f t="shared" si="528"/>
        <v>160.60122077200649</v>
      </c>
      <c r="CG97" s="243">
        <f t="shared" si="528"/>
        <v>161.6881396204698</v>
      </c>
      <c r="CH97" s="243">
        <f t="shared" si="528"/>
        <v>162.22384627482609</v>
      </c>
      <c r="CI97" s="243">
        <f t="shared" si="528"/>
        <v>163.13509689800588</v>
      </c>
      <c r="CJ97" s="243">
        <f t="shared" si="528"/>
        <v>164.11685597325751</v>
      </c>
      <c r="CK97" s="243">
        <f t="shared" si="528"/>
        <v>165.22578024006492</v>
      </c>
      <c r="CL97" s="243">
        <f t="shared" si="528"/>
        <v>165.78362973942413</v>
      </c>
      <c r="CM97" s="243">
        <f t="shared" si="528"/>
        <v>166.71716201616857</v>
      </c>
      <c r="CN97" s="243">
        <f t="shared" si="528"/>
        <v>167.83944339337845</v>
      </c>
      <c r="CO97" s="243">
        <f t="shared" si="528"/>
        <v>168.97166945501061</v>
      </c>
      <c r="CP97" s="243">
        <f t="shared" si="528"/>
        <v>169.55296628873629</v>
      </c>
      <c r="CQ97" s="243">
        <f t="shared" si="528"/>
        <v>170.51009288515505</v>
      </c>
      <c r="CR97" s="243">
        <f t="shared" si="528"/>
        <v>171.65611638071769</v>
      </c>
      <c r="CS97" s="243">
        <f t="shared" si="528"/>
        <v>172.6252628573144</v>
      </c>
      <c r="CT97" s="243">
        <f t="shared" si="528"/>
        <v>173.41756997076624</v>
      </c>
      <c r="CU97" s="243">
        <f t="shared" si="528"/>
        <v>174.39888722389392</v>
      </c>
      <c r="CV97" s="243">
        <f t="shared" si="528"/>
        <v>175.44207096986494</v>
      </c>
      <c r="CW97" s="243">
        <f t="shared" si="528"/>
        <v>176.62188519848914</v>
      </c>
      <c r="CX97" s="243">
        <f t="shared" si="528"/>
        <v>177.25106741082189</v>
      </c>
      <c r="CY97" s="243">
        <f t="shared" si="528"/>
        <v>178.25637956778291</v>
      </c>
      <c r="CZ97" s="243">
        <f t="shared" si="528"/>
        <v>179.45089046333604</v>
      </c>
      <c r="DA97" s="243">
        <f t="shared" si="528"/>
        <v>180.65579817635276</v>
      </c>
      <c r="DB97" s="243">
        <f t="shared" si="528"/>
        <v>181.31023060324597</v>
      </c>
      <c r="DC97" s="243">
        <f t="shared" si="528"/>
        <v>182.34095126186753</v>
      </c>
      <c r="DD97" s="243">
        <f t="shared" si="528"/>
        <v>183.56102982209248</v>
      </c>
      <c r="DE97" s="243">
        <f t="shared" si="528"/>
        <v>184.79166524718514</v>
      </c>
      <c r="DF97" s="243">
        <f t="shared" si="528"/>
        <v>185.47198607776451</v>
      </c>
      <c r="DG97" s="243">
        <f t="shared" si="528"/>
        <v>186.52875742780856</v>
      </c>
      <c r="DH97" s="243">
        <f t="shared" si="528"/>
        <v>187.63808882582089</v>
      </c>
      <c r="DI97" s="243">
        <f t="shared" si="528"/>
        <v>188.70727299808266</v>
      </c>
      <c r="DJ97" s="243">
        <f t="shared" si="528"/>
        <v>189.60024353192196</v>
      </c>
      <c r="DK97" s="243">
        <f t="shared" si="528"/>
        <v>190.68285476895181</v>
      </c>
      <c r="DL97" s="243">
        <f t="shared" si="528"/>
        <v>191.95514895565717</v>
      </c>
      <c r="DM97" s="243">
        <f t="shared" si="528"/>
        <v>193.2383268576593</v>
      </c>
      <c r="DN97" s="243">
        <f t="shared" si="528"/>
        <v>193.97151831918853</v>
      </c>
      <c r="DO97" s="243">
        <f t="shared" si="528"/>
        <v>195.08149173345191</v>
      </c>
      <c r="DP97" s="243">
        <f t="shared" si="528"/>
        <v>196.38131949854548</v>
      </c>
      <c r="DQ97" s="243">
        <f t="shared" si="528"/>
        <v>197.69220333248492</v>
      </c>
      <c r="DR97" s="243">
        <f t="shared" si="528"/>
        <v>198.45327377324006</v>
      </c>
      <c r="DS97" s="243">
        <f t="shared" si="528"/>
        <v>199.59130093287101</v>
      </c>
      <c r="DT97" s="243">
        <f t="shared" si="528"/>
        <v>200.77186611723241</v>
      </c>
      <c r="DU97" s="243">
        <f t="shared" si="528"/>
        <v>202.11023170328005</v>
      </c>
      <c r="DV97" s="243">
        <f t="shared" si="528"/>
        <v>202.89895552320857</v>
      </c>
      <c r="DW97" s="243">
        <f t="shared" si="528"/>
        <v>204.06480941488564</v>
      </c>
      <c r="DX97" s="243">
        <f t="shared" si="528"/>
        <v>205.42086769861442</v>
      </c>
      <c r="DY97" s="243">
        <f t="shared" si="528"/>
        <v>206.60136272474716</v>
      </c>
      <c r="DZ97" s="243">
        <f t="shared" si="528"/>
        <v>207.6063403609148</v>
      </c>
      <c r="EA97" s="243">
        <f t="shared" si="528"/>
        <v>208.80166032473426</v>
      </c>
      <c r="EB97" s="243">
        <f t="shared" si="528"/>
        <v>210.18736926090205</v>
      </c>
      <c r="EC97" s="243">
        <f t="shared" si="528"/>
        <v>211.58467185399982</v>
      </c>
      <c r="ED97" s="243">
        <f t="shared" si="528"/>
        <v>212.43270079292554</v>
      </c>
      <c r="EE97" s="243">
        <f t="shared" si="528"/>
        <v>213.65823157212751</v>
      </c>
      <c r="EF97" s="243">
        <f t="shared" si="528"/>
        <v>214.91550775319146</v>
      </c>
      <c r="EG97" s="243">
        <f t="shared" si="528"/>
        <v>216.34240518749309</v>
      </c>
      <c r="EH97" s="243">
        <f t="shared" si="528"/>
        <v>217.22021379120017</v>
      </c>
      <c r="EI97" s="243">
        <f t="shared" si="528"/>
        <v>218.47571091726701</v>
      </c>
      <c r="EJ97" s="243">
        <f t="shared" si="528"/>
        <v>219.92197397179186</v>
      </c>
      <c r="EK97" s="243">
        <f t="shared" ref="EK97:GV97" si="529">IFERROR(EK96/EK20,0)</f>
        <v>221.38020972953828</v>
      </c>
      <c r="EL97" s="243">
        <f t="shared" si="529"/>
        <v>222.28955239119318</v>
      </c>
      <c r="EM97" s="243">
        <f t="shared" si="529"/>
        <v>223.57678125410567</v>
      </c>
      <c r="EN97" s="243">
        <f t="shared" si="529"/>
        <v>225.05497481826725</v>
      </c>
      <c r="EO97" s="243">
        <f t="shared" si="529"/>
        <v>226.35836908369987</v>
      </c>
      <c r="EP97" s="243">
        <f t="shared" si="529"/>
        <v>227.48701469329646</v>
      </c>
      <c r="EQ97" s="243">
        <f t="shared" si="529"/>
        <v>228.80677730006803</v>
      </c>
      <c r="ER97" s="243">
        <f t="shared" si="529"/>
        <v>230.14666283431535</v>
      </c>
      <c r="ES97" s="243">
        <f t="shared" si="529"/>
        <v>231.66889938601568</v>
      </c>
      <c r="ET97" s="243">
        <f t="shared" si="529"/>
        <v>232.6426425582041</v>
      </c>
      <c r="EU97" s="243">
        <f t="shared" si="529"/>
        <v>233.99467564297984</v>
      </c>
      <c r="EV97" s="243">
        <f t="shared" si="529"/>
        <v>235.53807936950537</v>
      </c>
      <c r="EW97" s="243">
        <f t="shared" si="529"/>
        <v>237.09406386792654</v>
      </c>
      <c r="EX97" s="243">
        <f t="shared" si="529"/>
        <v>238.10176577148718</v>
      </c>
      <c r="EY97" s="243">
        <f t="shared" si="529"/>
        <v>239.48797046618708</v>
      </c>
      <c r="EZ97" s="243">
        <f t="shared" si="529"/>
        <v>0</v>
      </c>
      <c r="FA97" s="243">
        <f t="shared" si="529"/>
        <v>0</v>
      </c>
      <c r="FB97" s="243">
        <f t="shared" si="529"/>
        <v>0</v>
      </c>
      <c r="FC97" s="243">
        <f t="shared" si="529"/>
        <v>0</v>
      </c>
      <c r="FD97" s="243">
        <f t="shared" si="529"/>
        <v>0</v>
      </c>
      <c r="FE97" s="243">
        <f t="shared" si="529"/>
        <v>0</v>
      </c>
      <c r="FF97" s="243">
        <f t="shared" si="529"/>
        <v>0</v>
      </c>
      <c r="FG97" s="243">
        <f t="shared" si="529"/>
        <v>0</v>
      </c>
      <c r="FH97" s="243">
        <f t="shared" si="529"/>
        <v>0</v>
      </c>
      <c r="FI97" s="243">
        <f t="shared" si="529"/>
        <v>0</v>
      </c>
      <c r="FJ97" s="243">
        <f t="shared" si="529"/>
        <v>0</v>
      </c>
      <c r="FK97" s="243">
        <f t="shared" si="529"/>
        <v>0</v>
      </c>
      <c r="FL97" s="243">
        <f t="shared" si="529"/>
        <v>0</v>
      </c>
      <c r="FM97" s="243">
        <f t="shared" si="529"/>
        <v>0</v>
      </c>
      <c r="FN97" s="243">
        <f t="shared" si="529"/>
        <v>0</v>
      </c>
      <c r="FO97" s="243">
        <f t="shared" si="529"/>
        <v>0</v>
      </c>
      <c r="FP97" s="243">
        <f t="shared" si="529"/>
        <v>0</v>
      </c>
      <c r="FQ97" s="243">
        <f t="shared" si="529"/>
        <v>0</v>
      </c>
      <c r="FR97" s="243">
        <f t="shared" si="529"/>
        <v>0</v>
      </c>
      <c r="FS97" s="243">
        <f t="shared" si="529"/>
        <v>0</v>
      </c>
      <c r="FT97" s="243">
        <f t="shared" si="529"/>
        <v>0</v>
      </c>
      <c r="FU97" s="243">
        <f t="shared" si="529"/>
        <v>0</v>
      </c>
      <c r="FV97" s="243">
        <f t="shared" si="529"/>
        <v>0</v>
      </c>
      <c r="FW97" s="243">
        <f t="shared" si="529"/>
        <v>0</v>
      </c>
      <c r="FX97" s="243">
        <f t="shared" si="529"/>
        <v>0</v>
      </c>
      <c r="FY97" s="243">
        <f t="shared" si="529"/>
        <v>0</v>
      </c>
      <c r="FZ97" s="243">
        <f t="shared" si="529"/>
        <v>0</v>
      </c>
      <c r="GA97" s="243">
        <f t="shared" si="529"/>
        <v>0</v>
      </c>
      <c r="GB97" s="243">
        <f t="shared" si="529"/>
        <v>0</v>
      </c>
      <c r="GC97" s="243">
        <f t="shared" si="529"/>
        <v>0</v>
      </c>
      <c r="GD97" s="243">
        <f t="shared" si="529"/>
        <v>0</v>
      </c>
      <c r="GE97" s="243">
        <f t="shared" si="529"/>
        <v>0</v>
      </c>
      <c r="GF97" s="243">
        <f t="shared" si="529"/>
        <v>0</v>
      </c>
      <c r="GG97" s="243">
        <f t="shared" si="529"/>
        <v>0</v>
      </c>
      <c r="GH97" s="243">
        <f t="shared" si="529"/>
        <v>0</v>
      </c>
      <c r="GI97" s="243">
        <f t="shared" si="529"/>
        <v>0</v>
      </c>
      <c r="GJ97" s="243">
        <f t="shared" si="529"/>
        <v>0</v>
      </c>
      <c r="GK97" s="243">
        <f t="shared" si="529"/>
        <v>0</v>
      </c>
      <c r="GL97" s="243">
        <f t="shared" si="529"/>
        <v>0</v>
      </c>
      <c r="GM97" s="243">
        <f t="shared" si="529"/>
        <v>0</v>
      </c>
      <c r="GN97" s="243">
        <f t="shared" si="529"/>
        <v>0</v>
      </c>
      <c r="GO97" s="243">
        <f t="shared" si="529"/>
        <v>0</v>
      </c>
      <c r="GP97" s="243">
        <f t="shared" si="529"/>
        <v>0</v>
      </c>
      <c r="GQ97" s="243">
        <f t="shared" si="529"/>
        <v>0</v>
      </c>
      <c r="GR97" s="243">
        <f t="shared" si="529"/>
        <v>0</v>
      </c>
      <c r="GS97" s="243">
        <f t="shared" si="529"/>
        <v>0</v>
      </c>
      <c r="GT97" s="243">
        <f t="shared" si="529"/>
        <v>0</v>
      </c>
      <c r="GU97" s="243">
        <f t="shared" si="529"/>
        <v>0</v>
      </c>
      <c r="GV97" s="243">
        <f t="shared" si="529"/>
        <v>0</v>
      </c>
      <c r="GW97" s="243">
        <f t="shared" ref="GW97" si="530">IFERROR(GW96/GW20,0)</f>
        <v>0</v>
      </c>
    </row>
    <row r="98" spans="1:205" x14ac:dyDescent="0.3">
      <c r="F98" s="7"/>
    </row>
    <row r="99" spans="1:205" s="128" customFormat="1" x14ac:dyDescent="0.35">
      <c r="A99" s="133" t="s">
        <v>280</v>
      </c>
    </row>
    <row r="100" spans="1:205" x14ac:dyDescent="0.3">
      <c r="F100" s="7"/>
    </row>
    <row r="101" spans="1:205" x14ac:dyDescent="0.3">
      <c r="D101" s="141" t="s">
        <v>281</v>
      </c>
      <c r="E101" s="127" t="s">
        <v>266</v>
      </c>
      <c r="F101" s="223">
        <f>'Operating Assumptions'!F94</f>
        <v>6516.24</v>
      </c>
      <c r="L101" s="181">
        <f>$F$101</f>
        <v>6516.24</v>
      </c>
      <c r="M101" s="181">
        <f t="shared" ref="M101:BX101" si="531">$F$101</f>
        <v>6516.24</v>
      </c>
      <c r="N101" s="181">
        <f t="shared" si="531"/>
        <v>6516.24</v>
      </c>
      <c r="O101" s="181">
        <f t="shared" si="531"/>
        <v>6516.24</v>
      </c>
      <c r="P101" s="181">
        <f t="shared" si="531"/>
        <v>6516.24</v>
      </c>
      <c r="Q101" s="181">
        <f t="shared" si="531"/>
        <v>6516.24</v>
      </c>
      <c r="R101" s="181">
        <f t="shared" si="531"/>
        <v>6516.24</v>
      </c>
      <c r="S101" s="181">
        <f t="shared" si="531"/>
        <v>6516.24</v>
      </c>
      <c r="T101" s="181">
        <f t="shared" si="531"/>
        <v>6516.24</v>
      </c>
      <c r="U101" s="181">
        <f t="shared" si="531"/>
        <v>6516.24</v>
      </c>
      <c r="V101" s="181">
        <f t="shared" si="531"/>
        <v>6516.24</v>
      </c>
      <c r="W101" s="181">
        <f t="shared" si="531"/>
        <v>6516.24</v>
      </c>
      <c r="X101" s="181">
        <f t="shared" si="531"/>
        <v>6516.24</v>
      </c>
      <c r="Y101" s="181">
        <f t="shared" si="531"/>
        <v>6516.24</v>
      </c>
      <c r="Z101" s="181">
        <f t="shared" si="531"/>
        <v>6516.24</v>
      </c>
      <c r="AA101" s="181">
        <f t="shared" si="531"/>
        <v>6516.24</v>
      </c>
      <c r="AB101" s="181">
        <f t="shared" si="531"/>
        <v>6516.24</v>
      </c>
      <c r="AC101" s="181">
        <f t="shared" si="531"/>
        <v>6516.24</v>
      </c>
      <c r="AD101" s="181">
        <f t="shared" si="531"/>
        <v>6516.24</v>
      </c>
      <c r="AE101" s="181">
        <f t="shared" si="531"/>
        <v>6516.24</v>
      </c>
      <c r="AF101" s="181">
        <f t="shared" si="531"/>
        <v>6516.24</v>
      </c>
      <c r="AG101" s="181">
        <f t="shared" si="531"/>
        <v>6516.24</v>
      </c>
      <c r="AH101" s="181">
        <f t="shared" si="531"/>
        <v>6516.24</v>
      </c>
      <c r="AI101" s="181">
        <f t="shared" si="531"/>
        <v>6516.24</v>
      </c>
      <c r="AJ101" s="181">
        <f t="shared" si="531"/>
        <v>6516.24</v>
      </c>
      <c r="AK101" s="181">
        <f t="shared" si="531"/>
        <v>6516.24</v>
      </c>
      <c r="AL101" s="181">
        <f t="shared" si="531"/>
        <v>6516.24</v>
      </c>
      <c r="AM101" s="181">
        <f t="shared" si="531"/>
        <v>6516.24</v>
      </c>
      <c r="AN101" s="181">
        <f t="shared" si="531"/>
        <v>6516.24</v>
      </c>
      <c r="AO101" s="181">
        <f t="shared" si="531"/>
        <v>6516.24</v>
      </c>
      <c r="AP101" s="181">
        <f t="shared" si="531"/>
        <v>6516.24</v>
      </c>
      <c r="AQ101" s="181">
        <f t="shared" si="531"/>
        <v>6516.24</v>
      </c>
      <c r="AR101" s="181">
        <f t="shared" si="531"/>
        <v>6516.24</v>
      </c>
      <c r="AS101" s="181">
        <f t="shared" si="531"/>
        <v>6516.24</v>
      </c>
      <c r="AT101" s="181">
        <f t="shared" si="531"/>
        <v>6516.24</v>
      </c>
      <c r="AU101" s="181">
        <f t="shared" si="531"/>
        <v>6516.24</v>
      </c>
      <c r="AV101" s="181">
        <f t="shared" si="531"/>
        <v>6516.24</v>
      </c>
      <c r="AW101" s="181">
        <f t="shared" si="531"/>
        <v>6516.24</v>
      </c>
      <c r="AX101" s="181">
        <f t="shared" si="531"/>
        <v>6516.24</v>
      </c>
      <c r="AY101" s="181">
        <f t="shared" si="531"/>
        <v>6516.24</v>
      </c>
      <c r="AZ101" s="181">
        <f t="shared" si="531"/>
        <v>6516.24</v>
      </c>
      <c r="BA101" s="181">
        <f t="shared" si="531"/>
        <v>6516.24</v>
      </c>
      <c r="BB101" s="181">
        <f t="shared" si="531"/>
        <v>6516.24</v>
      </c>
      <c r="BC101" s="181">
        <f t="shared" si="531"/>
        <v>6516.24</v>
      </c>
      <c r="BD101" s="181">
        <f t="shared" si="531"/>
        <v>6516.24</v>
      </c>
      <c r="BE101" s="181">
        <f t="shared" si="531"/>
        <v>6516.24</v>
      </c>
      <c r="BF101" s="181">
        <f t="shared" si="531"/>
        <v>6516.24</v>
      </c>
      <c r="BG101" s="181">
        <f t="shared" si="531"/>
        <v>6516.24</v>
      </c>
      <c r="BH101" s="181">
        <f t="shared" si="531"/>
        <v>6516.24</v>
      </c>
      <c r="BI101" s="181">
        <f t="shared" si="531"/>
        <v>6516.24</v>
      </c>
      <c r="BJ101" s="181">
        <f t="shared" si="531"/>
        <v>6516.24</v>
      </c>
      <c r="BK101" s="181">
        <f t="shared" si="531"/>
        <v>6516.24</v>
      </c>
      <c r="BL101" s="181">
        <f t="shared" si="531"/>
        <v>6516.24</v>
      </c>
      <c r="BM101" s="181">
        <f t="shared" si="531"/>
        <v>6516.24</v>
      </c>
      <c r="BN101" s="181">
        <f t="shared" si="531"/>
        <v>6516.24</v>
      </c>
      <c r="BO101" s="181">
        <f t="shared" si="531"/>
        <v>6516.24</v>
      </c>
      <c r="BP101" s="181">
        <f t="shared" si="531"/>
        <v>6516.24</v>
      </c>
      <c r="BQ101" s="181">
        <f t="shared" si="531"/>
        <v>6516.24</v>
      </c>
      <c r="BR101" s="181">
        <f t="shared" si="531"/>
        <v>6516.24</v>
      </c>
      <c r="BS101" s="181">
        <f t="shared" si="531"/>
        <v>6516.24</v>
      </c>
      <c r="BT101" s="181">
        <f t="shared" si="531"/>
        <v>6516.24</v>
      </c>
      <c r="BU101" s="181">
        <f t="shared" si="531"/>
        <v>6516.24</v>
      </c>
      <c r="BV101" s="181">
        <f t="shared" si="531"/>
        <v>6516.24</v>
      </c>
      <c r="BW101" s="181">
        <f t="shared" si="531"/>
        <v>6516.24</v>
      </c>
      <c r="BX101" s="181">
        <f t="shared" si="531"/>
        <v>6516.24</v>
      </c>
      <c r="BY101" s="181">
        <f t="shared" ref="BY101:EJ101" si="532">$F$101</f>
        <v>6516.24</v>
      </c>
      <c r="BZ101" s="181">
        <f t="shared" si="532"/>
        <v>6516.24</v>
      </c>
      <c r="CA101" s="181">
        <f t="shared" si="532"/>
        <v>6516.24</v>
      </c>
      <c r="CB101" s="181">
        <f t="shared" si="532"/>
        <v>6516.24</v>
      </c>
      <c r="CC101" s="181">
        <f t="shared" si="532"/>
        <v>6516.24</v>
      </c>
      <c r="CD101" s="181">
        <f t="shared" si="532"/>
        <v>6516.24</v>
      </c>
      <c r="CE101" s="181">
        <f t="shared" si="532"/>
        <v>6516.24</v>
      </c>
      <c r="CF101" s="181">
        <f t="shared" si="532"/>
        <v>6516.24</v>
      </c>
      <c r="CG101" s="181">
        <f t="shared" si="532"/>
        <v>6516.24</v>
      </c>
      <c r="CH101" s="181">
        <f t="shared" si="532"/>
        <v>6516.24</v>
      </c>
      <c r="CI101" s="181">
        <f t="shared" si="532"/>
        <v>6516.24</v>
      </c>
      <c r="CJ101" s="181">
        <f t="shared" si="532"/>
        <v>6516.24</v>
      </c>
      <c r="CK101" s="181">
        <f t="shared" si="532"/>
        <v>6516.24</v>
      </c>
      <c r="CL101" s="181">
        <f t="shared" si="532"/>
        <v>6516.24</v>
      </c>
      <c r="CM101" s="181">
        <f t="shared" si="532"/>
        <v>6516.24</v>
      </c>
      <c r="CN101" s="181">
        <f t="shared" si="532"/>
        <v>6516.24</v>
      </c>
      <c r="CO101" s="181">
        <f t="shared" si="532"/>
        <v>6516.24</v>
      </c>
      <c r="CP101" s="181">
        <f t="shared" si="532"/>
        <v>6516.24</v>
      </c>
      <c r="CQ101" s="181">
        <f t="shared" si="532"/>
        <v>6516.24</v>
      </c>
      <c r="CR101" s="181">
        <f t="shared" si="532"/>
        <v>6516.24</v>
      </c>
      <c r="CS101" s="181">
        <f t="shared" si="532"/>
        <v>6516.24</v>
      </c>
      <c r="CT101" s="181">
        <f t="shared" si="532"/>
        <v>6516.24</v>
      </c>
      <c r="CU101" s="181">
        <f t="shared" si="532"/>
        <v>6516.24</v>
      </c>
      <c r="CV101" s="181">
        <f t="shared" si="532"/>
        <v>6516.24</v>
      </c>
      <c r="CW101" s="181">
        <f t="shared" si="532"/>
        <v>6516.24</v>
      </c>
      <c r="CX101" s="181">
        <f t="shared" si="532"/>
        <v>6516.24</v>
      </c>
      <c r="CY101" s="181">
        <f t="shared" si="532"/>
        <v>6516.24</v>
      </c>
      <c r="CZ101" s="181">
        <f t="shared" si="532"/>
        <v>6516.24</v>
      </c>
      <c r="DA101" s="181">
        <f t="shared" si="532"/>
        <v>6516.24</v>
      </c>
      <c r="DB101" s="181">
        <f t="shared" si="532"/>
        <v>6516.24</v>
      </c>
      <c r="DC101" s="181">
        <f t="shared" si="532"/>
        <v>6516.24</v>
      </c>
      <c r="DD101" s="181">
        <f t="shared" si="532"/>
        <v>6516.24</v>
      </c>
      <c r="DE101" s="181">
        <f t="shared" si="532"/>
        <v>6516.24</v>
      </c>
      <c r="DF101" s="181">
        <f t="shared" si="532"/>
        <v>6516.24</v>
      </c>
      <c r="DG101" s="181">
        <f t="shared" si="532"/>
        <v>6516.24</v>
      </c>
      <c r="DH101" s="181">
        <f t="shared" si="532"/>
        <v>6516.24</v>
      </c>
      <c r="DI101" s="181">
        <f t="shared" si="532"/>
        <v>6516.24</v>
      </c>
      <c r="DJ101" s="181">
        <f t="shared" si="532"/>
        <v>6516.24</v>
      </c>
      <c r="DK101" s="181">
        <f t="shared" si="532"/>
        <v>6516.24</v>
      </c>
      <c r="DL101" s="181">
        <f t="shared" si="532"/>
        <v>6516.24</v>
      </c>
      <c r="DM101" s="181">
        <f t="shared" si="532"/>
        <v>6516.24</v>
      </c>
      <c r="DN101" s="181">
        <f t="shared" si="532"/>
        <v>6516.24</v>
      </c>
      <c r="DO101" s="181">
        <f t="shared" si="532"/>
        <v>6516.24</v>
      </c>
      <c r="DP101" s="181">
        <f t="shared" si="532"/>
        <v>6516.24</v>
      </c>
      <c r="DQ101" s="181">
        <f t="shared" si="532"/>
        <v>6516.24</v>
      </c>
      <c r="DR101" s="181">
        <f t="shared" si="532"/>
        <v>6516.24</v>
      </c>
      <c r="DS101" s="181">
        <f t="shared" si="532"/>
        <v>6516.24</v>
      </c>
      <c r="DT101" s="181">
        <f t="shared" si="532"/>
        <v>6516.24</v>
      </c>
      <c r="DU101" s="181">
        <f t="shared" si="532"/>
        <v>6516.24</v>
      </c>
      <c r="DV101" s="181">
        <f t="shared" si="532"/>
        <v>6516.24</v>
      </c>
      <c r="DW101" s="181">
        <f t="shared" si="532"/>
        <v>6516.24</v>
      </c>
      <c r="DX101" s="181">
        <f t="shared" si="532"/>
        <v>6516.24</v>
      </c>
      <c r="DY101" s="181">
        <f t="shared" si="532"/>
        <v>6516.24</v>
      </c>
      <c r="DZ101" s="181">
        <f t="shared" si="532"/>
        <v>6516.24</v>
      </c>
      <c r="EA101" s="181">
        <f t="shared" si="532"/>
        <v>6516.24</v>
      </c>
      <c r="EB101" s="181">
        <f t="shared" si="532"/>
        <v>6516.24</v>
      </c>
      <c r="EC101" s="181">
        <f t="shared" si="532"/>
        <v>6516.24</v>
      </c>
      <c r="ED101" s="181">
        <f t="shared" si="532"/>
        <v>6516.24</v>
      </c>
      <c r="EE101" s="181">
        <f t="shared" si="532"/>
        <v>6516.24</v>
      </c>
      <c r="EF101" s="181">
        <f t="shared" si="532"/>
        <v>6516.24</v>
      </c>
      <c r="EG101" s="181">
        <f t="shared" si="532"/>
        <v>6516.24</v>
      </c>
      <c r="EH101" s="181">
        <f t="shared" si="532"/>
        <v>6516.24</v>
      </c>
      <c r="EI101" s="181">
        <f t="shared" si="532"/>
        <v>6516.24</v>
      </c>
      <c r="EJ101" s="181">
        <f t="shared" si="532"/>
        <v>6516.24</v>
      </c>
      <c r="EK101" s="181">
        <f t="shared" ref="EK101:GV101" si="533">$F$101</f>
        <v>6516.24</v>
      </c>
      <c r="EL101" s="181">
        <f t="shared" si="533"/>
        <v>6516.24</v>
      </c>
      <c r="EM101" s="181">
        <f t="shared" si="533"/>
        <v>6516.24</v>
      </c>
      <c r="EN101" s="181">
        <f t="shared" si="533"/>
        <v>6516.24</v>
      </c>
      <c r="EO101" s="181">
        <f t="shared" si="533"/>
        <v>6516.24</v>
      </c>
      <c r="EP101" s="181">
        <f t="shared" si="533"/>
        <v>6516.24</v>
      </c>
      <c r="EQ101" s="181">
        <f t="shared" si="533"/>
        <v>6516.24</v>
      </c>
      <c r="ER101" s="181">
        <f t="shared" si="533"/>
        <v>6516.24</v>
      </c>
      <c r="ES101" s="181">
        <f t="shared" si="533"/>
        <v>6516.24</v>
      </c>
      <c r="ET101" s="181">
        <f t="shared" si="533"/>
        <v>6516.24</v>
      </c>
      <c r="EU101" s="181">
        <f t="shared" si="533"/>
        <v>6516.24</v>
      </c>
      <c r="EV101" s="181">
        <f t="shared" si="533"/>
        <v>6516.24</v>
      </c>
      <c r="EW101" s="181">
        <f t="shared" si="533"/>
        <v>6516.24</v>
      </c>
      <c r="EX101" s="181">
        <f t="shared" si="533"/>
        <v>6516.24</v>
      </c>
      <c r="EY101" s="181">
        <f t="shared" si="533"/>
        <v>6516.24</v>
      </c>
      <c r="EZ101" s="181">
        <f t="shared" si="533"/>
        <v>6516.24</v>
      </c>
      <c r="FA101" s="181">
        <f t="shared" si="533"/>
        <v>6516.24</v>
      </c>
      <c r="FB101" s="181">
        <f t="shared" si="533"/>
        <v>6516.24</v>
      </c>
      <c r="FC101" s="181">
        <f t="shared" si="533"/>
        <v>6516.24</v>
      </c>
      <c r="FD101" s="181">
        <f t="shared" si="533"/>
        <v>6516.24</v>
      </c>
      <c r="FE101" s="181">
        <f t="shared" si="533"/>
        <v>6516.24</v>
      </c>
      <c r="FF101" s="181">
        <f t="shared" si="533"/>
        <v>6516.24</v>
      </c>
      <c r="FG101" s="181">
        <f t="shared" si="533"/>
        <v>6516.24</v>
      </c>
      <c r="FH101" s="181">
        <f t="shared" si="533"/>
        <v>6516.24</v>
      </c>
      <c r="FI101" s="181">
        <f t="shared" si="533"/>
        <v>6516.24</v>
      </c>
      <c r="FJ101" s="181">
        <f t="shared" si="533"/>
        <v>6516.24</v>
      </c>
      <c r="FK101" s="181">
        <f t="shared" si="533"/>
        <v>6516.24</v>
      </c>
      <c r="FL101" s="181">
        <f t="shared" si="533"/>
        <v>6516.24</v>
      </c>
      <c r="FM101" s="181">
        <f t="shared" si="533"/>
        <v>6516.24</v>
      </c>
      <c r="FN101" s="181">
        <f t="shared" si="533"/>
        <v>6516.24</v>
      </c>
      <c r="FO101" s="181">
        <f t="shared" si="533"/>
        <v>6516.24</v>
      </c>
      <c r="FP101" s="181">
        <f t="shared" si="533"/>
        <v>6516.24</v>
      </c>
      <c r="FQ101" s="181">
        <f t="shared" si="533"/>
        <v>6516.24</v>
      </c>
      <c r="FR101" s="181">
        <f t="shared" si="533"/>
        <v>6516.24</v>
      </c>
      <c r="FS101" s="181">
        <f t="shared" si="533"/>
        <v>6516.24</v>
      </c>
      <c r="FT101" s="181">
        <f t="shared" si="533"/>
        <v>6516.24</v>
      </c>
      <c r="FU101" s="181">
        <f t="shared" si="533"/>
        <v>6516.24</v>
      </c>
      <c r="FV101" s="181">
        <f t="shared" si="533"/>
        <v>6516.24</v>
      </c>
      <c r="FW101" s="181">
        <f t="shared" si="533"/>
        <v>6516.24</v>
      </c>
      <c r="FX101" s="181">
        <f t="shared" si="533"/>
        <v>6516.24</v>
      </c>
      <c r="FY101" s="181">
        <f t="shared" si="533"/>
        <v>6516.24</v>
      </c>
      <c r="FZ101" s="181">
        <f t="shared" si="533"/>
        <v>6516.24</v>
      </c>
      <c r="GA101" s="181">
        <f t="shared" si="533"/>
        <v>6516.24</v>
      </c>
      <c r="GB101" s="181">
        <f t="shared" si="533"/>
        <v>6516.24</v>
      </c>
      <c r="GC101" s="181">
        <f t="shared" si="533"/>
        <v>6516.24</v>
      </c>
      <c r="GD101" s="181">
        <f t="shared" si="533"/>
        <v>6516.24</v>
      </c>
      <c r="GE101" s="181">
        <f t="shared" si="533"/>
        <v>6516.24</v>
      </c>
      <c r="GF101" s="181">
        <f t="shared" si="533"/>
        <v>6516.24</v>
      </c>
      <c r="GG101" s="181">
        <f t="shared" si="533"/>
        <v>6516.24</v>
      </c>
      <c r="GH101" s="181">
        <f t="shared" si="533"/>
        <v>6516.24</v>
      </c>
      <c r="GI101" s="181">
        <f t="shared" si="533"/>
        <v>6516.24</v>
      </c>
      <c r="GJ101" s="181">
        <f t="shared" si="533"/>
        <v>6516.24</v>
      </c>
      <c r="GK101" s="181">
        <f t="shared" si="533"/>
        <v>6516.24</v>
      </c>
      <c r="GL101" s="181">
        <f t="shared" si="533"/>
        <v>6516.24</v>
      </c>
      <c r="GM101" s="181">
        <f t="shared" si="533"/>
        <v>6516.24</v>
      </c>
      <c r="GN101" s="181">
        <f t="shared" si="533"/>
        <v>6516.24</v>
      </c>
      <c r="GO101" s="181">
        <f t="shared" si="533"/>
        <v>6516.24</v>
      </c>
      <c r="GP101" s="181">
        <f t="shared" si="533"/>
        <v>6516.24</v>
      </c>
      <c r="GQ101" s="181">
        <f t="shared" si="533"/>
        <v>6516.24</v>
      </c>
      <c r="GR101" s="181">
        <f t="shared" si="533"/>
        <v>6516.24</v>
      </c>
      <c r="GS101" s="181">
        <f t="shared" si="533"/>
        <v>6516.24</v>
      </c>
      <c r="GT101" s="181">
        <f t="shared" si="533"/>
        <v>6516.24</v>
      </c>
      <c r="GU101" s="181">
        <f t="shared" si="533"/>
        <v>6516.24</v>
      </c>
      <c r="GV101" s="181">
        <f t="shared" si="533"/>
        <v>6516.24</v>
      </c>
      <c r="GW101" s="181">
        <f t="shared" ref="GW101" si="534">$F$101</f>
        <v>6516.24</v>
      </c>
    </row>
    <row r="102" spans="1:205" x14ac:dyDescent="0.3">
      <c r="D102" s="141" t="s">
        <v>282</v>
      </c>
      <c r="E102" s="12"/>
      <c r="F102" s="11"/>
      <c r="G102" s="12"/>
      <c r="L102" s="1" t="e">
        <f>MATCH(L7,'Operating Assumptions'!$G$102:$G$112,0)</f>
        <v>#N/A</v>
      </c>
      <c r="M102" s="1" t="e">
        <f>MATCH(M7,'Operating Assumptions'!$G$102:$G$112,0)</f>
        <v>#N/A</v>
      </c>
      <c r="N102" s="1" t="e">
        <f>MATCH(N7,'Operating Assumptions'!$G$102:$G$112,0)</f>
        <v>#N/A</v>
      </c>
      <c r="O102" s="1" t="e">
        <f>MATCH(O7,'Operating Assumptions'!$G$102:$G$112,0)</f>
        <v>#N/A</v>
      </c>
      <c r="P102" s="1" t="e">
        <f>MATCH(P7,'Operating Assumptions'!$G$102:$G$112,0)</f>
        <v>#N/A</v>
      </c>
      <c r="Q102" s="1" t="e">
        <f>MATCH(Q7,'Operating Assumptions'!$G$102:$G$112,0)</f>
        <v>#N/A</v>
      </c>
      <c r="R102" s="1" t="e">
        <f>MATCH(R7,'Operating Assumptions'!$G$102:$G$112,0)</f>
        <v>#N/A</v>
      </c>
      <c r="S102" s="1" t="e">
        <f>MATCH(S7,'Operating Assumptions'!$G$102:$G$112,0)</f>
        <v>#N/A</v>
      </c>
      <c r="T102" s="1" t="e">
        <f>MATCH(T7,'Operating Assumptions'!$G$102:$G$112,0)</f>
        <v>#N/A</v>
      </c>
      <c r="U102" s="1" t="e">
        <f>MATCH(U7,'Operating Assumptions'!$G$102:$G$112,0)</f>
        <v>#N/A</v>
      </c>
      <c r="V102" s="1" t="e">
        <f>MATCH(V7,'Operating Assumptions'!$G$102:$G$112,0)</f>
        <v>#N/A</v>
      </c>
      <c r="W102" s="1" t="e">
        <f>MATCH(W7,'Operating Assumptions'!$G$102:$G$112,0)</f>
        <v>#N/A</v>
      </c>
      <c r="X102" s="1" t="e">
        <f>MATCH(X7,'Operating Assumptions'!$G$102:$G$112,0)</f>
        <v>#N/A</v>
      </c>
      <c r="Y102" s="1" t="e">
        <f>MATCH(Y7,'Operating Assumptions'!$G$102:$G$112,0)</f>
        <v>#N/A</v>
      </c>
      <c r="Z102" s="1" t="e">
        <f>MATCH(Z7,'Operating Assumptions'!$G$102:$G$112,0)</f>
        <v>#N/A</v>
      </c>
      <c r="AA102" s="1" t="e">
        <f>MATCH(AA7,'Operating Assumptions'!$G$102:$G$112,0)</f>
        <v>#N/A</v>
      </c>
      <c r="AB102" s="1" t="e">
        <f>MATCH(AB7,'Operating Assumptions'!$G$102:$G$112,0)</f>
        <v>#N/A</v>
      </c>
      <c r="AC102" s="1" t="e">
        <f>MATCH(AC7,'Operating Assumptions'!$G$102:$G$112,0)</f>
        <v>#N/A</v>
      </c>
      <c r="AD102" s="1" t="e">
        <f>MATCH(AD7,'Operating Assumptions'!$G$102:$G$112,0)</f>
        <v>#N/A</v>
      </c>
      <c r="AE102" s="1" t="e">
        <f>MATCH(AE7,'Operating Assumptions'!$G$102:$G$112,0)</f>
        <v>#N/A</v>
      </c>
      <c r="AF102" s="1" t="e">
        <f>MATCH(AF7,'Operating Assumptions'!$G$102:$G$112,0)</f>
        <v>#N/A</v>
      </c>
      <c r="AG102" s="1" t="e">
        <f>MATCH(AG7,'Operating Assumptions'!$G$102:$G$112,0)</f>
        <v>#N/A</v>
      </c>
      <c r="AH102" s="1" t="e">
        <f>MATCH(AH7,'Operating Assumptions'!$G$102:$G$112,0)</f>
        <v>#N/A</v>
      </c>
      <c r="AI102" s="1" t="e">
        <f>MATCH(AI7,'Operating Assumptions'!$G$102:$G$112,0)</f>
        <v>#N/A</v>
      </c>
      <c r="AJ102" s="1" t="e">
        <f>MATCH(AJ7,'Operating Assumptions'!$G$102:$G$112,0)</f>
        <v>#N/A</v>
      </c>
      <c r="AK102" s="1" t="e">
        <f>MATCH(AK7,'Operating Assumptions'!$G$102:$G$112,0)</f>
        <v>#N/A</v>
      </c>
      <c r="AL102" s="1" t="e">
        <f>MATCH(AL7,'Operating Assumptions'!$G$102:$G$112,0)</f>
        <v>#N/A</v>
      </c>
      <c r="AM102" s="1" t="e">
        <f>MATCH(AM7,'Operating Assumptions'!$G$102:$G$112,0)</f>
        <v>#N/A</v>
      </c>
      <c r="AN102" s="1" t="e">
        <f>MATCH(AN7,'Operating Assumptions'!$G$102:$G$112,0)</f>
        <v>#N/A</v>
      </c>
      <c r="AO102" s="1" t="e">
        <f>MATCH(AO7,'Operating Assumptions'!$G$102:$G$112,0)</f>
        <v>#N/A</v>
      </c>
      <c r="AP102" s="1" t="e">
        <f>MATCH(AP7,'Operating Assumptions'!$G$102:$G$112,0)</f>
        <v>#N/A</v>
      </c>
      <c r="AQ102" s="1" t="e">
        <f>MATCH(AQ7,'Operating Assumptions'!$G$102:$G$112,0)</f>
        <v>#N/A</v>
      </c>
      <c r="AR102" s="1" t="e">
        <f>MATCH(AR7,'Operating Assumptions'!$G$102:$G$112,0)</f>
        <v>#N/A</v>
      </c>
      <c r="AS102" s="1" t="e">
        <f>MATCH(AS7,'Operating Assumptions'!$G$102:$G$112,0)</f>
        <v>#N/A</v>
      </c>
      <c r="AT102" s="1" t="e">
        <f>MATCH(AT7,'Operating Assumptions'!$G$102:$G$112,0)</f>
        <v>#N/A</v>
      </c>
      <c r="AU102" s="1" t="e">
        <f>MATCH(AU7,'Operating Assumptions'!$G$102:$G$112,0)</f>
        <v>#N/A</v>
      </c>
      <c r="AV102" s="1" t="e">
        <f>MATCH(AV7,'Operating Assumptions'!$G$102:$G$112,0)</f>
        <v>#N/A</v>
      </c>
      <c r="AW102" s="1" t="e">
        <f>MATCH(AW7,'Operating Assumptions'!$G$102:$G$112,0)</f>
        <v>#N/A</v>
      </c>
      <c r="AX102" s="1" t="e">
        <f>MATCH(AX7,'Operating Assumptions'!$G$102:$G$112,0)</f>
        <v>#N/A</v>
      </c>
      <c r="AY102" s="1" t="e">
        <f>MATCH(AY7,'Operating Assumptions'!$G$102:$G$112,0)</f>
        <v>#N/A</v>
      </c>
      <c r="AZ102" s="1" t="e">
        <f>MATCH(AZ7,'Operating Assumptions'!$G$102:$G$112,0)</f>
        <v>#N/A</v>
      </c>
      <c r="BA102" s="1" t="e">
        <f>MATCH(BA7,'Operating Assumptions'!$G$102:$G$112,0)</f>
        <v>#N/A</v>
      </c>
      <c r="BB102" s="1" t="e">
        <f>MATCH(BB7,'Operating Assumptions'!$G$102:$G$112,0)</f>
        <v>#N/A</v>
      </c>
      <c r="BC102" s="1" t="e">
        <f>MATCH(BC7,'Operating Assumptions'!$G$102:$G$112,0)</f>
        <v>#N/A</v>
      </c>
      <c r="BD102" s="1" t="e">
        <f>MATCH(BD7,'Operating Assumptions'!$G$102:$G$112,0)</f>
        <v>#N/A</v>
      </c>
      <c r="BE102" s="1" t="e">
        <f>MATCH(BE7,'Operating Assumptions'!$G$102:$G$112,0)</f>
        <v>#N/A</v>
      </c>
      <c r="BF102" s="1" t="e">
        <f>MATCH(BF7,'Operating Assumptions'!$G$102:$G$112,0)</f>
        <v>#N/A</v>
      </c>
      <c r="BG102" s="1" t="e">
        <f>MATCH(BG7,'Operating Assumptions'!$G$102:$G$112,0)</f>
        <v>#N/A</v>
      </c>
      <c r="BH102" s="1" t="e">
        <f>MATCH(BH7,'Operating Assumptions'!$G$102:$G$112,0)</f>
        <v>#N/A</v>
      </c>
      <c r="BI102" s="1" t="e">
        <f>MATCH(BI7,'Operating Assumptions'!$G$102:$G$112,0)</f>
        <v>#N/A</v>
      </c>
      <c r="BJ102" s="1" t="e">
        <f>MATCH(BJ7,'Operating Assumptions'!$G$102:$G$112,0)</f>
        <v>#N/A</v>
      </c>
      <c r="BK102" s="1" t="e">
        <f>MATCH(BK7,'Operating Assumptions'!$G$102:$G$112,0)</f>
        <v>#N/A</v>
      </c>
      <c r="BL102" s="1" t="e">
        <f>MATCH(BL7,'Operating Assumptions'!$G$102:$G$112,0)</f>
        <v>#N/A</v>
      </c>
      <c r="BM102" s="1" t="e">
        <f>MATCH(BM7,'Operating Assumptions'!$G$102:$G$112,0)</f>
        <v>#N/A</v>
      </c>
      <c r="BN102" s="1" t="e">
        <f>MATCH(BN7,'Operating Assumptions'!$G$102:$G$112,0)</f>
        <v>#N/A</v>
      </c>
      <c r="BO102" s="1" t="e">
        <f>MATCH(BO7,'Operating Assumptions'!$G$102:$G$112,0)</f>
        <v>#N/A</v>
      </c>
      <c r="BP102" s="1">
        <f>MATCH(BP7,'Operating Assumptions'!$G$102:$G$112,0)</f>
        <v>1</v>
      </c>
      <c r="BQ102" s="1" t="e">
        <f>MATCH(BQ7,'Operating Assumptions'!$G$102:$G$112,0)</f>
        <v>#N/A</v>
      </c>
      <c r="BR102" s="1" t="e">
        <f>MATCH(BR7,'Operating Assumptions'!$G$102:$G$112,0)</f>
        <v>#N/A</v>
      </c>
      <c r="BS102" s="1" t="e">
        <f>MATCH(BS7,'Operating Assumptions'!$G$102:$G$112,0)</f>
        <v>#N/A</v>
      </c>
      <c r="BT102" s="1" t="e">
        <f>MATCH(BT7,'Operating Assumptions'!$G$102:$G$112,0)</f>
        <v>#N/A</v>
      </c>
      <c r="BU102" s="1" t="e">
        <f>MATCH(BU7,'Operating Assumptions'!$G$102:$G$112,0)</f>
        <v>#N/A</v>
      </c>
      <c r="BV102" s="1" t="e">
        <f>MATCH(BV7,'Operating Assumptions'!$G$102:$G$112,0)</f>
        <v>#N/A</v>
      </c>
      <c r="BW102" s="1" t="e">
        <f>MATCH(BW7,'Operating Assumptions'!$G$102:$G$112,0)</f>
        <v>#N/A</v>
      </c>
      <c r="BX102" s="1" t="e">
        <f>MATCH(BX7,'Operating Assumptions'!$G$102:$G$112,0)</f>
        <v>#N/A</v>
      </c>
      <c r="BY102" s="1" t="e">
        <f>MATCH(BY7,'Operating Assumptions'!$G$102:$G$112,0)</f>
        <v>#N/A</v>
      </c>
      <c r="BZ102" s="1" t="e">
        <f>MATCH(BZ7,'Operating Assumptions'!$G$102:$G$112,0)</f>
        <v>#N/A</v>
      </c>
      <c r="CA102" s="1" t="e">
        <f>MATCH(CA7,'Operating Assumptions'!$G$102:$G$112,0)</f>
        <v>#N/A</v>
      </c>
      <c r="CB102" s="1">
        <f>MATCH(CB7,'Operating Assumptions'!$G$102:$G$112,0)</f>
        <v>2</v>
      </c>
      <c r="CC102" s="1" t="e">
        <f>MATCH(CC7,'Operating Assumptions'!$G$102:$G$112,0)</f>
        <v>#N/A</v>
      </c>
      <c r="CD102" s="1" t="e">
        <f>MATCH(CD7,'Operating Assumptions'!$G$102:$G$112,0)</f>
        <v>#N/A</v>
      </c>
      <c r="CE102" s="1" t="e">
        <f>MATCH(CE7,'Operating Assumptions'!$G$102:$G$112,0)</f>
        <v>#N/A</v>
      </c>
      <c r="CF102" s="1" t="e">
        <f>MATCH(CF7,'Operating Assumptions'!$G$102:$G$112,0)</f>
        <v>#N/A</v>
      </c>
      <c r="CG102" s="1" t="e">
        <f>MATCH(CG7,'Operating Assumptions'!$G$102:$G$112,0)</f>
        <v>#N/A</v>
      </c>
      <c r="CH102" s="1" t="e">
        <f>MATCH(CH7,'Operating Assumptions'!$G$102:$G$112,0)</f>
        <v>#N/A</v>
      </c>
      <c r="CI102" s="1" t="e">
        <f>MATCH(CI7,'Operating Assumptions'!$G$102:$G$112,0)</f>
        <v>#N/A</v>
      </c>
      <c r="CJ102" s="1" t="e">
        <f>MATCH(CJ7,'Operating Assumptions'!$G$102:$G$112,0)</f>
        <v>#N/A</v>
      </c>
      <c r="CK102" s="1" t="e">
        <f>MATCH(CK7,'Operating Assumptions'!$G$102:$G$112,0)</f>
        <v>#N/A</v>
      </c>
      <c r="CL102" s="1" t="e">
        <f>MATCH(CL7,'Operating Assumptions'!$G$102:$G$112,0)</f>
        <v>#N/A</v>
      </c>
      <c r="CM102" s="1" t="e">
        <f>MATCH(CM7,'Operating Assumptions'!$G$102:$G$112,0)</f>
        <v>#N/A</v>
      </c>
      <c r="CN102" s="1">
        <f>MATCH(CN7,'Operating Assumptions'!$G$102:$G$112,0)</f>
        <v>3</v>
      </c>
      <c r="CO102" s="1" t="e">
        <f>MATCH(CO7,'Operating Assumptions'!$G$102:$G$112,0)</f>
        <v>#N/A</v>
      </c>
      <c r="CP102" s="1" t="e">
        <f>MATCH(CP7,'Operating Assumptions'!$G$102:$G$112,0)</f>
        <v>#N/A</v>
      </c>
      <c r="CQ102" s="1" t="e">
        <f>MATCH(CQ7,'Operating Assumptions'!$G$102:$G$112,0)</f>
        <v>#N/A</v>
      </c>
      <c r="CR102" s="1" t="e">
        <f>MATCH(CR7,'Operating Assumptions'!$G$102:$G$112,0)</f>
        <v>#N/A</v>
      </c>
      <c r="CS102" s="1" t="e">
        <f>MATCH(CS7,'Operating Assumptions'!$G$102:$G$112,0)</f>
        <v>#N/A</v>
      </c>
      <c r="CT102" s="1" t="e">
        <f>MATCH(CT7,'Operating Assumptions'!$G$102:$G$112,0)</f>
        <v>#N/A</v>
      </c>
      <c r="CU102" s="1" t="e">
        <f>MATCH(CU7,'Operating Assumptions'!$G$102:$G$112,0)</f>
        <v>#N/A</v>
      </c>
      <c r="CV102" s="1" t="e">
        <f>MATCH(CV7,'Operating Assumptions'!$G$102:$G$112,0)</f>
        <v>#N/A</v>
      </c>
      <c r="CW102" s="1" t="e">
        <f>MATCH(CW7,'Operating Assumptions'!$G$102:$G$112,0)</f>
        <v>#N/A</v>
      </c>
      <c r="CX102" s="1" t="e">
        <f>MATCH(CX7,'Operating Assumptions'!$G$102:$G$112,0)</f>
        <v>#N/A</v>
      </c>
      <c r="CY102" s="1" t="e">
        <f>MATCH(CY7,'Operating Assumptions'!$G$102:$G$112,0)</f>
        <v>#N/A</v>
      </c>
      <c r="CZ102" s="1">
        <f>MATCH(CZ7,'Operating Assumptions'!$G$102:$G$112,0)</f>
        <v>4</v>
      </c>
      <c r="DA102" s="1" t="e">
        <f>MATCH(DA7,'Operating Assumptions'!$G$102:$G$112,0)</f>
        <v>#N/A</v>
      </c>
      <c r="DB102" s="1" t="e">
        <f>MATCH(DB7,'Operating Assumptions'!$G$102:$G$112,0)</f>
        <v>#N/A</v>
      </c>
      <c r="DC102" s="1" t="e">
        <f>MATCH(DC7,'Operating Assumptions'!$G$102:$G$112,0)</f>
        <v>#N/A</v>
      </c>
      <c r="DD102" s="1" t="e">
        <f>MATCH(DD7,'Operating Assumptions'!$G$102:$G$112,0)</f>
        <v>#N/A</v>
      </c>
      <c r="DE102" s="1" t="e">
        <f>MATCH(DE7,'Operating Assumptions'!$G$102:$G$112,0)</f>
        <v>#N/A</v>
      </c>
      <c r="DF102" s="1" t="e">
        <f>MATCH(DF7,'Operating Assumptions'!$G$102:$G$112,0)</f>
        <v>#N/A</v>
      </c>
      <c r="DG102" s="1" t="e">
        <f>MATCH(DG7,'Operating Assumptions'!$G$102:$G$112,0)</f>
        <v>#N/A</v>
      </c>
      <c r="DH102" s="1" t="e">
        <f>MATCH(DH7,'Operating Assumptions'!$G$102:$G$112,0)</f>
        <v>#N/A</v>
      </c>
      <c r="DI102" s="1" t="e">
        <f>MATCH(DI7,'Operating Assumptions'!$G$102:$G$112,0)</f>
        <v>#N/A</v>
      </c>
      <c r="DJ102" s="1" t="e">
        <f>MATCH(DJ7,'Operating Assumptions'!$G$102:$G$112,0)</f>
        <v>#N/A</v>
      </c>
      <c r="DK102" s="1" t="e">
        <f>MATCH(DK7,'Operating Assumptions'!$G$102:$G$112,0)</f>
        <v>#N/A</v>
      </c>
      <c r="DL102" s="1">
        <f>MATCH(DL7,'Operating Assumptions'!$G$102:$G$112,0)</f>
        <v>5</v>
      </c>
      <c r="DM102" s="1" t="e">
        <f>MATCH(DM7,'Operating Assumptions'!$G$102:$G$112,0)</f>
        <v>#N/A</v>
      </c>
      <c r="DN102" s="1" t="e">
        <f>MATCH(DN7,'Operating Assumptions'!$G$102:$G$112,0)</f>
        <v>#N/A</v>
      </c>
      <c r="DO102" s="1" t="e">
        <f>MATCH(DO7,'Operating Assumptions'!$G$102:$G$112,0)</f>
        <v>#N/A</v>
      </c>
      <c r="DP102" s="1" t="e">
        <f>MATCH(DP7,'Operating Assumptions'!$G$102:$G$112,0)</f>
        <v>#N/A</v>
      </c>
      <c r="DQ102" s="1" t="e">
        <f>MATCH(DQ7,'Operating Assumptions'!$G$102:$G$112,0)</f>
        <v>#N/A</v>
      </c>
      <c r="DR102" s="1" t="e">
        <f>MATCH(DR7,'Operating Assumptions'!$G$102:$G$112,0)</f>
        <v>#N/A</v>
      </c>
      <c r="DS102" s="1" t="e">
        <f>MATCH(DS7,'Operating Assumptions'!$G$102:$G$112,0)</f>
        <v>#N/A</v>
      </c>
      <c r="DT102" s="1" t="e">
        <f>MATCH(DT7,'Operating Assumptions'!$G$102:$G$112,0)</f>
        <v>#N/A</v>
      </c>
      <c r="DU102" s="1" t="e">
        <f>MATCH(DU7,'Operating Assumptions'!$G$102:$G$112,0)</f>
        <v>#N/A</v>
      </c>
      <c r="DV102" s="1" t="e">
        <f>MATCH(DV7,'Operating Assumptions'!$G$102:$G$112,0)</f>
        <v>#N/A</v>
      </c>
      <c r="DW102" s="1" t="e">
        <f>MATCH(DW7,'Operating Assumptions'!$G$102:$G$112,0)</f>
        <v>#N/A</v>
      </c>
      <c r="DX102" s="1">
        <f>MATCH(DX7,'Operating Assumptions'!$G$102:$G$112,0)</f>
        <v>6</v>
      </c>
      <c r="DY102" s="1" t="e">
        <f>MATCH(DY7,'Operating Assumptions'!$G$102:$G$112,0)</f>
        <v>#N/A</v>
      </c>
      <c r="DZ102" s="1" t="e">
        <f>MATCH(DZ7,'Operating Assumptions'!$G$102:$G$112,0)</f>
        <v>#N/A</v>
      </c>
      <c r="EA102" s="1" t="e">
        <f>MATCH(EA7,'Operating Assumptions'!$G$102:$G$112,0)</f>
        <v>#N/A</v>
      </c>
      <c r="EB102" s="1" t="e">
        <f>MATCH(EB7,'Operating Assumptions'!$G$102:$G$112,0)</f>
        <v>#N/A</v>
      </c>
      <c r="EC102" s="1" t="e">
        <f>MATCH(EC7,'Operating Assumptions'!$G$102:$G$112,0)</f>
        <v>#N/A</v>
      </c>
      <c r="ED102" s="1" t="e">
        <f>MATCH(ED7,'Operating Assumptions'!$G$102:$G$112,0)</f>
        <v>#N/A</v>
      </c>
      <c r="EE102" s="1" t="e">
        <f>MATCH(EE7,'Operating Assumptions'!$G$102:$G$112,0)</f>
        <v>#N/A</v>
      </c>
      <c r="EF102" s="1" t="e">
        <f>MATCH(EF7,'Operating Assumptions'!$G$102:$G$112,0)</f>
        <v>#N/A</v>
      </c>
      <c r="EG102" s="1" t="e">
        <f>MATCH(EG7,'Operating Assumptions'!$G$102:$G$112,0)</f>
        <v>#N/A</v>
      </c>
      <c r="EH102" s="1" t="e">
        <f>MATCH(EH7,'Operating Assumptions'!$G$102:$G$112,0)</f>
        <v>#N/A</v>
      </c>
      <c r="EI102" s="1" t="e">
        <f>MATCH(EI7,'Operating Assumptions'!$G$102:$G$112,0)</f>
        <v>#N/A</v>
      </c>
      <c r="EJ102" s="1">
        <f>MATCH(EJ7,'Operating Assumptions'!$G$102:$G$112,0)</f>
        <v>7</v>
      </c>
      <c r="EK102" s="1" t="e">
        <f>MATCH(EK7,'Operating Assumptions'!$G$102:$G$112,0)</f>
        <v>#N/A</v>
      </c>
      <c r="EL102" s="1" t="e">
        <f>MATCH(EL7,'Operating Assumptions'!$G$102:$G$112,0)</f>
        <v>#N/A</v>
      </c>
      <c r="EM102" s="1" t="e">
        <f>MATCH(EM7,'Operating Assumptions'!$G$102:$G$112,0)</f>
        <v>#N/A</v>
      </c>
      <c r="EN102" s="1" t="e">
        <f>MATCH(EN7,'Operating Assumptions'!$G$102:$G$112,0)</f>
        <v>#N/A</v>
      </c>
      <c r="EO102" s="1" t="e">
        <f>MATCH(EO7,'Operating Assumptions'!$G$102:$G$112,0)</f>
        <v>#N/A</v>
      </c>
      <c r="EP102" s="1" t="e">
        <f>MATCH(EP7,'Operating Assumptions'!$G$102:$G$112,0)</f>
        <v>#N/A</v>
      </c>
      <c r="EQ102" s="1" t="e">
        <f>MATCH(EQ7,'Operating Assumptions'!$G$102:$G$112,0)</f>
        <v>#N/A</v>
      </c>
      <c r="ER102" s="1" t="e">
        <f>MATCH(ER7,'Operating Assumptions'!$G$102:$G$112,0)</f>
        <v>#N/A</v>
      </c>
      <c r="ES102" s="1" t="e">
        <f>MATCH(ES7,'Operating Assumptions'!$G$102:$G$112,0)</f>
        <v>#N/A</v>
      </c>
      <c r="ET102" s="1" t="e">
        <f>MATCH(ET7,'Operating Assumptions'!$G$102:$G$112,0)</f>
        <v>#N/A</v>
      </c>
      <c r="EU102" s="1" t="e">
        <f>MATCH(EU7,'Operating Assumptions'!$G$102:$G$112,0)</f>
        <v>#N/A</v>
      </c>
      <c r="EV102" s="1">
        <f>MATCH(EV7,'Operating Assumptions'!$G$102:$G$112,0)</f>
        <v>8</v>
      </c>
      <c r="EW102" s="1" t="e">
        <f>MATCH(EW7,'Operating Assumptions'!$G$102:$G$112,0)</f>
        <v>#N/A</v>
      </c>
      <c r="EX102" s="1" t="e">
        <f>MATCH(EX7,'Operating Assumptions'!$G$102:$G$112,0)</f>
        <v>#N/A</v>
      </c>
      <c r="EY102" s="1" t="e">
        <f>MATCH(EY7,'Operating Assumptions'!$G$102:$G$112,0)</f>
        <v>#N/A</v>
      </c>
      <c r="EZ102" s="1" t="e">
        <f>MATCH(EZ7,'Operating Assumptions'!$G$102:$G$112,0)</f>
        <v>#N/A</v>
      </c>
      <c r="FA102" s="1" t="e">
        <f>MATCH(FA7,'Operating Assumptions'!$G$102:$G$112,0)</f>
        <v>#N/A</v>
      </c>
      <c r="FB102" s="1" t="e">
        <f>MATCH(FB7,'Operating Assumptions'!$G$102:$G$112,0)</f>
        <v>#N/A</v>
      </c>
      <c r="FC102" s="1" t="e">
        <f>MATCH(FC7,'Operating Assumptions'!$G$102:$G$112,0)</f>
        <v>#N/A</v>
      </c>
      <c r="FD102" s="1" t="e">
        <f>MATCH(FD7,'Operating Assumptions'!$G$102:$G$112,0)</f>
        <v>#N/A</v>
      </c>
      <c r="FE102" s="1" t="e">
        <f>MATCH(FE7,'Operating Assumptions'!$G$102:$G$112,0)</f>
        <v>#N/A</v>
      </c>
      <c r="FF102" s="1" t="e">
        <f>MATCH(FF7,'Operating Assumptions'!$G$102:$G$112,0)</f>
        <v>#N/A</v>
      </c>
      <c r="FG102" s="1" t="e">
        <f>MATCH(FG7,'Operating Assumptions'!$G$102:$G$112,0)</f>
        <v>#N/A</v>
      </c>
      <c r="FH102" s="1">
        <f>MATCH(FH7,'Operating Assumptions'!$G$102:$G$112,0)</f>
        <v>9</v>
      </c>
      <c r="FI102" s="1" t="e">
        <f>MATCH(FI7,'Operating Assumptions'!$G$102:$G$112,0)</f>
        <v>#N/A</v>
      </c>
      <c r="FJ102" s="1" t="e">
        <f>MATCH(FJ7,'Operating Assumptions'!$G$102:$G$112,0)</f>
        <v>#N/A</v>
      </c>
      <c r="FK102" s="1" t="e">
        <f>MATCH(FK7,'Operating Assumptions'!$G$102:$G$112,0)</f>
        <v>#N/A</v>
      </c>
      <c r="FL102" s="1" t="e">
        <f>MATCH(FL7,'Operating Assumptions'!$G$102:$G$112,0)</f>
        <v>#N/A</v>
      </c>
      <c r="FM102" s="1" t="e">
        <f>MATCH(FM7,'Operating Assumptions'!$G$102:$G$112,0)</f>
        <v>#N/A</v>
      </c>
      <c r="FN102" s="1" t="e">
        <f>MATCH(FN7,'Operating Assumptions'!$G$102:$G$112,0)</f>
        <v>#N/A</v>
      </c>
      <c r="FO102" s="1" t="e">
        <f>MATCH(FO7,'Operating Assumptions'!$G$102:$G$112,0)</f>
        <v>#N/A</v>
      </c>
      <c r="FP102" s="1" t="e">
        <f>MATCH(FP7,'Operating Assumptions'!$G$102:$G$112,0)</f>
        <v>#N/A</v>
      </c>
      <c r="FQ102" s="1" t="e">
        <f>MATCH(FQ7,'Operating Assumptions'!$G$102:$G$112,0)</f>
        <v>#N/A</v>
      </c>
      <c r="FR102" s="1" t="e">
        <f>MATCH(FR7,'Operating Assumptions'!$G$102:$G$112,0)</f>
        <v>#N/A</v>
      </c>
      <c r="FS102" s="1" t="e">
        <f>MATCH(FS7,'Operating Assumptions'!$G$102:$G$112,0)</f>
        <v>#N/A</v>
      </c>
      <c r="FT102" s="1">
        <f>MATCH(FT7,'Operating Assumptions'!$G$102:$G$112,0)</f>
        <v>10</v>
      </c>
      <c r="FU102" s="1" t="e">
        <f>MATCH(FU7,'Operating Assumptions'!$G$102:$G$112,0)</f>
        <v>#N/A</v>
      </c>
      <c r="FV102" s="1" t="e">
        <f>MATCH(FV7,'Operating Assumptions'!$G$102:$G$112,0)</f>
        <v>#N/A</v>
      </c>
      <c r="FW102" s="1" t="e">
        <f>MATCH(FW7,'Operating Assumptions'!$G$102:$G$112,0)</f>
        <v>#N/A</v>
      </c>
      <c r="FX102" s="1" t="e">
        <f>MATCH(FX7,'Operating Assumptions'!$G$102:$G$112,0)</f>
        <v>#N/A</v>
      </c>
      <c r="FY102" s="1" t="e">
        <f>MATCH(FY7,'Operating Assumptions'!$G$102:$G$112,0)</f>
        <v>#N/A</v>
      </c>
      <c r="FZ102" s="1" t="e">
        <f>MATCH(FZ7,'Operating Assumptions'!$G$102:$G$112,0)</f>
        <v>#N/A</v>
      </c>
      <c r="GA102" s="1" t="e">
        <f>MATCH(GA7,'Operating Assumptions'!$G$102:$G$112,0)</f>
        <v>#N/A</v>
      </c>
      <c r="GB102" s="1" t="e">
        <f>MATCH(GB7,'Operating Assumptions'!$G$102:$G$112,0)</f>
        <v>#N/A</v>
      </c>
      <c r="GC102" s="1" t="e">
        <f>MATCH(GC7,'Operating Assumptions'!$G$102:$G$112,0)</f>
        <v>#N/A</v>
      </c>
      <c r="GD102" s="1" t="e">
        <f>MATCH(GD7,'Operating Assumptions'!$G$102:$G$112,0)</f>
        <v>#N/A</v>
      </c>
      <c r="GE102" s="1" t="e">
        <f>MATCH(GE7,'Operating Assumptions'!$G$102:$G$112,0)</f>
        <v>#N/A</v>
      </c>
      <c r="GF102" s="1">
        <f>MATCH(GF7,'Operating Assumptions'!$G$102:$G$112,0)</f>
        <v>11</v>
      </c>
      <c r="GG102" s="1" t="e">
        <f>MATCH(GG7,'Operating Assumptions'!$G$102:$G$112,0)</f>
        <v>#N/A</v>
      </c>
      <c r="GH102" s="1" t="e">
        <f>MATCH(GH7,'Operating Assumptions'!$G$102:$G$112,0)</f>
        <v>#N/A</v>
      </c>
      <c r="GI102" s="1" t="e">
        <f>MATCH(GI7,'Operating Assumptions'!$G$102:$G$112,0)</f>
        <v>#N/A</v>
      </c>
      <c r="GJ102" s="1" t="e">
        <f>MATCH(GJ7,'Operating Assumptions'!$G$102:$G$112,0)</f>
        <v>#N/A</v>
      </c>
      <c r="GK102" s="1" t="e">
        <f>MATCH(GK7,'Operating Assumptions'!$G$102:$G$112,0)</f>
        <v>#N/A</v>
      </c>
      <c r="GL102" s="1" t="e">
        <f>MATCH(GL7,'Operating Assumptions'!$G$102:$G$112,0)</f>
        <v>#N/A</v>
      </c>
      <c r="GM102" s="1" t="e">
        <f>MATCH(GM7,'Operating Assumptions'!$G$102:$G$112,0)</f>
        <v>#N/A</v>
      </c>
      <c r="GN102" s="1" t="e">
        <f>MATCH(GN7,'Operating Assumptions'!$G$102:$G$112,0)</f>
        <v>#N/A</v>
      </c>
      <c r="GO102" s="1" t="e">
        <f>MATCH(GO7,'Operating Assumptions'!$G$102:$G$112,0)</f>
        <v>#N/A</v>
      </c>
      <c r="GP102" s="1" t="e">
        <f>MATCH(GP7,'Operating Assumptions'!$G$102:$G$112,0)</f>
        <v>#N/A</v>
      </c>
      <c r="GQ102" s="1" t="e">
        <f>MATCH(GQ7,'Operating Assumptions'!$G$102:$G$112,0)</f>
        <v>#N/A</v>
      </c>
      <c r="GR102" s="1" t="e">
        <f>MATCH(GR7,'Operating Assumptions'!$G$102:$G$112,0)</f>
        <v>#N/A</v>
      </c>
      <c r="GS102" s="1" t="e">
        <f>MATCH(GS7,'Operating Assumptions'!$G$102:$G$112,0)</f>
        <v>#N/A</v>
      </c>
      <c r="GT102" s="1" t="e">
        <f>MATCH(GT7,'Operating Assumptions'!$G$102:$G$112,0)</f>
        <v>#N/A</v>
      </c>
      <c r="GU102" s="1" t="e">
        <f>MATCH(GU7,'Operating Assumptions'!$G$102:$G$112,0)</f>
        <v>#N/A</v>
      </c>
      <c r="GV102" s="1" t="e">
        <f>MATCH(GV7,'Operating Assumptions'!$G$102:$G$112,0)</f>
        <v>#N/A</v>
      </c>
      <c r="GW102" s="1" t="e">
        <f>MATCH(GW7,'Operating Assumptions'!$G$102:$G$112,0)</f>
        <v>#N/A</v>
      </c>
    </row>
    <row r="103" spans="1:205" x14ac:dyDescent="0.3">
      <c r="D103" s="141" t="s">
        <v>283</v>
      </c>
      <c r="E103" s="12"/>
      <c r="F103" s="11"/>
      <c r="G103" s="12"/>
      <c r="K103" s="129">
        <f>COUNTIFS(L103:GW103,TRUE)</f>
        <v>11</v>
      </c>
      <c r="L103" s="1" t="b">
        <f t="shared" ref="L103:BW103" si="535">ISNUMBER(L102)</f>
        <v>0</v>
      </c>
      <c r="M103" s="1" t="b">
        <f t="shared" si="535"/>
        <v>0</v>
      </c>
      <c r="N103" s="1" t="b">
        <f t="shared" si="535"/>
        <v>0</v>
      </c>
      <c r="O103" s="1" t="b">
        <f t="shared" si="535"/>
        <v>0</v>
      </c>
      <c r="P103" s="1" t="b">
        <f t="shared" si="535"/>
        <v>0</v>
      </c>
      <c r="Q103" s="1" t="b">
        <f t="shared" si="535"/>
        <v>0</v>
      </c>
      <c r="R103" s="1" t="b">
        <f t="shared" si="535"/>
        <v>0</v>
      </c>
      <c r="S103" s="1" t="b">
        <f t="shared" si="535"/>
        <v>0</v>
      </c>
      <c r="T103" s="1" t="b">
        <f t="shared" si="535"/>
        <v>0</v>
      </c>
      <c r="U103" s="1" t="b">
        <f t="shared" si="535"/>
        <v>0</v>
      </c>
      <c r="V103" s="1" t="b">
        <f t="shared" si="535"/>
        <v>0</v>
      </c>
      <c r="W103" s="1" t="b">
        <f t="shared" si="535"/>
        <v>0</v>
      </c>
      <c r="X103" s="1" t="b">
        <f t="shared" si="535"/>
        <v>0</v>
      </c>
      <c r="Y103" s="1" t="b">
        <f t="shared" si="535"/>
        <v>0</v>
      </c>
      <c r="Z103" s="1" t="b">
        <f t="shared" si="535"/>
        <v>0</v>
      </c>
      <c r="AA103" s="1" t="b">
        <f t="shared" si="535"/>
        <v>0</v>
      </c>
      <c r="AB103" s="1" t="b">
        <f t="shared" si="535"/>
        <v>0</v>
      </c>
      <c r="AC103" s="1" t="b">
        <f t="shared" si="535"/>
        <v>0</v>
      </c>
      <c r="AD103" s="1" t="b">
        <f t="shared" si="535"/>
        <v>0</v>
      </c>
      <c r="AE103" s="1" t="b">
        <f t="shared" si="535"/>
        <v>0</v>
      </c>
      <c r="AF103" s="1" t="b">
        <f t="shared" si="535"/>
        <v>0</v>
      </c>
      <c r="AG103" s="1" t="b">
        <f t="shared" si="535"/>
        <v>0</v>
      </c>
      <c r="AH103" s="1" t="b">
        <f t="shared" si="535"/>
        <v>0</v>
      </c>
      <c r="AI103" s="1" t="b">
        <f t="shared" si="535"/>
        <v>0</v>
      </c>
      <c r="AJ103" s="1" t="b">
        <f t="shared" si="535"/>
        <v>0</v>
      </c>
      <c r="AK103" s="1" t="b">
        <f t="shared" si="535"/>
        <v>0</v>
      </c>
      <c r="AL103" s="1" t="b">
        <f t="shared" si="535"/>
        <v>0</v>
      </c>
      <c r="AM103" s="1" t="b">
        <f t="shared" si="535"/>
        <v>0</v>
      </c>
      <c r="AN103" s="1" t="b">
        <f t="shared" si="535"/>
        <v>0</v>
      </c>
      <c r="AO103" s="1" t="b">
        <f t="shared" si="535"/>
        <v>0</v>
      </c>
      <c r="AP103" s="1" t="b">
        <f t="shared" si="535"/>
        <v>0</v>
      </c>
      <c r="AQ103" s="1" t="b">
        <f t="shared" si="535"/>
        <v>0</v>
      </c>
      <c r="AR103" s="1" t="b">
        <f t="shared" si="535"/>
        <v>0</v>
      </c>
      <c r="AS103" s="1" t="b">
        <f t="shared" si="535"/>
        <v>0</v>
      </c>
      <c r="AT103" s="1" t="b">
        <f t="shared" si="535"/>
        <v>0</v>
      </c>
      <c r="AU103" s="1" t="b">
        <f t="shared" si="535"/>
        <v>0</v>
      </c>
      <c r="AV103" s="1" t="b">
        <f t="shared" si="535"/>
        <v>0</v>
      </c>
      <c r="AW103" s="1" t="b">
        <f t="shared" si="535"/>
        <v>0</v>
      </c>
      <c r="AX103" s="1" t="b">
        <f t="shared" si="535"/>
        <v>0</v>
      </c>
      <c r="AY103" s="1" t="b">
        <f t="shared" si="535"/>
        <v>0</v>
      </c>
      <c r="AZ103" s="1" t="b">
        <f t="shared" si="535"/>
        <v>0</v>
      </c>
      <c r="BA103" s="1" t="b">
        <f t="shared" si="535"/>
        <v>0</v>
      </c>
      <c r="BB103" s="1" t="b">
        <f t="shared" si="535"/>
        <v>0</v>
      </c>
      <c r="BC103" s="1" t="b">
        <f t="shared" si="535"/>
        <v>0</v>
      </c>
      <c r="BD103" s="1" t="b">
        <f t="shared" si="535"/>
        <v>0</v>
      </c>
      <c r="BE103" s="1" t="b">
        <f t="shared" si="535"/>
        <v>0</v>
      </c>
      <c r="BF103" s="1" t="b">
        <f t="shared" si="535"/>
        <v>0</v>
      </c>
      <c r="BG103" s="1" t="b">
        <f t="shared" si="535"/>
        <v>0</v>
      </c>
      <c r="BH103" s="1" t="b">
        <f t="shared" si="535"/>
        <v>0</v>
      </c>
      <c r="BI103" s="1" t="b">
        <f t="shared" si="535"/>
        <v>0</v>
      </c>
      <c r="BJ103" s="1" t="b">
        <f t="shared" si="535"/>
        <v>0</v>
      </c>
      <c r="BK103" s="1" t="b">
        <f t="shared" si="535"/>
        <v>0</v>
      </c>
      <c r="BL103" s="1" t="b">
        <f t="shared" si="535"/>
        <v>0</v>
      </c>
      <c r="BM103" s="1" t="b">
        <f t="shared" si="535"/>
        <v>0</v>
      </c>
      <c r="BN103" s="1" t="b">
        <f t="shared" si="535"/>
        <v>0</v>
      </c>
      <c r="BO103" s="1" t="b">
        <f t="shared" si="535"/>
        <v>0</v>
      </c>
      <c r="BP103" s="1" t="b">
        <f t="shared" si="535"/>
        <v>1</v>
      </c>
      <c r="BQ103" s="1" t="b">
        <f t="shared" si="535"/>
        <v>0</v>
      </c>
      <c r="BR103" s="1" t="b">
        <f t="shared" si="535"/>
        <v>0</v>
      </c>
      <c r="BS103" s="1" t="b">
        <f t="shared" si="535"/>
        <v>0</v>
      </c>
      <c r="BT103" s="1" t="b">
        <f t="shared" si="535"/>
        <v>0</v>
      </c>
      <c r="BU103" s="1" t="b">
        <f t="shared" si="535"/>
        <v>0</v>
      </c>
      <c r="BV103" s="1" t="b">
        <f t="shared" si="535"/>
        <v>0</v>
      </c>
      <c r="BW103" s="1" t="b">
        <f t="shared" si="535"/>
        <v>0</v>
      </c>
      <c r="BX103" s="1" t="b">
        <f t="shared" ref="BX103:EI103" si="536">ISNUMBER(BX102)</f>
        <v>0</v>
      </c>
      <c r="BY103" s="1" t="b">
        <f t="shared" si="536"/>
        <v>0</v>
      </c>
      <c r="BZ103" s="1" t="b">
        <f t="shared" si="536"/>
        <v>0</v>
      </c>
      <c r="CA103" s="1" t="b">
        <f t="shared" si="536"/>
        <v>0</v>
      </c>
      <c r="CB103" s="1" t="b">
        <f t="shared" si="536"/>
        <v>1</v>
      </c>
      <c r="CC103" s="1" t="b">
        <f t="shared" si="536"/>
        <v>0</v>
      </c>
      <c r="CD103" s="1" t="b">
        <f t="shared" si="536"/>
        <v>0</v>
      </c>
      <c r="CE103" s="1" t="b">
        <f t="shared" si="536"/>
        <v>0</v>
      </c>
      <c r="CF103" s="1" t="b">
        <f t="shared" si="536"/>
        <v>0</v>
      </c>
      <c r="CG103" s="1" t="b">
        <f t="shared" si="536"/>
        <v>0</v>
      </c>
      <c r="CH103" s="1" t="b">
        <f t="shared" si="536"/>
        <v>0</v>
      </c>
      <c r="CI103" s="1" t="b">
        <f t="shared" si="536"/>
        <v>0</v>
      </c>
      <c r="CJ103" s="1" t="b">
        <f t="shared" si="536"/>
        <v>0</v>
      </c>
      <c r="CK103" s="1" t="b">
        <f t="shared" si="536"/>
        <v>0</v>
      </c>
      <c r="CL103" s="1" t="b">
        <f t="shared" si="536"/>
        <v>0</v>
      </c>
      <c r="CM103" s="1" t="b">
        <f t="shared" si="536"/>
        <v>0</v>
      </c>
      <c r="CN103" s="1" t="b">
        <f t="shared" si="536"/>
        <v>1</v>
      </c>
      <c r="CO103" s="1" t="b">
        <f t="shared" si="536"/>
        <v>0</v>
      </c>
      <c r="CP103" s="1" t="b">
        <f t="shared" si="536"/>
        <v>0</v>
      </c>
      <c r="CQ103" s="1" t="b">
        <f t="shared" si="536"/>
        <v>0</v>
      </c>
      <c r="CR103" s="1" t="b">
        <f t="shared" si="536"/>
        <v>0</v>
      </c>
      <c r="CS103" s="1" t="b">
        <f t="shared" si="536"/>
        <v>0</v>
      </c>
      <c r="CT103" s="1" t="b">
        <f t="shared" si="536"/>
        <v>0</v>
      </c>
      <c r="CU103" s="1" t="b">
        <f t="shared" si="536"/>
        <v>0</v>
      </c>
      <c r="CV103" s="1" t="b">
        <f t="shared" si="536"/>
        <v>0</v>
      </c>
      <c r="CW103" s="1" t="b">
        <f t="shared" si="536"/>
        <v>0</v>
      </c>
      <c r="CX103" s="1" t="b">
        <f t="shared" si="536"/>
        <v>0</v>
      </c>
      <c r="CY103" s="1" t="b">
        <f t="shared" si="536"/>
        <v>0</v>
      </c>
      <c r="CZ103" s="1" t="b">
        <f t="shared" si="536"/>
        <v>1</v>
      </c>
      <c r="DA103" s="1" t="b">
        <f t="shared" si="536"/>
        <v>0</v>
      </c>
      <c r="DB103" s="1" t="b">
        <f t="shared" si="536"/>
        <v>0</v>
      </c>
      <c r="DC103" s="1" t="b">
        <f t="shared" si="536"/>
        <v>0</v>
      </c>
      <c r="DD103" s="1" t="b">
        <f t="shared" si="536"/>
        <v>0</v>
      </c>
      <c r="DE103" s="1" t="b">
        <f t="shared" si="536"/>
        <v>0</v>
      </c>
      <c r="DF103" s="1" t="b">
        <f t="shared" si="536"/>
        <v>0</v>
      </c>
      <c r="DG103" s="1" t="b">
        <f t="shared" si="536"/>
        <v>0</v>
      </c>
      <c r="DH103" s="1" t="b">
        <f t="shared" si="536"/>
        <v>0</v>
      </c>
      <c r="DI103" s="1" t="b">
        <f t="shared" si="536"/>
        <v>0</v>
      </c>
      <c r="DJ103" s="1" t="b">
        <f t="shared" si="536"/>
        <v>0</v>
      </c>
      <c r="DK103" s="1" t="b">
        <f t="shared" si="536"/>
        <v>0</v>
      </c>
      <c r="DL103" s="1" t="b">
        <f t="shared" si="536"/>
        <v>1</v>
      </c>
      <c r="DM103" s="1" t="b">
        <f t="shared" si="536"/>
        <v>0</v>
      </c>
      <c r="DN103" s="1" t="b">
        <f t="shared" si="536"/>
        <v>0</v>
      </c>
      <c r="DO103" s="1" t="b">
        <f t="shared" si="536"/>
        <v>0</v>
      </c>
      <c r="DP103" s="1" t="b">
        <f t="shared" si="536"/>
        <v>0</v>
      </c>
      <c r="DQ103" s="1" t="b">
        <f t="shared" si="536"/>
        <v>0</v>
      </c>
      <c r="DR103" s="1" t="b">
        <f t="shared" si="536"/>
        <v>0</v>
      </c>
      <c r="DS103" s="1" t="b">
        <f t="shared" si="536"/>
        <v>0</v>
      </c>
      <c r="DT103" s="1" t="b">
        <f t="shared" si="536"/>
        <v>0</v>
      </c>
      <c r="DU103" s="1" t="b">
        <f t="shared" si="536"/>
        <v>0</v>
      </c>
      <c r="DV103" s="1" t="b">
        <f t="shared" si="536"/>
        <v>0</v>
      </c>
      <c r="DW103" s="1" t="b">
        <f t="shared" si="536"/>
        <v>0</v>
      </c>
      <c r="DX103" s="1" t="b">
        <f t="shared" si="536"/>
        <v>1</v>
      </c>
      <c r="DY103" s="1" t="b">
        <f t="shared" si="536"/>
        <v>0</v>
      </c>
      <c r="DZ103" s="1" t="b">
        <f t="shared" si="536"/>
        <v>0</v>
      </c>
      <c r="EA103" s="1" t="b">
        <f t="shared" si="536"/>
        <v>0</v>
      </c>
      <c r="EB103" s="1" t="b">
        <f t="shared" si="536"/>
        <v>0</v>
      </c>
      <c r="EC103" s="1" t="b">
        <f t="shared" si="536"/>
        <v>0</v>
      </c>
      <c r="ED103" s="1" t="b">
        <f t="shared" si="536"/>
        <v>0</v>
      </c>
      <c r="EE103" s="1" t="b">
        <f t="shared" si="536"/>
        <v>0</v>
      </c>
      <c r="EF103" s="1" t="b">
        <f t="shared" si="536"/>
        <v>0</v>
      </c>
      <c r="EG103" s="1" t="b">
        <f t="shared" si="536"/>
        <v>0</v>
      </c>
      <c r="EH103" s="1" t="b">
        <f t="shared" si="536"/>
        <v>0</v>
      </c>
      <c r="EI103" s="1" t="b">
        <f t="shared" si="536"/>
        <v>0</v>
      </c>
      <c r="EJ103" s="1" t="b">
        <f t="shared" ref="EJ103:EZ103" si="537">ISNUMBER(EJ102)</f>
        <v>1</v>
      </c>
      <c r="EK103" s="1" t="b">
        <f t="shared" si="537"/>
        <v>0</v>
      </c>
      <c r="EL103" s="1" t="b">
        <f t="shared" si="537"/>
        <v>0</v>
      </c>
      <c r="EM103" s="1" t="b">
        <f t="shared" si="537"/>
        <v>0</v>
      </c>
      <c r="EN103" s="1" t="b">
        <f t="shared" si="537"/>
        <v>0</v>
      </c>
      <c r="EO103" s="1" t="b">
        <f t="shared" si="537"/>
        <v>0</v>
      </c>
      <c r="EP103" s="1" t="b">
        <f t="shared" si="537"/>
        <v>0</v>
      </c>
      <c r="EQ103" s="1" t="b">
        <f t="shared" si="537"/>
        <v>0</v>
      </c>
      <c r="ER103" s="1" t="b">
        <f t="shared" si="537"/>
        <v>0</v>
      </c>
      <c r="ES103" s="1" t="b">
        <f t="shared" si="537"/>
        <v>0</v>
      </c>
      <c r="ET103" s="1" t="b">
        <f t="shared" si="537"/>
        <v>0</v>
      </c>
      <c r="EU103" s="1" t="b">
        <f t="shared" si="537"/>
        <v>0</v>
      </c>
      <c r="EV103" s="1" t="b">
        <f t="shared" si="537"/>
        <v>1</v>
      </c>
      <c r="EW103" s="1" t="b">
        <f t="shared" si="537"/>
        <v>0</v>
      </c>
      <c r="EX103" s="1" t="b">
        <f t="shared" si="537"/>
        <v>0</v>
      </c>
      <c r="EY103" s="1" t="b">
        <f t="shared" si="537"/>
        <v>0</v>
      </c>
      <c r="EZ103" s="1" t="b">
        <f t="shared" si="537"/>
        <v>0</v>
      </c>
      <c r="FA103" s="1" t="b">
        <f t="shared" ref="FA103:GI103" si="538">ISNUMBER(FA102)</f>
        <v>0</v>
      </c>
      <c r="FB103" s="1" t="b">
        <f t="shared" si="538"/>
        <v>0</v>
      </c>
      <c r="FC103" s="1" t="b">
        <f t="shared" si="538"/>
        <v>0</v>
      </c>
      <c r="FD103" s="1" t="b">
        <f t="shared" si="538"/>
        <v>0</v>
      </c>
      <c r="FE103" s="1" t="b">
        <f t="shared" si="538"/>
        <v>0</v>
      </c>
      <c r="FF103" s="1" t="b">
        <f t="shared" si="538"/>
        <v>0</v>
      </c>
      <c r="FG103" s="1" t="b">
        <f t="shared" si="538"/>
        <v>0</v>
      </c>
      <c r="FH103" s="1" t="b">
        <f t="shared" si="538"/>
        <v>1</v>
      </c>
      <c r="FI103" s="1" t="b">
        <f t="shared" si="538"/>
        <v>0</v>
      </c>
      <c r="FJ103" s="1" t="b">
        <f t="shared" si="538"/>
        <v>0</v>
      </c>
      <c r="FK103" s="1" t="b">
        <f t="shared" si="538"/>
        <v>0</v>
      </c>
      <c r="FL103" s="1" t="b">
        <f t="shared" si="538"/>
        <v>0</v>
      </c>
      <c r="FM103" s="1" t="b">
        <f t="shared" si="538"/>
        <v>0</v>
      </c>
      <c r="FN103" s="1" t="b">
        <f t="shared" si="538"/>
        <v>0</v>
      </c>
      <c r="FO103" s="1" t="b">
        <f t="shared" si="538"/>
        <v>0</v>
      </c>
      <c r="FP103" s="1" t="b">
        <f t="shared" si="538"/>
        <v>0</v>
      </c>
      <c r="FQ103" s="1" t="b">
        <f t="shared" si="538"/>
        <v>0</v>
      </c>
      <c r="FR103" s="1" t="b">
        <f t="shared" si="538"/>
        <v>0</v>
      </c>
      <c r="FS103" s="1" t="b">
        <f t="shared" si="538"/>
        <v>0</v>
      </c>
      <c r="FT103" s="1" t="b">
        <f t="shared" si="538"/>
        <v>1</v>
      </c>
      <c r="FU103" s="1" t="b">
        <f t="shared" si="538"/>
        <v>0</v>
      </c>
      <c r="FV103" s="1" t="b">
        <f t="shared" si="538"/>
        <v>0</v>
      </c>
      <c r="FW103" s="1" t="b">
        <f t="shared" si="538"/>
        <v>0</v>
      </c>
      <c r="FX103" s="1" t="b">
        <f t="shared" si="538"/>
        <v>0</v>
      </c>
      <c r="FY103" s="1" t="b">
        <f t="shared" si="538"/>
        <v>0</v>
      </c>
      <c r="FZ103" s="1" t="b">
        <f t="shared" si="538"/>
        <v>0</v>
      </c>
      <c r="GA103" s="1" t="b">
        <f t="shared" si="538"/>
        <v>0</v>
      </c>
      <c r="GB103" s="1" t="b">
        <f t="shared" si="538"/>
        <v>0</v>
      </c>
      <c r="GC103" s="1" t="b">
        <f t="shared" si="538"/>
        <v>0</v>
      </c>
      <c r="GD103" s="1" t="b">
        <f t="shared" si="538"/>
        <v>0</v>
      </c>
      <c r="GE103" s="1" t="b">
        <f t="shared" si="538"/>
        <v>0</v>
      </c>
      <c r="GF103" s="1" t="b">
        <f t="shared" si="538"/>
        <v>1</v>
      </c>
      <c r="GG103" s="1" t="b">
        <f t="shared" si="538"/>
        <v>0</v>
      </c>
      <c r="GH103" s="1" t="b">
        <f t="shared" si="538"/>
        <v>0</v>
      </c>
      <c r="GI103" s="1" t="b">
        <f t="shared" si="538"/>
        <v>0</v>
      </c>
      <c r="GJ103" s="1" t="b">
        <f t="shared" ref="GJ103:GW103" si="539">ISNUMBER(GJ102)</f>
        <v>0</v>
      </c>
      <c r="GK103" s="1" t="b">
        <f t="shared" si="539"/>
        <v>0</v>
      </c>
      <c r="GL103" s="1" t="b">
        <f t="shared" si="539"/>
        <v>0</v>
      </c>
      <c r="GM103" s="1" t="b">
        <f t="shared" si="539"/>
        <v>0</v>
      </c>
      <c r="GN103" s="1" t="b">
        <f t="shared" si="539"/>
        <v>0</v>
      </c>
      <c r="GO103" s="1" t="b">
        <f t="shared" si="539"/>
        <v>0</v>
      </c>
      <c r="GP103" s="1" t="b">
        <f t="shared" si="539"/>
        <v>0</v>
      </c>
      <c r="GQ103" s="1" t="b">
        <f t="shared" si="539"/>
        <v>0</v>
      </c>
      <c r="GR103" s="1" t="b">
        <f t="shared" si="539"/>
        <v>0</v>
      </c>
      <c r="GS103" s="1" t="b">
        <f t="shared" si="539"/>
        <v>0</v>
      </c>
      <c r="GT103" s="1" t="b">
        <f t="shared" si="539"/>
        <v>0</v>
      </c>
      <c r="GU103" s="1" t="b">
        <f t="shared" si="539"/>
        <v>0</v>
      </c>
      <c r="GV103" s="1" t="b">
        <f t="shared" si="539"/>
        <v>0</v>
      </c>
      <c r="GW103" s="1" t="b">
        <f t="shared" si="539"/>
        <v>0</v>
      </c>
    </row>
    <row r="104" spans="1:205" x14ac:dyDescent="0.3">
      <c r="D104" s="141" t="s">
        <v>855</v>
      </c>
      <c r="E104" s="12"/>
      <c r="F104" s="11"/>
      <c r="G104" s="12"/>
      <c r="L104" s="42" t="e">
        <f>LOOKUP(L7,'Operating Assumptions'!$G$102:$G$112,'Operating Assumptions'!$H$102:$H$112)*L103</f>
        <v>#N/A</v>
      </c>
      <c r="M104" s="42" t="e">
        <f>LOOKUP(M7,'Operating Assumptions'!$G$102:$G$112,'Operating Assumptions'!$H$102:$H$112)*M103</f>
        <v>#N/A</v>
      </c>
      <c r="N104" s="42" t="e">
        <f>LOOKUP(N7,'Operating Assumptions'!$G$102:$G$112,'Operating Assumptions'!$H$102:$H$112)*N103</f>
        <v>#N/A</v>
      </c>
      <c r="O104" s="42" t="e">
        <f>LOOKUP(O7,'Operating Assumptions'!$G$102:$G$112,'Operating Assumptions'!$H$102:$H$112)*O103</f>
        <v>#N/A</v>
      </c>
      <c r="P104" s="42" t="e">
        <f>LOOKUP(P7,'Operating Assumptions'!$G$102:$G$112,'Operating Assumptions'!$H$102:$H$112)*P103</f>
        <v>#N/A</v>
      </c>
      <c r="Q104" s="42" t="e">
        <f>LOOKUP(Q7,'Operating Assumptions'!$G$102:$G$112,'Operating Assumptions'!$H$102:$H$112)*Q103</f>
        <v>#N/A</v>
      </c>
      <c r="R104" s="42" t="e">
        <f>LOOKUP(R7,'Operating Assumptions'!$G$102:$G$112,'Operating Assumptions'!$H$102:$H$112)*R103</f>
        <v>#N/A</v>
      </c>
      <c r="S104" s="42" t="e">
        <f>LOOKUP(S7,'Operating Assumptions'!$G$102:$G$112,'Operating Assumptions'!$H$102:$H$112)*S103</f>
        <v>#N/A</v>
      </c>
      <c r="T104" s="42" t="e">
        <f>LOOKUP(T7,'Operating Assumptions'!$G$102:$G$112,'Operating Assumptions'!$H$102:$H$112)*T103</f>
        <v>#N/A</v>
      </c>
      <c r="U104" s="42" t="e">
        <f>LOOKUP(U7,'Operating Assumptions'!$G$102:$G$112,'Operating Assumptions'!$H$102:$H$112)*U103</f>
        <v>#N/A</v>
      </c>
      <c r="V104" s="42" t="e">
        <f>LOOKUP(V7,'Operating Assumptions'!$G$102:$G$112,'Operating Assumptions'!$H$102:$H$112)*V103</f>
        <v>#N/A</v>
      </c>
      <c r="W104" s="42" t="e">
        <f>LOOKUP(W7,'Operating Assumptions'!$G$102:$G$112,'Operating Assumptions'!$H$102:$H$112)*W103</f>
        <v>#N/A</v>
      </c>
      <c r="X104" s="42" t="e">
        <f>LOOKUP(X7,'Operating Assumptions'!$G$102:$G$112,'Operating Assumptions'!$H$102:$H$112)*X103</f>
        <v>#N/A</v>
      </c>
      <c r="Y104" s="42" t="e">
        <f>LOOKUP(Y7,'Operating Assumptions'!$G$102:$G$112,'Operating Assumptions'!$H$102:$H$112)*Y103</f>
        <v>#N/A</v>
      </c>
      <c r="Z104" s="42" t="e">
        <f>LOOKUP(Z7,'Operating Assumptions'!$G$102:$G$112,'Operating Assumptions'!$H$102:$H$112)*Z103</f>
        <v>#N/A</v>
      </c>
      <c r="AA104" s="42" t="e">
        <f>LOOKUP(AA7,'Operating Assumptions'!$G$102:$G$112,'Operating Assumptions'!$H$102:$H$112)*AA103</f>
        <v>#N/A</v>
      </c>
      <c r="AB104" s="42" t="e">
        <f>LOOKUP(AB7,'Operating Assumptions'!$G$102:$G$112,'Operating Assumptions'!$H$102:$H$112)*AB103</f>
        <v>#N/A</v>
      </c>
      <c r="AC104" s="42" t="e">
        <f>LOOKUP(AC7,'Operating Assumptions'!$G$102:$G$112,'Operating Assumptions'!$H$102:$H$112)*AC103</f>
        <v>#N/A</v>
      </c>
      <c r="AD104" s="42" t="e">
        <f>LOOKUP(AD7,'Operating Assumptions'!$G$102:$G$112,'Operating Assumptions'!$H$102:$H$112)*AD103</f>
        <v>#N/A</v>
      </c>
      <c r="AE104" s="42" t="e">
        <f>LOOKUP(AE7,'Operating Assumptions'!$G$102:$G$112,'Operating Assumptions'!$H$102:$H$112)*AE103</f>
        <v>#N/A</v>
      </c>
      <c r="AF104" s="42" t="e">
        <f>LOOKUP(AF7,'Operating Assumptions'!$G$102:$G$112,'Operating Assumptions'!$H$102:$H$112)*AF103</f>
        <v>#N/A</v>
      </c>
      <c r="AG104" s="42" t="e">
        <f>LOOKUP(AG7,'Operating Assumptions'!$G$102:$G$112,'Operating Assumptions'!$H$102:$H$112)*AG103</f>
        <v>#N/A</v>
      </c>
      <c r="AH104" s="42" t="e">
        <f>LOOKUP(AH7,'Operating Assumptions'!$G$102:$G$112,'Operating Assumptions'!$H$102:$H$112)*AH103</f>
        <v>#N/A</v>
      </c>
      <c r="AI104" s="42" t="e">
        <f>LOOKUP(AI7,'Operating Assumptions'!$G$102:$G$112,'Operating Assumptions'!$H$102:$H$112)*AI103</f>
        <v>#N/A</v>
      </c>
      <c r="AJ104" s="42" t="e">
        <f>LOOKUP(AJ7,'Operating Assumptions'!$G$102:$G$112,'Operating Assumptions'!$H$102:$H$112)*AJ103</f>
        <v>#N/A</v>
      </c>
      <c r="AK104" s="42" t="e">
        <f>LOOKUP(AK7,'Operating Assumptions'!$G$102:$G$112,'Operating Assumptions'!$H$102:$H$112)*AK103</f>
        <v>#N/A</v>
      </c>
      <c r="AL104" s="42" t="e">
        <f>LOOKUP(AL7,'Operating Assumptions'!$G$102:$G$112,'Operating Assumptions'!$H$102:$H$112)*AL103</f>
        <v>#N/A</v>
      </c>
      <c r="AM104" s="42" t="e">
        <f>LOOKUP(AM7,'Operating Assumptions'!$G$102:$G$112,'Operating Assumptions'!$H$102:$H$112)*AM103</f>
        <v>#N/A</v>
      </c>
      <c r="AN104" s="42" t="e">
        <f>LOOKUP(AN7,'Operating Assumptions'!$G$102:$G$112,'Operating Assumptions'!$H$102:$H$112)*AN103</f>
        <v>#N/A</v>
      </c>
      <c r="AO104" s="42" t="e">
        <f>LOOKUP(AO7,'Operating Assumptions'!$G$102:$G$112,'Operating Assumptions'!$H$102:$H$112)*AO103</f>
        <v>#N/A</v>
      </c>
      <c r="AP104" s="42" t="e">
        <f>LOOKUP(AP7,'Operating Assumptions'!$G$102:$G$112,'Operating Assumptions'!$H$102:$H$112)*AP103</f>
        <v>#N/A</v>
      </c>
      <c r="AQ104" s="42" t="e">
        <f>LOOKUP(AQ7,'Operating Assumptions'!$G$102:$G$112,'Operating Assumptions'!$H$102:$H$112)*AQ103</f>
        <v>#N/A</v>
      </c>
      <c r="AR104" s="42" t="e">
        <f>LOOKUP(AR7,'Operating Assumptions'!$G$102:$G$112,'Operating Assumptions'!$H$102:$H$112)*AR103</f>
        <v>#N/A</v>
      </c>
      <c r="AS104" s="42" t="e">
        <f>LOOKUP(AS7,'Operating Assumptions'!$G$102:$G$112,'Operating Assumptions'!$H$102:$H$112)*AS103</f>
        <v>#N/A</v>
      </c>
      <c r="AT104" s="42" t="e">
        <f>LOOKUP(AT7,'Operating Assumptions'!$G$102:$G$112,'Operating Assumptions'!$H$102:$H$112)*AT103</f>
        <v>#N/A</v>
      </c>
      <c r="AU104" s="42" t="e">
        <f>LOOKUP(AU7,'Operating Assumptions'!$G$102:$G$112,'Operating Assumptions'!$H$102:$H$112)*AU103</f>
        <v>#N/A</v>
      </c>
      <c r="AV104" s="42" t="e">
        <f>LOOKUP(AV7,'Operating Assumptions'!$G$102:$G$112,'Operating Assumptions'!$H$102:$H$112)*AV103</f>
        <v>#N/A</v>
      </c>
      <c r="AW104" s="42" t="e">
        <f>LOOKUP(AW7,'Operating Assumptions'!$G$102:$G$112,'Operating Assumptions'!$H$102:$H$112)*AW103</f>
        <v>#N/A</v>
      </c>
      <c r="AX104" s="42" t="e">
        <f>LOOKUP(AX7,'Operating Assumptions'!$G$102:$G$112,'Operating Assumptions'!$H$102:$H$112)*AX103</f>
        <v>#N/A</v>
      </c>
      <c r="AY104" s="42" t="e">
        <f>LOOKUP(AY7,'Operating Assumptions'!$G$102:$G$112,'Operating Assumptions'!$H$102:$H$112)*AY103</f>
        <v>#N/A</v>
      </c>
      <c r="AZ104" s="42" t="e">
        <f>LOOKUP(AZ7,'Operating Assumptions'!$G$102:$G$112,'Operating Assumptions'!$H$102:$H$112)*AZ103</f>
        <v>#N/A</v>
      </c>
      <c r="BA104" s="42" t="e">
        <f>LOOKUP(BA7,'Operating Assumptions'!$G$102:$G$112,'Operating Assumptions'!$H$102:$H$112)*BA103</f>
        <v>#N/A</v>
      </c>
      <c r="BB104" s="42" t="e">
        <f>LOOKUP(BB7,'Operating Assumptions'!$G$102:$G$112,'Operating Assumptions'!$H$102:$H$112)*BB103</f>
        <v>#N/A</v>
      </c>
      <c r="BC104" s="42" t="e">
        <f>LOOKUP(BC7,'Operating Assumptions'!$G$102:$G$112,'Operating Assumptions'!$H$102:$H$112)*BC103</f>
        <v>#N/A</v>
      </c>
      <c r="BD104" s="42" t="e">
        <f>LOOKUP(BD7,'Operating Assumptions'!$G$102:$G$112,'Operating Assumptions'!$H$102:$H$112)*BD103</f>
        <v>#N/A</v>
      </c>
      <c r="BE104" s="42" t="e">
        <f>LOOKUP(BE7,'Operating Assumptions'!$G$102:$G$112,'Operating Assumptions'!$H$102:$H$112)*BE103</f>
        <v>#N/A</v>
      </c>
      <c r="BF104" s="42" t="e">
        <f>LOOKUP(BF7,'Operating Assumptions'!$G$102:$G$112,'Operating Assumptions'!$H$102:$H$112)*BF103</f>
        <v>#N/A</v>
      </c>
      <c r="BG104" s="42" t="e">
        <f>LOOKUP(BG7,'Operating Assumptions'!$G$102:$G$112,'Operating Assumptions'!$H$102:$H$112)*BG103</f>
        <v>#N/A</v>
      </c>
      <c r="BH104" s="42" t="e">
        <f>LOOKUP(BH7,'Operating Assumptions'!$G$102:$G$112,'Operating Assumptions'!$H$102:$H$112)*BH103</f>
        <v>#N/A</v>
      </c>
      <c r="BI104" s="42" t="e">
        <f>LOOKUP(BI7,'Operating Assumptions'!$G$102:$G$112,'Operating Assumptions'!$H$102:$H$112)*BI103</f>
        <v>#N/A</v>
      </c>
      <c r="BJ104" s="42" t="e">
        <f>LOOKUP(BJ7,'Operating Assumptions'!$G$102:$G$112,'Operating Assumptions'!$H$102:$H$112)*BJ103</f>
        <v>#N/A</v>
      </c>
      <c r="BK104" s="42" t="e">
        <f>LOOKUP(BK7,'Operating Assumptions'!$G$102:$G$112,'Operating Assumptions'!$H$102:$H$112)*BK103</f>
        <v>#N/A</v>
      </c>
      <c r="BL104" s="42" t="e">
        <f>LOOKUP(BL7,'Operating Assumptions'!$G$102:$G$112,'Operating Assumptions'!$H$102:$H$112)*BL103</f>
        <v>#N/A</v>
      </c>
      <c r="BM104" s="42" t="e">
        <f>LOOKUP(BM7,'Operating Assumptions'!$G$102:$G$112,'Operating Assumptions'!$H$102:$H$112)*BM103</f>
        <v>#N/A</v>
      </c>
      <c r="BN104" s="42" t="e">
        <f>LOOKUP(BN7,'Operating Assumptions'!$G$102:$G$112,'Operating Assumptions'!$H$102:$H$112)*BN103</f>
        <v>#N/A</v>
      </c>
      <c r="BO104" s="42" t="e">
        <f>LOOKUP(BO7,'Operating Assumptions'!$G$102:$G$112,'Operating Assumptions'!$H$102:$H$112)*BO103</f>
        <v>#N/A</v>
      </c>
      <c r="BP104" s="42">
        <f>LOOKUP(BP7,'Operating Assumptions'!$G$102:$G$112,'Operating Assumptions'!$H$102:$H$112)*BP103</f>
        <v>1.002</v>
      </c>
      <c r="BQ104" s="42">
        <f>LOOKUP(BQ7,'Operating Assumptions'!$G$102:$G$112,'Operating Assumptions'!$H$102:$H$112)*BQ103</f>
        <v>0</v>
      </c>
      <c r="BR104" s="42">
        <f>LOOKUP(BR7,'Operating Assumptions'!$G$102:$G$112,'Operating Assumptions'!$H$102:$H$112)*BR103</f>
        <v>0</v>
      </c>
      <c r="BS104" s="42">
        <f>LOOKUP(BS7,'Operating Assumptions'!$G$102:$G$112,'Operating Assumptions'!$H$102:$H$112)*BS103</f>
        <v>0</v>
      </c>
      <c r="BT104" s="42">
        <f>LOOKUP(BT7,'Operating Assumptions'!$G$102:$G$112,'Operating Assumptions'!$H$102:$H$112)*BT103</f>
        <v>0</v>
      </c>
      <c r="BU104" s="42">
        <f>LOOKUP(BU7,'Operating Assumptions'!$G$102:$G$112,'Operating Assumptions'!$H$102:$H$112)*BU103</f>
        <v>0</v>
      </c>
      <c r="BV104" s="42">
        <f>LOOKUP(BV7,'Operating Assumptions'!$G$102:$G$112,'Operating Assumptions'!$H$102:$H$112)*BV103</f>
        <v>0</v>
      </c>
      <c r="BW104" s="42">
        <f>LOOKUP(BW7,'Operating Assumptions'!$G$102:$G$112,'Operating Assumptions'!$H$102:$H$112)*BW103</f>
        <v>0</v>
      </c>
      <c r="BX104" s="42">
        <f>LOOKUP(BX7,'Operating Assumptions'!$G$102:$G$112,'Operating Assumptions'!$H$102:$H$112)*BX103</f>
        <v>0</v>
      </c>
      <c r="BY104" s="42">
        <f>LOOKUP(BY7,'Operating Assumptions'!$G$102:$G$112,'Operating Assumptions'!$H$102:$H$112)*BY103</f>
        <v>0</v>
      </c>
      <c r="BZ104" s="42">
        <f>LOOKUP(BZ7,'Operating Assumptions'!$G$102:$G$112,'Operating Assumptions'!$H$102:$H$112)*BZ103</f>
        <v>0</v>
      </c>
      <c r="CA104" s="42">
        <f>LOOKUP(CA7,'Operating Assumptions'!$G$102:$G$112,'Operating Assumptions'!$H$102:$H$112)*CA103</f>
        <v>0</v>
      </c>
      <c r="CB104" s="42">
        <f>LOOKUP(CB7,'Operating Assumptions'!$G$102:$G$112,'Operating Assumptions'!$H$102:$H$112)*CB103</f>
        <v>1.004</v>
      </c>
      <c r="CC104" s="42">
        <f>LOOKUP(CC7,'Operating Assumptions'!$G$102:$G$112,'Operating Assumptions'!$H$102:$H$112)*CC103</f>
        <v>0</v>
      </c>
      <c r="CD104" s="42">
        <f>LOOKUP(CD7,'Operating Assumptions'!$G$102:$G$112,'Operating Assumptions'!$H$102:$H$112)*CD103</f>
        <v>0</v>
      </c>
      <c r="CE104" s="42">
        <f>LOOKUP(CE7,'Operating Assumptions'!$G$102:$G$112,'Operating Assumptions'!$H$102:$H$112)*CE103</f>
        <v>0</v>
      </c>
      <c r="CF104" s="42">
        <f>LOOKUP(CF7,'Operating Assumptions'!$G$102:$G$112,'Operating Assumptions'!$H$102:$H$112)*CF103</f>
        <v>0</v>
      </c>
      <c r="CG104" s="42">
        <f>LOOKUP(CG7,'Operating Assumptions'!$G$102:$G$112,'Operating Assumptions'!$H$102:$H$112)*CG103</f>
        <v>0</v>
      </c>
      <c r="CH104" s="42">
        <f>LOOKUP(CH7,'Operating Assumptions'!$G$102:$G$112,'Operating Assumptions'!$H$102:$H$112)*CH103</f>
        <v>0</v>
      </c>
      <c r="CI104" s="42">
        <f>LOOKUP(CI7,'Operating Assumptions'!$G$102:$G$112,'Operating Assumptions'!$H$102:$H$112)*CI103</f>
        <v>0</v>
      </c>
      <c r="CJ104" s="42">
        <f>LOOKUP(CJ7,'Operating Assumptions'!$G$102:$G$112,'Operating Assumptions'!$H$102:$H$112)*CJ103</f>
        <v>0</v>
      </c>
      <c r="CK104" s="42">
        <f>LOOKUP(CK7,'Operating Assumptions'!$G$102:$G$112,'Operating Assumptions'!$H$102:$H$112)*CK103</f>
        <v>0</v>
      </c>
      <c r="CL104" s="42">
        <f>LOOKUP(CL7,'Operating Assumptions'!$G$102:$G$112,'Operating Assumptions'!$H$102:$H$112)*CL103</f>
        <v>0</v>
      </c>
      <c r="CM104" s="42">
        <f>LOOKUP(CM7,'Operating Assumptions'!$G$102:$G$112,'Operating Assumptions'!$H$102:$H$112)*CM103</f>
        <v>0</v>
      </c>
      <c r="CN104" s="42">
        <f>LOOKUP(CN7,'Operating Assumptions'!$G$102:$G$112,'Operating Assumptions'!$H$102:$H$112)*CN103</f>
        <v>1.008</v>
      </c>
      <c r="CO104" s="42">
        <f>LOOKUP(CO7,'Operating Assumptions'!$G$102:$G$112,'Operating Assumptions'!$H$102:$H$112)*CO103</f>
        <v>0</v>
      </c>
      <c r="CP104" s="42">
        <f>LOOKUP(CP7,'Operating Assumptions'!$G$102:$G$112,'Operating Assumptions'!$H$102:$H$112)*CP103</f>
        <v>0</v>
      </c>
      <c r="CQ104" s="42">
        <f>LOOKUP(CQ7,'Operating Assumptions'!$G$102:$G$112,'Operating Assumptions'!$H$102:$H$112)*CQ103</f>
        <v>0</v>
      </c>
      <c r="CR104" s="42">
        <f>LOOKUP(CR7,'Operating Assumptions'!$G$102:$G$112,'Operating Assumptions'!$H$102:$H$112)*CR103</f>
        <v>0</v>
      </c>
      <c r="CS104" s="42">
        <f>LOOKUP(CS7,'Operating Assumptions'!$G$102:$G$112,'Operating Assumptions'!$H$102:$H$112)*CS103</f>
        <v>0</v>
      </c>
      <c r="CT104" s="42">
        <f>LOOKUP(CT7,'Operating Assumptions'!$G$102:$G$112,'Operating Assumptions'!$H$102:$H$112)*CT103</f>
        <v>0</v>
      </c>
      <c r="CU104" s="42">
        <f>LOOKUP(CU7,'Operating Assumptions'!$G$102:$G$112,'Operating Assumptions'!$H$102:$H$112)*CU103</f>
        <v>0</v>
      </c>
      <c r="CV104" s="42">
        <f>LOOKUP(CV7,'Operating Assumptions'!$G$102:$G$112,'Operating Assumptions'!$H$102:$H$112)*CV103</f>
        <v>0</v>
      </c>
      <c r="CW104" s="42">
        <f>LOOKUP(CW7,'Operating Assumptions'!$G$102:$G$112,'Operating Assumptions'!$H$102:$H$112)*CW103</f>
        <v>0</v>
      </c>
      <c r="CX104" s="42">
        <f>LOOKUP(CX7,'Operating Assumptions'!$G$102:$G$112,'Operating Assumptions'!$H$102:$H$112)*CX103</f>
        <v>0</v>
      </c>
      <c r="CY104" s="42">
        <f>LOOKUP(CY7,'Operating Assumptions'!$G$102:$G$112,'Operating Assumptions'!$H$102:$H$112)*CY103</f>
        <v>0</v>
      </c>
      <c r="CZ104" s="42">
        <f>LOOKUP(CZ7,'Operating Assumptions'!$G$102:$G$112,'Operating Assumptions'!$H$102:$H$112)*CZ103</f>
        <v>1.012</v>
      </c>
      <c r="DA104" s="42">
        <f>LOOKUP(DA7,'Operating Assumptions'!$G$102:$G$112,'Operating Assumptions'!$H$102:$H$112)*DA103</f>
        <v>0</v>
      </c>
      <c r="DB104" s="42">
        <f>LOOKUP(DB7,'Operating Assumptions'!$G$102:$G$112,'Operating Assumptions'!$H$102:$H$112)*DB103</f>
        <v>0</v>
      </c>
      <c r="DC104" s="42">
        <f>LOOKUP(DC7,'Operating Assumptions'!$G$102:$G$112,'Operating Assumptions'!$H$102:$H$112)*DC103</f>
        <v>0</v>
      </c>
      <c r="DD104" s="42">
        <f>LOOKUP(DD7,'Operating Assumptions'!$G$102:$G$112,'Operating Assumptions'!$H$102:$H$112)*DD103</f>
        <v>0</v>
      </c>
      <c r="DE104" s="42">
        <f>LOOKUP(DE7,'Operating Assumptions'!$G$102:$G$112,'Operating Assumptions'!$H$102:$H$112)*DE103</f>
        <v>0</v>
      </c>
      <c r="DF104" s="42">
        <f>LOOKUP(DF7,'Operating Assumptions'!$G$102:$G$112,'Operating Assumptions'!$H$102:$H$112)*DF103</f>
        <v>0</v>
      </c>
      <c r="DG104" s="42">
        <f>LOOKUP(DG7,'Operating Assumptions'!$G$102:$G$112,'Operating Assumptions'!$H$102:$H$112)*DG103</f>
        <v>0</v>
      </c>
      <c r="DH104" s="42">
        <f>LOOKUP(DH7,'Operating Assumptions'!$G$102:$G$112,'Operating Assumptions'!$H$102:$H$112)*DH103</f>
        <v>0</v>
      </c>
      <c r="DI104" s="42">
        <f>LOOKUP(DI7,'Operating Assumptions'!$G$102:$G$112,'Operating Assumptions'!$H$102:$H$112)*DI103</f>
        <v>0</v>
      </c>
      <c r="DJ104" s="42">
        <f>LOOKUP(DJ7,'Operating Assumptions'!$G$102:$G$112,'Operating Assumptions'!$H$102:$H$112)*DJ103</f>
        <v>0</v>
      </c>
      <c r="DK104" s="42">
        <f>LOOKUP(DK7,'Operating Assumptions'!$G$102:$G$112,'Operating Assumptions'!$H$102:$H$112)*DK103</f>
        <v>0</v>
      </c>
      <c r="DL104" s="42">
        <f>LOOKUP(DL7,'Operating Assumptions'!$G$102:$G$112,'Operating Assumptions'!$H$102:$H$112)*DL103</f>
        <v>1.016</v>
      </c>
      <c r="DM104" s="42">
        <f>LOOKUP(DM7,'Operating Assumptions'!$G$102:$G$112,'Operating Assumptions'!$H$102:$H$112)*DM103</f>
        <v>0</v>
      </c>
      <c r="DN104" s="42">
        <f>LOOKUP(DN7,'Operating Assumptions'!$G$102:$G$112,'Operating Assumptions'!$H$102:$H$112)*DN103</f>
        <v>0</v>
      </c>
      <c r="DO104" s="42">
        <f>LOOKUP(DO7,'Operating Assumptions'!$G$102:$G$112,'Operating Assumptions'!$H$102:$H$112)*DO103</f>
        <v>0</v>
      </c>
      <c r="DP104" s="42">
        <f>LOOKUP(DP7,'Operating Assumptions'!$G$102:$G$112,'Operating Assumptions'!$H$102:$H$112)*DP103</f>
        <v>0</v>
      </c>
      <c r="DQ104" s="42">
        <f>LOOKUP(DQ7,'Operating Assumptions'!$G$102:$G$112,'Operating Assumptions'!$H$102:$H$112)*DQ103</f>
        <v>0</v>
      </c>
      <c r="DR104" s="42">
        <f>LOOKUP(DR7,'Operating Assumptions'!$G$102:$G$112,'Operating Assumptions'!$H$102:$H$112)*DR103</f>
        <v>0</v>
      </c>
      <c r="DS104" s="42">
        <f>LOOKUP(DS7,'Operating Assumptions'!$G$102:$G$112,'Operating Assumptions'!$H$102:$H$112)*DS103</f>
        <v>0</v>
      </c>
      <c r="DT104" s="42">
        <f>LOOKUP(DT7,'Operating Assumptions'!$G$102:$G$112,'Operating Assumptions'!$H$102:$H$112)*DT103</f>
        <v>0</v>
      </c>
      <c r="DU104" s="42">
        <f>LOOKUP(DU7,'Operating Assumptions'!$G$102:$G$112,'Operating Assumptions'!$H$102:$H$112)*DU103</f>
        <v>0</v>
      </c>
      <c r="DV104" s="42">
        <f>LOOKUP(DV7,'Operating Assumptions'!$G$102:$G$112,'Operating Assumptions'!$H$102:$H$112)*DV103</f>
        <v>0</v>
      </c>
      <c r="DW104" s="42">
        <f>LOOKUP(DW7,'Operating Assumptions'!$G$102:$G$112,'Operating Assumptions'!$H$102:$H$112)*DW103</f>
        <v>0</v>
      </c>
      <c r="DX104" s="42">
        <f>LOOKUP(DX7,'Operating Assumptions'!$G$102:$G$112,'Operating Assumptions'!$H$102:$H$112)*DX103</f>
        <v>1.02</v>
      </c>
      <c r="DY104" s="42">
        <f>LOOKUP(DY7,'Operating Assumptions'!$G$102:$G$112,'Operating Assumptions'!$H$102:$H$112)*DY103</f>
        <v>0</v>
      </c>
      <c r="DZ104" s="42">
        <f>LOOKUP(DZ7,'Operating Assumptions'!$G$102:$G$112,'Operating Assumptions'!$H$102:$H$112)*DZ103</f>
        <v>0</v>
      </c>
      <c r="EA104" s="42">
        <f>LOOKUP(EA7,'Operating Assumptions'!$G$102:$G$112,'Operating Assumptions'!$H$102:$H$112)*EA103</f>
        <v>0</v>
      </c>
      <c r="EB104" s="42">
        <f>LOOKUP(EB7,'Operating Assumptions'!$G$102:$G$112,'Operating Assumptions'!$H$102:$H$112)*EB103</f>
        <v>0</v>
      </c>
      <c r="EC104" s="42">
        <f>LOOKUP(EC7,'Operating Assumptions'!$G$102:$G$112,'Operating Assumptions'!$H$102:$H$112)*EC103</f>
        <v>0</v>
      </c>
      <c r="ED104" s="42">
        <f>LOOKUP(ED7,'Operating Assumptions'!$G$102:$G$112,'Operating Assumptions'!$H$102:$H$112)*ED103</f>
        <v>0</v>
      </c>
      <c r="EE104" s="42">
        <f>LOOKUP(EE7,'Operating Assumptions'!$G$102:$G$112,'Operating Assumptions'!$H$102:$H$112)*EE103</f>
        <v>0</v>
      </c>
      <c r="EF104" s="42">
        <f>LOOKUP(EF7,'Operating Assumptions'!$G$102:$G$112,'Operating Assumptions'!$H$102:$H$112)*EF103</f>
        <v>0</v>
      </c>
      <c r="EG104" s="42">
        <f>LOOKUP(EG7,'Operating Assumptions'!$G$102:$G$112,'Operating Assumptions'!$H$102:$H$112)*EG103</f>
        <v>0</v>
      </c>
      <c r="EH104" s="42">
        <f>LOOKUP(EH7,'Operating Assumptions'!$G$102:$G$112,'Operating Assumptions'!$H$102:$H$112)*EH103</f>
        <v>0</v>
      </c>
      <c r="EI104" s="42">
        <f>LOOKUP(EI7,'Operating Assumptions'!$G$102:$G$112,'Operating Assumptions'!$H$102:$H$112)*EI103</f>
        <v>0</v>
      </c>
      <c r="EJ104" s="42">
        <f>LOOKUP(EJ7,'Operating Assumptions'!$G$102:$G$112,'Operating Assumptions'!$H$102:$H$112)*EJ103</f>
        <v>1.024</v>
      </c>
      <c r="EK104" s="42">
        <f>LOOKUP(EK7,'Operating Assumptions'!$G$102:$G$112,'Operating Assumptions'!$H$102:$H$112)*EK103</f>
        <v>0</v>
      </c>
      <c r="EL104" s="42">
        <f>LOOKUP(EL7,'Operating Assumptions'!$G$102:$G$112,'Operating Assumptions'!$H$102:$H$112)*EL103</f>
        <v>0</v>
      </c>
      <c r="EM104" s="42">
        <f>LOOKUP(EM7,'Operating Assumptions'!$G$102:$G$112,'Operating Assumptions'!$H$102:$H$112)*EM103</f>
        <v>0</v>
      </c>
      <c r="EN104" s="42">
        <f>LOOKUP(EN7,'Operating Assumptions'!$G$102:$G$112,'Operating Assumptions'!$H$102:$H$112)*EN103</f>
        <v>0</v>
      </c>
      <c r="EO104" s="42">
        <f>LOOKUP(EO7,'Operating Assumptions'!$G$102:$G$112,'Operating Assumptions'!$H$102:$H$112)*EO103</f>
        <v>0</v>
      </c>
      <c r="EP104" s="42">
        <f>LOOKUP(EP7,'Operating Assumptions'!$G$102:$G$112,'Operating Assumptions'!$H$102:$H$112)*EP103</f>
        <v>0</v>
      </c>
      <c r="EQ104" s="42">
        <f>LOOKUP(EQ7,'Operating Assumptions'!$G$102:$G$112,'Operating Assumptions'!$H$102:$H$112)*EQ103</f>
        <v>0</v>
      </c>
      <c r="ER104" s="42">
        <f>LOOKUP(ER7,'Operating Assumptions'!$G$102:$G$112,'Operating Assumptions'!$H$102:$H$112)*ER103</f>
        <v>0</v>
      </c>
      <c r="ES104" s="42">
        <f>LOOKUP(ES7,'Operating Assumptions'!$G$102:$G$112,'Operating Assumptions'!$H$102:$H$112)*ES103</f>
        <v>0</v>
      </c>
      <c r="ET104" s="42">
        <f>LOOKUP(ET7,'Operating Assumptions'!$G$102:$G$112,'Operating Assumptions'!$H$102:$H$112)*ET103</f>
        <v>0</v>
      </c>
      <c r="EU104" s="42">
        <f>LOOKUP(EU7,'Operating Assumptions'!$G$102:$G$112,'Operating Assumptions'!$H$102:$H$112)*EU103</f>
        <v>0</v>
      </c>
      <c r="EV104" s="42">
        <f>LOOKUP(EV7,'Operating Assumptions'!$G$102:$G$112,'Operating Assumptions'!$H$102:$H$112)*EV103</f>
        <v>1.028</v>
      </c>
      <c r="EW104" s="42">
        <f>LOOKUP(EW7,'Operating Assumptions'!$G$102:$G$112,'Operating Assumptions'!$H$102:$H$112)*EW103</f>
        <v>0</v>
      </c>
      <c r="EX104" s="42">
        <f>LOOKUP(EX7,'Operating Assumptions'!$G$102:$G$112,'Operating Assumptions'!$H$102:$H$112)*EX103</f>
        <v>0</v>
      </c>
      <c r="EY104" s="42">
        <f>LOOKUP(EY7,'Operating Assumptions'!$G$102:$G$112,'Operating Assumptions'!$H$102:$H$112)*EY103</f>
        <v>0</v>
      </c>
      <c r="EZ104" s="42">
        <f>LOOKUP(EZ7,'Operating Assumptions'!$G$102:$G$112,'Operating Assumptions'!$H$102:$H$112)*EZ103</f>
        <v>0</v>
      </c>
      <c r="FA104" s="42">
        <f>LOOKUP(FA7,'Operating Assumptions'!$G$102:$G$112,'Operating Assumptions'!$H$102:$H$112)*FA103</f>
        <v>0</v>
      </c>
      <c r="FB104" s="42">
        <f>LOOKUP(FB7,'Operating Assumptions'!$G$102:$G$112,'Operating Assumptions'!$H$102:$H$112)*FB103</f>
        <v>0</v>
      </c>
      <c r="FC104" s="42">
        <f>LOOKUP(FC7,'Operating Assumptions'!$G$102:$G$112,'Operating Assumptions'!$H$102:$H$112)*FC103</f>
        <v>0</v>
      </c>
      <c r="FD104" s="42">
        <f>LOOKUP(FD7,'Operating Assumptions'!$G$102:$G$112,'Operating Assumptions'!$H$102:$H$112)*FD103</f>
        <v>0</v>
      </c>
      <c r="FE104" s="42">
        <f>LOOKUP(FE7,'Operating Assumptions'!$G$102:$G$112,'Operating Assumptions'!$H$102:$H$112)*FE103</f>
        <v>0</v>
      </c>
      <c r="FF104" s="42">
        <f>LOOKUP(FF7,'Operating Assumptions'!$G$102:$G$112,'Operating Assumptions'!$H$102:$H$112)*FF103</f>
        <v>0</v>
      </c>
      <c r="FG104" s="42">
        <f>LOOKUP(FG7,'Operating Assumptions'!$G$102:$G$112,'Operating Assumptions'!$H$102:$H$112)*FG103</f>
        <v>0</v>
      </c>
      <c r="FH104" s="42">
        <f>LOOKUP(FH7,'Operating Assumptions'!$G$102:$G$112,'Operating Assumptions'!$H$102:$H$112)*FH103</f>
        <v>1.032</v>
      </c>
      <c r="FI104" s="42">
        <f>LOOKUP(FI7,'Operating Assumptions'!$G$102:$G$112,'Operating Assumptions'!$H$102:$H$112)*FI103</f>
        <v>0</v>
      </c>
      <c r="FJ104" s="42">
        <f>LOOKUP(FJ7,'Operating Assumptions'!$G$102:$G$112,'Operating Assumptions'!$H$102:$H$112)*FJ103</f>
        <v>0</v>
      </c>
      <c r="FK104" s="42">
        <f>LOOKUP(FK7,'Operating Assumptions'!$G$102:$G$112,'Operating Assumptions'!$H$102:$H$112)*FK103</f>
        <v>0</v>
      </c>
      <c r="FL104" s="42">
        <f>LOOKUP(FL7,'Operating Assumptions'!$G$102:$G$112,'Operating Assumptions'!$H$102:$H$112)*FL103</f>
        <v>0</v>
      </c>
      <c r="FM104" s="42">
        <f>LOOKUP(FM7,'Operating Assumptions'!$G$102:$G$112,'Operating Assumptions'!$H$102:$H$112)*FM103</f>
        <v>0</v>
      </c>
      <c r="FN104" s="42">
        <f>LOOKUP(FN7,'Operating Assumptions'!$G$102:$G$112,'Operating Assumptions'!$H$102:$H$112)*FN103</f>
        <v>0</v>
      </c>
      <c r="FO104" s="42">
        <f>LOOKUP(FO7,'Operating Assumptions'!$G$102:$G$112,'Operating Assumptions'!$H$102:$H$112)*FO103</f>
        <v>0</v>
      </c>
      <c r="FP104" s="42">
        <f>LOOKUP(FP7,'Operating Assumptions'!$G$102:$G$112,'Operating Assumptions'!$H$102:$H$112)*FP103</f>
        <v>0</v>
      </c>
      <c r="FQ104" s="42">
        <f>LOOKUP(FQ7,'Operating Assumptions'!$G$102:$G$112,'Operating Assumptions'!$H$102:$H$112)*FQ103</f>
        <v>0</v>
      </c>
      <c r="FR104" s="42">
        <f>LOOKUP(FR7,'Operating Assumptions'!$G$102:$G$112,'Operating Assumptions'!$H$102:$H$112)*FR103</f>
        <v>0</v>
      </c>
      <c r="FS104" s="42">
        <f>LOOKUP(FS7,'Operating Assumptions'!$G$102:$G$112,'Operating Assumptions'!$H$102:$H$112)*FS103</f>
        <v>0</v>
      </c>
      <c r="FT104" s="42">
        <f>LOOKUP(FT7,'Operating Assumptions'!$G$102:$G$112,'Operating Assumptions'!$H$102:$H$112)*FT103</f>
        <v>1.036</v>
      </c>
      <c r="FU104" s="42">
        <f>LOOKUP(FU7,'Operating Assumptions'!$G$102:$G$112,'Operating Assumptions'!$H$102:$H$112)*FU103</f>
        <v>0</v>
      </c>
      <c r="FV104" s="42">
        <f>LOOKUP(FV7,'Operating Assumptions'!$G$102:$G$112,'Operating Assumptions'!$H$102:$H$112)*FV103</f>
        <v>0</v>
      </c>
      <c r="FW104" s="42">
        <f>LOOKUP(FW7,'Operating Assumptions'!$G$102:$G$112,'Operating Assumptions'!$H$102:$H$112)*FW103</f>
        <v>0</v>
      </c>
      <c r="FX104" s="42">
        <f>LOOKUP(FX7,'Operating Assumptions'!$G$102:$G$112,'Operating Assumptions'!$H$102:$H$112)*FX103</f>
        <v>0</v>
      </c>
      <c r="FY104" s="42">
        <f>LOOKUP(FY7,'Operating Assumptions'!$G$102:$G$112,'Operating Assumptions'!$H$102:$H$112)*FY103</f>
        <v>0</v>
      </c>
      <c r="FZ104" s="42">
        <f>LOOKUP(FZ7,'Operating Assumptions'!$G$102:$G$112,'Operating Assumptions'!$H$102:$H$112)*FZ103</f>
        <v>0</v>
      </c>
      <c r="GA104" s="42">
        <f>LOOKUP(GA7,'Operating Assumptions'!$G$102:$G$112,'Operating Assumptions'!$H$102:$H$112)*GA103</f>
        <v>0</v>
      </c>
      <c r="GB104" s="42">
        <f>LOOKUP(GB7,'Operating Assumptions'!$G$102:$G$112,'Operating Assumptions'!$H$102:$H$112)*GB103</f>
        <v>0</v>
      </c>
      <c r="GC104" s="42">
        <f>LOOKUP(GC7,'Operating Assumptions'!$G$102:$G$112,'Operating Assumptions'!$H$102:$H$112)*GC103</f>
        <v>0</v>
      </c>
      <c r="GD104" s="42">
        <f>LOOKUP(GD7,'Operating Assumptions'!$G$102:$G$112,'Operating Assumptions'!$H$102:$H$112)*GD103</f>
        <v>0</v>
      </c>
      <c r="GE104" s="42">
        <f>LOOKUP(GE7,'Operating Assumptions'!$G$102:$G$112,'Operating Assumptions'!$H$102:$H$112)*GE103</f>
        <v>0</v>
      </c>
      <c r="GF104" s="42">
        <f>LOOKUP(GF7,'Operating Assumptions'!$G$102:$G$112,'Operating Assumptions'!$H$102:$H$112)*GF103</f>
        <v>1.04</v>
      </c>
      <c r="GG104" s="42">
        <f>LOOKUP(GG7,'Operating Assumptions'!$G$102:$G$112,'Operating Assumptions'!$H$102:$H$112)*GG103</f>
        <v>0</v>
      </c>
      <c r="GH104" s="42">
        <f>LOOKUP(GH7,'Operating Assumptions'!$G$102:$G$112,'Operating Assumptions'!$H$102:$H$112)*GH103</f>
        <v>0</v>
      </c>
      <c r="GI104" s="42">
        <f>LOOKUP(GI7,'Operating Assumptions'!$G$102:$G$112,'Operating Assumptions'!$H$102:$H$112)*GI103</f>
        <v>0</v>
      </c>
      <c r="GJ104" s="42">
        <f>LOOKUP(GJ7,'Operating Assumptions'!$G$102:$G$112,'Operating Assumptions'!$H$102:$H$112)*GJ103</f>
        <v>0</v>
      </c>
      <c r="GK104" s="42">
        <f>LOOKUP(GK7,'Operating Assumptions'!$G$102:$G$112,'Operating Assumptions'!$H$102:$H$112)*GK103</f>
        <v>0</v>
      </c>
      <c r="GL104" s="42">
        <f>LOOKUP(GL7,'Operating Assumptions'!$G$102:$G$112,'Operating Assumptions'!$H$102:$H$112)*GL103</f>
        <v>0</v>
      </c>
      <c r="GM104" s="42">
        <f>LOOKUP(GM7,'Operating Assumptions'!$G$102:$G$112,'Operating Assumptions'!$H$102:$H$112)*GM103</f>
        <v>0</v>
      </c>
      <c r="GN104" s="42">
        <f>LOOKUP(GN7,'Operating Assumptions'!$G$102:$G$112,'Operating Assumptions'!$H$102:$H$112)*GN103</f>
        <v>0</v>
      </c>
      <c r="GO104" s="42">
        <f>LOOKUP(GO7,'Operating Assumptions'!$G$102:$G$112,'Operating Assumptions'!$H$102:$H$112)*GO103</f>
        <v>0</v>
      </c>
      <c r="GP104" s="42">
        <f>LOOKUP(GP7,'Operating Assumptions'!$G$102:$G$112,'Operating Assumptions'!$H$102:$H$112)*GP103</f>
        <v>0</v>
      </c>
      <c r="GQ104" s="42">
        <f>LOOKUP(GQ7,'Operating Assumptions'!$G$102:$G$112,'Operating Assumptions'!$H$102:$H$112)*GQ103</f>
        <v>0</v>
      </c>
      <c r="GR104" s="42">
        <f>LOOKUP(GR7,'Operating Assumptions'!$G$102:$G$112,'Operating Assumptions'!$H$102:$H$112)*GR103</f>
        <v>0</v>
      </c>
      <c r="GS104" s="42">
        <f>LOOKUP(GS7,'Operating Assumptions'!$G$102:$G$112,'Operating Assumptions'!$H$102:$H$112)*GS103</f>
        <v>0</v>
      </c>
      <c r="GT104" s="42">
        <f>LOOKUP(GT7,'Operating Assumptions'!$G$102:$G$112,'Operating Assumptions'!$H$102:$H$112)*GT103</f>
        <v>0</v>
      </c>
      <c r="GU104" s="42">
        <f>LOOKUP(GU7,'Operating Assumptions'!$G$102:$G$112,'Operating Assumptions'!$H$102:$H$112)*GU103</f>
        <v>0</v>
      </c>
      <c r="GV104" s="42">
        <f>LOOKUP(GV7,'Operating Assumptions'!$G$102:$G$112,'Operating Assumptions'!$H$102:$H$112)*GV103</f>
        <v>0</v>
      </c>
      <c r="GW104" s="42">
        <f>LOOKUP(GW7,'Operating Assumptions'!$G$102:$G$112,'Operating Assumptions'!$H$102:$H$112)*GW103</f>
        <v>0</v>
      </c>
    </row>
    <row r="105" spans="1:205" x14ac:dyDescent="0.3">
      <c r="D105" s="141" t="s">
        <v>284</v>
      </c>
      <c r="E105" s="127" t="s">
        <v>114</v>
      </c>
      <c r="F105" s="176">
        <f>'Operating Assumptions'!F100</f>
        <v>3.0000000000000003E-4</v>
      </c>
      <c r="G105" s="12"/>
      <c r="L105" s="184">
        <f t="shared" ref="L105:AQ105" si="540">((1+$F$105)^(1/L6)-1)*L12</f>
        <v>0</v>
      </c>
      <c r="M105" s="184">
        <f t="shared" si="540"/>
        <v>0</v>
      </c>
      <c r="N105" s="184">
        <f t="shared" si="540"/>
        <v>0</v>
      </c>
      <c r="O105" s="184">
        <f t="shared" si="540"/>
        <v>0</v>
      </c>
      <c r="P105" s="184">
        <f t="shared" si="540"/>
        <v>0</v>
      </c>
      <c r="Q105" s="184">
        <f t="shared" si="540"/>
        <v>0</v>
      </c>
      <c r="R105" s="184">
        <f t="shared" si="540"/>
        <v>0</v>
      </c>
      <c r="S105" s="184">
        <f t="shared" si="540"/>
        <v>0</v>
      </c>
      <c r="T105" s="184">
        <f t="shared" si="540"/>
        <v>0</v>
      </c>
      <c r="U105" s="184">
        <f t="shared" si="540"/>
        <v>0</v>
      </c>
      <c r="V105" s="184">
        <f t="shared" si="540"/>
        <v>0</v>
      </c>
      <c r="W105" s="184">
        <f t="shared" si="540"/>
        <v>0</v>
      </c>
      <c r="X105" s="184">
        <f t="shared" si="540"/>
        <v>0</v>
      </c>
      <c r="Y105" s="184">
        <f t="shared" si="540"/>
        <v>0</v>
      </c>
      <c r="Z105" s="184">
        <f t="shared" si="540"/>
        <v>0</v>
      </c>
      <c r="AA105" s="184">
        <f t="shared" si="540"/>
        <v>0</v>
      </c>
      <c r="AB105" s="184">
        <f t="shared" si="540"/>
        <v>0</v>
      </c>
      <c r="AC105" s="184">
        <f t="shared" si="540"/>
        <v>0</v>
      </c>
      <c r="AD105" s="184">
        <f t="shared" si="540"/>
        <v>0</v>
      </c>
      <c r="AE105" s="184">
        <f t="shared" si="540"/>
        <v>0</v>
      </c>
      <c r="AF105" s="184">
        <f t="shared" si="540"/>
        <v>0</v>
      </c>
      <c r="AG105" s="184">
        <f t="shared" si="540"/>
        <v>0</v>
      </c>
      <c r="AH105" s="184">
        <f t="shared" si="540"/>
        <v>0</v>
      </c>
      <c r="AI105" s="184">
        <f t="shared" si="540"/>
        <v>0</v>
      </c>
      <c r="AJ105" s="184">
        <f t="shared" si="540"/>
        <v>0</v>
      </c>
      <c r="AK105" s="184">
        <f t="shared" si="540"/>
        <v>0</v>
      </c>
      <c r="AL105" s="184">
        <f t="shared" si="540"/>
        <v>0</v>
      </c>
      <c r="AM105" s="184">
        <f t="shared" si="540"/>
        <v>0</v>
      </c>
      <c r="AN105" s="184">
        <f t="shared" si="540"/>
        <v>0</v>
      </c>
      <c r="AO105" s="184">
        <f t="shared" si="540"/>
        <v>0</v>
      </c>
      <c r="AP105" s="184">
        <f t="shared" si="540"/>
        <v>0</v>
      </c>
      <c r="AQ105" s="184">
        <f t="shared" si="540"/>
        <v>0</v>
      </c>
      <c r="AR105" s="184">
        <f t="shared" ref="AR105:BW105" si="541">((1+$F$105)^(1/AR6)-1)*AR12</f>
        <v>0</v>
      </c>
      <c r="AS105" s="184">
        <f t="shared" si="541"/>
        <v>0</v>
      </c>
      <c r="AT105" s="184">
        <f t="shared" si="541"/>
        <v>0</v>
      </c>
      <c r="AU105" s="184">
        <f t="shared" si="541"/>
        <v>0</v>
      </c>
      <c r="AV105" s="184">
        <f t="shared" si="541"/>
        <v>0</v>
      </c>
      <c r="AW105" s="184">
        <f t="shared" si="541"/>
        <v>0</v>
      </c>
      <c r="AX105" s="184">
        <f t="shared" si="541"/>
        <v>0</v>
      </c>
      <c r="AY105" s="184">
        <f t="shared" si="541"/>
        <v>0</v>
      </c>
      <c r="AZ105" s="184">
        <f t="shared" si="541"/>
        <v>0</v>
      </c>
      <c r="BA105" s="184">
        <f t="shared" si="541"/>
        <v>0</v>
      </c>
      <c r="BB105" s="184">
        <f t="shared" si="541"/>
        <v>0</v>
      </c>
      <c r="BC105" s="184">
        <f t="shared" si="541"/>
        <v>0</v>
      </c>
      <c r="BD105" s="184">
        <f t="shared" si="541"/>
        <v>7.4991563976167797E-5</v>
      </c>
      <c r="BE105" s="184">
        <f t="shared" si="541"/>
        <v>7.4991563976167797E-5</v>
      </c>
      <c r="BF105" s="184">
        <f t="shared" si="541"/>
        <v>7.4991563976167797E-5</v>
      </c>
      <c r="BG105" s="184">
        <f t="shared" si="541"/>
        <v>7.4991563976167797E-5</v>
      </c>
      <c r="BH105" s="184">
        <f t="shared" si="541"/>
        <v>7.4991563976167797E-5</v>
      </c>
      <c r="BI105" s="184">
        <f t="shared" si="541"/>
        <v>7.4991563976167797E-5</v>
      </c>
      <c r="BJ105" s="184">
        <f t="shared" si="541"/>
        <v>7.4991563976167797E-5</v>
      </c>
      <c r="BK105" s="184">
        <f t="shared" si="541"/>
        <v>7.4991563976167797E-5</v>
      </c>
      <c r="BL105" s="184">
        <f t="shared" si="541"/>
        <v>7.4991563976167797E-5</v>
      </c>
      <c r="BM105" s="184">
        <f t="shared" si="541"/>
        <v>7.4991563976167797E-5</v>
      </c>
      <c r="BN105" s="184">
        <f t="shared" si="541"/>
        <v>7.4991563976167797E-5</v>
      </c>
      <c r="BO105" s="184">
        <f t="shared" si="541"/>
        <v>7.4991563976167797E-5</v>
      </c>
      <c r="BP105" s="184">
        <f t="shared" si="541"/>
        <v>7.4991563976167797E-5</v>
      </c>
      <c r="BQ105" s="184">
        <f t="shared" si="541"/>
        <v>7.4991563976167797E-5</v>
      </c>
      <c r="BR105" s="184">
        <f t="shared" si="541"/>
        <v>7.4991563976167797E-5</v>
      </c>
      <c r="BS105" s="184">
        <f t="shared" si="541"/>
        <v>7.4991563976167797E-5</v>
      </c>
      <c r="BT105" s="184">
        <f t="shared" si="541"/>
        <v>7.4991563976167797E-5</v>
      </c>
      <c r="BU105" s="184">
        <f t="shared" si="541"/>
        <v>7.4991563976167797E-5</v>
      </c>
      <c r="BV105" s="184">
        <f t="shared" si="541"/>
        <v>7.4991563976167797E-5</v>
      </c>
      <c r="BW105" s="184">
        <f t="shared" si="541"/>
        <v>7.4991563976167797E-5</v>
      </c>
      <c r="BX105" s="184">
        <f t="shared" ref="BX105:DC105" si="542">((1+$F$105)^(1/BX6)-1)*BX12</f>
        <v>7.4991563976167797E-5</v>
      </c>
      <c r="BY105" s="184">
        <f t="shared" si="542"/>
        <v>7.4991563976167797E-5</v>
      </c>
      <c r="BZ105" s="184">
        <f t="shared" si="542"/>
        <v>7.4991563976167797E-5</v>
      </c>
      <c r="CA105" s="184">
        <f t="shared" si="542"/>
        <v>7.4991563976167797E-5</v>
      </c>
      <c r="CB105" s="184">
        <f t="shared" si="542"/>
        <v>7.4991563976167797E-5</v>
      </c>
      <c r="CC105" s="184">
        <f t="shared" si="542"/>
        <v>7.4991563976167797E-5</v>
      </c>
      <c r="CD105" s="184">
        <f t="shared" si="542"/>
        <v>7.4991563976167797E-5</v>
      </c>
      <c r="CE105" s="184">
        <f t="shared" si="542"/>
        <v>7.4991563976167797E-5</v>
      </c>
      <c r="CF105" s="184">
        <f t="shared" si="542"/>
        <v>7.4991563976167797E-5</v>
      </c>
      <c r="CG105" s="184">
        <f t="shared" si="542"/>
        <v>7.4991563976167797E-5</v>
      </c>
      <c r="CH105" s="184">
        <f t="shared" si="542"/>
        <v>7.4991563976167797E-5</v>
      </c>
      <c r="CI105" s="184">
        <f t="shared" si="542"/>
        <v>7.4991563976167797E-5</v>
      </c>
      <c r="CJ105" s="184">
        <f t="shared" si="542"/>
        <v>7.4991563976167797E-5</v>
      </c>
      <c r="CK105" s="184">
        <f t="shared" si="542"/>
        <v>7.4991563976167797E-5</v>
      </c>
      <c r="CL105" s="184">
        <f t="shared" si="542"/>
        <v>7.4991563976167797E-5</v>
      </c>
      <c r="CM105" s="184">
        <f t="shared" si="542"/>
        <v>7.4991563976167797E-5</v>
      </c>
      <c r="CN105" s="184">
        <f t="shared" si="542"/>
        <v>7.4991563976167797E-5</v>
      </c>
      <c r="CO105" s="184">
        <f t="shared" si="542"/>
        <v>7.4991563976167797E-5</v>
      </c>
      <c r="CP105" s="184">
        <f t="shared" si="542"/>
        <v>7.4991563976167797E-5</v>
      </c>
      <c r="CQ105" s="184">
        <f t="shared" si="542"/>
        <v>7.4991563976167797E-5</v>
      </c>
      <c r="CR105" s="184">
        <f t="shared" si="542"/>
        <v>7.4991563976167797E-5</v>
      </c>
      <c r="CS105" s="184">
        <f t="shared" si="542"/>
        <v>7.4991563976167797E-5</v>
      </c>
      <c r="CT105" s="184">
        <f t="shared" si="542"/>
        <v>7.4991563976167797E-5</v>
      </c>
      <c r="CU105" s="184">
        <f t="shared" si="542"/>
        <v>7.4991563976167797E-5</v>
      </c>
      <c r="CV105" s="184">
        <f t="shared" si="542"/>
        <v>7.4991563976167797E-5</v>
      </c>
      <c r="CW105" s="184">
        <f t="shared" si="542"/>
        <v>7.4991563976167797E-5</v>
      </c>
      <c r="CX105" s="184">
        <f t="shared" si="542"/>
        <v>7.4991563976167797E-5</v>
      </c>
      <c r="CY105" s="184">
        <f t="shared" si="542"/>
        <v>7.4991563976167797E-5</v>
      </c>
      <c r="CZ105" s="184">
        <f t="shared" si="542"/>
        <v>7.4991563976167797E-5</v>
      </c>
      <c r="DA105" s="184">
        <f t="shared" si="542"/>
        <v>7.4991563976167797E-5</v>
      </c>
      <c r="DB105" s="184">
        <f t="shared" si="542"/>
        <v>7.4991563976167797E-5</v>
      </c>
      <c r="DC105" s="184">
        <f t="shared" si="542"/>
        <v>7.4991563976167797E-5</v>
      </c>
      <c r="DD105" s="184">
        <f t="shared" ref="DD105:EI105" si="543">((1+$F$105)^(1/DD6)-1)*DD12</f>
        <v>7.4991563976167797E-5</v>
      </c>
      <c r="DE105" s="184">
        <f t="shared" si="543"/>
        <v>7.4991563976167797E-5</v>
      </c>
      <c r="DF105" s="184">
        <f t="shared" si="543"/>
        <v>7.4991563976167797E-5</v>
      </c>
      <c r="DG105" s="184">
        <f t="shared" si="543"/>
        <v>7.4991563976167797E-5</v>
      </c>
      <c r="DH105" s="184">
        <f t="shared" si="543"/>
        <v>7.4991563976167797E-5</v>
      </c>
      <c r="DI105" s="184">
        <f t="shared" si="543"/>
        <v>7.4991563976167797E-5</v>
      </c>
      <c r="DJ105" s="184">
        <f t="shared" si="543"/>
        <v>7.4991563976167797E-5</v>
      </c>
      <c r="DK105" s="184">
        <f t="shared" si="543"/>
        <v>7.4991563976167797E-5</v>
      </c>
      <c r="DL105" s="184">
        <f t="shared" si="543"/>
        <v>7.4991563976167797E-5</v>
      </c>
      <c r="DM105" s="184">
        <f t="shared" si="543"/>
        <v>7.4991563976167797E-5</v>
      </c>
      <c r="DN105" s="184">
        <f t="shared" si="543"/>
        <v>7.4991563976167797E-5</v>
      </c>
      <c r="DO105" s="184">
        <f t="shared" si="543"/>
        <v>7.4991563976167797E-5</v>
      </c>
      <c r="DP105" s="184">
        <f t="shared" si="543"/>
        <v>7.4991563976167797E-5</v>
      </c>
      <c r="DQ105" s="184">
        <f t="shared" si="543"/>
        <v>7.4991563976167797E-5</v>
      </c>
      <c r="DR105" s="184">
        <f t="shared" si="543"/>
        <v>7.4991563976167797E-5</v>
      </c>
      <c r="DS105" s="184">
        <f t="shared" si="543"/>
        <v>7.4991563976167797E-5</v>
      </c>
      <c r="DT105" s="184">
        <f t="shared" si="543"/>
        <v>7.4991563976167797E-5</v>
      </c>
      <c r="DU105" s="184">
        <f t="shared" si="543"/>
        <v>7.4991563976167797E-5</v>
      </c>
      <c r="DV105" s="184">
        <f t="shared" si="543"/>
        <v>7.4991563976167797E-5</v>
      </c>
      <c r="DW105" s="184">
        <f t="shared" si="543"/>
        <v>7.4991563976167797E-5</v>
      </c>
      <c r="DX105" s="184">
        <f t="shared" si="543"/>
        <v>7.4991563976167797E-5</v>
      </c>
      <c r="DY105" s="184">
        <f t="shared" si="543"/>
        <v>7.4991563976167797E-5</v>
      </c>
      <c r="DZ105" s="184">
        <f t="shared" si="543"/>
        <v>7.4991563976167797E-5</v>
      </c>
      <c r="EA105" s="184">
        <f t="shared" si="543"/>
        <v>7.4991563976167797E-5</v>
      </c>
      <c r="EB105" s="184">
        <f t="shared" si="543"/>
        <v>7.4991563976167797E-5</v>
      </c>
      <c r="EC105" s="184">
        <f t="shared" si="543"/>
        <v>7.4991563976167797E-5</v>
      </c>
      <c r="ED105" s="184">
        <f t="shared" si="543"/>
        <v>7.4991563976167797E-5</v>
      </c>
      <c r="EE105" s="184">
        <f t="shared" si="543"/>
        <v>7.4991563976167797E-5</v>
      </c>
      <c r="EF105" s="184">
        <f t="shared" si="543"/>
        <v>7.4991563976167797E-5</v>
      </c>
      <c r="EG105" s="184">
        <f t="shared" si="543"/>
        <v>7.4991563976167797E-5</v>
      </c>
      <c r="EH105" s="184">
        <f t="shared" si="543"/>
        <v>7.4991563976167797E-5</v>
      </c>
      <c r="EI105" s="184">
        <f t="shared" si="543"/>
        <v>7.4991563976167797E-5</v>
      </c>
      <c r="EJ105" s="184">
        <f t="shared" ref="EJ105:FO105" si="544">((1+$F$105)^(1/EJ6)-1)*EJ12</f>
        <v>7.4991563976167797E-5</v>
      </c>
      <c r="EK105" s="184">
        <f t="shared" si="544"/>
        <v>7.4991563976167797E-5</v>
      </c>
      <c r="EL105" s="184">
        <f t="shared" si="544"/>
        <v>7.4991563976167797E-5</v>
      </c>
      <c r="EM105" s="184">
        <f t="shared" si="544"/>
        <v>7.4991563976167797E-5</v>
      </c>
      <c r="EN105" s="184">
        <f t="shared" si="544"/>
        <v>7.4991563976167797E-5</v>
      </c>
      <c r="EO105" s="184">
        <f t="shared" si="544"/>
        <v>7.4991563976167797E-5</v>
      </c>
      <c r="EP105" s="184">
        <f t="shared" si="544"/>
        <v>7.4991563976167797E-5</v>
      </c>
      <c r="EQ105" s="184">
        <f t="shared" si="544"/>
        <v>7.4991563976167797E-5</v>
      </c>
      <c r="ER105" s="184">
        <f t="shared" si="544"/>
        <v>7.4991563976167797E-5</v>
      </c>
      <c r="ES105" s="184">
        <f t="shared" si="544"/>
        <v>7.4991563976167797E-5</v>
      </c>
      <c r="ET105" s="184">
        <f t="shared" si="544"/>
        <v>7.4991563976167797E-5</v>
      </c>
      <c r="EU105" s="184">
        <f t="shared" si="544"/>
        <v>7.4991563976167797E-5</v>
      </c>
      <c r="EV105" s="184">
        <f t="shared" si="544"/>
        <v>7.4991563976167797E-5</v>
      </c>
      <c r="EW105" s="184">
        <f t="shared" si="544"/>
        <v>7.4991563976167797E-5</v>
      </c>
      <c r="EX105" s="184">
        <f t="shared" si="544"/>
        <v>7.4991563976167797E-5</v>
      </c>
      <c r="EY105" s="184">
        <f t="shared" si="544"/>
        <v>7.4991563976167797E-5</v>
      </c>
      <c r="EZ105" s="184">
        <f t="shared" si="544"/>
        <v>0</v>
      </c>
      <c r="FA105" s="184">
        <f t="shared" si="544"/>
        <v>0</v>
      </c>
      <c r="FB105" s="184">
        <f t="shared" si="544"/>
        <v>0</v>
      </c>
      <c r="FC105" s="184">
        <f t="shared" si="544"/>
        <v>0</v>
      </c>
      <c r="FD105" s="184">
        <f t="shared" si="544"/>
        <v>0</v>
      </c>
      <c r="FE105" s="184">
        <f t="shared" si="544"/>
        <v>0</v>
      </c>
      <c r="FF105" s="184">
        <f t="shared" si="544"/>
        <v>0</v>
      </c>
      <c r="FG105" s="184">
        <f t="shared" si="544"/>
        <v>0</v>
      </c>
      <c r="FH105" s="184">
        <f t="shared" si="544"/>
        <v>0</v>
      </c>
      <c r="FI105" s="184">
        <f t="shared" si="544"/>
        <v>0</v>
      </c>
      <c r="FJ105" s="184">
        <f t="shared" si="544"/>
        <v>0</v>
      </c>
      <c r="FK105" s="184">
        <f t="shared" si="544"/>
        <v>0</v>
      </c>
      <c r="FL105" s="184">
        <f t="shared" si="544"/>
        <v>0</v>
      </c>
      <c r="FM105" s="184">
        <f t="shared" si="544"/>
        <v>0</v>
      </c>
      <c r="FN105" s="184">
        <f t="shared" si="544"/>
        <v>0</v>
      </c>
      <c r="FO105" s="184">
        <f t="shared" si="544"/>
        <v>0</v>
      </c>
      <c r="FP105" s="184">
        <f t="shared" ref="FP105:GW105" si="545">((1+$F$105)^(1/FP6)-1)*FP12</f>
        <v>0</v>
      </c>
      <c r="FQ105" s="184">
        <f t="shared" si="545"/>
        <v>0</v>
      </c>
      <c r="FR105" s="184">
        <f t="shared" si="545"/>
        <v>0</v>
      </c>
      <c r="FS105" s="184">
        <f t="shared" si="545"/>
        <v>0</v>
      </c>
      <c r="FT105" s="184">
        <f t="shared" si="545"/>
        <v>0</v>
      </c>
      <c r="FU105" s="184">
        <f t="shared" si="545"/>
        <v>0</v>
      </c>
      <c r="FV105" s="184">
        <f t="shared" si="545"/>
        <v>0</v>
      </c>
      <c r="FW105" s="184">
        <f t="shared" si="545"/>
        <v>0</v>
      </c>
      <c r="FX105" s="184">
        <f t="shared" si="545"/>
        <v>0</v>
      </c>
      <c r="FY105" s="184">
        <f t="shared" si="545"/>
        <v>0</v>
      </c>
      <c r="FZ105" s="184">
        <f t="shared" si="545"/>
        <v>0</v>
      </c>
      <c r="GA105" s="184">
        <f t="shared" si="545"/>
        <v>0</v>
      </c>
      <c r="GB105" s="184">
        <f t="shared" si="545"/>
        <v>0</v>
      </c>
      <c r="GC105" s="184">
        <f t="shared" si="545"/>
        <v>0</v>
      </c>
      <c r="GD105" s="184">
        <f t="shared" si="545"/>
        <v>0</v>
      </c>
      <c r="GE105" s="184">
        <f t="shared" si="545"/>
        <v>0</v>
      </c>
      <c r="GF105" s="184">
        <f t="shared" si="545"/>
        <v>0</v>
      </c>
      <c r="GG105" s="184">
        <f t="shared" si="545"/>
        <v>0</v>
      </c>
      <c r="GH105" s="184">
        <f t="shared" si="545"/>
        <v>0</v>
      </c>
      <c r="GI105" s="184">
        <f t="shared" si="545"/>
        <v>0</v>
      </c>
      <c r="GJ105" s="184">
        <f t="shared" si="545"/>
        <v>0</v>
      </c>
      <c r="GK105" s="184">
        <f t="shared" si="545"/>
        <v>0</v>
      </c>
      <c r="GL105" s="184">
        <f t="shared" si="545"/>
        <v>0</v>
      </c>
      <c r="GM105" s="184">
        <f t="shared" si="545"/>
        <v>0</v>
      </c>
      <c r="GN105" s="184">
        <f t="shared" si="545"/>
        <v>0</v>
      </c>
      <c r="GO105" s="184">
        <f t="shared" si="545"/>
        <v>0</v>
      </c>
      <c r="GP105" s="184">
        <f t="shared" si="545"/>
        <v>0</v>
      </c>
      <c r="GQ105" s="184">
        <f t="shared" si="545"/>
        <v>0</v>
      </c>
      <c r="GR105" s="184">
        <f t="shared" si="545"/>
        <v>0</v>
      </c>
      <c r="GS105" s="184">
        <f t="shared" si="545"/>
        <v>0</v>
      </c>
      <c r="GT105" s="184">
        <f t="shared" si="545"/>
        <v>0</v>
      </c>
      <c r="GU105" s="184">
        <f t="shared" si="545"/>
        <v>0</v>
      </c>
      <c r="GV105" s="184">
        <f t="shared" si="545"/>
        <v>0</v>
      </c>
      <c r="GW105" s="184">
        <f t="shared" si="545"/>
        <v>0</v>
      </c>
    </row>
    <row r="106" spans="1:205" x14ac:dyDescent="0.3">
      <c r="D106" s="141" t="s">
        <v>264</v>
      </c>
      <c r="E106" s="12"/>
      <c r="F106" s="11"/>
      <c r="G106" s="12"/>
      <c r="K106" s="207">
        <v>1</v>
      </c>
      <c r="L106" s="184">
        <f t="shared" ref="L106:BW106" si="546">IF(L103,L104,K106*(1+L105))</f>
        <v>1</v>
      </c>
      <c r="M106" s="184">
        <f t="shared" si="546"/>
        <v>1</v>
      </c>
      <c r="N106" s="184">
        <f t="shared" si="546"/>
        <v>1</v>
      </c>
      <c r="O106" s="184">
        <f t="shared" si="546"/>
        <v>1</v>
      </c>
      <c r="P106" s="184">
        <f t="shared" si="546"/>
        <v>1</v>
      </c>
      <c r="Q106" s="184">
        <f t="shared" si="546"/>
        <v>1</v>
      </c>
      <c r="R106" s="184">
        <f t="shared" si="546"/>
        <v>1</v>
      </c>
      <c r="S106" s="184">
        <f t="shared" si="546"/>
        <v>1</v>
      </c>
      <c r="T106" s="184">
        <f t="shared" si="546"/>
        <v>1</v>
      </c>
      <c r="U106" s="184">
        <f t="shared" si="546"/>
        <v>1</v>
      </c>
      <c r="V106" s="184">
        <f t="shared" si="546"/>
        <v>1</v>
      </c>
      <c r="W106" s="184">
        <f t="shared" si="546"/>
        <v>1</v>
      </c>
      <c r="X106" s="184">
        <f t="shared" si="546"/>
        <v>1</v>
      </c>
      <c r="Y106" s="184">
        <f t="shared" si="546"/>
        <v>1</v>
      </c>
      <c r="Z106" s="184">
        <f t="shared" si="546"/>
        <v>1</v>
      </c>
      <c r="AA106" s="184">
        <f t="shared" si="546"/>
        <v>1</v>
      </c>
      <c r="AB106" s="184">
        <f t="shared" si="546"/>
        <v>1</v>
      </c>
      <c r="AC106" s="184">
        <f t="shared" si="546"/>
        <v>1</v>
      </c>
      <c r="AD106" s="184">
        <f t="shared" si="546"/>
        <v>1</v>
      </c>
      <c r="AE106" s="184">
        <f t="shared" si="546"/>
        <v>1</v>
      </c>
      <c r="AF106" s="184">
        <f t="shared" si="546"/>
        <v>1</v>
      </c>
      <c r="AG106" s="184">
        <f t="shared" si="546"/>
        <v>1</v>
      </c>
      <c r="AH106" s="184">
        <f t="shared" si="546"/>
        <v>1</v>
      </c>
      <c r="AI106" s="184">
        <f t="shared" si="546"/>
        <v>1</v>
      </c>
      <c r="AJ106" s="184">
        <f t="shared" si="546"/>
        <v>1</v>
      </c>
      <c r="AK106" s="184">
        <f t="shared" si="546"/>
        <v>1</v>
      </c>
      <c r="AL106" s="184">
        <f t="shared" si="546"/>
        <v>1</v>
      </c>
      <c r="AM106" s="184">
        <f t="shared" si="546"/>
        <v>1</v>
      </c>
      <c r="AN106" s="184">
        <f t="shared" si="546"/>
        <v>1</v>
      </c>
      <c r="AO106" s="184">
        <f t="shared" si="546"/>
        <v>1</v>
      </c>
      <c r="AP106" s="184">
        <f t="shared" si="546"/>
        <v>1</v>
      </c>
      <c r="AQ106" s="184">
        <f t="shared" si="546"/>
        <v>1</v>
      </c>
      <c r="AR106" s="184">
        <f t="shared" si="546"/>
        <v>1</v>
      </c>
      <c r="AS106" s="184">
        <f t="shared" si="546"/>
        <v>1</v>
      </c>
      <c r="AT106" s="184">
        <f t="shared" si="546"/>
        <v>1</v>
      </c>
      <c r="AU106" s="184">
        <f t="shared" si="546"/>
        <v>1</v>
      </c>
      <c r="AV106" s="184">
        <f t="shared" si="546"/>
        <v>1</v>
      </c>
      <c r="AW106" s="184">
        <f t="shared" si="546"/>
        <v>1</v>
      </c>
      <c r="AX106" s="184">
        <f t="shared" si="546"/>
        <v>1</v>
      </c>
      <c r="AY106" s="184">
        <f t="shared" si="546"/>
        <v>1</v>
      </c>
      <c r="AZ106" s="184">
        <f t="shared" si="546"/>
        <v>1</v>
      </c>
      <c r="BA106" s="184">
        <f t="shared" si="546"/>
        <v>1</v>
      </c>
      <c r="BB106" s="184">
        <f t="shared" si="546"/>
        <v>1</v>
      </c>
      <c r="BC106" s="184">
        <f t="shared" si="546"/>
        <v>1</v>
      </c>
      <c r="BD106" s="184">
        <f t="shared" si="546"/>
        <v>1.0000749915639762</v>
      </c>
      <c r="BE106" s="184">
        <f t="shared" si="546"/>
        <v>1.0001499887516869</v>
      </c>
      <c r="BF106" s="184">
        <f t="shared" si="546"/>
        <v>1.0002249915635542</v>
      </c>
      <c r="BG106" s="184">
        <f t="shared" si="546"/>
        <v>1.0002999999999995</v>
      </c>
      <c r="BH106" s="184">
        <f t="shared" si="546"/>
        <v>1.0003750140614449</v>
      </c>
      <c r="BI106" s="184">
        <f t="shared" si="546"/>
        <v>1.000450033748312</v>
      </c>
      <c r="BJ106" s="184">
        <f t="shared" si="546"/>
        <v>1.0005250590610228</v>
      </c>
      <c r="BK106" s="184">
        <f t="shared" si="546"/>
        <v>1.0006000899999992</v>
      </c>
      <c r="BL106" s="184">
        <f t="shared" si="546"/>
        <v>1.000675126565663</v>
      </c>
      <c r="BM106" s="184">
        <f t="shared" si="546"/>
        <v>1.0007501687584361</v>
      </c>
      <c r="BN106" s="184">
        <f t="shared" si="546"/>
        <v>1.0008252165787408</v>
      </c>
      <c r="BO106" s="184">
        <f t="shared" si="546"/>
        <v>1.0009002700269989</v>
      </c>
      <c r="BP106" s="184">
        <f t="shared" si="546"/>
        <v>1.002</v>
      </c>
      <c r="BQ106" s="184">
        <f t="shared" si="546"/>
        <v>1.0020751415471041</v>
      </c>
      <c r="BR106" s="184">
        <f t="shared" si="546"/>
        <v>1.0021502887291904</v>
      </c>
      <c r="BS106" s="184">
        <f t="shared" si="546"/>
        <v>1.0022254415466814</v>
      </c>
      <c r="BT106" s="184">
        <f t="shared" si="546"/>
        <v>1.0023005999999997</v>
      </c>
      <c r="BU106" s="184">
        <f t="shared" si="546"/>
        <v>1.0023757640895679</v>
      </c>
      <c r="BV106" s="184">
        <f t="shared" si="546"/>
        <v>1.0024509338158087</v>
      </c>
      <c r="BW106" s="184">
        <f t="shared" si="546"/>
        <v>1.0025261091791449</v>
      </c>
      <c r="BX106" s="184">
        <f t="shared" ref="BX106:EI106" si="547">IF(BX103,BX104,BW106*(1+BX105))</f>
        <v>1.0026012901799992</v>
      </c>
      <c r="BY106" s="184">
        <f t="shared" si="547"/>
        <v>1.0026764768187943</v>
      </c>
      <c r="BZ106" s="184">
        <f t="shared" si="547"/>
        <v>1.002751669095953</v>
      </c>
      <c r="CA106" s="184">
        <f t="shared" si="547"/>
        <v>1.0028268670118983</v>
      </c>
      <c r="CB106" s="184">
        <f t="shared" si="547"/>
        <v>1.004</v>
      </c>
      <c r="CC106" s="184">
        <f t="shared" si="547"/>
        <v>1.004075291530232</v>
      </c>
      <c r="CD106" s="184">
        <f t="shared" si="547"/>
        <v>1.0041505887066937</v>
      </c>
      <c r="CE106" s="184">
        <f t="shared" si="547"/>
        <v>1.0042258915298083</v>
      </c>
      <c r="CF106" s="184">
        <f t="shared" si="547"/>
        <v>1.0043011999999996</v>
      </c>
      <c r="CG106" s="184">
        <f t="shared" si="547"/>
        <v>1.0043765141176908</v>
      </c>
      <c r="CH106" s="184">
        <f t="shared" si="547"/>
        <v>1.0044518338833055</v>
      </c>
      <c r="CI106" s="184">
        <f t="shared" si="547"/>
        <v>1.0045271592972671</v>
      </c>
      <c r="CJ106" s="184">
        <f t="shared" si="547"/>
        <v>1.0046024903599993</v>
      </c>
      <c r="CK106" s="184">
        <f t="shared" si="547"/>
        <v>1.0046778270719257</v>
      </c>
      <c r="CL106" s="184">
        <f t="shared" si="547"/>
        <v>1.0047531694334699</v>
      </c>
      <c r="CM106" s="184">
        <f t="shared" si="547"/>
        <v>1.0048285174450557</v>
      </c>
      <c r="CN106" s="184">
        <f t="shared" si="547"/>
        <v>1.008</v>
      </c>
      <c r="CO106" s="184">
        <f t="shared" si="547"/>
        <v>1.0080755914964881</v>
      </c>
      <c r="CP106" s="184">
        <f t="shared" si="547"/>
        <v>1.0081511886617005</v>
      </c>
      <c r="CQ106" s="184">
        <f t="shared" si="547"/>
        <v>1.0082267914960628</v>
      </c>
      <c r="CR106" s="184">
        <f t="shared" si="547"/>
        <v>1.0083023999999998</v>
      </c>
      <c r="CS106" s="184">
        <f t="shared" si="547"/>
        <v>1.0083780141739367</v>
      </c>
      <c r="CT106" s="184">
        <f t="shared" si="547"/>
        <v>1.0084536340182988</v>
      </c>
      <c r="CU106" s="184">
        <f t="shared" si="547"/>
        <v>1.0085292595335114</v>
      </c>
      <c r="CV106" s="184">
        <f t="shared" si="547"/>
        <v>1.0086048907199996</v>
      </c>
      <c r="CW106" s="184">
        <f t="shared" si="547"/>
        <v>1.0086805275781887</v>
      </c>
      <c r="CX106" s="184">
        <f t="shared" si="547"/>
        <v>1.0087561701085042</v>
      </c>
      <c r="CY106" s="184">
        <f t="shared" si="547"/>
        <v>1.0088318183113711</v>
      </c>
      <c r="CZ106" s="184">
        <f t="shared" si="547"/>
        <v>1.012</v>
      </c>
      <c r="DA106" s="184">
        <f t="shared" si="547"/>
        <v>1.0120758914627439</v>
      </c>
      <c r="DB106" s="184">
        <f t="shared" si="547"/>
        <v>1.0121517886167073</v>
      </c>
      <c r="DC106" s="184">
        <f t="shared" si="547"/>
        <v>1.0122276914623169</v>
      </c>
      <c r="DD106" s="184">
        <f t="shared" si="547"/>
        <v>1.0123035999999996</v>
      </c>
      <c r="DE106" s="184">
        <f t="shared" si="547"/>
        <v>1.0123795142301824</v>
      </c>
      <c r="DF106" s="184">
        <f t="shared" si="547"/>
        <v>1.0124554341532919</v>
      </c>
      <c r="DG106" s="184">
        <f t="shared" si="547"/>
        <v>1.0125313597697552</v>
      </c>
      <c r="DH106" s="184">
        <f t="shared" si="547"/>
        <v>1.0126072910799992</v>
      </c>
      <c r="DI106" s="184">
        <f t="shared" si="547"/>
        <v>1.0126832280844511</v>
      </c>
      <c r="DJ106" s="184">
        <f t="shared" si="547"/>
        <v>1.0127591707835375</v>
      </c>
      <c r="DK106" s="184">
        <f t="shared" si="547"/>
        <v>1.0128351191776859</v>
      </c>
      <c r="DL106" s="184">
        <f t="shared" si="547"/>
        <v>1.016</v>
      </c>
      <c r="DM106" s="184">
        <f t="shared" si="547"/>
        <v>1.0160761914289997</v>
      </c>
      <c r="DN106" s="184">
        <f t="shared" si="547"/>
        <v>1.0161523885717139</v>
      </c>
      <c r="DO106" s="184">
        <f t="shared" si="547"/>
        <v>1.0162285914285709</v>
      </c>
      <c r="DP106" s="184">
        <f t="shared" si="547"/>
        <v>1.0163047999999995</v>
      </c>
      <c r="DQ106" s="184">
        <f t="shared" si="547"/>
        <v>1.016381014286428</v>
      </c>
      <c r="DR106" s="184">
        <f t="shared" si="547"/>
        <v>1.0164572342882849</v>
      </c>
      <c r="DS106" s="184">
        <f t="shared" si="547"/>
        <v>1.0165334600059992</v>
      </c>
      <c r="DT106" s="184">
        <f t="shared" si="547"/>
        <v>1.0166096914399991</v>
      </c>
      <c r="DU106" s="184">
        <f t="shared" si="547"/>
        <v>1.0166859285907135</v>
      </c>
      <c r="DV106" s="184">
        <f t="shared" si="547"/>
        <v>1.0167621714585711</v>
      </c>
      <c r="DW106" s="184">
        <f t="shared" si="547"/>
        <v>1.0168384200440006</v>
      </c>
      <c r="DX106" s="184">
        <f t="shared" si="547"/>
        <v>1.02</v>
      </c>
      <c r="DY106" s="184">
        <f t="shared" si="547"/>
        <v>1.0200764913952558</v>
      </c>
      <c r="DZ106" s="184">
        <f t="shared" si="547"/>
        <v>1.0201529885267209</v>
      </c>
      <c r="EA106" s="184">
        <f t="shared" si="547"/>
        <v>1.0202294913948255</v>
      </c>
      <c r="EB106" s="184">
        <f t="shared" si="547"/>
        <v>1.0203059999999999</v>
      </c>
      <c r="EC106" s="184">
        <f t="shared" si="547"/>
        <v>1.0203825143426741</v>
      </c>
      <c r="ED106" s="184">
        <f t="shared" si="547"/>
        <v>1.0204590344232787</v>
      </c>
      <c r="EE106" s="184">
        <f t="shared" si="547"/>
        <v>1.0205355602422437</v>
      </c>
      <c r="EF106" s="184">
        <f t="shared" si="547"/>
        <v>1.0206120917999995</v>
      </c>
      <c r="EG106" s="184">
        <f t="shared" si="547"/>
        <v>1.0206886290969766</v>
      </c>
      <c r="EH106" s="184">
        <f t="shared" si="547"/>
        <v>1.0207651721336053</v>
      </c>
      <c r="EI106" s="184">
        <f t="shared" si="547"/>
        <v>1.020841720910316</v>
      </c>
      <c r="EJ106" s="184">
        <f t="shared" ref="EJ106:EZ106" si="548">IF(EJ103,EJ104,EI106*(1+EJ105))</f>
        <v>1.024</v>
      </c>
      <c r="EK106" s="184">
        <f t="shared" si="548"/>
        <v>1.0240767913615116</v>
      </c>
      <c r="EL106" s="184">
        <f t="shared" si="548"/>
        <v>1.0241535884817274</v>
      </c>
      <c r="EM106" s="184">
        <f t="shared" si="548"/>
        <v>1.0242303913610795</v>
      </c>
      <c r="EN106" s="184">
        <f t="shared" si="548"/>
        <v>1.0243071999999995</v>
      </c>
      <c r="EO106" s="184">
        <f t="shared" si="548"/>
        <v>1.0243840143989196</v>
      </c>
      <c r="EP106" s="184">
        <f t="shared" si="548"/>
        <v>1.0244608345582715</v>
      </c>
      <c r="EQ106" s="184">
        <f t="shared" si="548"/>
        <v>1.0245376604784875</v>
      </c>
      <c r="ER106" s="184">
        <f t="shared" si="548"/>
        <v>1.0246144921599993</v>
      </c>
      <c r="ES106" s="184">
        <f t="shared" si="548"/>
        <v>1.0246913296032392</v>
      </c>
      <c r="ET106" s="184">
        <f t="shared" si="548"/>
        <v>1.0247681728086389</v>
      </c>
      <c r="EU106" s="184">
        <f t="shared" si="548"/>
        <v>1.0248450217766307</v>
      </c>
      <c r="EV106" s="184">
        <f t="shared" si="548"/>
        <v>1.028</v>
      </c>
      <c r="EW106" s="184">
        <f t="shared" si="548"/>
        <v>1.0280770913277675</v>
      </c>
      <c r="EX106" s="184">
        <f t="shared" si="548"/>
        <v>1.0281541884367342</v>
      </c>
      <c r="EY106" s="184">
        <f t="shared" si="548"/>
        <v>1.0282312913273337</v>
      </c>
      <c r="EZ106" s="184">
        <f t="shared" si="548"/>
        <v>1.0282312913273337</v>
      </c>
      <c r="FA106" s="184">
        <f t="shared" ref="FA106" si="549">IF(FA103,FA104,EZ106*(1+FA105))</f>
        <v>1.0282312913273337</v>
      </c>
      <c r="FB106" s="184">
        <f t="shared" ref="FB106" si="550">IF(FB103,FB104,FA106*(1+FB105))</f>
        <v>1.0282312913273337</v>
      </c>
      <c r="FC106" s="184">
        <f t="shared" ref="FC106" si="551">IF(FC103,FC104,FB106*(1+FC105))</f>
        <v>1.0282312913273337</v>
      </c>
      <c r="FD106" s="184">
        <f t="shared" ref="FD106" si="552">IF(FD103,FD104,FC106*(1+FD105))</f>
        <v>1.0282312913273337</v>
      </c>
      <c r="FE106" s="184">
        <f t="shared" ref="FE106" si="553">IF(FE103,FE104,FD106*(1+FE105))</f>
        <v>1.0282312913273337</v>
      </c>
      <c r="FF106" s="184">
        <f t="shared" ref="FF106" si="554">IF(FF103,FF104,FE106*(1+FF105))</f>
        <v>1.0282312913273337</v>
      </c>
      <c r="FG106" s="184">
        <f t="shared" ref="FG106" si="555">IF(FG103,FG104,FF106*(1+FG105))</f>
        <v>1.0282312913273337</v>
      </c>
      <c r="FH106" s="184">
        <f t="shared" ref="FH106" si="556">IF(FH103,FH104,FG106*(1+FH105))</f>
        <v>1.032</v>
      </c>
      <c r="FI106" s="184">
        <f t="shared" ref="FI106" si="557">IF(FI103,FI104,FH106*(1+FI105))</f>
        <v>1.032</v>
      </c>
      <c r="FJ106" s="184">
        <f t="shared" ref="FJ106" si="558">IF(FJ103,FJ104,FI106*(1+FJ105))</f>
        <v>1.032</v>
      </c>
      <c r="FK106" s="184">
        <f t="shared" ref="FK106" si="559">IF(FK103,FK104,FJ106*(1+FK105))</f>
        <v>1.032</v>
      </c>
      <c r="FL106" s="184">
        <f t="shared" ref="FL106" si="560">IF(FL103,FL104,FK106*(1+FL105))</f>
        <v>1.032</v>
      </c>
      <c r="FM106" s="184">
        <f t="shared" ref="FM106" si="561">IF(FM103,FM104,FL106*(1+FM105))</f>
        <v>1.032</v>
      </c>
      <c r="FN106" s="184">
        <f t="shared" ref="FN106" si="562">IF(FN103,FN104,FM106*(1+FN105))</f>
        <v>1.032</v>
      </c>
      <c r="FO106" s="184">
        <f t="shared" ref="FO106" si="563">IF(FO103,FO104,FN106*(1+FO105))</f>
        <v>1.032</v>
      </c>
      <c r="FP106" s="184">
        <f t="shared" ref="FP106" si="564">IF(FP103,FP104,FO106*(1+FP105))</f>
        <v>1.032</v>
      </c>
      <c r="FQ106" s="184">
        <f t="shared" ref="FQ106" si="565">IF(FQ103,FQ104,FP106*(1+FQ105))</f>
        <v>1.032</v>
      </c>
      <c r="FR106" s="184">
        <f t="shared" ref="FR106" si="566">IF(FR103,FR104,FQ106*(1+FR105))</f>
        <v>1.032</v>
      </c>
      <c r="FS106" s="184">
        <f t="shared" ref="FS106" si="567">IF(FS103,FS104,FR106*(1+FS105))</f>
        <v>1.032</v>
      </c>
      <c r="FT106" s="184">
        <f t="shared" ref="FT106" si="568">IF(FT103,FT104,FS106*(1+FT105))</f>
        <v>1.036</v>
      </c>
      <c r="FU106" s="184">
        <f t="shared" ref="FU106" si="569">IF(FU103,FU104,FT106*(1+FU105))</f>
        <v>1.036</v>
      </c>
      <c r="FV106" s="184">
        <f t="shared" ref="FV106" si="570">IF(FV103,FV104,FU106*(1+FV105))</f>
        <v>1.036</v>
      </c>
      <c r="FW106" s="184">
        <f t="shared" ref="FW106" si="571">IF(FW103,FW104,FV106*(1+FW105))</f>
        <v>1.036</v>
      </c>
      <c r="FX106" s="184">
        <f t="shared" ref="FX106" si="572">IF(FX103,FX104,FW106*(1+FX105))</f>
        <v>1.036</v>
      </c>
      <c r="FY106" s="184">
        <f t="shared" ref="FY106" si="573">IF(FY103,FY104,FX106*(1+FY105))</f>
        <v>1.036</v>
      </c>
      <c r="FZ106" s="184">
        <f t="shared" ref="FZ106" si="574">IF(FZ103,FZ104,FY106*(1+FZ105))</f>
        <v>1.036</v>
      </c>
      <c r="GA106" s="184">
        <f t="shared" ref="GA106" si="575">IF(GA103,GA104,FZ106*(1+GA105))</f>
        <v>1.036</v>
      </c>
      <c r="GB106" s="184">
        <f t="shared" ref="GB106" si="576">IF(GB103,GB104,GA106*(1+GB105))</f>
        <v>1.036</v>
      </c>
      <c r="GC106" s="184">
        <f t="shared" ref="GC106" si="577">IF(GC103,GC104,GB106*(1+GC105))</f>
        <v>1.036</v>
      </c>
      <c r="GD106" s="184">
        <f t="shared" ref="GD106" si="578">IF(GD103,GD104,GC106*(1+GD105))</f>
        <v>1.036</v>
      </c>
      <c r="GE106" s="184">
        <f t="shared" ref="GE106" si="579">IF(GE103,GE104,GD106*(1+GE105))</f>
        <v>1.036</v>
      </c>
      <c r="GF106" s="184">
        <f t="shared" ref="GF106" si="580">IF(GF103,GF104,GE106*(1+GF105))</f>
        <v>1.04</v>
      </c>
      <c r="GG106" s="184">
        <f t="shared" ref="GG106" si="581">IF(GG103,GG104,GF106*(1+GG105))</f>
        <v>1.04</v>
      </c>
      <c r="GH106" s="184">
        <f t="shared" ref="GH106" si="582">IF(GH103,GH104,GG106*(1+GH105))</f>
        <v>1.04</v>
      </c>
      <c r="GI106" s="184">
        <f t="shared" ref="GI106" si="583">IF(GI103,GI104,GH106*(1+GI105))</f>
        <v>1.04</v>
      </c>
      <c r="GJ106" s="184">
        <f t="shared" ref="GJ106" si="584">IF(GJ103,GJ104,GI106*(1+GJ105))</f>
        <v>1.04</v>
      </c>
      <c r="GK106" s="184">
        <f t="shared" ref="GK106" si="585">IF(GK103,GK104,GJ106*(1+GK105))</f>
        <v>1.04</v>
      </c>
      <c r="GL106" s="184">
        <f t="shared" ref="GL106" si="586">IF(GL103,GL104,GK106*(1+GL105))</f>
        <v>1.04</v>
      </c>
      <c r="GM106" s="184">
        <f t="shared" ref="GM106" si="587">IF(GM103,GM104,GL106*(1+GM105))</f>
        <v>1.04</v>
      </c>
      <c r="GN106" s="184">
        <f t="shared" ref="GN106" si="588">IF(GN103,GN104,GM106*(1+GN105))</f>
        <v>1.04</v>
      </c>
      <c r="GO106" s="184">
        <f t="shared" ref="GO106" si="589">IF(GO103,GO104,GN106*(1+GO105))</f>
        <v>1.04</v>
      </c>
      <c r="GP106" s="184">
        <f t="shared" ref="GP106" si="590">IF(GP103,GP104,GO106*(1+GP105))</f>
        <v>1.04</v>
      </c>
      <c r="GQ106" s="184">
        <f t="shared" ref="GQ106" si="591">IF(GQ103,GQ104,GP106*(1+GQ105))</f>
        <v>1.04</v>
      </c>
      <c r="GR106" s="184">
        <f t="shared" ref="GR106" si="592">IF(GR103,GR104,GQ106*(1+GR105))</f>
        <v>1.04</v>
      </c>
      <c r="GS106" s="184">
        <f t="shared" ref="GS106" si="593">IF(GS103,GS104,GR106*(1+GS105))</f>
        <v>1.04</v>
      </c>
      <c r="GT106" s="184">
        <f t="shared" ref="GT106" si="594">IF(GT103,GT104,GS106*(1+GT105))</f>
        <v>1.04</v>
      </c>
      <c r="GU106" s="184">
        <f t="shared" ref="GU106" si="595">IF(GU103,GU104,GT106*(1+GU105))</f>
        <v>1.04</v>
      </c>
      <c r="GV106" s="184">
        <f t="shared" ref="GV106" si="596">IF(GV103,GV104,GU106*(1+GV105))</f>
        <v>1.04</v>
      </c>
      <c r="GW106" s="184">
        <f t="shared" ref="GW106" si="597">IF(GW103,GW104,GV106*(1+GW105))</f>
        <v>1.04</v>
      </c>
    </row>
    <row r="107" spans="1:205" x14ac:dyDescent="0.3">
      <c r="D107" s="141" t="s">
        <v>285</v>
      </c>
      <c r="E107" s="127" t="s">
        <v>266</v>
      </c>
      <c r="F107" s="7"/>
      <c r="L107" s="181">
        <f t="shared" ref="L107:BW107" si="598">L106*L101</f>
        <v>6516.24</v>
      </c>
      <c r="M107" s="181">
        <f t="shared" si="598"/>
        <v>6516.24</v>
      </c>
      <c r="N107" s="181">
        <f t="shared" si="598"/>
        <v>6516.24</v>
      </c>
      <c r="O107" s="181">
        <f t="shared" si="598"/>
        <v>6516.24</v>
      </c>
      <c r="P107" s="181">
        <f t="shared" si="598"/>
        <v>6516.24</v>
      </c>
      <c r="Q107" s="181">
        <f t="shared" si="598"/>
        <v>6516.24</v>
      </c>
      <c r="R107" s="181">
        <f t="shared" si="598"/>
        <v>6516.24</v>
      </c>
      <c r="S107" s="181">
        <f t="shared" si="598"/>
        <v>6516.24</v>
      </c>
      <c r="T107" s="181">
        <f t="shared" si="598"/>
        <v>6516.24</v>
      </c>
      <c r="U107" s="181">
        <f t="shared" si="598"/>
        <v>6516.24</v>
      </c>
      <c r="V107" s="181">
        <f t="shared" si="598"/>
        <v>6516.24</v>
      </c>
      <c r="W107" s="181">
        <f t="shared" si="598"/>
        <v>6516.24</v>
      </c>
      <c r="X107" s="181">
        <f t="shared" si="598"/>
        <v>6516.24</v>
      </c>
      <c r="Y107" s="181">
        <f t="shared" si="598"/>
        <v>6516.24</v>
      </c>
      <c r="Z107" s="181">
        <f t="shared" si="598"/>
        <v>6516.24</v>
      </c>
      <c r="AA107" s="181">
        <f t="shared" si="598"/>
        <v>6516.24</v>
      </c>
      <c r="AB107" s="181">
        <f t="shared" si="598"/>
        <v>6516.24</v>
      </c>
      <c r="AC107" s="181">
        <f t="shared" si="598"/>
        <v>6516.24</v>
      </c>
      <c r="AD107" s="181">
        <f t="shared" si="598"/>
        <v>6516.24</v>
      </c>
      <c r="AE107" s="181">
        <f t="shared" si="598"/>
        <v>6516.24</v>
      </c>
      <c r="AF107" s="181">
        <f t="shared" si="598"/>
        <v>6516.24</v>
      </c>
      <c r="AG107" s="181">
        <f t="shared" si="598"/>
        <v>6516.24</v>
      </c>
      <c r="AH107" s="181">
        <f t="shared" si="598"/>
        <v>6516.24</v>
      </c>
      <c r="AI107" s="181">
        <f t="shared" si="598"/>
        <v>6516.24</v>
      </c>
      <c r="AJ107" s="181">
        <f t="shared" si="598"/>
        <v>6516.24</v>
      </c>
      <c r="AK107" s="181">
        <f t="shared" si="598"/>
        <v>6516.24</v>
      </c>
      <c r="AL107" s="181">
        <f t="shared" si="598"/>
        <v>6516.24</v>
      </c>
      <c r="AM107" s="181">
        <f t="shared" si="598"/>
        <v>6516.24</v>
      </c>
      <c r="AN107" s="181">
        <f t="shared" si="598"/>
        <v>6516.24</v>
      </c>
      <c r="AO107" s="181">
        <f t="shared" si="598"/>
        <v>6516.24</v>
      </c>
      <c r="AP107" s="181">
        <f t="shared" si="598"/>
        <v>6516.24</v>
      </c>
      <c r="AQ107" s="181">
        <f t="shared" si="598"/>
        <v>6516.24</v>
      </c>
      <c r="AR107" s="181">
        <f t="shared" si="598"/>
        <v>6516.24</v>
      </c>
      <c r="AS107" s="181">
        <f t="shared" si="598"/>
        <v>6516.24</v>
      </c>
      <c r="AT107" s="181">
        <f t="shared" si="598"/>
        <v>6516.24</v>
      </c>
      <c r="AU107" s="181">
        <f t="shared" si="598"/>
        <v>6516.24</v>
      </c>
      <c r="AV107" s="181">
        <f t="shared" si="598"/>
        <v>6516.24</v>
      </c>
      <c r="AW107" s="181">
        <f t="shared" si="598"/>
        <v>6516.24</v>
      </c>
      <c r="AX107" s="181">
        <f t="shared" si="598"/>
        <v>6516.24</v>
      </c>
      <c r="AY107" s="181">
        <f t="shared" si="598"/>
        <v>6516.24</v>
      </c>
      <c r="AZ107" s="181">
        <f t="shared" si="598"/>
        <v>6516.24</v>
      </c>
      <c r="BA107" s="181">
        <f t="shared" si="598"/>
        <v>6516.24</v>
      </c>
      <c r="BB107" s="181">
        <f t="shared" si="598"/>
        <v>6516.24</v>
      </c>
      <c r="BC107" s="181">
        <f t="shared" si="598"/>
        <v>6516.24</v>
      </c>
      <c r="BD107" s="181">
        <f t="shared" si="598"/>
        <v>6516.7286630288436</v>
      </c>
      <c r="BE107" s="181">
        <f t="shared" si="598"/>
        <v>6517.2173627032926</v>
      </c>
      <c r="BF107" s="181">
        <f t="shared" si="598"/>
        <v>6517.7060990260943</v>
      </c>
      <c r="BG107" s="181">
        <f t="shared" si="598"/>
        <v>6518.1948719999964</v>
      </c>
      <c r="BH107" s="181">
        <f t="shared" si="598"/>
        <v>6518.6836816277491</v>
      </c>
      <c r="BI107" s="181">
        <f t="shared" si="598"/>
        <v>6519.1725279121001</v>
      </c>
      <c r="BJ107" s="181">
        <f t="shared" si="598"/>
        <v>6519.6614108557997</v>
      </c>
      <c r="BK107" s="181">
        <f t="shared" si="598"/>
        <v>6520.1503304615944</v>
      </c>
      <c r="BL107" s="181">
        <f t="shared" si="598"/>
        <v>6520.6392867322356</v>
      </c>
      <c r="BM107" s="181">
        <f t="shared" si="598"/>
        <v>6521.1282796704718</v>
      </c>
      <c r="BN107" s="181">
        <f t="shared" si="598"/>
        <v>6521.6173092790541</v>
      </c>
      <c r="BO107" s="181">
        <f t="shared" si="598"/>
        <v>6522.1063755607311</v>
      </c>
      <c r="BP107" s="181">
        <f t="shared" si="598"/>
        <v>6529.2724799999996</v>
      </c>
      <c r="BQ107" s="181">
        <f t="shared" si="598"/>
        <v>6529.7621203549015</v>
      </c>
      <c r="BR107" s="181">
        <f t="shared" si="598"/>
        <v>6530.2517974286993</v>
      </c>
      <c r="BS107" s="181">
        <f t="shared" si="598"/>
        <v>6530.741511224147</v>
      </c>
      <c r="BT107" s="181">
        <f t="shared" si="598"/>
        <v>6531.2312617439975</v>
      </c>
      <c r="BU107" s="181">
        <f t="shared" si="598"/>
        <v>6531.7210489910058</v>
      </c>
      <c r="BV107" s="181">
        <f t="shared" si="598"/>
        <v>6532.2108729679258</v>
      </c>
      <c r="BW107" s="181">
        <f t="shared" si="598"/>
        <v>6532.7007336775105</v>
      </c>
      <c r="BX107" s="181">
        <f t="shared" ref="BX107:EI107" si="599">BX106*BX101</f>
        <v>6533.1906311225175</v>
      </c>
      <c r="BY107" s="181">
        <f t="shared" si="599"/>
        <v>6533.6805653056999</v>
      </c>
      <c r="BZ107" s="181">
        <f t="shared" si="599"/>
        <v>6534.1705362298126</v>
      </c>
      <c r="CA107" s="181">
        <f t="shared" si="599"/>
        <v>6534.6605438976121</v>
      </c>
      <c r="CB107" s="181">
        <f t="shared" si="599"/>
        <v>6542.3049599999995</v>
      </c>
      <c r="CC107" s="181">
        <f t="shared" si="599"/>
        <v>6542.7955776809586</v>
      </c>
      <c r="CD107" s="181">
        <f t="shared" si="599"/>
        <v>6543.2862321541061</v>
      </c>
      <c r="CE107" s="181">
        <f t="shared" si="599"/>
        <v>6543.7769234221978</v>
      </c>
      <c r="CF107" s="181">
        <f t="shared" si="599"/>
        <v>6544.2676514879968</v>
      </c>
      <c r="CG107" s="181">
        <f t="shared" si="599"/>
        <v>6544.7584163542615</v>
      </c>
      <c r="CH107" s="181">
        <f t="shared" si="599"/>
        <v>6545.2492180237505</v>
      </c>
      <c r="CI107" s="181">
        <f t="shared" si="599"/>
        <v>6545.740056499224</v>
      </c>
      <c r="CJ107" s="181">
        <f t="shared" si="599"/>
        <v>6546.2309317834415</v>
      </c>
      <c r="CK107" s="181">
        <f t="shared" si="599"/>
        <v>6546.7218438791642</v>
      </c>
      <c r="CL107" s="181">
        <f t="shared" si="599"/>
        <v>6547.2127927891543</v>
      </c>
      <c r="CM107" s="181">
        <f t="shared" si="599"/>
        <v>6547.7037785161701</v>
      </c>
      <c r="CN107" s="181">
        <f t="shared" si="599"/>
        <v>6568.3699200000001</v>
      </c>
      <c r="CO107" s="181">
        <f t="shared" si="599"/>
        <v>6568.8624923330754</v>
      </c>
      <c r="CP107" s="181">
        <f t="shared" si="599"/>
        <v>6569.3551016049187</v>
      </c>
      <c r="CQ107" s="181">
        <f t="shared" si="599"/>
        <v>6569.847747818304</v>
      </c>
      <c r="CR107" s="181">
        <f t="shared" si="599"/>
        <v>6570.340430975999</v>
      </c>
      <c r="CS107" s="181">
        <f t="shared" si="599"/>
        <v>6570.833151080773</v>
      </c>
      <c r="CT107" s="181">
        <f t="shared" si="599"/>
        <v>6571.325908135399</v>
      </c>
      <c r="CU107" s="181">
        <f t="shared" si="599"/>
        <v>6571.8187021426475</v>
      </c>
      <c r="CV107" s="181">
        <f t="shared" si="599"/>
        <v>6572.3115331052895</v>
      </c>
      <c r="CW107" s="181">
        <f t="shared" si="599"/>
        <v>6572.8044010260965</v>
      </c>
      <c r="CX107" s="181">
        <f t="shared" si="599"/>
        <v>6573.2973059078386</v>
      </c>
      <c r="CY107" s="181">
        <f t="shared" si="599"/>
        <v>6573.7902477532889</v>
      </c>
      <c r="CZ107" s="181">
        <f t="shared" si="599"/>
        <v>6594.4348799999998</v>
      </c>
      <c r="DA107" s="181">
        <f t="shared" si="599"/>
        <v>6594.9294069851903</v>
      </c>
      <c r="DB107" s="181">
        <f t="shared" si="599"/>
        <v>6595.4239710557322</v>
      </c>
      <c r="DC107" s="181">
        <f t="shared" si="599"/>
        <v>6595.9185722144084</v>
      </c>
      <c r="DD107" s="181">
        <f t="shared" si="599"/>
        <v>6596.4132104639975</v>
      </c>
      <c r="DE107" s="181">
        <f t="shared" si="599"/>
        <v>6596.9078858072835</v>
      </c>
      <c r="DF107" s="181">
        <f t="shared" si="599"/>
        <v>6597.4025982470466</v>
      </c>
      <c r="DG107" s="181">
        <f t="shared" si="599"/>
        <v>6597.8973477860691</v>
      </c>
      <c r="DH107" s="181">
        <f t="shared" si="599"/>
        <v>6598.3921344271339</v>
      </c>
      <c r="DI107" s="181">
        <f t="shared" si="599"/>
        <v>6598.8869581730232</v>
      </c>
      <c r="DJ107" s="181">
        <f t="shared" si="599"/>
        <v>6599.3818190265183</v>
      </c>
      <c r="DK107" s="181">
        <f t="shared" si="599"/>
        <v>6599.876716990404</v>
      </c>
      <c r="DL107" s="181">
        <f t="shared" si="599"/>
        <v>6620.4998399999995</v>
      </c>
      <c r="DM107" s="181">
        <f t="shared" si="599"/>
        <v>6620.9963216373053</v>
      </c>
      <c r="DN107" s="181">
        <f t="shared" si="599"/>
        <v>6621.4928405065448</v>
      </c>
      <c r="DO107" s="181">
        <f t="shared" si="599"/>
        <v>6621.989396610511</v>
      </c>
      <c r="DP107" s="181">
        <f t="shared" si="599"/>
        <v>6622.4859899519961</v>
      </c>
      <c r="DQ107" s="181">
        <f t="shared" si="599"/>
        <v>6622.9826205337931</v>
      </c>
      <c r="DR107" s="181">
        <f t="shared" si="599"/>
        <v>6623.4792883586933</v>
      </c>
      <c r="DS107" s="181">
        <f t="shared" si="599"/>
        <v>6623.9759934294916</v>
      </c>
      <c r="DT107" s="181">
        <f t="shared" si="599"/>
        <v>6624.4727357489801</v>
      </c>
      <c r="DU107" s="181">
        <f t="shared" si="599"/>
        <v>6624.9695153199509</v>
      </c>
      <c r="DV107" s="181">
        <f t="shared" si="599"/>
        <v>6625.466332145199</v>
      </c>
      <c r="DW107" s="181">
        <f t="shared" si="599"/>
        <v>6625.9631862275182</v>
      </c>
      <c r="DX107" s="181">
        <f t="shared" si="599"/>
        <v>6646.5648000000001</v>
      </c>
      <c r="DY107" s="181">
        <f t="shared" si="599"/>
        <v>6647.0632362894212</v>
      </c>
      <c r="DZ107" s="181">
        <f t="shared" si="599"/>
        <v>6647.5617099573592</v>
      </c>
      <c r="EA107" s="181">
        <f t="shared" si="599"/>
        <v>6648.0602210066181</v>
      </c>
      <c r="EB107" s="181">
        <f t="shared" si="599"/>
        <v>6648.5587694399992</v>
      </c>
      <c r="EC107" s="181">
        <f t="shared" si="599"/>
        <v>6649.0573552603064</v>
      </c>
      <c r="ED107" s="181">
        <f t="shared" si="599"/>
        <v>6649.5559784703455</v>
      </c>
      <c r="EE107" s="181">
        <f t="shared" si="599"/>
        <v>6650.0546390729178</v>
      </c>
      <c r="EF107" s="181">
        <f t="shared" si="599"/>
        <v>6650.5533370708281</v>
      </c>
      <c r="EG107" s="181">
        <f t="shared" si="599"/>
        <v>6651.0520724668822</v>
      </c>
      <c r="EH107" s="181">
        <f t="shared" si="599"/>
        <v>6651.5508452638842</v>
      </c>
      <c r="EI107" s="181">
        <f t="shared" si="599"/>
        <v>6652.049655464637</v>
      </c>
      <c r="EJ107" s="181">
        <f t="shared" ref="EJ107:EZ107" si="600">EJ106*EJ101</f>
        <v>6672.6297599999998</v>
      </c>
      <c r="EK107" s="181">
        <f t="shared" si="600"/>
        <v>6673.1301509415362</v>
      </c>
      <c r="EL107" s="181">
        <f t="shared" si="600"/>
        <v>6673.6305794081718</v>
      </c>
      <c r="EM107" s="181">
        <f t="shared" si="600"/>
        <v>6674.1310454027207</v>
      </c>
      <c r="EN107" s="181">
        <f t="shared" si="600"/>
        <v>6674.6315489279968</v>
      </c>
      <c r="EO107" s="181">
        <f t="shared" si="600"/>
        <v>6675.1320899868151</v>
      </c>
      <c r="EP107" s="181">
        <f t="shared" si="600"/>
        <v>6675.6326685819913</v>
      </c>
      <c r="EQ107" s="181">
        <f t="shared" si="600"/>
        <v>6676.1332847163394</v>
      </c>
      <c r="ER107" s="181">
        <f t="shared" si="600"/>
        <v>6676.6339383926743</v>
      </c>
      <c r="ES107" s="181">
        <f t="shared" si="600"/>
        <v>6677.1346296138108</v>
      </c>
      <c r="ET107" s="181">
        <f t="shared" si="600"/>
        <v>6677.6353583825648</v>
      </c>
      <c r="EU107" s="181">
        <f t="shared" si="600"/>
        <v>6678.1361247017521</v>
      </c>
      <c r="EV107" s="181">
        <f t="shared" si="600"/>
        <v>6698.6947199999995</v>
      </c>
      <c r="EW107" s="181">
        <f t="shared" si="600"/>
        <v>6699.1970655936511</v>
      </c>
      <c r="EX107" s="181">
        <f t="shared" si="600"/>
        <v>6699.6994488589844</v>
      </c>
      <c r="EY107" s="181">
        <f t="shared" si="600"/>
        <v>6700.2018697988251</v>
      </c>
      <c r="EZ107" s="181">
        <f t="shared" si="600"/>
        <v>6700.2018697988251</v>
      </c>
      <c r="FA107" s="181">
        <f t="shared" ref="FA107:GI107" si="601">FA106*FA101</f>
        <v>6700.2018697988251</v>
      </c>
      <c r="FB107" s="181">
        <f t="shared" si="601"/>
        <v>6700.2018697988251</v>
      </c>
      <c r="FC107" s="181">
        <f t="shared" si="601"/>
        <v>6700.2018697988251</v>
      </c>
      <c r="FD107" s="181">
        <f t="shared" si="601"/>
        <v>6700.2018697988251</v>
      </c>
      <c r="FE107" s="181">
        <f t="shared" si="601"/>
        <v>6700.2018697988251</v>
      </c>
      <c r="FF107" s="181">
        <f t="shared" si="601"/>
        <v>6700.2018697988251</v>
      </c>
      <c r="FG107" s="181">
        <f t="shared" si="601"/>
        <v>6700.2018697988251</v>
      </c>
      <c r="FH107" s="181">
        <f t="shared" si="601"/>
        <v>6724.7596800000001</v>
      </c>
      <c r="FI107" s="181">
        <f t="shared" si="601"/>
        <v>6724.7596800000001</v>
      </c>
      <c r="FJ107" s="181">
        <f t="shared" si="601"/>
        <v>6724.7596800000001</v>
      </c>
      <c r="FK107" s="181">
        <f t="shared" si="601"/>
        <v>6724.7596800000001</v>
      </c>
      <c r="FL107" s="181">
        <f t="shared" si="601"/>
        <v>6724.7596800000001</v>
      </c>
      <c r="FM107" s="181">
        <f t="shared" si="601"/>
        <v>6724.7596800000001</v>
      </c>
      <c r="FN107" s="181">
        <f t="shared" si="601"/>
        <v>6724.7596800000001</v>
      </c>
      <c r="FO107" s="181">
        <f t="shared" si="601"/>
        <v>6724.7596800000001</v>
      </c>
      <c r="FP107" s="181">
        <f t="shared" si="601"/>
        <v>6724.7596800000001</v>
      </c>
      <c r="FQ107" s="181">
        <f t="shared" si="601"/>
        <v>6724.7596800000001</v>
      </c>
      <c r="FR107" s="181">
        <f t="shared" si="601"/>
        <v>6724.7596800000001</v>
      </c>
      <c r="FS107" s="181">
        <f t="shared" si="601"/>
        <v>6724.7596800000001</v>
      </c>
      <c r="FT107" s="181">
        <f t="shared" si="601"/>
        <v>6750.8246399999998</v>
      </c>
      <c r="FU107" s="181">
        <f t="shared" si="601"/>
        <v>6750.8246399999998</v>
      </c>
      <c r="FV107" s="181">
        <f t="shared" si="601"/>
        <v>6750.8246399999998</v>
      </c>
      <c r="FW107" s="181">
        <f t="shared" si="601"/>
        <v>6750.8246399999998</v>
      </c>
      <c r="FX107" s="181">
        <f t="shared" si="601"/>
        <v>6750.8246399999998</v>
      </c>
      <c r="FY107" s="181">
        <f t="shared" si="601"/>
        <v>6750.8246399999998</v>
      </c>
      <c r="FZ107" s="181">
        <f t="shared" si="601"/>
        <v>6750.8246399999998</v>
      </c>
      <c r="GA107" s="181">
        <f t="shared" si="601"/>
        <v>6750.8246399999998</v>
      </c>
      <c r="GB107" s="181">
        <f t="shared" si="601"/>
        <v>6750.8246399999998</v>
      </c>
      <c r="GC107" s="181">
        <f t="shared" si="601"/>
        <v>6750.8246399999998</v>
      </c>
      <c r="GD107" s="181">
        <f t="shared" si="601"/>
        <v>6750.8246399999998</v>
      </c>
      <c r="GE107" s="181">
        <f t="shared" si="601"/>
        <v>6750.8246399999998</v>
      </c>
      <c r="GF107" s="181">
        <f t="shared" si="601"/>
        <v>6776.8896000000004</v>
      </c>
      <c r="GG107" s="181">
        <f t="shared" si="601"/>
        <v>6776.8896000000004</v>
      </c>
      <c r="GH107" s="181">
        <f t="shared" si="601"/>
        <v>6776.8896000000004</v>
      </c>
      <c r="GI107" s="181">
        <f t="shared" si="601"/>
        <v>6776.8896000000004</v>
      </c>
      <c r="GJ107" s="181">
        <f t="shared" ref="GJ107:GW107" si="602">GJ106*GJ101</f>
        <v>6776.8896000000004</v>
      </c>
      <c r="GK107" s="181">
        <f t="shared" si="602"/>
        <v>6776.8896000000004</v>
      </c>
      <c r="GL107" s="181">
        <f t="shared" si="602"/>
        <v>6776.8896000000004</v>
      </c>
      <c r="GM107" s="181">
        <f t="shared" si="602"/>
        <v>6776.8896000000004</v>
      </c>
      <c r="GN107" s="181">
        <f t="shared" si="602"/>
        <v>6776.8896000000004</v>
      </c>
      <c r="GO107" s="181">
        <f t="shared" si="602"/>
        <v>6776.8896000000004</v>
      </c>
      <c r="GP107" s="181">
        <f t="shared" si="602"/>
        <v>6776.8896000000004</v>
      </c>
      <c r="GQ107" s="181">
        <f t="shared" si="602"/>
        <v>6776.8896000000004</v>
      </c>
      <c r="GR107" s="181">
        <f t="shared" si="602"/>
        <v>6776.8896000000004</v>
      </c>
      <c r="GS107" s="181">
        <f t="shared" si="602"/>
        <v>6776.8896000000004</v>
      </c>
      <c r="GT107" s="181">
        <f t="shared" si="602"/>
        <v>6776.8896000000004</v>
      </c>
      <c r="GU107" s="181">
        <f t="shared" si="602"/>
        <v>6776.8896000000004</v>
      </c>
      <c r="GV107" s="181">
        <f t="shared" si="602"/>
        <v>6776.8896000000004</v>
      </c>
      <c r="GW107" s="181">
        <f t="shared" si="602"/>
        <v>6776.8896000000004</v>
      </c>
    </row>
    <row r="108" spans="1:205" x14ac:dyDescent="0.3">
      <c r="F108" s="7"/>
    </row>
    <row r="109" spans="1:205" x14ac:dyDescent="0.3">
      <c r="D109" s="141" t="s">
        <v>103</v>
      </c>
      <c r="F109" s="7"/>
    </row>
    <row r="110" spans="1:205" x14ac:dyDescent="0.3">
      <c r="D110" s="141" t="s">
        <v>858</v>
      </c>
      <c r="E110" s="127" t="s">
        <v>233</v>
      </c>
      <c r="F110" s="7"/>
      <c r="L110" s="181">
        <f t="shared" ref="L110:BW110" si="603">L75</f>
        <v>0</v>
      </c>
      <c r="M110" s="181">
        <f t="shared" si="603"/>
        <v>0</v>
      </c>
      <c r="N110" s="181">
        <f t="shared" si="603"/>
        <v>0</v>
      </c>
      <c r="O110" s="181">
        <f t="shared" si="603"/>
        <v>0</v>
      </c>
      <c r="P110" s="181">
        <f t="shared" si="603"/>
        <v>0</v>
      </c>
      <c r="Q110" s="181">
        <f t="shared" si="603"/>
        <v>0</v>
      </c>
      <c r="R110" s="181">
        <f t="shared" si="603"/>
        <v>0</v>
      </c>
      <c r="S110" s="181">
        <f t="shared" si="603"/>
        <v>0</v>
      </c>
      <c r="T110" s="181">
        <f t="shared" si="603"/>
        <v>0</v>
      </c>
      <c r="U110" s="181">
        <f t="shared" si="603"/>
        <v>0</v>
      </c>
      <c r="V110" s="181">
        <f t="shared" si="603"/>
        <v>0</v>
      </c>
      <c r="W110" s="181">
        <f t="shared" si="603"/>
        <v>0</v>
      </c>
      <c r="X110" s="181">
        <f t="shared" si="603"/>
        <v>0</v>
      </c>
      <c r="Y110" s="181">
        <f t="shared" si="603"/>
        <v>0</v>
      </c>
      <c r="Z110" s="181">
        <f t="shared" si="603"/>
        <v>0</v>
      </c>
      <c r="AA110" s="181">
        <f t="shared" si="603"/>
        <v>0</v>
      </c>
      <c r="AB110" s="181">
        <f t="shared" si="603"/>
        <v>0</v>
      </c>
      <c r="AC110" s="181">
        <f t="shared" si="603"/>
        <v>0</v>
      </c>
      <c r="AD110" s="181">
        <f t="shared" si="603"/>
        <v>0</v>
      </c>
      <c r="AE110" s="181">
        <f t="shared" si="603"/>
        <v>0</v>
      </c>
      <c r="AF110" s="181">
        <f t="shared" si="603"/>
        <v>0</v>
      </c>
      <c r="AG110" s="181">
        <f t="shared" si="603"/>
        <v>0</v>
      </c>
      <c r="AH110" s="181">
        <f t="shared" si="603"/>
        <v>0</v>
      </c>
      <c r="AI110" s="181">
        <f t="shared" si="603"/>
        <v>0</v>
      </c>
      <c r="AJ110" s="181">
        <f t="shared" si="603"/>
        <v>0</v>
      </c>
      <c r="AK110" s="181">
        <f t="shared" si="603"/>
        <v>0</v>
      </c>
      <c r="AL110" s="181">
        <f t="shared" si="603"/>
        <v>0</v>
      </c>
      <c r="AM110" s="181">
        <f t="shared" si="603"/>
        <v>0</v>
      </c>
      <c r="AN110" s="181">
        <f t="shared" si="603"/>
        <v>0</v>
      </c>
      <c r="AO110" s="181">
        <f t="shared" si="603"/>
        <v>0</v>
      </c>
      <c r="AP110" s="181">
        <f t="shared" si="603"/>
        <v>0</v>
      </c>
      <c r="AQ110" s="181">
        <f t="shared" si="603"/>
        <v>0</v>
      </c>
      <c r="AR110" s="181">
        <f t="shared" si="603"/>
        <v>0</v>
      </c>
      <c r="AS110" s="181">
        <f t="shared" si="603"/>
        <v>0</v>
      </c>
      <c r="AT110" s="181">
        <f t="shared" si="603"/>
        <v>0</v>
      </c>
      <c r="AU110" s="181">
        <f t="shared" si="603"/>
        <v>0</v>
      </c>
      <c r="AV110" s="181">
        <f t="shared" si="603"/>
        <v>0</v>
      </c>
      <c r="AW110" s="181">
        <f t="shared" si="603"/>
        <v>0</v>
      </c>
      <c r="AX110" s="181">
        <f t="shared" si="603"/>
        <v>0</v>
      </c>
      <c r="AY110" s="181">
        <f t="shared" si="603"/>
        <v>0</v>
      </c>
      <c r="AZ110" s="181">
        <f t="shared" si="603"/>
        <v>0</v>
      </c>
      <c r="BA110" s="181">
        <f t="shared" si="603"/>
        <v>0</v>
      </c>
      <c r="BB110" s="181">
        <f t="shared" si="603"/>
        <v>0</v>
      </c>
      <c r="BC110" s="181">
        <f t="shared" si="603"/>
        <v>0</v>
      </c>
      <c r="BD110" s="181">
        <f t="shared" si="603"/>
        <v>524160</v>
      </c>
      <c r="BE110" s="181">
        <f t="shared" si="603"/>
        <v>518400</v>
      </c>
      <c r="BF110" s="181">
        <f t="shared" si="603"/>
        <v>529920</v>
      </c>
      <c r="BG110" s="181">
        <f t="shared" si="603"/>
        <v>529920</v>
      </c>
      <c r="BH110" s="181">
        <f t="shared" si="603"/>
        <v>524160</v>
      </c>
      <c r="BI110" s="181">
        <f t="shared" si="603"/>
        <v>518400</v>
      </c>
      <c r="BJ110" s="181">
        <f t="shared" si="603"/>
        <v>529920</v>
      </c>
      <c r="BK110" s="181">
        <f t="shared" si="603"/>
        <v>529920</v>
      </c>
      <c r="BL110" s="181">
        <f t="shared" si="603"/>
        <v>524160</v>
      </c>
      <c r="BM110" s="181">
        <f t="shared" si="603"/>
        <v>524160</v>
      </c>
      <c r="BN110" s="181">
        <f t="shared" si="603"/>
        <v>529920</v>
      </c>
      <c r="BO110" s="181">
        <f t="shared" si="603"/>
        <v>529920</v>
      </c>
      <c r="BP110" s="181">
        <f t="shared" si="603"/>
        <v>524160</v>
      </c>
      <c r="BQ110" s="181">
        <f t="shared" si="603"/>
        <v>518400</v>
      </c>
      <c r="BR110" s="181">
        <f t="shared" si="603"/>
        <v>529920</v>
      </c>
      <c r="BS110" s="181">
        <f t="shared" si="603"/>
        <v>529920</v>
      </c>
      <c r="BT110" s="181">
        <f t="shared" si="603"/>
        <v>524160</v>
      </c>
      <c r="BU110" s="181">
        <f t="shared" si="603"/>
        <v>518400</v>
      </c>
      <c r="BV110" s="181">
        <f t="shared" si="603"/>
        <v>529920</v>
      </c>
      <c r="BW110" s="181">
        <f t="shared" si="603"/>
        <v>529920</v>
      </c>
      <c r="BX110" s="181">
        <f t="shared" ref="BX110:EI110" si="604">BX75</f>
        <v>524160</v>
      </c>
      <c r="BY110" s="181">
        <f t="shared" si="604"/>
        <v>518400</v>
      </c>
      <c r="BZ110" s="181">
        <f t="shared" si="604"/>
        <v>529920</v>
      </c>
      <c r="CA110" s="181">
        <f t="shared" si="604"/>
        <v>529920</v>
      </c>
      <c r="CB110" s="181">
        <f t="shared" si="604"/>
        <v>524160</v>
      </c>
      <c r="CC110" s="181">
        <f t="shared" si="604"/>
        <v>524160</v>
      </c>
      <c r="CD110" s="181">
        <f t="shared" si="604"/>
        <v>529920</v>
      </c>
      <c r="CE110" s="181">
        <f t="shared" si="604"/>
        <v>529920</v>
      </c>
      <c r="CF110" s="181">
        <f t="shared" si="604"/>
        <v>524160</v>
      </c>
      <c r="CG110" s="181">
        <f t="shared" si="604"/>
        <v>518400</v>
      </c>
      <c r="CH110" s="181">
        <f t="shared" si="604"/>
        <v>529920</v>
      </c>
      <c r="CI110" s="181">
        <f t="shared" si="604"/>
        <v>529920</v>
      </c>
      <c r="CJ110" s="181">
        <f t="shared" si="604"/>
        <v>524160</v>
      </c>
      <c r="CK110" s="181">
        <f t="shared" si="604"/>
        <v>518400</v>
      </c>
      <c r="CL110" s="181">
        <f t="shared" si="604"/>
        <v>529920</v>
      </c>
      <c r="CM110" s="181">
        <f t="shared" si="604"/>
        <v>529920</v>
      </c>
      <c r="CN110" s="181">
        <f t="shared" si="604"/>
        <v>524160</v>
      </c>
      <c r="CO110" s="181">
        <f t="shared" si="604"/>
        <v>518400</v>
      </c>
      <c r="CP110" s="181">
        <f t="shared" si="604"/>
        <v>529920</v>
      </c>
      <c r="CQ110" s="181">
        <f t="shared" si="604"/>
        <v>529920</v>
      </c>
      <c r="CR110" s="181">
        <f t="shared" si="604"/>
        <v>524160</v>
      </c>
      <c r="CS110" s="181">
        <f t="shared" si="604"/>
        <v>524160</v>
      </c>
      <c r="CT110" s="181">
        <f t="shared" si="604"/>
        <v>529920</v>
      </c>
      <c r="CU110" s="181">
        <f t="shared" si="604"/>
        <v>529920</v>
      </c>
      <c r="CV110" s="181">
        <f t="shared" si="604"/>
        <v>524160</v>
      </c>
      <c r="CW110" s="181">
        <f t="shared" si="604"/>
        <v>518400</v>
      </c>
      <c r="CX110" s="181">
        <f t="shared" si="604"/>
        <v>529920</v>
      </c>
      <c r="CY110" s="181">
        <f t="shared" si="604"/>
        <v>529920</v>
      </c>
      <c r="CZ110" s="181">
        <f t="shared" si="604"/>
        <v>524160</v>
      </c>
      <c r="DA110" s="181">
        <f t="shared" si="604"/>
        <v>518400</v>
      </c>
      <c r="DB110" s="181">
        <f t="shared" si="604"/>
        <v>529920</v>
      </c>
      <c r="DC110" s="181">
        <f t="shared" si="604"/>
        <v>529920</v>
      </c>
      <c r="DD110" s="181">
        <f t="shared" si="604"/>
        <v>524160</v>
      </c>
      <c r="DE110" s="181">
        <f t="shared" si="604"/>
        <v>518400</v>
      </c>
      <c r="DF110" s="181">
        <f t="shared" si="604"/>
        <v>529920</v>
      </c>
      <c r="DG110" s="181">
        <f t="shared" si="604"/>
        <v>529920</v>
      </c>
      <c r="DH110" s="181">
        <f t="shared" si="604"/>
        <v>524160</v>
      </c>
      <c r="DI110" s="181">
        <f t="shared" si="604"/>
        <v>524160</v>
      </c>
      <c r="DJ110" s="181">
        <f t="shared" si="604"/>
        <v>529920</v>
      </c>
      <c r="DK110" s="181">
        <f t="shared" si="604"/>
        <v>529920</v>
      </c>
      <c r="DL110" s="181">
        <f t="shared" si="604"/>
        <v>524160</v>
      </c>
      <c r="DM110" s="181">
        <f t="shared" si="604"/>
        <v>518400</v>
      </c>
      <c r="DN110" s="181">
        <f t="shared" si="604"/>
        <v>529920</v>
      </c>
      <c r="DO110" s="181">
        <f t="shared" si="604"/>
        <v>529920</v>
      </c>
      <c r="DP110" s="181">
        <f t="shared" si="604"/>
        <v>524160</v>
      </c>
      <c r="DQ110" s="181">
        <f t="shared" si="604"/>
        <v>518400</v>
      </c>
      <c r="DR110" s="181">
        <f t="shared" si="604"/>
        <v>529920</v>
      </c>
      <c r="DS110" s="181">
        <f t="shared" si="604"/>
        <v>529920</v>
      </c>
      <c r="DT110" s="181">
        <f t="shared" si="604"/>
        <v>524160</v>
      </c>
      <c r="DU110" s="181">
        <f t="shared" si="604"/>
        <v>518400</v>
      </c>
      <c r="DV110" s="181">
        <f t="shared" si="604"/>
        <v>529920</v>
      </c>
      <c r="DW110" s="181">
        <f t="shared" si="604"/>
        <v>529920</v>
      </c>
      <c r="DX110" s="181">
        <f t="shared" si="604"/>
        <v>524160</v>
      </c>
      <c r="DY110" s="181">
        <f t="shared" si="604"/>
        <v>524160</v>
      </c>
      <c r="DZ110" s="181">
        <f t="shared" si="604"/>
        <v>529920</v>
      </c>
      <c r="EA110" s="181">
        <f t="shared" si="604"/>
        <v>529920</v>
      </c>
      <c r="EB110" s="181">
        <f t="shared" si="604"/>
        <v>524160</v>
      </c>
      <c r="EC110" s="181">
        <f t="shared" si="604"/>
        <v>518400</v>
      </c>
      <c r="ED110" s="181">
        <f t="shared" si="604"/>
        <v>529920</v>
      </c>
      <c r="EE110" s="181">
        <f t="shared" si="604"/>
        <v>529920</v>
      </c>
      <c r="EF110" s="181">
        <f t="shared" si="604"/>
        <v>524160</v>
      </c>
      <c r="EG110" s="181">
        <f t="shared" si="604"/>
        <v>518400</v>
      </c>
      <c r="EH110" s="181">
        <f t="shared" si="604"/>
        <v>529920</v>
      </c>
      <c r="EI110" s="181">
        <f t="shared" si="604"/>
        <v>529920</v>
      </c>
      <c r="EJ110" s="181">
        <f t="shared" ref="EJ110:EZ110" si="605">EJ75</f>
        <v>524160</v>
      </c>
      <c r="EK110" s="181">
        <f t="shared" si="605"/>
        <v>518400</v>
      </c>
      <c r="EL110" s="181">
        <f t="shared" si="605"/>
        <v>529920</v>
      </c>
      <c r="EM110" s="181">
        <f t="shared" si="605"/>
        <v>529920</v>
      </c>
      <c r="EN110" s="181">
        <f t="shared" si="605"/>
        <v>524160</v>
      </c>
      <c r="EO110" s="181">
        <f t="shared" si="605"/>
        <v>524160</v>
      </c>
      <c r="EP110" s="181">
        <f t="shared" si="605"/>
        <v>529920</v>
      </c>
      <c r="EQ110" s="181">
        <f t="shared" si="605"/>
        <v>529920</v>
      </c>
      <c r="ER110" s="181">
        <f t="shared" si="605"/>
        <v>524160</v>
      </c>
      <c r="ES110" s="181">
        <f t="shared" si="605"/>
        <v>518400</v>
      </c>
      <c r="ET110" s="181">
        <f t="shared" si="605"/>
        <v>529920</v>
      </c>
      <c r="EU110" s="181">
        <f t="shared" si="605"/>
        <v>529920</v>
      </c>
      <c r="EV110" s="181">
        <f t="shared" si="605"/>
        <v>524160</v>
      </c>
      <c r="EW110" s="181">
        <f t="shared" si="605"/>
        <v>518400</v>
      </c>
      <c r="EX110" s="181">
        <f t="shared" si="605"/>
        <v>529920</v>
      </c>
      <c r="EY110" s="181">
        <f t="shared" si="605"/>
        <v>529920</v>
      </c>
      <c r="EZ110" s="181">
        <f t="shared" si="605"/>
        <v>0</v>
      </c>
      <c r="FA110" s="181">
        <f t="shared" ref="FA110:GI110" si="606">FA75</f>
        <v>0</v>
      </c>
      <c r="FB110" s="181">
        <f t="shared" si="606"/>
        <v>0</v>
      </c>
      <c r="FC110" s="181">
        <f t="shared" si="606"/>
        <v>0</v>
      </c>
      <c r="FD110" s="181">
        <f t="shared" si="606"/>
        <v>0</v>
      </c>
      <c r="FE110" s="181">
        <f t="shared" si="606"/>
        <v>0</v>
      </c>
      <c r="FF110" s="181">
        <f t="shared" si="606"/>
        <v>0</v>
      </c>
      <c r="FG110" s="181">
        <f t="shared" si="606"/>
        <v>0</v>
      </c>
      <c r="FH110" s="181">
        <f t="shared" si="606"/>
        <v>0</v>
      </c>
      <c r="FI110" s="181">
        <f t="shared" si="606"/>
        <v>0</v>
      </c>
      <c r="FJ110" s="181">
        <f t="shared" si="606"/>
        <v>0</v>
      </c>
      <c r="FK110" s="181">
        <f t="shared" si="606"/>
        <v>0</v>
      </c>
      <c r="FL110" s="181">
        <f t="shared" si="606"/>
        <v>0</v>
      </c>
      <c r="FM110" s="181">
        <f t="shared" si="606"/>
        <v>0</v>
      </c>
      <c r="FN110" s="181">
        <f t="shared" si="606"/>
        <v>0</v>
      </c>
      <c r="FO110" s="181">
        <f t="shared" si="606"/>
        <v>0</v>
      </c>
      <c r="FP110" s="181">
        <f t="shared" si="606"/>
        <v>0</v>
      </c>
      <c r="FQ110" s="181">
        <f t="shared" si="606"/>
        <v>0</v>
      </c>
      <c r="FR110" s="181">
        <f t="shared" si="606"/>
        <v>0</v>
      </c>
      <c r="FS110" s="181">
        <f t="shared" si="606"/>
        <v>0</v>
      </c>
      <c r="FT110" s="181">
        <f t="shared" si="606"/>
        <v>0</v>
      </c>
      <c r="FU110" s="181">
        <f t="shared" si="606"/>
        <v>0</v>
      </c>
      <c r="FV110" s="181">
        <f t="shared" si="606"/>
        <v>0</v>
      </c>
      <c r="FW110" s="181">
        <f t="shared" si="606"/>
        <v>0</v>
      </c>
      <c r="FX110" s="181">
        <f t="shared" si="606"/>
        <v>0</v>
      </c>
      <c r="FY110" s="181">
        <f t="shared" si="606"/>
        <v>0</v>
      </c>
      <c r="FZ110" s="181">
        <f t="shared" si="606"/>
        <v>0</v>
      </c>
      <c r="GA110" s="181">
        <f t="shared" si="606"/>
        <v>0</v>
      </c>
      <c r="GB110" s="181">
        <f t="shared" si="606"/>
        <v>0</v>
      </c>
      <c r="GC110" s="181">
        <f t="shared" si="606"/>
        <v>0</v>
      </c>
      <c r="GD110" s="181">
        <f t="shared" si="606"/>
        <v>0</v>
      </c>
      <c r="GE110" s="181">
        <f t="shared" si="606"/>
        <v>0</v>
      </c>
      <c r="GF110" s="181">
        <f t="shared" si="606"/>
        <v>0</v>
      </c>
      <c r="GG110" s="181">
        <f t="shared" si="606"/>
        <v>0</v>
      </c>
      <c r="GH110" s="181">
        <f t="shared" si="606"/>
        <v>0</v>
      </c>
      <c r="GI110" s="181">
        <f t="shared" si="606"/>
        <v>0</v>
      </c>
      <c r="GJ110" s="181">
        <f t="shared" ref="GJ110:GW110" si="607">GJ75</f>
        <v>0</v>
      </c>
      <c r="GK110" s="181">
        <f t="shared" si="607"/>
        <v>0</v>
      </c>
      <c r="GL110" s="181">
        <f t="shared" si="607"/>
        <v>0</v>
      </c>
      <c r="GM110" s="181">
        <f t="shared" si="607"/>
        <v>0</v>
      </c>
      <c r="GN110" s="181">
        <f t="shared" si="607"/>
        <v>0</v>
      </c>
      <c r="GO110" s="181">
        <f t="shared" si="607"/>
        <v>0</v>
      </c>
      <c r="GP110" s="181">
        <f t="shared" si="607"/>
        <v>0</v>
      </c>
      <c r="GQ110" s="181">
        <f t="shared" si="607"/>
        <v>0</v>
      </c>
      <c r="GR110" s="181">
        <f t="shared" si="607"/>
        <v>0</v>
      </c>
      <c r="GS110" s="181">
        <f t="shared" si="607"/>
        <v>0</v>
      </c>
      <c r="GT110" s="181">
        <f t="shared" si="607"/>
        <v>0</v>
      </c>
      <c r="GU110" s="181">
        <f t="shared" si="607"/>
        <v>0</v>
      </c>
      <c r="GV110" s="181">
        <f t="shared" si="607"/>
        <v>0</v>
      </c>
      <c r="GW110" s="181">
        <f t="shared" si="607"/>
        <v>0</v>
      </c>
    </row>
    <row r="111" spans="1:205" x14ac:dyDescent="0.3">
      <c r="D111" s="141" t="s">
        <v>5</v>
      </c>
      <c r="E111" s="127" t="s">
        <v>266</v>
      </c>
      <c r="F111" s="7"/>
      <c r="L111" s="181">
        <f t="shared" ref="L111:BW111" si="608">L107</f>
        <v>6516.24</v>
      </c>
      <c r="M111" s="181">
        <f t="shared" si="608"/>
        <v>6516.24</v>
      </c>
      <c r="N111" s="181">
        <f t="shared" si="608"/>
        <v>6516.24</v>
      </c>
      <c r="O111" s="181">
        <f t="shared" si="608"/>
        <v>6516.24</v>
      </c>
      <c r="P111" s="181">
        <f t="shared" si="608"/>
        <v>6516.24</v>
      </c>
      <c r="Q111" s="181">
        <f t="shared" si="608"/>
        <v>6516.24</v>
      </c>
      <c r="R111" s="181">
        <f t="shared" si="608"/>
        <v>6516.24</v>
      </c>
      <c r="S111" s="181">
        <f t="shared" si="608"/>
        <v>6516.24</v>
      </c>
      <c r="T111" s="181">
        <f t="shared" si="608"/>
        <v>6516.24</v>
      </c>
      <c r="U111" s="181">
        <f t="shared" si="608"/>
        <v>6516.24</v>
      </c>
      <c r="V111" s="181">
        <f t="shared" si="608"/>
        <v>6516.24</v>
      </c>
      <c r="W111" s="181">
        <f t="shared" si="608"/>
        <v>6516.24</v>
      </c>
      <c r="X111" s="181">
        <f t="shared" si="608"/>
        <v>6516.24</v>
      </c>
      <c r="Y111" s="181">
        <f t="shared" si="608"/>
        <v>6516.24</v>
      </c>
      <c r="Z111" s="181">
        <f t="shared" si="608"/>
        <v>6516.24</v>
      </c>
      <c r="AA111" s="181">
        <f t="shared" si="608"/>
        <v>6516.24</v>
      </c>
      <c r="AB111" s="181">
        <f t="shared" si="608"/>
        <v>6516.24</v>
      </c>
      <c r="AC111" s="181">
        <f t="shared" si="608"/>
        <v>6516.24</v>
      </c>
      <c r="AD111" s="181">
        <f t="shared" si="608"/>
        <v>6516.24</v>
      </c>
      <c r="AE111" s="181">
        <f t="shared" si="608"/>
        <v>6516.24</v>
      </c>
      <c r="AF111" s="181">
        <f t="shared" si="608"/>
        <v>6516.24</v>
      </c>
      <c r="AG111" s="181">
        <f t="shared" si="608"/>
        <v>6516.24</v>
      </c>
      <c r="AH111" s="181">
        <f t="shared" si="608"/>
        <v>6516.24</v>
      </c>
      <c r="AI111" s="181">
        <f t="shared" si="608"/>
        <v>6516.24</v>
      </c>
      <c r="AJ111" s="181">
        <f t="shared" si="608"/>
        <v>6516.24</v>
      </c>
      <c r="AK111" s="181">
        <f t="shared" si="608"/>
        <v>6516.24</v>
      </c>
      <c r="AL111" s="181">
        <f t="shared" si="608"/>
        <v>6516.24</v>
      </c>
      <c r="AM111" s="181">
        <f t="shared" si="608"/>
        <v>6516.24</v>
      </c>
      <c r="AN111" s="181">
        <f t="shared" si="608"/>
        <v>6516.24</v>
      </c>
      <c r="AO111" s="181">
        <f t="shared" si="608"/>
        <v>6516.24</v>
      </c>
      <c r="AP111" s="181">
        <f t="shared" si="608"/>
        <v>6516.24</v>
      </c>
      <c r="AQ111" s="181">
        <f t="shared" si="608"/>
        <v>6516.24</v>
      </c>
      <c r="AR111" s="181">
        <f t="shared" si="608"/>
        <v>6516.24</v>
      </c>
      <c r="AS111" s="181">
        <f t="shared" si="608"/>
        <v>6516.24</v>
      </c>
      <c r="AT111" s="181">
        <f t="shared" si="608"/>
        <v>6516.24</v>
      </c>
      <c r="AU111" s="181">
        <f t="shared" si="608"/>
        <v>6516.24</v>
      </c>
      <c r="AV111" s="181">
        <f t="shared" si="608"/>
        <v>6516.24</v>
      </c>
      <c r="AW111" s="181">
        <f t="shared" si="608"/>
        <v>6516.24</v>
      </c>
      <c r="AX111" s="181">
        <f t="shared" si="608"/>
        <v>6516.24</v>
      </c>
      <c r="AY111" s="181">
        <f t="shared" si="608"/>
        <v>6516.24</v>
      </c>
      <c r="AZ111" s="181">
        <f t="shared" si="608"/>
        <v>6516.24</v>
      </c>
      <c r="BA111" s="181">
        <f t="shared" si="608"/>
        <v>6516.24</v>
      </c>
      <c r="BB111" s="181">
        <f t="shared" si="608"/>
        <v>6516.24</v>
      </c>
      <c r="BC111" s="181">
        <f t="shared" si="608"/>
        <v>6516.24</v>
      </c>
      <c r="BD111" s="181">
        <f t="shared" si="608"/>
        <v>6516.7286630288436</v>
      </c>
      <c r="BE111" s="181">
        <f t="shared" si="608"/>
        <v>6517.2173627032926</v>
      </c>
      <c r="BF111" s="181">
        <f t="shared" si="608"/>
        <v>6517.7060990260943</v>
      </c>
      <c r="BG111" s="181">
        <f t="shared" si="608"/>
        <v>6518.1948719999964</v>
      </c>
      <c r="BH111" s="181">
        <f t="shared" si="608"/>
        <v>6518.6836816277491</v>
      </c>
      <c r="BI111" s="181">
        <f t="shared" si="608"/>
        <v>6519.1725279121001</v>
      </c>
      <c r="BJ111" s="181">
        <f t="shared" si="608"/>
        <v>6519.6614108557997</v>
      </c>
      <c r="BK111" s="181">
        <f t="shared" si="608"/>
        <v>6520.1503304615944</v>
      </c>
      <c r="BL111" s="181">
        <f t="shared" si="608"/>
        <v>6520.6392867322356</v>
      </c>
      <c r="BM111" s="181">
        <f t="shared" si="608"/>
        <v>6521.1282796704718</v>
      </c>
      <c r="BN111" s="181">
        <f t="shared" si="608"/>
        <v>6521.6173092790541</v>
      </c>
      <c r="BO111" s="181">
        <f t="shared" si="608"/>
        <v>6522.1063755607311</v>
      </c>
      <c r="BP111" s="181">
        <f t="shared" si="608"/>
        <v>6529.2724799999996</v>
      </c>
      <c r="BQ111" s="181">
        <f t="shared" si="608"/>
        <v>6529.7621203549015</v>
      </c>
      <c r="BR111" s="181">
        <f t="shared" si="608"/>
        <v>6530.2517974286993</v>
      </c>
      <c r="BS111" s="181">
        <f t="shared" si="608"/>
        <v>6530.741511224147</v>
      </c>
      <c r="BT111" s="181">
        <f t="shared" si="608"/>
        <v>6531.2312617439975</v>
      </c>
      <c r="BU111" s="181">
        <f t="shared" si="608"/>
        <v>6531.7210489910058</v>
      </c>
      <c r="BV111" s="181">
        <f t="shared" si="608"/>
        <v>6532.2108729679258</v>
      </c>
      <c r="BW111" s="181">
        <f t="shared" si="608"/>
        <v>6532.7007336775105</v>
      </c>
      <c r="BX111" s="181">
        <f t="shared" ref="BX111:EI111" si="609">BX107</f>
        <v>6533.1906311225175</v>
      </c>
      <c r="BY111" s="181">
        <f t="shared" si="609"/>
        <v>6533.6805653056999</v>
      </c>
      <c r="BZ111" s="181">
        <f t="shared" si="609"/>
        <v>6534.1705362298126</v>
      </c>
      <c r="CA111" s="181">
        <f t="shared" si="609"/>
        <v>6534.6605438976121</v>
      </c>
      <c r="CB111" s="181">
        <f t="shared" si="609"/>
        <v>6542.3049599999995</v>
      </c>
      <c r="CC111" s="181">
        <f t="shared" si="609"/>
        <v>6542.7955776809586</v>
      </c>
      <c r="CD111" s="181">
        <f t="shared" si="609"/>
        <v>6543.2862321541061</v>
      </c>
      <c r="CE111" s="181">
        <f t="shared" si="609"/>
        <v>6543.7769234221978</v>
      </c>
      <c r="CF111" s="181">
        <f t="shared" si="609"/>
        <v>6544.2676514879968</v>
      </c>
      <c r="CG111" s="181">
        <f t="shared" si="609"/>
        <v>6544.7584163542615</v>
      </c>
      <c r="CH111" s="181">
        <f t="shared" si="609"/>
        <v>6545.2492180237505</v>
      </c>
      <c r="CI111" s="181">
        <f t="shared" si="609"/>
        <v>6545.740056499224</v>
      </c>
      <c r="CJ111" s="181">
        <f t="shared" si="609"/>
        <v>6546.2309317834415</v>
      </c>
      <c r="CK111" s="181">
        <f t="shared" si="609"/>
        <v>6546.7218438791642</v>
      </c>
      <c r="CL111" s="181">
        <f t="shared" si="609"/>
        <v>6547.2127927891543</v>
      </c>
      <c r="CM111" s="181">
        <f t="shared" si="609"/>
        <v>6547.7037785161701</v>
      </c>
      <c r="CN111" s="181">
        <f t="shared" si="609"/>
        <v>6568.3699200000001</v>
      </c>
      <c r="CO111" s="181">
        <f t="shared" si="609"/>
        <v>6568.8624923330754</v>
      </c>
      <c r="CP111" s="181">
        <f t="shared" si="609"/>
        <v>6569.3551016049187</v>
      </c>
      <c r="CQ111" s="181">
        <f t="shared" si="609"/>
        <v>6569.847747818304</v>
      </c>
      <c r="CR111" s="181">
        <f t="shared" si="609"/>
        <v>6570.340430975999</v>
      </c>
      <c r="CS111" s="181">
        <f t="shared" si="609"/>
        <v>6570.833151080773</v>
      </c>
      <c r="CT111" s="181">
        <f t="shared" si="609"/>
        <v>6571.325908135399</v>
      </c>
      <c r="CU111" s="181">
        <f t="shared" si="609"/>
        <v>6571.8187021426475</v>
      </c>
      <c r="CV111" s="181">
        <f t="shared" si="609"/>
        <v>6572.3115331052895</v>
      </c>
      <c r="CW111" s="181">
        <f t="shared" si="609"/>
        <v>6572.8044010260965</v>
      </c>
      <c r="CX111" s="181">
        <f t="shared" si="609"/>
        <v>6573.2973059078386</v>
      </c>
      <c r="CY111" s="181">
        <f t="shared" si="609"/>
        <v>6573.7902477532889</v>
      </c>
      <c r="CZ111" s="181">
        <f t="shared" si="609"/>
        <v>6594.4348799999998</v>
      </c>
      <c r="DA111" s="181">
        <f t="shared" si="609"/>
        <v>6594.9294069851903</v>
      </c>
      <c r="DB111" s="181">
        <f t="shared" si="609"/>
        <v>6595.4239710557322</v>
      </c>
      <c r="DC111" s="181">
        <f t="shared" si="609"/>
        <v>6595.9185722144084</v>
      </c>
      <c r="DD111" s="181">
        <f t="shared" si="609"/>
        <v>6596.4132104639975</v>
      </c>
      <c r="DE111" s="181">
        <f t="shared" si="609"/>
        <v>6596.9078858072835</v>
      </c>
      <c r="DF111" s="181">
        <f t="shared" si="609"/>
        <v>6597.4025982470466</v>
      </c>
      <c r="DG111" s="181">
        <f t="shared" si="609"/>
        <v>6597.8973477860691</v>
      </c>
      <c r="DH111" s="181">
        <f t="shared" si="609"/>
        <v>6598.3921344271339</v>
      </c>
      <c r="DI111" s="181">
        <f t="shared" si="609"/>
        <v>6598.8869581730232</v>
      </c>
      <c r="DJ111" s="181">
        <f t="shared" si="609"/>
        <v>6599.3818190265183</v>
      </c>
      <c r="DK111" s="181">
        <f t="shared" si="609"/>
        <v>6599.876716990404</v>
      </c>
      <c r="DL111" s="181">
        <f t="shared" si="609"/>
        <v>6620.4998399999995</v>
      </c>
      <c r="DM111" s="181">
        <f t="shared" si="609"/>
        <v>6620.9963216373053</v>
      </c>
      <c r="DN111" s="181">
        <f t="shared" si="609"/>
        <v>6621.4928405065448</v>
      </c>
      <c r="DO111" s="181">
        <f t="shared" si="609"/>
        <v>6621.989396610511</v>
      </c>
      <c r="DP111" s="181">
        <f t="shared" si="609"/>
        <v>6622.4859899519961</v>
      </c>
      <c r="DQ111" s="181">
        <f t="shared" si="609"/>
        <v>6622.9826205337931</v>
      </c>
      <c r="DR111" s="181">
        <f t="shared" si="609"/>
        <v>6623.4792883586933</v>
      </c>
      <c r="DS111" s="181">
        <f t="shared" si="609"/>
        <v>6623.9759934294916</v>
      </c>
      <c r="DT111" s="181">
        <f t="shared" si="609"/>
        <v>6624.4727357489801</v>
      </c>
      <c r="DU111" s="181">
        <f t="shared" si="609"/>
        <v>6624.9695153199509</v>
      </c>
      <c r="DV111" s="181">
        <f t="shared" si="609"/>
        <v>6625.466332145199</v>
      </c>
      <c r="DW111" s="181">
        <f t="shared" si="609"/>
        <v>6625.9631862275182</v>
      </c>
      <c r="DX111" s="181">
        <f t="shared" si="609"/>
        <v>6646.5648000000001</v>
      </c>
      <c r="DY111" s="181">
        <f t="shared" si="609"/>
        <v>6647.0632362894212</v>
      </c>
      <c r="DZ111" s="181">
        <f t="shared" si="609"/>
        <v>6647.5617099573592</v>
      </c>
      <c r="EA111" s="181">
        <f t="shared" si="609"/>
        <v>6648.0602210066181</v>
      </c>
      <c r="EB111" s="181">
        <f t="shared" si="609"/>
        <v>6648.5587694399992</v>
      </c>
      <c r="EC111" s="181">
        <f t="shared" si="609"/>
        <v>6649.0573552603064</v>
      </c>
      <c r="ED111" s="181">
        <f t="shared" si="609"/>
        <v>6649.5559784703455</v>
      </c>
      <c r="EE111" s="181">
        <f t="shared" si="609"/>
        <v>6650.0546390729178</v>
      </c>
      <c r="EF111" s="181">
        <f t="shared" si="609"/>
        <v>6650.5533370708281</v>
      </c>
      <c r="EG111" s="181">
        <f t="shared" si="609"/>
        <v>6651.0520724668822</v>
      </c>
      <c r="EH111" s="181">
        <f t="shared" si="609"/>
        <v>6651.5508452638842</v>
      </c>
      <c r="EI111" s="181">
        <f t="shared" si="609"/>
        <v>6652.049655464637</v>
      </c>
      <c r="EJ111" s="181">
        <f t="shared" ref="EJ111:EZ111" si="610">EJ107</f>
        <v>6672.6297599999998</v>
      </c>
      <c r="EK111" s="181">
        <f t="shared" si="610"/>
        <v>6673.1301509415362</v>
      </c>
      <c r="EL111" s="181">
        <f t="shared" si="610"/>
        <v>6673.6305794081718</v>
      </c>
      <c r="EM111" s="181">
        <f t="shared" si="610"/>
        <v>6674.1310454027207</v>
      </c>
      <c r="EN111" s="181">
        <f t="shared" si="610"/>
        <v>6674.6315489279968</v>
      </c>
      <c r="EO111" s="181">
        <f t="shared" si="610"/>
        <v>6675.1320899868151</v>
      </c>
      <c r="EP111" s="181">
        <f t="shared" si="610"/>
        <v>6675.6326685819913</v>
      </c>
      <c r="EQ111" s="181">
        <f t="shared" si="610"/>
        <v>6676.1332847163394</v>
      </c>
      <c r="ER111" s="181">
        <f t="shared" si="610"/>
        <v>6676.6339383926743</v>
      </c>
      <c r="ES111" s="181">
        <f t="shared" si="610"/>
        <v>6677.1346296138108</v>
      </c>
      <c r="ET111" s="181">
        <f t="shared" si="610"/>
        <v>6677.6353583825648</v>
      </c>
      <c r="EU111" s="181">
        <f t="shared" si="610"/>
        <v>6678.1361247017521</v>
      </c>
      <c r="EV111" s="181">
        <f t="shared" si="610"/>
        <v>6698.6947199999995</v>
      </c>
      <c r="EW111" s="181">
        <f t="shared" si="610"/>
        <v>6699.1970655936511</v>
      </c>
      <c r="EX111" s="181">
        <f t="shared" si="610"/>
        <v>6699.6994488589844</v>
      </c>
      <c r="EY111" s="181">
        <f t="shared" si="610"/>
        <v>6700.2018697988251</v>
      </c>
      <c r="EZ111" s="181">
        <f t="shared" si="610"/>
        <v>6700.2018697988251</v>
      </c>
      <c r="FA111" s="181">
        <f t="shared" ref="FA111:GI111" si="611">FA107</f>
        <v>6700.2018697988251</v>
      </c>
      <c r="FB111" s="181">
        <f t="shared" si="611"/>
        <v>6700.2018697988251</v>
      </c>
      <c r="FC111" s="181">
        <f t="shared" si="611"/>
        <v>6700.2018697988251</v>
      </c>
      <c r="FD111" s="181">
        <f t="shared" si="611"/>
        <v>6700.2018697988251</v>
      </c>
      <c r="FE111" s="181">
        <f t="shared" si="611"/>
        <v>6700.2018697988251</v>
      </c>
      <c r="FF111" s="181">
        <f t="shared" si="611"/>
        <v>6700.2018697988251</v>
      </c>
      <c r="FG111" s="181">
        <f t="shared" si="611"/>
        <v>6700.2018697988251</v>
      </c>
      <c r="FH111" s="181">
        <f t="shared" si="611"/>
        <v>6724.7596800000001</v>
      </c>
      <c r="FI111" s="181">
        <f t="shared" si="611"/>
        <v>6724.7596800000001</v>
      </c>
      <c r="FJ111" s="181">
        <f t="shared" si="611"/>
        <v>6724.7596800000001</v>
      </c>
      <c r="FK111" s="181">
        <f t="shared" si="611"/>
        <v>6724.7596800000001</v>
      </c>
      <c r="FL111" s="181">
        <f t="shared" si="611"/>
        <v>6724.7596800000001</v>
      </c>
      <c r="FM111" s="181">
        <f t="shared" si="611"/>
        <v>6724.7596800000001</v>
      </c>
      <c r="FN111" s="181">
        <f t="shared" si="611"/>
        <v>6724.7596800000001</v>
      </c>
      <c r="FO111" s="181">
        <f t="shared" si="611"/>
        <v>6724.7596800000001</v>
      </c>
      <c r="FP111" s="181">
        <f t="shared" si="611"/>
        <v>6724.7596800000001</v>
      </c>
      <c r="FQ111" s="181">
        <f t="shared" si="611"/>
        <v>6724.7596800000001</v>
      </c>
      <c r="FR111" s="181">
        <f t="shared" si="611"/>
        <v>6724.7596800000001</v>
      </c>
      <c r="FS111" s="181">
        <f t="shared" si="611"/>
        <v>6724.7596800000001</v>
      </c>
      <c r="FT111" s="181">
        <f t="shared" si="611"/>
        <v>6750.8246399999998</v>
      </c>
      <c r="FU111" s="181">
        <f t="shared" si="611"/>
        <v>6750.8246399999998</v>
      </c>
      <c r="FV111" s="181">
        <f t="shared" si="611"/>
        <v>6750.8246399999998</v>
      </c>
      <c r="FW111" s="181">
        <f t="shared" si="611"/>
        <v>6750.8246399999998</v>
      </c>
      <c r="FX111" s="181">
        <f t="shared" si="611"/>
        <v>6750.8246399999998</v>
      </c>
      <c r="FY111" s="181">
        <f t="shared" si="611"/>
        <v>6750.8246399999998</v>
      </c>
      <c r="FZ111" s="181">
        <f t="shared" si="611"/>
        <v>6750.8246399999998</v>
      </c>
      <c r="GA111" s="181">
        <f t="shared" si="611"/>
        <v>6750.8246399999998</v>
      </c>
      <c r="GB111" s="181">
        <f t="shared" si="611"/>
        <v>6750.8246399999998</v>
      </c>
      <c r="GC111" s="181">
        <f t="shared" si="611"/>
        <v>6750.8246399999998</v>
      </c>
      <c r="GD111" s="181">
        <f t="shared" si="611"/>
        <v>6750.8246399999998</v>
      </c>
      <c r="GE111" s="181">
        <f t="shared" si="611"/>
        <v>6750.8246399999998</v>
      </c>
      <c r="GF111" s="181">
        <f t="shared" si="611"/>
        <v>6776.8896000000004</v>
      </c>
      <c r="GG111" s="181">
        <f t="shared" si="611"/>
        <v>6776.8896000000004</v>
      </c>
      <c r="GH111" s="181">
        <f t="shared" si="611"/>
        <v>6776.8896000000004</v>
      </c>
      <c r="GI111" s="181">
        <f t="shared" si="611"/>
        <v>6776.8896000000004</v>
      </c>
      <c r="GJ111" s="181">
        <f t="shared" ref="GJ111:GW111" si="612">GJ107</f>
        <v>6776.8896000000004</v>
      </c>
      <c r="GK111" s="181">
        <f t="shared" si="612"/>
        <v>6776.8896000000004</v>
      </c>
      <c r="GL111" s="181">
        <f t="shared" si="612"/>
        <v>6776.8896000000004</v>
      </c>
      <c r="GM111" s="181">
        <f t="shared" si="612"/>
        <v>6776.8896000000004</v>
      </c>
      <c r="GN111" s="181">
        <f t="shared" si="612"/>
        <v>6776.8896000000004</v>
      </c>
      <c r="GO111" s="181">
        <f t="shared" si="612"/>
        <v>6776.8896000000004</v>
      </c>
      <c r="GP111" s="181">
        <f t="shared" si="612"/>
        <v>6776.8896000000004</v>
      </c>
      <c r="GQ111" s="181">
        <f t="shared" si="612"/>
        <v>6776.8896000000004</v>
      </c>
      <c r="GR111" s="181">
        <f t="shared" si="612"/>
        <v>6776.8896000000004</v>
      </c>
      <c r="GS111" s="181">
        <f t="shared" si="612"/>
        <v>6776.8896000000004</v>
      </c>
      <c r="GT111" s="181">
        <f t="shared" si="612"/>
        <v>6776.8896000000004</v>
      </c>
      <c r="GU111" s="181">
        <f t="shared" si="612"/>
        <v>6776.8896000000004</v>
      </c>
      <c r="GV111" s="181">
        <f t="shared" si="612"/>
        <v>6776.8896000000004</v>
      </c>
      <c r="GW111" s="181">
        <f t="shared" si="612"/>
        <v>6776.8896000000004</v>
      </c>
    </row>
    <row r="112" spans="1:205" x14ac:dyDescent="0.3">
      <c r="D112" s="141" t="s">
        <v>287</v>
      </c>
      <c r="E112" s="127" t="s">
        <v>266</v>
      </c>
      <c r="F112" s="7"/>
      <c r="L112" s="181">
        <f t="shared" ref="L112:BW112" si="613">L110*L111/1000</f>
        <v>0</v>
      </c>
      <c r="M112" s="181">
        <f t="shared" si="613"/>
        <v>0</v>
      </c>
      <c r="N112" s="181">
        <f t="shared" si="613"/>
        <v>0</v>
      </c>
      <c r="O112" s="181">
        <f t="shared" si="613"/>
        <v>0</v>
      </c>
      <c r="P112" s="181">
        <f t="shared" si="613"/>
        <v>0</v>
      </c>
      <c r="Q112" s="181">
        <f t="shared" si="613"/>
        <v>0</v>
      </c>
      <c r="R112" s="181">
        <f t="shared" si="613"/>
        <v>0</v>
      </c>
      <c r="S112" s="181">
        <f t="shared" si="613"/>
        <v>0</v>
      </c>
      <c r="T112" s="181">
        <f t="shared" si="613"/>
        <v>0</v>
      </c>
      <c r="U112" s="181">
        <f t="shared" si="613"/>
        <v>0</v>
      </c>
      <c r="V112" s="181">
        <f t="shared" si="613"/>
        <v>0</v>
      </c>
      <c r="W112" s="181">
        <f t="shared" si="613"/>
        <v>0</v>
      </c>
      <c r="X112" s="181">
        <f t="shared" si="613"/>
        <v>0</v>
      </c>
      <c r="Y112" s="181">
        <f t="shared" si="613"/>
        <v>0</v>
      </c>
      <c r="Z112" s="181">
        <f t="shared" si="613"/>
        <v>0</v>
      </c>
      <c r="AA112" s="181">
        <f t="shared" si="613"/>
        <v>0</v>
      </c>
      <c r="AB112" s="181">
        <f t="shared" si="613"/>
        <v>0</v>
      </c>
      <c r="AC112" s="181">
        <f t="shared" si="613"/>
        <v>0</v>
      </c>
      <c r="AD112" s="181">
        <f t="shared" si="613"/>
        <v>0</v>
      </c>
      <c r="AE112" s="181">
        <f t="shared" si="613"/>
        <v>0</v>
      </c>
      <c r="AF112" s="181">
        <f t="shared" si="613"/>
        <v>0</v>
      </c>
      <c r="AG112" s="181">
        <f t="shared" si="613"/>
        <v>0</v>
      </c>
      <c r="AH112" s="181">
        <f t="shared" si="613"/>
        <v>0</v>
      </c>
      <c r="AI112" s="181">
        <f t="shared" si="613"/>
        <v>0</v>
      </c>
      <c r="AJ112" s="181">
        <f t="shared" si="613"/>
        <v>0</v>
      </c>
      <c r="AK112" s="181">
        <f t="shared" si="613"/>
        <v>0</v>
      </c>
      <c r="AL112" s="181">
        <f t="shared" si="613"/>
        <v>0</v>
      </c>
      <c r="AM112" s="181">
        <f t="shared" si="613"/>
        <v>0</v>
      </c>
      <c r="AN112" s="181">
        <f t="shared" si="613"/>
        <v>0</v>
      </c>
      <c r="AO112" s="181">
        <f t="shared" si="613"/>
        <v>0</v>
      </c>
      <c r="AP112" s="181">
        <f t="shared" si="613"/>
        <v>0</v>
      </c>
      <c r="AQ112" s="181">
        <f t="shared" si="613"/>
        <v>0</v>
      </c>
      <c r="AR112" s="181">
        <f t="shared" si="613"/>
        <v>0</v>
      </c>
      <c r="AS112" s="181">
        <f t="shared" si="613"/>
        <v>0</v>
      </c>
      <c r="AT112" s="181">
        <f t="shared" si="613"/>
        <v>0</v>
      </c>
      <c r="AU112" s="181">
        <f t="shared" si="613"/>
        <v>0</v>
      </c>
      <c r="AV112" s="181">
        <f t="shared" si="613"/>
        <v>0</v>
      </c>
      <c r="AW112" s="181">
        <f t="shared" si="613"/>
        <v>0</v>
      </c>
      <c r="AX112" s="181">
        <f t="shared" si="613"/>
        <v>0</v>
      </c>
      <c r="AY112" s="181">
        <f t="shared" si="613"/>
        <v>0</v>
      </c>
      <c r="AZ112" s="181">
        <f t="shared" si="613"/>
        <v>0</v>
      </c>
      <c r="BA112" s="181">
        <f t="shared" si="613"/>
        <v>0</v>
      </c>
      <c r="BB112" s="181">
        <f t="shared" si="613"/>
        <v>0</v>
      </c>
      <c r="BC112" s="181">
        <f t="shared" si="613"/>
        <v>0</v>
      </c>
      <c r="BD112" s="181">
        <f t="shared" si="613"/>
        <v>3415808.496013199</v>
      </c>
      <c r="BE112" s="181">
        <f t="shared" si="613"/>
        <v>3378525.4808253869</v>
      </c>
      <c r="BF112" s="181">
        <f t="shared" si="613"/>
        <v>3453862.8159959079</v>
      </c>
      <c r="BG112" s="181">
        <f t="shared" si="613"/>
        <v>3454121.826570238</v>
      </c>
      <c r="BH112" s="181">
        <f t="shared" si="613"/>
        <v>3416833.2385620009</v>
      </c>
      <c r="BI112" s="181">
        <f t="shared" si="613"/>
        <v>3379539.0384696326</v>
      </c>
      <c r="BJ112" s="181">
        <f t="shared" si="613"/>
        <v>3454898.9748407053</v>
      </c>
      <c r="BK112" s="181">
        <f t="shared" si="613"/>
        <v>3455158.0631182077</v>
      </c>
      <c r="BL112" s="181">
        <f t="shared" si="613"/>
        <v>3417858.2885335688</v>
      </c>
      <c r="BM112" s="181">
        <f t="shared" si="613"/>
        <v>3418114.5990720745</v>
      </c>
      <c r="BN112" s="181">
        <f t="shared" si="613"/>
        <v>3455935.4445331562</v>
      </c>
      <c r="BO112" s="181">
        <f t="shared" si="613"/>
        <v>3456194.610537143</v>
      </c>
      <c r="BP112" s="181">
        <f t="shared" si="613"/>
        <v>3422383.4631167999</v>
      </c>
      <c r="BQ112" s="181">
        <f t="shared" si="613"/>
        <v>3385028.6831919807</v>
      </c>
      <c r="BR112" s="181">
        <f t="shared" si="613"/>
        <v>3460511.0324934162</v>
      </c>
      <c r="BS112" s="181">
        <f t="shared" si="613"/>
        <v>3460770.5416279002</v>
      </c>
      <c r="BT112" s="181">
        <f t="shared" si="613"/>
        <v>3423410.1781557337</v>
      </c>
      <c r="BU112" s="181">
        <f t="shared" si="613"/>
        <v>3386044.1917969375</v>
      </c>
      <c r="BV112" s="181">
        <f t="shared" si="613"/>
        <v>3461549.1858031629</v>
      </c>
      <c r="BW112" s="181">
        <f t="shared" si="613"/>
        <v>3461808.7727903863</v>
      </c>
      <c r="BX112" s="181">
        <f t="shared" ref="BX112:EI112" si="614">BX110*BX111/1000</f>
        <v>3424437.2012091791</v>
      </c>
      <c r="BY112" s="181">
        <f t="shared" si="614"/>
        <v>3387060.0050544748</v>
      </c>
      <c r="BZ112" s="181">
        <f t="shared" si="614"/>
        <v>3462587.6505589024</v>
      </c>
      <c r="CA112" s="181">
        <f t="shared" si="614"/>
        <v>3462847.3154222225</v>
      </c>
      <c r="CB112" s="181">
        <f t="shared" si="614"/>
        <v>3429214.5678335996</v>
      </c>
      <c r="CC112" s="181">
        <f t="shared" si="614"/>
        <v>3429471.7299972512</v>
      </c>
      <c r="CD112" s="181">
        <f t="shared" si="614"/>
        <v>3467418.240143104</v>
      </c>
      <c r="CE112" s="181">
        <f t="shared" si="614"/>
        <v>3467678.2672598911</v>
      </c>
      <c r="CF112" s="181">
        <f t="shared" si="614"/>
        <v>3430243.3322039484</v>
      </c>
      <c r="CG112" s="181">
        <f t="shared" si="614"/>
        <v>3392802.7630380495</v>
      </c>
      <c r="CH112" s="181">
        <f t="shared" si="614"/>
        <v>3468458.4656151459</v>
      </c>
      <c r="CI112" s="181">
        <f t="shared" si="614"/>
        <v>3468718.5707400688</v>
      </c>
      <c r="CJ112" s="181">
        <f t="shared" si="614"/>
        <v>3431272.4052036083</v>
      </c>
      <c r="CK112" s="181">
        <f t="shared" si="614"/>
        <v>3393820.6038669585</v>
      </c>
      <c r="CL112" s="181">
        <f t="shared" si="614"/>
        <v>3469499.0031548287</v>
      </c>
      <c r="CM112" s="181">
        <f t="shared" si="614"/>
        <v>3469759.1863112887</v>
      </c>
      <c r="CN112" s="181">
        <f t="shared" si="614"/>
        <v>3442876.7772671999</v>
      </c>
      <c r="CO112" s="181">
        <f t="shared" si="614"/>
        <v>3405298.3160254667</v>
      </c>
      <c r="CP112" s="181">
        <f t="shared" si="614"/>
        <v>3481232.6554424786</v>
      </c>
      <c r="CQ112" s="181">
        <f t="shared" si="614"/>
        <v>3481493.7185238758</v>
      </c>
      <c r="CR112" s="181">
        <f t="shared" si="614"/>
        <v>3443909.6403003796</v>
      </c>
      <c r="CS112" s="181">
        <f t="shared" si="614"/>
        <v>3444167.9044704982</v>
      </c>
      <c r="CT112" s="181">
        <f t="shared" si="614"/>
        <v>3482277.0252391105</v>
      </c>
      <c r="CU112" s="181">
        <f t="shared" si="614"/>
        <v>3482538.1666394318</v>
      </c>
      <c r="CV112" s="181">
        <f t="shared" si="614"/>
        <v>3444942.8131924686</v>
      </c>
      <c r="CW112" s="181">
        <f t="shared" si="614"/>
        <v>3407341.8014919288</v>
      </c>
      <c r="CX112" s="181">
        <f t="shared" si="614"/>
        <v>3483321.7083466817</v>
      </c>
      <c r="CY112" s="181">
        <f t="shared" si="614"/>
        <v>3483582.9280894226</v>
      </c>
      <c r="CZ112" s="181">
        <f t="shared" si="614"/>
        <v>3456538.9867007998</v>
      </c>
      <c r="DA112" s="181">
        <f t="shared" si="614"/>
        <v>3418811.404581123</v>
      </c>
      <c r="DB112" s="181">
        <f t="shared" si="614"/>
        <v>3495047.0707418537</v>
      </c>
      <c r="DC112" s="181">
        <f t="shared" si="614"/>
        <v>3495309.1697878595</v>
      </c>
      <c r="DD112" s="181">
        <f t="shared" si="614"/>
        <v>3457575.9483968089</v>
      </c>
      <c r="DE112" s="181">
        <f t="shared" si="614"/>
        <v>3419837.0480024959</v>
      </c>
      <c r="DF112" s="181">
        <f t="shared" si="614"/>
        <v>3496095.5848630746</v>
      </c>
      <c r="DG112" s="181">
        <f t="shared" si="614"/>
        <v>3496357.7625387935</v>
      </c>
      <c r="DH112" s="181">
        <f t="shared" si="614"/>
        <v>3458613.2211813265</v>
      </c>
      <c r="DI112" s="181">
        <f t="shared" si="614"/>
        <v>3458872.5879959716</v>
      </c>
      <c r="DJ112" s="181">
        <f t="shared" si="614"/>
        <v>3497144.4135385328</v>
      </c>
      <c r="DK112" s="181">
        <f t="shared" si="614"/>
        <v>3497406.6698675547</v>
      </c>
      <c r="DL112" s="181">
        <f t="shared" si="614"/>
        <v>3470201.1961344001</v>
      </c>
      <c r="DM112" s="181">
        <f t="shared" si="614"/>
        <v>3432324.4931367789</v>
      </c>
      <c r="DN112" s="181">
        <f t="shared" si="614"/>
        <v>3508861.4860412283</v>
      </c>
      <c r="DO112" s="181">
        <f t="shared" si="614"/>
        <v>3509124.6210518423</v>
      </c>
      <c r="DP112" s="181">
        <f t="shared" si="614"/>
        <v>3471242.2564932383</v>
      </c>
      <c r="DQ112" s="181">
        <f t="shared" si="614"/>
        <v>3433354.1904847184</v>
      </c>
      <c r="DR112" s="181">
        <f t="shared" si="614"/>
        <v>3509914.1444870387</v>
      </c>
      <c r="DS112" s="181">
        <f t="shared" si="614"/>
        <v>3510177.3584381561</v>
      </c>
      <c r="DT112" s="181">
        <f t="shared" si="614"/>
        <v>3472283.6291701854</v>
      </c>
      <c r="DU112" s="181">
        <f t="shared" si="614"/>
        <v>3434384.1967418627</v>
      </c>
      <c r="DV112" s="181">
        <f t="shared" si="614"/>
        <v>3510967.1187303839</v>
      </c>
      <c r="DW112" s="181">
        <f t="shared" si="614"/>
        <v>3511230.4116456867</v>
      </c>
      <c r="DX112" s="181">
        <f t="shared" si="614"/>
        <v>3483863.4055679999</v>
      </c>
      <c r="DY112" s="181">
        <f t="shared" si="614"/>
        <v>3484124.6659334633</v>
      </c>
      <c r="DZ112" s="181">
        <f t="shared" si="614"/>
        <v>3522675.9013406038</v>
      </c>
      <c r="EA112" s="181">
        <f t="shared" si="614"/>
        <v>3522940.072315827</v>
      </c>
      <c r="EB112" s="181">
        <f t="shared" si="614"/>
        <v>3484908.5645896704</v>
      </c>
      <c r="EC112" s="181">
        <f t="shared" si="614"/>
        <v>3446871.3329669428</v>
      </c>
      <c r="ED112" s="181">
        <f t="shared" si="614"/>
        <v>3523732.7041110052</v>
      </c>
      <c r="EE112" s="181">
        <f t="shared" si="614"/>
        <v>3523996.9543375205</v>
      </c>
      <c r="EF112" s="181">
        <f t="shared" si="614"/>
        <v>3485954.0371590452</v>
      </c>
      <c r="EG112" s="181">
        <f t="shared" si="614"/>
        <v>3447905.394366832</v>
      </c>
      <c r="EH112" s="181">
        <f t="shared" si="614"/>
        <v>3524789.8239222374</v>
      </c>
      <c r="EI112" s="181">
        <f t="shared" si="614"/>
        <v>3525054.1534238206</v>
      </c>
      <c r="EJ112" s="181">
        <f t="shared" ref="EJ112:EZ112" si="615">EJ110*EJ111/1000</f>
        <v>3497525.6150015998</v>
      </c>
      <c r="EK112" s="181">
        <f t="shared" si="615"/>
        <v>3459350.6702480922</v>
      </c>
      <c r="EL112" s="181">
        <f t="shared" si="615"/>
        <v>3536490.3166399784</v>
      </c>
      <c r="EM112" s="181">
        <f t="shared" si="615"/>
        <v>3536755.5235798098</v>
      </c>
      <c r="EN112" s="181">
        <f t="shared" si="615"/>
        <v>3498574.8726860993</v>
      </c>
      <c r="EO112" s="181">
        <f t="shared" si="615"/>
        <v>3498837.2362874891</v>
      </c>
      <c r="EP112" s="181">
        <f t="shared" si="615"/>
        <v>3537551.2637349688</v>
      </c>
      <c r="EQ112" s="181">
        <f t="shared" si="615"/>
        <v>3537816.5502368826</v>
      </c>
      <c r="ER112" s="181">
        <f t="shared" si="615"/>
        <v>3499624.4451479041</v>
      </c>
      <c r="ES112" s="181">
        <f t="shared" si="615"/>
        <v>3461426.5919917994</v>
      </c>
      <c r="ET112" s="181">
        <f t="shared" si="615"/>
        <v>3538612.5291140885</v>
      </c>
      <c r="EU112" s="181">
        <f t="shared" si="615"/>
        <v>3538877.8952019527</v>
      </c>
      <c r="EV112" s="181">
        <f t="shared" si="615"/>
        <v>3511187.8244351996</v>
      </c>
      <c r="EW112" s="181">
        <f t="shared" si="615"/>
        <v>3472863.7588037485</v>
      </c>
      <c r="EX112" s="181">
        <f t="shared" si="615"/>
        <v>3550304.731939353</v>
      </c>
      <c r="EY112" s="181">
        <f t="shared" si="615"/>
        <v>3550570.9748437935</v>
      </c>
      <c r="EZ112" s="181">
        <f t="shared" si="615"/>
        <v>0</v>
      </c>
      <c r="FA112" s="181">
        <f t="shared" ref="FA112:GI112" si="616">FA110*FA111/1000</f>
        <v>0</v>
      </c>
      <c r="FB112" s="181">
        <f t="shared" si="616"/>
        <v>0</v>
      </c>
      <c r="FC112" s="181">
        <f t="shared" si="616"/>
        <v>0</v>
      </c>
      <c r="FD112" s="181">
        <f t="shared" si="616"/>
        <v>0</v>
      </c>
      <c r="FE112" s="181">
        <f t="shared" si="616"/>
        <v>0</v>
      </c>
      <c r="FF112" s="181">
        <f t="shared" si="616"/>
        <v>0</v>
      </c>
      <c r="FG112" s="181">
        <f t="shared" si="616"/>
        <v>0</v>
      </c>
      <c r="FH112" s="181">
        <f t="shared" si="616"/>
        <v>0</v>
      </c>
      <c r="FI112" s="181">
        <f t="shared" si="616"/>
        <v>0</v>
      </c>
      <c r="FJ112" s="181">
        <f t="shared" si="616"/>
        <v>0</v>
      </c>
      <c r="FK112" s="181">
        <f t="shared" si="616"/>
        <v>0</v>
      </c>
      <c r="FL112" s="181">
        <f t="shared" si="616"/>
        <v>0</v>
      </c>
      <c r="FM112" s="181">
        <f t="shared" si="616"/>
        <v>0</v>
      </c>
      <c r="FN112" s="181">
        <f t="shared" si="616"/>
        <v>0</v>
      </c>
      <c r="FO112" s="181">
        <f t="shared" si="616"/>
        <v>0</v>
      </c>
      <c r="FP112" s="181">
        <f t="shared" si="616"/>
        <v>0</v>
      </c>
      <c r="FQ112" s="181">
        <f t="shared" si="616"/>
        <v>0</v>
      </c>
      <c r="FR112" s="181">
        <f t="shared" si="616"/>
        <v>0</v>
      </c>
      <c r="FS112" s="181">
        <f t="shared" si="616"/>
        <v>0</v>
      </c>
      <c r="FT112" s="181">
        <f t="shared" si="616"/>
        <v>0</v>
      </c>
      <c r="FU112" s="181">
        <f t="shared" si="616"/>
        <v>0</v>
      </c>
      <c r="FV112" s="181">
        <f t="shared" si="616"/>
        <v>0</v>
      </c>
      <c r="FW112" s="181">
        <f t="shared" si="616"/>
        <v>0</v>
      </c>
      <c r="FX112" s="181">
        <f t="shared" si="616"/>
        <v>0</v>
      </c>
      <c r="FY112" s="181">
        <f t="shared" si="616"/>
        <v>0</v>
      </c>
      <c r="FZ112" s="181">
        <f t="shared" si="616"/>
        <v>0</v>
      </c>
      <c r="GA112" s="181">
        <f t="shared" si="616"/>
        <v>0</v>
      </c>
      <c r="GB112" s="181">
        <f t="shared" si="616"/>
        <v>0</v>
      </c>
      <c r="GC112" s="181">
        <f t="shared" si="616"/>
        <v>0</v>
      </c>
      <c r="GD112" s="181">
        <f t="shared" si="616"/>
        <v>0</v>
      </c>
      <c r="GE112" s="181">
        <f t="shared" si="616"/>
        <v>0</v>
      </c>
      <c r="GF112" s="181">
        <f t="shared" si="616"/>
        <v>0</v>
      </c>
      <c r="GG112" s="181">
        <f t="shared" si="616"/>
        <v>0</v>
      </c>
      <c r="GH112" s="181">
        <f t="shared" si="616"/>
        <v>0</v>
      </c>
      <c r="GI112" s="181">
        <f t="shared" si="616"/>
        <v>0</v>
      </c>
      <c r="GJ112" s="181">
        <f t="shared" ref="GJ112:GW112" si="617">GJ110*GJ111/1000</f>
        <v>0</v>
      </c>
      <c r="GK112" s="181">
        <f t="shared" si="617"/>
        <v>0</v>
      </c>
      <c r="GL112" s="181">
        <f t="shared" si="617"/>
        <v>0</v>
      </c>
      <c r="GM112" s="181">
        <f t="shared" si="617"/>
        <v>0</v>
      </c>
      <c r="GN112" s="181">
        <f t="shared" si="617"/>
        <v>0</v>
      </c>
      <c r="GO112" s="181">
        <f t="shared" si="617"/>
        <v>0</v>
      </c>
      <c r="GP112" s="181">
        <f t="shared" si="617"/>
        <v>0</v>
      </c>
      <c r="GQ112" s="181">
        <f t="shared" si="617"/>
        <v>0</v>
      </c>
      <c r="GR112" s="181">
        <f t="shared" si="617"/>
        <v>0</v>
      </c>
      <c r="GS112" s="181">
        <f t="shared" si="617"/>
        <v>0</v>
      </c>
      <c r="GT112" s="181">
        <f t="shared" si="617"/>
        <v>0</v>
      </c>
      <c r="GU112" s="181">
        <f t="shared" si="617"/>
        <v>0</v>
      </c>
      <c r="GV112" s="181">
        <f t="shared" si="617"/>
        <v>0</v>
      </c>
      <c r="GW112" s="181">
        <f t="shared" si="617"/>
        <v>0</v>
      </c>
    </row>
    <row r="113" spans="1:205" x14ac:dyDescent="0.3">
      <c r="D113" s="148" t="s">
        <v>288</v>
      </c>
      <c r="E113" s="127" t="s">
        <v>683</v>
      </c>
      <c r="F113" s="244">
        <f>IF('Project Finance Dashboard'!$E$15=1,'Operating Assumptions'!$F$79,'Operating Assumptions'!$F$82)</f>
        <v>15</v>
      </c>
      <c r="L113" s="181">
        <f t="shared" ref="L113:AQ113" si="618">$F$113*L44</f>
        <v>15.03089754404764</v>
      </c>
      <c r="M113" s="181">
        <f t="shared" si="618"/>
        <v>15.061858731977161</v>
      </c>
      <c r="N113" s="181">
        <f t="shared" si="618"/>
        <v>15.092883694884534</v>
      </c>
      <c r="O113" s="181">
        <f t="shared" si="618"/>
        <v>15.123972564135777</v>
      </c>
      <c r="P113" s="181">
        <f t="shared" si="618"/>
        <v>15.155125471367489</v>
      </c>
      <c r="Q113" s="181">
        <f t="shared" si="618"/>
        <v>15.186342548487428</v>
      </c>
      <c r="R113" s="181">
        <f t="shared" si="618"/>
        <v>15.217623927675058</v>
      </c>
      <c r="S113" s="181">
        <f t="shared" si="618"/>
        <v>15.248969741382112</v>
      </c>
      <c r="T113" s="181">
        <f t="shared" si="618"/>
        <v>15.280380122333145</v>
      </c>
      <c r="U113" s="181">
        <f t="shared" si="618"/>
        <v>15.311855203526111</v>
      </c>
      <c r="V113" s="181">
        <f t="shared" si="618"/>
        <v>15.343395118232914</v>
      </c>
      <c r="W113" s="181">
        <f t="shared" si="618"/>
        <v>15.374999999999979</v>
      </c>
      <c r="X113" s="181">
        <f t="shared" si="618"/>
        <v>15.406669982648811</v>
      </c>
      <c r="Y113" s="181">
        <f t="shared" si="618"/>
        <v>15.43840520027657</v>
      </c>
      <c r="Z113" s="181">
        <f t="shared" si="618"/>
        <v>15.47020578725663</v>
      </c>
      <c r="AA113" s="181">
        <f t="shared" si="618"/>
        <v>15.502071878239152</v>
      </c>
      <c r="AB113" s="181">
        <f t="shared" si="618"/>
        <v>15.534003608151659</v>
      </c>
      <c r="AC113" s="181">
        <f t="shared" si="618"/>
        <v>15.566001112199597</v>
      </c>
      <c r="AD113" s="181">
        <f t="shared" si="618"/>
        <v>15.598064525866917</v>
      </c>
      <c r="AE113" s="181">
        <f t="shared" si="618"/>
        <v>15.630193984916644</v>
      </c>
      <c r="AF113" s="181">
        <f t="shared" si="618"/>
        <v>15.662389625391453</v>
      </c>
      <c r="AG113" s="181">
        <f t="shared" si="618"/>
        <v>15.694651583614244</v>
      </c>
      <c r="AH113" s="181">
        <f t="shared" si="618"/>
        <v>15.726979996188719</v>
      </c>
      <c r="AI113" s="181">
        <f t="shared" si="618"/>
        <v>15.759374999999959</v>
      </c>
      <c r="AJ113" s="181">
        <f t="shared" si="618"/>
        <v>15.79183673221501</v>
      </c>
      <c r="AK113" s="181">
        <f t="shared" si="618"/>
        <v>15.824365330283461</v>
      </c>
      <c r="AL113" s="181">
        <f t="shared" si="618"/>
        <v>15.856960931938019</v>
      </c>
      <c r="AM113" s="181">
        <f t="shared" si="618"/>
        <v>15.889623675195104</v>
      </c>
      <c r="AN113" s="181">
        <f t="shared" si="618"/>
        <v>15.922353698355423</v>
      </c>
      <c r="AO113" s="181">
        <f t="shared" si="618"/>
        <v>15.95515114000456</v>
      </c>
      <c r="AP113" s="181">
        <f t="shared" si="618"/>
        <v>15.988016139013563</v>
      </c>
      <c r="AQ113" s="181">
        <f t="shared" si="618"/>
        <v>16.020948834539535</v>
      </c>
      <c r="AR113" s="181">
        <f t="shared" ref="AR113:BW113" si="619">$F$113*AR44</f>
        <v>16.053949366026213</v>
      </c>
      <c r="AS113" s="181">
        <f t="shared" si="619"/>
        <v>16.087017873204573</v>
      </c>
      <c r="AT113" s="181">
        <f t="shared" si="619"/>
        <v>16.120154496093409</v>
      </c>
      <c r="AU113" s="181">
        <f t="shared" si="619"/>
        <v>16.15335937499993</v>
      </c>
      <c r="AV113" s="181">
        <f t="shared" si="619"/>
        <v>16.186632650520359</v>
      </c>
      <c r="AW113" s="181">
        <f t="shared" si="619"/>
        <v>16.21997446354052</v>
      </c>
      <c r="AX113" s="181">
        <f t="shared" si="619"/>
        <v>16.253384955236445</v>
      </c>
      <c r="AY113" s="181">
        <f t="shared" si="619"/>
        <v>16.286864267074957</v>
      </c>
      <c r="AZ113" s="181">
        <f t="shared" si="619"/>
        <v>16.320412540814285</v>
      </c>
      <c r="BA113" s="181">
        <f t="shared" si="619"/>
        <v>16.354029918504651</v>
      </c>
      <c r="BB113" s="181">
        <f t="shared" si="619"/>
        <v>16.387716542488882</v>
      </c>
      <c r="BC113" s="181">
        <f t="shared" si="619"/>
        <v>16.421472555403003</v>
      </c>
      <c r="BD113" s="181">
        <f t="shared" si="619"/>
        <v>16.523158358495728</v>
      </c>
      <c r="BE113" s="181">
        <f t="shared" si="619"/>
        <v>16.625473825129028</v>
      </c>
      <c r="BF113" s="181">
        <f t="shared" si="619"/>
        <v>16.728422854334639</v>
      </c>
      <c r="BG113" s="181">
        <f t="shared" si="619"/>
        <v>16.83200936928808</v>
      </c>
      <c r="BH113" s="181">
        <f t="shared" si="619"/>
        <v>16.936237317458126</v>
      </c>
      <c r="BI113" s="181">
        <f t="shared" si="619"/>
        <v>17.041110670757256</v>
      </c>
      <c r="BJ113" s="181">
        <f t="shared" si="619"/>
        <v>17.146633425693011</v>
      </c>
      <c r="BK113" s="181">
        <f t="shared" si="619"/>
        <v>17.252809603520287</v>
      </c>
      <c r="BL113" s="181">
        <f t="shared" si="619"/>
        <v>17.359643250394583</v>
      </c>
      <c r="BM113" s="181">
        <f t="shared" si="619"/>
        <v>17.467138437526192</v>
      </c>
      <c r="BN113" s="181">
        <f t="shared" si="619"/>
        <v>17.575299261335338</v>
      </c>
      <c r="BO113" s="181">
        <f t="shared" si="619"/>
        <v>17.684129843608297</v>
      </c>
      <c r="BP113" s="181">
        <f t="shared" si="619"/>
        <v>17.793634331654452</v>
      </c>
      <c r="BQ113" s="181">
        <f t="shared" si="619"/>
        <v>17.903816898464353</v>
      </c>
      <c r="BR113" s="181">
        <f t="shared" si="619"/>
        <v>18.014681742868728</v>
      </c>
      <c r="BS113" s="181">
        <f t="shared" si="619"/>
        <v>18.126233089698513</v>
      </c>
      <c r="BT113" s="181">
        <f t="shared" si="619"/>
        <v>18.23847518994582</v>
      </c>
      <c r="BU113" s="181">
        <f t="shared" si="619"/>
        <v>18.351412320925967</v>
      </c>
      <c r="BV113" s="181">
        <f t="shared" si="619"/>
        <v>18.465048786440452</v>
      </c>
      <c r="BW113" s="181">
        <f t="shared" si="619"/>
        <v>18.579388916940978</v>
      </c>
      <c r="BX113" s="181">
        <f t="shared" ref="BX113:DC113" si="620">$F$113*BX44</f>
        <v>18.694437069694469</v>
      </c>
      <c r="BY113" s="181">
        <f t="shared" si="620"/>
        <v>18.810197628949119</v>
      </c>
      <c r="BZ113" s="181">
        <f t="shared" si="620"/>
        <v>18.926675006101469</v>
      </c>
      <c r="CA113" s="181">
        <f t="shared" si="620"/>
        <v>19.043873639864508</v>
      </c>
      <c r="CB113" s="181">
        <f t="shared" si="620"/>
        <v>19.161797996436839</v>
      </c>
      <c r="CC113" s="181">
        <f t="shared" si="620"/>
        <v>19.280452569672857</v>
      </c>
      <c r="CD113" s="181">
        <f t="shared" si="620"/>
        <v>19.399841881254012</v>
      </c>
      <c r="CE113" s="181">
        <f t="shared" si="620"/>
        <v>19.519970480861129</v>
      </c>
      <c r="CF113" s="181">
        <f t="shared" si="620"/>
        <v>19.640842946347764</v>
      </c>
      <c r="CG113" s="181">
        <f t="shared" si="620"/>
        <v>19.762463883914684</v>
      </c>
      <c r="CH113" s="181">
        <f t="shared" si="620"/>
        <v>19.884837928285368</v>
      </c>
      <c r="CI113" s="181">
        <f t="shared" si="620"/>
        <v>20.007969742882665</v>
      </c>
      <c r="CJ113" s="181">
        <f t="shared" si="620"/>
        <v>20.131864020006464</v>
      </c>
      <c r="CK113" s="181">
        <f t="shared" si="620"/>
        <v>20.256525481012556</v>
      </c>
      <c r="CL113" s="181">
        <f t="shared" si="620"/>
        <v>20.381958876492511</v>
      </c>
      <c r="CM113" s="181">
        <f t="shared" si="620"/>
        <v>20.508168986454738</v>
      </c>
      <c r="CN113" s="181">
        <f t="shared" si="620"/>
        <v>20.635160620506639</v>
      </c>
      <c r="CO113" s="181">
        <f t="shared" si="620"/>
        <v>20.762938618037882</v>
      </c>
      <c r="CP113" s="181">
        <f t="shared" si="620"/>
        <v>20.891507848404835</v>
      </c>
      <c r="CQ113" s="181">
        <f t="shared" si="620"/>
        <v>21.020873211116115</v>
      </c>
      <c r="CR113" s="181">
        <f t="shared" si="620"/>
        <v>21.151039636019309</v>
      </c>
      <c r="CS113" s="181">
        <f t="shared" si="620"/>
        <v>21.282012083488834</v>
      </c>
      <c r="CT113" s="181">
        <f t="shared" si="620"/>
        <v>21.41379554461496</v>
      </c>
      <c r="CU113" s="181">
        <f t="shared" si="620"/>
        <v>21.546395041394025</v>
      </c>
      <c r="CV113" s="181">
        <f t="shared" si="620"/>
        <v>21.679815626919801</v>
      </c>
      <c r="CW113" s="181">
        <f t="shared" si="620"/>
        <v>21.814062385576065</v>
      </c>
      <c r="CX113" s="181">
        <f t="shared" si="620"/>
        <v>21.949140433230344</v>
      </c>
      <c r="CY113" s="181">
        <f t="shared" si="620"/>
        <v>22.085054917428888</v>
      </c>
      <c r="CZ113" s="181">
        <f t="shared" si="620"/>
        <v>22.221811017592806</v>
      </c>
      <c r="DA113" s="181">
        <f t="shared" si="620"/>
        <v>22.359413945215476</v>
      </c>
      <c r="DB113" s="181">
        <f t="shared" si="620"/>
        <v>22.497868944061111</v>
      </c>
      <c r="DC113" s="181">
        <f t="shared" si="620"/>
        <v>22.637181290364619</v>
      </c>
      <c r="DD113" s="181">
        <f t="shared" ref="DD113:EI113" si="621">$F$113*DD44</f>
        <v>22.777356293032636</v>
      </c>
      <c r="DE113" s="181">
        <f t="shared" si="621"/>
        <v>22.918399293845873</v>
      </c>
      <c r="DF113" s="181">
        <f t="shared" si="621"/>
        <v>23.060315667662646</v>
      </c>
      <c r="DG113" s="181">
        <f t="shared" si="621"/>
        <v>23.203110822623742</v>
      </c>
      <c r="DH113" s="181">
        <f t="shared" si="621"/>
        <v>23.346790200358459</v>
      </c>
      <c r="DI113" s="181">
        <f t="shared" si="621"/>
        <v>23.491359276192028</v>
      </c>
      <c r="DJ113" s="181">
        <f t="shared" si="621"/>
        <v>23.636823559354223</v>
      </c>
      <c r="DK113" s="181">
        <f t="shared" si="621"/>
        <v>23.783188593189344</v>
      </c>
      <c r="DL113" s="181">
        <f t="shared" si="621"/>
        <v>23.930459955367429</v>
      </c>
      <c r="DM113" s="181">
        <f t="shared" si="621"/>
        <v>24.078643258096836</v>
      </c>
      <c r="DN113" s="181">
        <f t="shared" si="621"/>
        <v>24.227744148338086</v>
      </c>
      <c r="DO113" s="181">
        <f t="shared" si="621"/>
        <v>24.377768308019085</v>
      </c>
      <c r="DP113" s="181">
        <f t="shared" si="621"/>
        <v>24.528721454251624</v>
      </c>
      <c r="DQ113" s="181">
        <f t="shared" si="621"/>
        <v>24.680609339549264</v>
      </c>
      <c r="DR113" s="181">
        <f t="shared" si="621"/>
        <v>24.833437752046549</v>
      </c>
      <c r="DS113" s="181">
        <f t="shared" si="621"/>
        <v>24.98721251571957</v>
      </c>
      <c r="DT113" s="181">
        <f t="shared" si="621"/>
        <v>25.141939490607925</v>
      </c>
      <c r="DU113" s="181">
        <f t="shared" si="621"/>
        <v>25.297624573038007</v>
      </c>
      <c r="DV113" s="181">
        <f t="shared" si="621"/>
        <v>25.454273695847725</v>
      </c>
      <c r="DW113" s="181">
        <f t="shared" si="621"/>
        <v>25.611892828612572</v>
      </c>
      <c r="DX113" s="181">
        <f t="shared" si="621"/>
        <v>25.770487977873135</v>
      </c>
      <c r="DY113" s="181">
        <f t="shared" si="621"/>
        <v>25.930065187363969</v>
      </c>
      <c r="DZ113" s="181">
        <f t="shared" si="621"/>
        <v>26.090630538243929</v>
      </c>
      <c r="EA113" s="181">
        <f t="shared" si="621"/>
        <v>26.252190149327898</v>
      </c>
      <c r="EB113" s="181">
        <f t="shared" si="621"/>
        <v>26.414750177319977</v>
      </c>
      <c r="EC113" s="181">
        <f t="shared" si="621"/>
        <v>26.57831681704808</v>
      </c>
      <c r="ED113" s="181">
        <f t="shared" si="621"/>
        <v>26.742896301700039</v>
      </c>
      <c r="EE113" s="181">
        <f t="shared" si="621"/>
        <v>26.908494903061108</v>
      </c>
      <c r="EF113" s="181">
        <f t="shared" si="621"/>
        <v>27.075118931752986</v>
      </c>
      <c r="EG113" s="181">
        <f t="shared" si="621"/>
        <v>27.242774737474292</v>
      </c>
      <c r="EH113" s="181">
        <f t="shared" si="621"/>
        <v>27.411468709242548</v>
      </c>
      <c r="EI113" s="181">
        <f t="shared" si="621"/>
        <v>27.581207275637645</v>
      </c>
      <c r="EJ113" s="181">
        <f t="shared" ref="EJ113:FO113" si="622">$F$113*EJ44</f>
        <v>27.751996905046816</v>
      </c>
      <c r="EK113" s="181">
        <f t="shared" si="622"/>
        <v>27.923844105911158</v>
      </c>
      <c r="EL113" s="181">
        <f t="shared" si="622"/>
        <v>28.096755426973623</v>
      </c>
      <c r="EM113" s="181">
        <f t="shared" si="622"/>
        <v>28.270737457528593</v>
      </c>
      <c r="EN113" s="181">
        <f t="shared" si="622"/>
        <v>28.445796827673</v>
      </c>
      <c r="EO113" s="181">
        <f t="shared" si="622"/>
        <v>28.621940208558946</v>
      </c>
      <c r="EP113" s="181">
        <f t="shared" si="622"/>
        <v>28.79917431264797</v>
      </c>
      <c r="EQ113" s="181">
        <f t="shared" si="622"/>
        <v>28.977505893966821</v>
      </c>
      <c r="ER113" s="181">
        <f t="shared" si="622"/>
        <v>29.156941748364833</v>
      </c>
      <c r="ES113" s="181">
        <f t="shared" si="622"/>
        <v>29.337488713772931</v>
      </c>
      <c r="ET113" s="181">
        <f t="shared" si="622"/>
        <v>29.519153670464181</v>
      </c>
      <c r="EU113" s="181">
        <f t="shared" si="622"/>
        <v>29.701943541315998</v>
      </c>
      <c r="EV113" s="181">
        <f t="shared" si="622"/>
        <v>29.885865292073962</v>
      </c>
      <c r="EW113" s="181">
        <f t="shared" si="622"/>
        <v>30.070925931617264</v>
      </c>
      <c r="EX113" s="181">
        <f t="shared" si="622"/>
        <v>30.257132512225798</v>
      </c>
      <c r="EY113" s="181">
        <f t="shared" si="622"/>
        <v>30.444492129848911</v>
      </c>
      <c r="EZ113" s="181">
        <f t="shared" si="622"/>
        <v>30.633011924375822</v>
      </c>
      <c r="FA113" s="181">
        <f t="shared" si="622"/>
        <v>30.822699079907704</v>
      </c>
      <c r="FB113" s="181">
        <f t="shared" si="622"/>
        <v>31.013560825031451</v>
      </c>
      <c r="FC113" s="181">
        <f t="shared" si="622"/>
        <v>31.205604433095143</v>
      </c>
      <c r="FD113" s="181">
        <f t="shared" si="622"/>
        <v>31.398837222485231</v>
      </c>
      <c r="FE113" s="181">
        <f t="shared" si="622"/>
        <v>31.593266556905412</v>
      </c>
      <c r="FF113" s="181">
        <f t="shared" si="622"/>
        <v>31.788899845657252</v>
      </c>
      <c r="FG113" s="181">
        <f t="shared" si="622"/>
        <v>31.985744543922536</v>
      </c>
      <c r="FH113" s="181">
        <f t="shared" si="622"/>
        <v>32.183808153047373</v>
      </c>
      <c r="FI113" s="181">
        <f t="shared" si="622"/>
        <v>32.38309822082806</v>
      </c>
      <c r="FJ113" s="181">
        <f t="shared" si="622"/>
        <v>32.583622341798694</v>
      </c>
      <c r="FK113" s="181">
        <f t="shared" si="622"/>
        <v>32.785388157520615</v>
      </c>
      <c r="FL113" s="181">
        <f t="shared" si="622"/>
        <v>32.988403356873576</v>
      </c>
      <c r="FM113" s="181">
        <f t="shared" si="622"/>
        <v>33.19267567634877</v>
      </c>
      <c r="FN113" s="181">
        <f t="shared" si="622"/>
        <v>33.398212900343673</v>
      </c>
      <c r="FO113" s="181">
        <f t="shared" si="622"/>
        <v>33.605022861458636</v>
      </c>
      <c r="FP113" s="181">
        <f t="shared" ref="FP113:GW113" si="623">$F$113*FP44</f>
        <v>33.813113440795419</v>
      </c>
      <c r="FQ113" s="181">
        <f t="shared" si="623"/>
        <v>34.022492568257498</v>
      </c>
      <c r="FR113" s="181">
        <f t="shared" si="623"/>
        <v>34.233168222852278</v>
      </c>
      <c r="FS113" s="181">
        <f t="shared" si="623"/>
        <v>34.445148432995111</v>
      </c>
      <c r="FT113" s="181">
        <f t="shared" si="623"/>
        <v>34.658441276815317</v>
      </c>
      <c r="FU113" s="181">
        <f t="shared" si="623"/>
        <v>34.873054882463947</v>
      </c>
      <c r="FV113" s="181">
        <f t="shared" si="623"/>
        <v>35.088997428423596</v>
      </c>
      <c r="FW113" s="181">
        <f t="shared" si="623"/>
        <v>35.306277143820004</v>
      </c>
      <c r="FX113" s="181">
        <f t="shared" si="623"/>
        <v>35.524902308735712</v>
      </c>
      <c r="FY113" s="181">
        <f t="shared" si="623"/>
        <v>35.744881254525559</v>
      </c>
      <c r="FZ113" s="181">
        <f t="shared" si="623"/>
        <v>35.966222364134197</v>
      </c>
      <c r="GA113" s="181">
        <f t="shared" si="623"/>
        <v>36.188934072415513</v>
      </c>
      <c r="GB113" s="181">
        <f t="shared" si="623"/>
        <v>36.413024866454116</v>
      </c>
      <c r="GC113" s="181">
        <f t="shared" si="623"/>
        <v>36.63850328588871</v>
      </c>
      <c r="GD113" s="181">
        <f t="shared" si="623"/>
        <v>36.86537792323756</v>
      </c>
      <c r="GE113" s="181">
        <f t="shared" si="623"/>
        <v>37.093657424225917</v>
      </c>
      <c r="GF113" s="181">
        <f t="shared" si="623"/>
        <v>37.32335048811548</v>
      </c>
      <c r="GG113" s="181">
        <f t="shared" si="623"/>
        <v>37.55446586803594</v>
      </c>
      <c r="GH113" s="181">
        <f t="shared" si="623"/>
        <v>37.787012371318511</v>
      </c>
      <c r="GI113" s="181">
        <f t="shared" si="623"/>
        <v>38.020998859831579</v>
      </c>
      <c r="GJ113" s="181">
        <f t="shared" si="623"/>
        <v>38.256434250318378</v>
      </c>
      <c r="GK113" s="181">
        <f t="shared" si="623"/>
        <v>38.493327514736855</v>
      </c>
      <c r="GL113" s="181">
        <f t="shared" si="623"/>
        <v>38.731687680601489</v>
      </c>
      <c r="GM113" s="181">
        <f t="shared" si="623"/>
        <v>38.971523831327382</v>
      </c>
      <c r="GN113" s="181">
        <f t="shared" si="623"/>
        <v>39.21284510657636</v>
      </c>
      <c r="GO113" s="181">
        <f t="shared" si="623"/>
        <v>39.455660702605293</v>
      </c>
      <c r="GP113" s="181">
        <f t="shared" si="623"/>
        <v>39.699979872616545</v>
      </c>
      <c r="GQ113" s="181">
        <f t="shared" si="623"/>
        <v>39.945811927110583</v>
      </c>
      <c r="GR113" s="181">
        <f t="shared" si="623"/>
        <v>40.193166234240785</v>
      </c>
      <c r="GS113" s="181">
        <f t="shared" si="623"/>
        <v>40.442052220170446</v>
      </c>
      <c r="GT113" s="181">
        <f t="shared" si="623"/>
        <v>40.692479369431979</v>
      </c>
      <c r="GU113" s="181">
        <f t="shared" si="623"/>
        <v>40.944457225288367</v>
      </c>
      <c r="GV113" s="181">
        <f t="shared" si="623"/>
        <v>41.197995390096821</v>
      </c>
      <c r="GW113" s="181">
        <f t="shared" si="623"/>
        <v>41.45310352567472</v>
      </c>
    </row>
    <row r="114" spans="1:205" s="229" customFormat="1" x14ac:dyDescent="0.3">
      <c r="A114" s="231"/>
      <c r="D114" s="232" t="s">
        <v>289</v>
      </c>
      <c r="E114" s="233" t="s">
        <v>572</v>
      </c>
      <c r="F114" s="237"/>
      <c r="L114" s="239">
        <f t="shared" ref="L114:U114" si="624">L112*L113</f>
        <v>0</v>
      </c>
      <c r="M114" s="239">
        <f t="shared" si="624"/>
        <v>0</v>
      </c>
      <c r="N114" s="239">
        <f t="shared" si="624"/>
        <v>0</v>
      </c>
      <c r="O114" s="239">
        <f t="shared" si="624"/>
        <v>0</v>
      </c>
      <c r="P114" s="239">
        <f t="shared" si="624"/>
        <v>0</v>
      </c>
      <c r="Q114" s="239">
        <f t="shared" si="624"/>
        <v>0</v>
      </c>
      <c r="R114" s="239">
        <f t="shared" si="624"/>
        <v>0</v>
      </c>
      <c r="S114" s="239">
        <f t="shared" si="624"/>
        <v>0</v>
      </c>
      <c r="T114" s="239">
        <f t="shared" si="624"/>
        <v>0</v>
      </c>
      <c r="U114" s="239">
        <f t="shared" si="624"/>
        <v>0</v>
      </c>
      <c r="V114" s="239">
        <f>V112*V113</f>
        <v>0</v>
      </c>
      <c r="W114" s="239">
        <f t="shared" ref="W114:CH114" si="625">W112*W113</f>
        <v>0</v>
      </c>
      <c r="X114" s="239">
        <f t="shared" si="625"/>
        <v>0</v>
      </c>
      <c r="Y114" s="239">
        <f t="shared" si="625"/>
        <v>0</v>
      </c>
      <c r="Z114" s="239">
        <f t="shared" si="625"/>
        <v>0</v>
      </c>
      <c r="AA114" s="239">
        <f t="shared" si="625"/>
        <v>0</v>
      </c>
      <c r="AB114" s="239">
        <f t="shared" si="625"/>
        <v>0</v>
      </c>
      <c r="AC114" s="239">
        <f t="shared" si="625"/>
        <v>0</v>
      </c>
      <c r="AD114" s="239">
        <f t="shared" si="625"/>
        <v>0</v>
      </c>
      <c r="AE114" s="239">
        <f t="shared" si="625"/>
        <v>0</v>
      </c>
      <c r="AF114" s="239">
        <f t="shared" si="625"/>
        <v>0</v>
      </c>
      <c r="AG114" s="239">
        <f t="shared" si="625"/>
        <v>0</v>
      </c>
      <c r="AH114" s="239">
        <f t="shared" si="625"/>
        <v>0</v>
      </c>
      <c r="AI114" s="239">
        <f t="shared" si="625"/>
        <v>0</v>
      </c>
      <c r="AJ114" s="239">
        <f t="shared" si="625"/>
        <v>0</v>
      </c>
      <c r="AK114" s="239">
        <f t="shared" si="625"/>
        <v>0</v>
      </c>
      <c r="AL114" s="239">
        <f t="shared" si="625"/>
        <v>0</v>
      </c>
      <c r="AM114" s="239">
        <f t="shared" si="625"/>
        <v>0</v>
      </c>
      <c r="AN114" s="239">
        <f t="shared" si="625"/>
        <v>0</v>
      </c>
      <c r="AO114" s="239">
        <f t="shared" si="625"/>
        <v>0</v>
      </c>
      <c r="AP114" s="239">
        <f t="shared" si="625"/>
        <v>0</v>
      </c>
      <c r="AQ114" s="239">
        <f t="shared" si="625"/>
        <v>0</v>
      </c>
      <c r="AR114" s="239">
        <f t="shared" si="625"/>
        <v>0</v>
      </c>
      <c r="AS114" s="239">
        <f t="shared" si="625"/>
        <v>0</v>
      </c>
      <c r="AT114" s="239">
        <f t="shared" si="625"/>
        <v>0</v>
      </c>
      <c r="AU114" s="239">
        <f t="shared" si="625"/>
        <v>0</v>
      </c>
      <c r="AV114" s="239">
        <f t="shared" si="625"/>
        <v>0</v>
      </c>
      <c r="AW114" s="239">
        <f t="shared" si="625"/>
        <v>0</v>
      </c>
      <c r="AX114" s="239">
        <f t="shared" si="625"/>
        <v>0</v>
      </c>
      <c r="AY114" s="239">
        <f t="shared" si="625"/>
        <v>0</v>
      </c>
      <c r="AZ114" s="239">
        <f t="shared" si="625"/>
        <v>0</v>
      </c>
      <c r="BA114" s="239">
        <f t="shared" si="625"/>
        <v>0</v>
      </c>
      <c r="BB114" s="239">
        <f t="shared" si="625"/>
        <v>0</v>
      </c>
      <c r="BC114" s="239">
        <f t="shared" si="625"/>
        <v>0</v>
      </c>
      <c r="BD114" s="239">
        <f t="shared" si="625"/>
        <v>56439944.70192121</v>
      </c>
      <c r="BE114" s="239">
        <f t="shared" si="625"/>
        <v>56169586.948993936</v>
      </c>
      <c r="BF114" s="239">
        <f t="shared" si="625"/>
        <v>57777677.666842535</v>
      </c>
      <c r="BG114" s="239">
        <f t="shared" si="625"/>
        <v>58139810.947492704</v>
      </c>
      <c r="BH114" s="239">
        <f t="shared" si="625"/>
        <v>57868298.602465063</v>
      </c>
      <c r="BI114" s="239">
        <f t="shared" si="625"/>
        <v>57591098.770705573</v>
      </c>
      <c r="BJ114" s="239">
        <f t="shared" si="625"/>
        <v>59239886.244396158</v>
      </c>
      <c r="BK114" s="239">
        <f t="shared" si="625"/>
        <v>59611184.213046372</v>
      </c>
      <c r="BL114" s="239">
        <f t="shared" si="625"/>
        <v>59332800.569346949</v>
      </c>
      <c r="BM114" s="239">
        <f t="shared" si="625"/>
        <v>59704680.897321261</v>
      </c>
      <c r="BN114" s="239">
        <f t="shared" si="625"/>
        <v>60739099.665526196</v>
      </c>
      <c r="BO114" s="239">
        <f t="shared" si="625"/>
        <v>61119794.257518046</v>
      </c>
      <c r="BP114" s="239">
        <f t="shared" si="625"/>
        <v>60896639.885401547</v>
      </c>
      <c r="BQ114" s="239">
        <f t="shared" si="625"/>
        <v>60604933.739919119</v>
      </c>
      <c r="BR114" s="239">
        <f t="shared" si="625"/>
        <v>62340004.918054953</v>
      </c>
      <c r="BS114" s="239">
        <f t="shared" si="625"/>
        <v>62730733.507509492</v>
      </c>
      <c r="BT114" s="239">
        <f t="shared" si="625"/>
        <v>62437781.599301353</v>
      </c>
      <c r="BU114" s="239">
        <f t="shared" si="625"/>
        <v>62138693.100542128</v>
      </c>
      <c r="BV114" s="239">
        <f t="shared" si="625"/>
        <v>63917674.592518628</v>
      </c>
      <c r="BW114" s="239">
        <f t="shared" si="625"/>
        <v>64318291.545750752</v>
      </c>
      <c r="BX114" s="239">
        <f t="shared" si="625"/>
        <v>64017925.757125661</v>
      </c>
      <c r="BY114" s="239">
        <f t="shared" si="625"/>
        <v>63711268.076184072</v>
      </c>
      <c r="BZ114" s="239">
        <f t="shared" si="625"/>
        <v>65535271.142268784</v>
      </c>
      <c r="CA114" s="239">
        <f t="shared" si="625"/>
        <v>65946026.709044836</v>
      </c>
      <c r="CB114" s="239">
        <f t="shared" si="625"/>
        <v>65709916.83526589</v>
      </c>
      <c r="CC114" s="239">
        <f t="shared" si="625"/>
        <v>66121767.02924592</v>
      </c>
      <c r="CD114" s="239">
        <f t="shared" si="625"/>
        <v>67267365.59495227</v>
      </c>
      <c r="CE114" s="239">
        <f t="shared" si="625"/>
        <v>67688977.414036751</v>
      </c>
      <c r="CF114" s="239">
        <f t="shared" si="625"/>
        <v>67372870.555574372</v>
      </c>
      <c r="CG114" s="239">
        <f t="shared" si="625"/>
        <v>67050142.069785401</v>
      </c>
      <c r="CH114" s="239">
        <f t="shared" si="625"/>
        <v>68969734.449746519</v>
      </c>
      <c r="CI114" s="239">
        <f t="shared" ref="CI114:ET114" si="626">CI112*CI113</f>
        <v>69402016.209942505</v>
      </c>
      <c r="CJ114" s="239">
        <f t="shared" si="626"/>
        <v>69077909.47715956</v>
      </c>
      <c r="CK114" s="239">
        <f t="shared" si="626"/>
        <v>68747013.540216461</v>
      </c>
      <c r="CL114" s="239">
        <f t="shared" si="626"/>
        <v>70715186.004333481</v>
      </c>
      <c r="CM114" s="239">
        <f t="shared" si="626"/>
        <v>71158407.735175595</v>
      </c>
      <c r="CN114" s="239">
        <f t="shared" si="626"/>
        <v>71044315.295520931</v>
      </c>
      <c r="CO114" s="239">
        <f t="shared" si="626"/>
        <v>70703999.911744535</v>
      </c>
      <c r="CP114" s="239">
        <f t="shared" si="626"/>
        <v>72728199.343299747</v>
      </c>
      <c r="CQ114" s="239">
        <f t="shared" si="626"/>
        <v>73184038.042387575</v>
      </c>
      <c r="CR114" s="239">
        <f t="shared" si="626"/>
        <v>72842269.304862335</v>
      </c>
      <c r="CS114" s="239">
        <f t="shared" si="626"/>
        <v>73298822.96050556</v>
      </c>
      <c r="CT114" s="239">
        <f t="shared" si="626"/>
        <v>74568768.2481803</v>
      </c>
      <c r="CU114" s="239">
        <f t="shared" si="626"/>
        <v>75036143.085145295</v>
      </c>
      <c r="CV114" s="239">
        <f t="shared" si="626"/>
        <v>74685725.035295144</v>
      </c>
      <c r="CW114" s="239">
        <f t="shared" si="626"/>
        <v>74327966.626726076</v>
      </c>
      <c r="CX114" s="239">
        <f t="shared" si="626"/>
        <v>76455917.350621149</v>
      </c>
      <c r="CY114" s="239">
        <f t="shared" si="626"/>
        <v>76935120.276272625</v>
      </c>
      <c r="CZ114" s="239">
        <f t="shared" si="626"/>
        <v>76810556.137406901</v>
      </c>
      <c r="DA114" s="239">
        <f t="shared" si="626"/>
        <v>76442619.395652875</v>
      </c>
      <c r="DB114" s="239">
        <f t="shared" si="626"/>
        <v>78631110.95087491</v>
      </c>
      <c r="DC114" s="239">
        <f t="shared" si="626"/>
        <v>79123947.342361629</v>
      </c>
      <c r="DD114" s="239">
        <f t="shared" si="626"/>
        <v>78754439.286854342</v>
      </c>
      <c r="DE114" s="239">
        <f t="shared" si="626"/>
        <v>78377190.986008361</v>
      </c>
      <c r="DF114" s="239">
        <f t="shared" si="626"/>
        <v>80621067.791264161</v>
      </c>
      <c r="DG114" s="239">
        <f t="shared" si="626"/>
        <v>81126376.639728412</v>
      </c>
      <c r="DH114" s="239">
        <f t="shared" si="626"/>
        <v>80747517.259106398</v>
      </c>
      <c r="DI114" s="239">
        <f t="shared" si="626"/>
        <v>81253618.655185491</v>
      </c>
      <c r="DJ114" s="239">
        <f t="shared" si="626"/>
        <v>82661385.464391604</v>
      </c>
      <c r="DK114" s="239">
        <f t="shared" si="626"/>
        <v>83179482.416538358</v>
      </c>
      <c r="DL114" s="239">
        <f t="shared" si="626"/>
        <v>83043510.761162415</v>
      </c>
      <c r="DM114" s="239">
        <f t="shared" si="626"/>
        <v>82645717.016268536</v>
      </c>
      <c r="DN114" s="239">
        <f t="shared" si="626"/>
        <v>85011798.335764244</v>
      </c>
      <c r="DO114" s="239">
        <f t="shared" si="626"/>
        <v>85544626.975967079</v>
      </c>
      <c r="DP114" s="239">
        <f t="shared" si="626"/>
        <v>85145134.409750506</v>
      </c>
      <c r="DQ114" s="239">
        <f t="shared" si="626"/>
        <v>84737273.49965775</v>
      </c>
      <c r="DR114" s="239">
        <f t="shared" si="626"/>
        <v>87163234.422146589</v>
      </c>
      <c r="DS114" s="239">
        <f t="shared" si="626"/>
        <v>87709547.623161346</v>
      </c>
      <c r="DT114" s="239">
        <f t="shared" si="626"/>
        <v>87299944.898825288</v>
      </c>
      <c r="DU114" s="239">
        <f t="shared" si="626"/>
        <v>86881762.048750341</v>
      </c>
      <c r="DV114" s="239">
        <f t="shared" si="626"/>
        <v>89369117.977285087</v>
      </c>
      <c r="DW114" s="239">
        <f t="shared" si="626"/>
        <v>89929256.999634534</v>
      </c>
      <c r="DX114" s="239">
        <f t="shared" si="626"/>
        <v>89780860.009742305</v>
      </c>
      <c r="DY114" s="239">
        <f t="shared" si="626"/>
        <v>90343579.708557412</v>
      </c>
      <c r="DZ114" s="239">
        <f t="shared" si="626"/>
        <v>91908835.447853118</v>
      </c>
      <c r="EA114" s="239">
        <f t="shared" si="626"/>
        <v>92484892.663122073</v>
      </c>
      <c r="EB114" s="239">
        <f t="shared" si="626"/>
        <v>92052989.124438897</v>
      </c>
      <c r="EC114" s="239">
        <f t="shared" si="626"/>
        <v>91612038.315196231</v>
      </c>
      <c r="ED114" s="239">
        <f t="shared" si="626"/>
        <v>94234818.300949678</v>
      </c>
      <c r="EE114" s="239">
        <f t="shared" si="626"/>
        <v>94825454.084194034</v>
      </c>
      <c r="EF114" s="239">
        <f t="shared" si="626"/>
        <v>94382620.146705613</v>
      </c>
      <c r="EG114" s="239">
        <f t="shared" si="626"/>
        <v>93930509.97485806</v>
      </c>
      <c r="EH114" s="239">
        <f t="shared" si="626"/>
        <v>96619665.965100959</v>
      </c>
      <c r="EI114" s="239">
        <f t="shared" si="626"/>
        <v>97225249.263429776</v>
      </c>
      <c r="EJ114" s="239">
        <f t="shared" si="626"/>
        <v>97063320.042846367</v>
      </c>
      <c r="EK114" s="239">
        <f t="shared" si="626"/>
        <v>96598368.823687002</v>
      </c>
      <c r="EL114" s="239">
        <f t="shared" si="626"/>
        <v>99363903.49649398</v>
      </c>
      <c r="EM114" s="239">
        <f t="shared" si="626"/>
        <v>99986686.858588874</v>
      </c>
      <c r="EN114" s="239">
        <f t="shared" si="626"/>
        <v>99519750.014830709</v>
      </c>
      <c r="EO114" s="239">
        <f t="shared" si="626"/>
        <v>100143510.17650014</v>
      </c>
      <c r="EP114" s="239">
        <f t="shared" si="626"/>
        <v>101878555.48423149</v>
      </c>
      <c r="EQ114" s="239">
        <f t="shared" si="626"/>
        <v>102517099.93626264</v>
      </c>
      <c r="ER114" s="239">
        <f t="shared" si="626"/>
        <v>102038346.08833104</v>
      </c>
      <c r="ES114" s="239">
        <f t="shared" si="626"/>
        <v>101549563.57611291</v>
      </c>
      <c r="ET114" s="239">
        <f t="shared" si="626"/>
        <v>104456847.02714868</v>
      </c>
      <c r="EU114" s="239">
        <f t="shared" ref="EU114:GW114" si="627">EU112*EU113</f>
        <v>105111551.44289958</v>
      </c>
      <c r="EV114" s="239">
        <f t="shared" si="627"/>
        <v>104934886.33624062</v>
      </c>
      <c r="EW114" s="239">
        <f t="shared" si="627"/>
        <v>104432228.86158544</v>
      </c>
      <c r="EX114" s="239">
        <f t="shared" si="627"/>
        <v>107422040.7330713</v>
      </c>
      <c r="EY114" s="239">
        <f t="shared" si="627"/>
        <v>108095330.10010184</v>
      </c>
      <c r="EZ114" s="239">
        <f t="shared" si="627"/>
        <v>0</v>
      </c>
      <c r="FA114" s="239">
        <f t="shared" si="627"/>
        <v>0</v>
      </c>
      <c r="FB114" s="239">
        <f t="shared" si="627"/>
        <v>0</v>
      </c>
      <c r="FC114" s="239">
        <f t="shared" si="627"/>
        <v>0</v>
      </c>
      <c r="FD114" s="239">
        <f t="shared" si="627"/>
        <v>0</v>
      </c>
      <c r="FE114" s="239">
        <f t="shared" si="627"/>
        <v>0</v>
      </c>
      <c r="FF114" s="239">
        <f t="shared" si="627"/>
        <v>0</v>
      </c>
      <c r="FG114" s="239">
        <f t="shared" si="627"/>
        <v>0</v>
      </c>
      <c r="FH114" s="239">
        <f t="shared" si="627"/>
        <v>0</v>
      </c>
      <c r="FI114" s="239">
        <f t="shared" si="627"/>
        <v>0</v>
      </c>
      <c r="FJ114" s="239">
        <f t="shared" si="627"/>
        <v>0</v>
      </c>
      <c r="FK114" s="239">
        <f t="shared" si="627"/>
        <v>0</v>
      </c>
      <c r="FL114" s="239">
        <f t="shared" si="627"/>
        <v>0</v>
      </c>
      <c r="FM114" s="239">
        <f t="shared" si="627"/>
        <v>0</v>
      </c>
      <c r="FN114" s="239">
        <f t="shared" si="627"/>
        <v>0</v>
      </c>
      <c r="FO114" s="239">
        <f t="shared" si="627"/>
        <v>0</v>
      </c>
      <c r="FP114" s="239">
        <f t="shared" si="627"/>
        <v>0</v>
      </c>
      <c r="FQ114" s="239">
        <f t="shared" si="627"/>
        <v>0</v>
      </c>
      <c r="FR114" s="239">
        <f t="shared" si="627"/>
        <v>0</v>
      </c>
      <c r="FS114" s="239">
        <f t="shared" si="627"/>
        <v>0</v>
      </c>
      <c r="FT114" s="239">
        <f t="shared" si="627"/>
        <v>0</v>
      </c>
      <c r="FU114" s="239">
        <f t="shared" si="627"/>
        <v>0</v>
      </c>
      <c r="FV114" s="239">
        <f t="shared" si="627"/>
        <v>0</v>
      </c>
      <c r="FW114" s="239">
        <f t="shared" si="627"/>
        <v>0</v>
      </c>
      <c r="FX114" s="239">
        <f t="shared" si="627"/>
        <v>0</v>
      </c>
      <c r="FY114" s="239">
        <f t="shared" si="627"/>
        <v>0</v>
      </c>
      <c r="FZ114" s="239">
        <f t="shared" si="627"/>
        <v>0</v>
      </c>
      <c r="GA114" s="239">
        <f t="shared" si="627"/>
        <v>0</v>
      </c>
      <c r="GB114" s="239">
        <f t="shared" si="627"/>
        <v>0</v>
      </c>
      <c r="GC114" s="239">
        <f t="shared" si="627"/>
        <v>0</v>
      </c>
      <c r="GD114" s="239">
        <f t="shared" si="627"/>
        <v>0</v>
      </c>
      <c r="GE114" s="239">
        <f t="shared" si="627"/>
        <v>0</v>
      </c>
      <c r="GF114" s="239">
        <f t="shared" si="627"/>
        <v>0</v>
      </c>
      <c r="GG114" s="239">
        <f t="shared" si="627"/>
        <v>0</v>
      </c>
      <c r="GH114" s="239">
        <f t="shared" si="627"/>
        <v>0</v>
      </c>
      <c r="GI114" s="239">
        <f t="shared" si="627"/>
        <v>0</v>
      </c>
      <c r="GJ114" s="239">
        <f t="shared" si="627"/>
        <v>0</v>
      </c>
      <c r="GK114" s="239">
        <f t="shared" si="627"/>
        <v>0</v>
      </c>
      <c r="GL114" s="239">
        <f t="shared" si="627"/>
        <v>0</v>
      </c>
      <c r="GM114" s="239">
        <f t="shared" si="627"/>
        <v>0</v>
      </c>
      <c r="GN114" s="239">
        <f t="shared" si="627"/>
        <v>0</v>
      </c>
      <c r="GO114" s="239">
        <f t="shared" si="627"/>
        <v>0</v>
      </c>
      <c r="GP114" s="239">
        <f t="shared" si="627"/>
        <v>0</v>
      </c>
      <c r="GQ114" s="239">
        <f t="shared" si="627"/>
        <v>0</v>
      </c>
      <c r="GR114" s="239">
        <f t="shared" si="627"/>
        <v>0</v>
      </c>
      <c r="GS114" s="239">
        <f t="shared" si="627"/>
        <v>0</v>
      </c>
      <c r="GT114" s="239">
        <f t="shared" si="627"/>
        <v>0</v>
      </c>
      <c r="GU114" s="239">
        <f t="shared" si="627"/>
        <v>0</v>
      </c>
      <c r="GV114" s="239">
        <f t="shared" si="627"/>
        <v>0</v>
      </c>
      <c r="GW114" s="239">
        <f t="shared" si="627"/>
        <v>0</v>
      </c>
    </row>
    <row r="115" spans="1:205" x14ac:dyDescent="0.3">
      <c r="L115" s="181"/>
      <c r="M115" s="181"/>
      <c r="N115" s="181"/>
      <c r="O115" s="181"/>
      <c r="P115" s="181"/>
      <c r="Q115" s="181"/>
      <c r="R115" s="181"/>
      <c r="S115" s="181"/>
      <c r="T115" s="181"/>
      <c r="U115" s="181"/>
      <c r="V115" s="181"/>
      <c r="W115" s="181"/>
      <c r="X115" s="181"/>
      <c r="Y115" s="181"/>
      <c r="Z115" s="181"/>
      <c r="AA115" s="181"/>
      <c r="AB115" s="181"/>
      <c r="AC115" s="181"/>
      <c r="AD115" s="181"/>
      <c r="AE115" s="181"/>
      <c r="AF115" s="181"/>
      <c r="AG115" s="181"/>
      <c r="AH115" s="181"/>
      <c r="AI115" s="181"/>
      <c r="AJ115" s="181"/>
      <c r="AK115" s="181"/>
      <c r="AL115" s="181"/>
      <c r="AM115" s="181"/>
      <c r="AN115" s="181"/>
      <c r="AO115" s="181"/>
      <c r="AP115" s="181"/>
      <c r="AQ115" s="181"/>
      <c r="AR115" s="181"/>
      <c r="AS115" s="181"/>
      <c r="AT115" s="181"/>
      <c r="AU115" s="181"/>
      <c r="AV115" s="181"/>
      <c r="AW115" s="181"/>
      <c r="AX115" s="181"/>
      <c r="AY115" s="181"/>
      <c r="AZ115" s="181"/>
      <c r="BA115" s="181"/>
      <c r="BB115" s="181"/>
      <c r="BC115" s="181"/>
      <c r="BD115" s="181"/>
      <c r="BE115" s="181"/>
      <c r="BF115" s="181"/>
      <c r="BG115" s="181"/>
      <c r="BH115" s="181"/>
      <c r="BI115" s="181"/>
      <c r="BJ115" s="181"/>
      <c r="BK115" s="181"/>
      <c r="BL115" s="181"/>
      <c r="BM115" s="181"/>
      <c r="BN115" s="181"/>
      <c r="BO115" s="181"/>
      <c r="BP115" s="181"/>
      <c r="BQ115" s="181"/>
      <c r="BR115" s="181"/>
      <c r="BS115" s="181"/>
      <c r="BT115" s="181"/>
      <c r="BU115" s="181"/>
      <c r="BV115" s="181"/>
      <c r="BW115" s="181"/>
      <c r="BX115" s="181"/>
      <c r="BY115" s="181"/>
      <c r="BZ115" s="181"/>
      <c r="CA115" s="181"/>
      <c r="CB115" s="181"/>
      <c r="CC115" s="181"/>
      <c r="CD115" s="181"/>
      <c r="CE115" s="181"/>
      <c r="CF115" s="181"/>
      <c r="CG115" s="181"/>
      <c r="CH115" s="181"/>
      <c r="CI115" s="181"/>
      <c r="CJ115" s="181"/>
      <c r="CK115" s="181"/>
      <c r="CL115" s="181"/>
      <c r="CM115" s="181"/>
      <c r="CN115" s="181"/>
      <c r="CO115" s="181"/>
      <c r="CP115" s="181"/>
      <c r="CQ115" s="181"/>
      <c r="CR115" s="181"/>
      <c r="CS115" s="181"/>
      <c r="CT115" s="181"/>
      <c r="CU115" s="181"/>
      <c r="CV115" s="181"/>
      <c r="CW115" s="181"/>
      <c r="CX115" s="181"/>
      <c r="CY115" s="181"/>
      <c r="CZ115" s="181"/>
      <c r="DA115" s="181"/>
      <c r="DB115" s="181"/>
      <c r="DC115" s="181"/>
      <c r="DD115" s="181"/>
      <c r="DE115" s="181"/>
      <c r="DF115" s="181"/>
      <c r="DG115" s="181"/>
      <c r="DH115" s="181"/>
      <c r="DI115" s="181"/>
      <c r="DJ115" s="181"/>
      <c r="DK115" s="181"/>
      <c r="DL115" s="181"/>
      <c r="DM115" s="181"/>
      <c r="DN115" s="181"/>
      <c r="DO115" s="181"/>
      <c r="DP115" s="181"/>
      <c r="DQ115" s="181"/>
      <c r="DR115" s="181"/>
      <c r="DS115" s="181"/>
      <c r="DT115" s="181"/>
      <c r="DU115" s="181"/>
      <c r="DV115" s="181"/>
      <c r="DW115" s="181"/>
      <c r="DX115" s="181"/>
      <c r="DY115" s="181"/>
      <c r="DZ115" s="181"/>
      <c r="EA115" s="181"/>
      <c r="EB115" s="181"/>
      <c r="EC115" s="181"/>
      <c r="ED115" s="181"/>
      <c r="EE115" s="181"/>
      <c r="EF115" s="181"/>
      <c r="EG115" s="181"/>
      <c r="EH115" s="181"/>
      <c r="EI115" s="181"/>
      <c r="EJ115" s="181"/>
      <c r="EK115" s="181"/>
      <c r="EL115" s="181"/>
      <c r="EM115" s="181"/>
      <c r="EN115" s="181"/>
      <c r="EO115" s="181"/>
      <c r="EP115" s="181"/>
      <c r="EQ115" s="181"/>
      <c r="ER115" s="181"/>
      <c r="ES115" s="181"/>
      <c r="ET115" s="181"/>
      <c r="EU115" s="181"/>
      <c r="EV115" s="181"/>
      <c r="EW115" s="181"/>
      <c r="EX115" s="181"/>
      <c r="EY115" s="181"/>
      <c r="EZ115" s="181"/>
      <c r="FA115" s="181"/>
      <c r="FB115" s="181"/>
      <c r="FC115" s="181"/>
      <c r="FD115" s="181"/>
      <c r="FE115" s="181"/>
      <c r="FF115" s="181"/>
      <c r="FG115" s="181"/>
      <c r="FH115" s="181"/>
      <c r="FI115" s="181"/>
      <c r="FJ115" s="181"/>
      <c r="FK115" s="181"/>
      <c r="FL115" s="181"/>
      <c r="FM115" s="181"/>
      <c r="FN115" s="181"/>
      <c r="FO115" s="181"/>
      <c r="FP115" s="181"/>
      <c r="FQ115" s="181"/>
      <c r="FR115" s="181"/>
      <c r="FS115" s="181"/>
      <c r="FT115" s="181"/>
      <c r="FU115" s="181"/>
      <c r="FV115" s="181"/>
      <c r="FW115" s="181"/>
      <c r="FX115" s="181"/>
      <c r="FY115" s="181"/>
      <c r="FZ115" s="181"/>
      <c r="GA115" s="181"/>
      <c r="GB115" s="181"/>
      <c r="GC115" s="181"/>
      <c r="GD115" s="181"/>
      <c r="GE115" s="181"/>
      <c r="GF115" s="181"/>
      <c r="GG115" s="181"/>
      <c r="GH115" s="181"/>
      <c r="GI115" s="181"/>
      <c r="GJ115" s="181"/>
      <c r="GK115" s="181"/>
      <c r="GL115" s="181"/>
      <c r="GM115" s="181"/>
      <c r="GN115" s="181"/>
      <c r="GO115" s="181"/>
      <c r="GP115" s="181"/>
      <c r="GQ115" s="181"/>
      <c r="GR115" s="181"/>
      <c r="GS115" s="181"/>
      <c r="GT115" s="181"/>
      <c r="GU115" s="181"/>
      <c r="GV115" s="181"/>
      <c r="GW115" s="181"/>
    </row>
    <row r="116" spans="1:205" x14ac:dyDescent="0.3">
      <c r="D116" s="141" t="s">
        <v>895</v>
      </c>
      <c r="E116" s="126" t="b">
        <f>IF(SUM(L116:GW116)=0,TRUE,FALSE)</f>
        <v>0</v>
      </c>
      <c r="F116" s="7"/>
      <c r="L116" s="181">
        <f t="shared" ref="L116:AQ116" si="628">L78-L114</f>
        <v>0</v>
      </c>
      <c r="M116" s="181">
        <f t="shared" si="628"/>
        <v>0</v>
      </c>
      <c r="N116" s="181">
        <f t="shared" si="628"/>
        <v>0</v>
      </c>
      <c r="O116" s="181">
        <f t="shared" si="628"/>
        <v>0</v>
      </c>
      <c r="P116" s="181">
        <f t="shared" si="628"/>
        <v>0</v>
      </c>
      <c r="Q116" s="181">
        <f t="shared" si="628"/>
        <v>0</v>
      </c>
      <c r="R116" s="181">
        <f t="shared" si="628"/>
        <v>0</v>
      </c>
      <c r="S116" s="181">
        <f t="shared" si="628"/>
        <v>0</v>
      </c>
      <c r="T116" s="181">
        <f t="shared" si="628"/>
        <v>0</v>
      </c>
      <c r="U116" s="181">
        <f t="shared" si="628"/>
        <v>0</v>
      </c>
      <c r="V116" s="181">
        <f t="shared" si="628"/>
        <v>0</v>
      </c>
      <c r="W116" s="181">
        <f t="shared" si="628"/>
        <v>0</v>
      </c>
      <c r="X116" s="181">
        <f t="shared" si="628"/>
        <v>0</v>
      </c>
      <c r="Y116" s="181">
        <f t="shared" si="628"/>
        <v>0</v>
      </c>
      <c r="Z116" s="181">
        <f t="shared" si="628"/>
        <v>0</v>
      </c>
      <c r="AA116" s="181">
        <f t="shared" si="628"/>
        <v>0</v>
      </c>
      <c r="AB116" s="181">
        <f t="shared" si="628"/>
        <v>0</v>
      </c>
      <c r="AC116" s="181">
        <f t="shared" si="628"/>
        <v>0</v>
      </c>
      <c r="AD116" s="181">
        <f t="shared" si="628"/>
        <v>0</v>
      </c>
      <c r="AE116" s="181">
        <f t="shared" si="628"/>
        <v>0</v>
      </c>
      <c r="AF116" s="181">
        <f t="shared" si="628"/>
        <v>0</v>
      </c>
      <c r="AG116" s="181">
        <f t="shared" si="628"/>
        <v>0</v>
      </c>
      <c r="AH116" s="181">
        <f t="shared" si="628"/>
        <v>0</v>
      </c>
      <c r="AI116" s="181">
        <f t="shared" si="628"/>
        <v>0</v>
      </c>
      <c r="AJ116" s="181">
        <f t="shared" si="628"/>
        <v>0</v>
      </c>
      <c r="AK116" s="181">
        <f t="shared" si="628"/>
        <v>0</v>
      </c>
      <c r="AL116" s="181">
        <f t="shared" si="628"/>
        <v>0</v>
      </c>
      <c r="AM116" s="181">
        <f t="shared" si="628"/>
        <v>0</v>
      </c>
      <c r="AN116" s="181">
        <f t="shared" si="628"/>
        <v>0</v>
      </c>
      <c r="AO116" s="181">
        <f t="shared" si="628"/>
        <v>0</v>
      </c>
      <c r="AP116" s="181">
        <f t="shared" si="628"/>
        <v>0</v>
      </c>
      <c r="AQ116" s="181">
        <f t="shared" si="628"/>
        <v>0</v>
      </c>
      <c r="AR116" s="181">
        <f t="shared" ref="AR116:BW116" si="629">AR78-AR114</f>
        <v>0</v>
      </c>
      <c r="AS116" s="181">
        <f t="shared" si="629"/>
        <v>0</v>
      </c>
      <c r="AT116" s="181">
        <f t="shared" si="629"/>
        <v>0</v>
      </c>
      <c r="AU116" s="181">
        <f t="shared" si="629"/>
        <v>0</v>
      </c>
      <c r="AV116" s="181">
        <f t="shared" si="629"/>
        <v>0</v>
      </c>
      <c r="AW116" s="181">
        <f t="shared" si="629"/>
        <v>0</v>
      </c>
      <c r="AX116" s="181">
        <f t="shared" si="629"/>
        <v>0</v>
      </c>
      <c r="AY116" s="181">
        <f t="shared" si="629"/>
        <v>0</v>
      </c>
      <c r="AZ116" s="181">
        <f t="shared" si="629"/>
        <v>0</v>
      </c>
      <c r="BA116" s="181">
        <f t="shared" si="629"/>
        <v>0</v>
      </c>
      <c r="BB116" s="181">
        <f t="shared" si="629"/>
        <v>0</v>
      </c>
      <c r="BC116" s="181">
        <f t="shared" si="629"/>
        <v>0</v>
      </c>
      <c r="BD116" s="181">
        <f t="shared" si="629"/>
        <v>0</v>
      </c>
      <c r="BE116" s="181">
        <f t="shared" si="629"/>
        <v>0</v>
      </c>
      <c r="BF116" s="181">
        <f t="shared" si="629"/>
        <v>0</v>
      </c>
      <c r="BG116" s="181">
        <f t="shared" si="629"/>
        <v>0</v>
      </c>
      <c r="BH116" s="181">
        <f t="shared" si="629"/>
        <v>0</v>
      </c>
      <c r="BI116" s="181">
        <f t="shared" si="629"/>
        <v>0</v>
      </c>
      <c r="BJ116" s="181">
        <f t="shared" si="629"/>
        <v>0</v>
      </c>
      <c r="BK116" s="181">
        <f t="shared" si="629"/>
        <v>0</v>
      </c>
      <c r="BL116" s="181">
        <f t="shared" si="629"/>
        <v>-40030.124479085207</v>
      </c>
      <c r="BM116" s="181">
        <f t="shared" si="629"/>
        <v>-40281.021380580962</v>
      </c>
      <c r="BN116" s="181">
        <f t="shared" si="629"/>
        <v>-40978.913805305958</v>
      </c>
      <c r="BO116" s="181">
        <f t="shared" si="629"/>
        <v>-41235.757435820997</v>
      </c>
      <c r="BP116" s="181">
        <f t="shared" si="629"/>
        <v>-103317.65250021219</v>
      </c>
      <c r="BQ116" s="181">
        <f t="shared" si="629"/>
        <v>-102822.74187414348</v>
      </c>
      <c r="BR116" s="181">
        <f t="shared" si="629"/>
        <v>-105766.47540991008</v>
      </c>
      <c r="BS116" s="181">
        <f t="shared" si="629"/>
        <v>-106429.38818643242</v>
      </c>
      <c r="BT116" s="181">
        <f t="shared" si="629"/>
        <v>-105932.3639908582</v>
      </c>
      <c r="BU116" s="181">
        <f t="shared" si="629"/>
        <v>-105424.92841412127</v>
      </c>
      <c r="BV116" s="181">
        <f t="shared" si="629"/>
        <v>-108443.16048633307</v>
      </c>
      <c r="BW116" s="181">
        <f t="shared" si="629"/>
        <v>-109122.84992793947</v>
      </c>
      <c r="BX116" s="181">
        <f t="shared" ref="BX116:DC116" si="630">BX78-BX114</f>
        <v>-166097.13477032632</v>
      </c>
      <c r="BY116" s="181">
        <f t="shared" si="630"/>
        <v>-165301.49883621186</v>
      </c>
      <c r="BZ116" s="181">
        <f t="shared" si="630"/>
        <v>-170033.94962254167</v>
      </c>
      <c r="CA116" s="181">
        <f t="shared" si="630"/>
        <v>-171099.67179216444</v>
      </c>
      <c r="CB116" s="181">
        <f t="shared" si="630"/>
        <v>-242158.0600503087</v>
      </c>
      <c r="CC116" s="181">
        <f t="shared" si="630"/>
        <v>-243675.83466956019</v>
      </c>
      <c r="CD116" s="181">
        <f t="shared" si="630"/>
        <v>-247897.66205315292</v>
      </c>
      <c r="CE116" s="181">
        <f t="shared" si="630"/>
        <v>-249451.41078880429</v>
      </c>
      <c r="CF116" s="181">
        <f t="shared" si="630"/>
        <v>-248286.47515502572</v>
      </c>
      <c r="CG116" s="181">
        <f t="shared" si="630"/>
        <v>-247097.13710980117</v>
      </c>
      <c r="CH116" s="181">
        <f t="shared" si="630"/>
        <v>-254171.33213555813</v>
      </c>
      <c r="CI116" s="181">
        <f t="shared" si="630"/>
        <v>-255764.40236736834</v>
      </c>
      <c r="CJ116" s="181">
        <f t="shared" si="630"/>
        <v>-316473.84463837743</v>
      </c>
      <c r="CK116" s="181">
        <f t="shared" si="630"/>
        <v>-314957.87650714815</v>
      </c>
      <c r="CL116" s="181">
        <f t="shared" si="630"/>
        <v>-323974.87067134678</v>
      </c>
      <c r="CM116" s="181">
        <f t="shared" si="630"/>
        <v>-326005.4486990869</v>
      </c>
      <c r="CN116" s="181">
        <f t="shared" si="630"/>
        <v>-542699.6307297051</v>
      </c>
      <c r="CO116" s="181">
        <f t="shared" si="630"/>
        <v>-540099.99932588637</v>
      </c>
      <c r="CP116" s="181">
        <f t="shared" si="630"/>
        <v>-555562.6338724643</v>
      </c>
      <c r="CQ116" s="181">
        <f t="shared" si="630"/>
        <v>-559044.73504605889</v>
      </c>
      <c r="CR116" s="181">
        <f t="shared" si="630"/>
        <v>-556434.00163441896</v>
      </c>
      <c r="CS116" s="181">
        <f t="shared" si="630"/>
        <v>-559921.56428168714</v>
      </c>
      <c r="CT116" s="181">
        <f t="shared" si="630"/>
        <v>-569622.53522919118</v>
      </c>
      <c r="CU116" s="181">
        <f t="shared" si="630"/>
        <v>-573192.75967824459</v>
      </c>
      <c r="CV116" s="181">
        <f t="shared" si="630"/>
        <v>-637179.64109203219</v>
      </c>
      <c r="CW116" s="181">
        <f t="shared" si="630"/>
        <v>-634127.43299926817</v>
      </c>
      <c r="CX116" s="181">
        <f t="shared" si="630"/>
        <v>-652281.99838469923</v>
      </c>
      <c r="CY116" s="181">
        <f t="shared" si="630"/>
        <v>-656370.30773741007</v>
      </c>
      <c r="CZ116" s="181">
        <f t="shared" si="630"/>
        <v>-888027.18064001203</v>
      </c>
      <c r="DA116" s="181">
        <f t="shared" si="630"/>
        <v>-883773.36653082073</v>
      </c>
      <c r="DB116" s="181">
        <f t="shared" si="630"/>
        <v>-909075.09696175158</v>
      </c>
      <c r="DC116" s="181">
        <f t="shared" si="630"/>
        <v>-914772.90899771452</v>
      </c>
      <c r="DD116" s="181">
        <f t="shared" ref="DD116:EI116" si="631">DD78-DD114</f>
        <v>-910500.92851406336</v>
      </c>
      <c r="DE116" s="181">
        <f t="shared" si="631"/>
        <v>-906139.461004287</v>
      </c>
      <c r="DF116" s="181">
        <f t="shared" si="631"/>
        <v>-932081.51497808099</v>
      </c>
      <c r="DG116" s="181">
        <f t="shared" si="631"/>
        <v>-937923.52439214289</v>
      </c>
      <c r="DH116" s="181">
        <f t="shared" si="631"/>
        <v>-1005332.92920205</v>
      </c>
      <c r="DI116" s="181">
        <f t="shared" si="631"/>
        <v>-1011634.0566702932</v>
      </c>
      <c r="DJ116" s="181">
        <f t="shared" si="631"/>
        <v>-1029161.2126494944</v>
      </c>
      <c r="DK116" s="181">
        <f t="shared" si="631"/>
        <v>-1035611.6887036562</v>
      </c>
      <c r="DL116" s="181">
        <f t="shared" si="631"/>
        <v>-1283251.1013290286</v>
      </c>
      <c r="DM116" s="181">
        <f t="shared" si="631"/>
        <v>-1277104.0916884392</v>
      </c>
      <c r="DN116" s="181">
        <f t="shared" si="631"/>
        <v>-1313666.5687711984</v>
      </c>
      <c r="DO116" s="181">
        <f t="shared" si="631"/>
        <v>-1321900.239687711</v>
      </c>
      <c r="DP116" s="181">
        <f t="shared" si="631"/>
        <v>-1315726.9785758853</v>
      </c>
      <c r="DQ116" s="181">
        <f t="shared" si="631"/>
        <v>-1309424.4034888297</v>
      </c>
      <c r="DR116" s="181">
        <f t="shared" si="631"/>
        <v>-1346912.185460344</v>
      </c>
      <c r="DS116" s="181">
        <f t="shared" si="631"/>
        <v>-1355354.2300035954</v>
      </c>
      <c r="DT116" s="181">
        <f t="shared" si="631"/>
        <v>-1426334.1769292951</v>
      </c>
      <c r="DU116" s="181">
        <f t="shared" si="631"/>
        <v>-1419501.772946015</v>
      </c>
      <c r="DV116" s="181">
        <f t="shared" si="631"/>
        <v>-1460140.9826862663</v>
      </c>
      <c r="DW116" s="181">
        <f t="shared" si="631"/>
        <v>-1469292.7116173208</v>
      </c>
      <c r="DX116" s="181">
        <f t="shared" si="631"/>
        <v>-1734002.8845019341</v>
      </c>
      <c r="DY116" s="181">
        <f t="shared" si="631"/>
        <v>-1744871.0982927829</v>
      </c>
      <c r="DZ116" s="181">
        <f t="shared" si="631"/>
        <v>-1775102.0179635137</v>
      </c>
      <c r="EA116" s="181">
        <f t="shared" si="631"/>
        <v>-1786227.8288858533</v>
      </c>
      <c r="EB116" s="181">
        <f t="shared" si="631"/>
        <v>-1777886.1625014842</v>
      </c>
      <c r="EC116" s="181">
        <f t="shared" si="631"/>
        <v>-1769369.7596170753</v>
      </c>
      <c r="ED116" s="181">
        <f t="shared" si="631"/>
        <v>-1820025.4122831076</v>
      </c>
      <c r="EE116" s="181">
        <f t="shared" si="631"/>
        <v>-1831432.7896653712</v>
      </c>
      <c r="EF116" s="181">
        <f t="shared" si="631"/>
        <v>-1906133.82539621</v>
      </c>
      <c r="EG116" s="181">
        <f t="shared" si="631"/>
        <v>-1897003.0925343484</v>
      </c>
      <c r="EH116" s="181">
        <f t="shared" si="631"/>
        <v>-1951312.7862766981</v>
      </c>
      <c r="EI116" s="181">
        <f t="shared" si="631"/>
        <v>-1963543.0338291228</v>
      </c>
      <c r="EJ116" s="181">
        <f t="shared" ref="EJ116:FO116" si="632">EJ78-EJ114</f>
        <v>-2246485.043960467</v>
      </c>
      <c r="EK116" s="181">
        <f t="shared" si="632"/>
        <v>-2235723.9659388959</v>
      </c>
      <c r="EL116" s="181">
        <f t="shared" si="632"/>
        <v>-2299730.9695966542</v>
      </c>
      <c r="EM116" s="181">
        <f t="shared" si="632"/>
        <v>-2314144.9985826164</v>
      </c>
      <c r="EN116" s="181">
        <f t="shared" si="632"/>
        <v>-2303337.9642104805</v>
      </c>
      <c r="EO116" s="181">
        <f t="shared" si="632"/>
        <v>-2317774.6007647216</v>
      </c>
      <c r="EP116" s="181">
        <f t="shared" si="632"/>
        <v>-2357931.4111097008</v>
      </c>
      <c r="EQ116" s="181">
        <f t="shared" si="632"/>
        <v>-2372710.2231342494</v>
      </c>
      <c r="ER116" s="181">
        <f t="shared" si="632"/>
        <v>-2451284.9359721094</v>
      </c>
      <c r="ES116" s="181">
        <f t="shared" si="632"/>
        <v>-2439542.8286654204</v>
      </c>
      <c r="ET116" s="181">
        <f t="shared" si="632"/>
        <v>-2509385.0046837777</v>
      </c>
      <c r="EU116" s="181">
        <f t="shared" si="632"/>
        <v>-2525113.0827384442</v>
      </c>
      <c r="EV116" s="181">
        <f t="shared" si="632"/>
        <v>-2827525.6337683946</v>
      </c>
      <c r="EW116" s="181">
        <f t="shared" si="632"/>
        <v>-2813981.2640719414</v>
      </c>
      <c r="EX116" s="181">
        <f t="shared" si="632"/>
        <v>-2894543.3154729009</v>
      </c>
      <c r="EY116" s="181">
        <f t="shared" si="632"/>
        <v>-2912685.4511409253</v>
      </c>
      <c r="EZ116" s="181">
        <f t="shared" si="632"/>
        <v>0</v>
      </c>
      <c r="FA116" s="181">
        <f t="shared" si="632"/>
        <v>0</v>
      </c>
      <c r="FB116" s="181">
        <f t="shared" si="632"/>
        <v>0</v>
      </c>
      <c r="FC116" s="181">
        <f t="shared" si="632"/>
        <v>0</v>
      </c>
      <c r="FD116" s="181">
        <f t="shared" si="632"/>
        <v>0</v>
      </c>
      <c r="FE116" s="181">
        <f t="shared" si="632"/>
        <v>0</v>
      </c>
      <c r="FF116" s="181">
        <f t="shared" si="632"/>
        <v>0</v>
      </c>
      <c r="FG116" s="181">
        <f t="shared" si="632"/>
        <v>0</v>
      </c>
      <c r="FH116" s="181">
        <f t="shared" si="632"/>
        <v>0</v>
      </c>
      <c r="FI116" s="181">
        <f t="shared" si="632"/>
        <v>0</v>
      </c>
      <c r="FJ116" s="181">
        <f t="shared" si="632"/>
        <v>0</v>
      </c>
      <c r="FK116" s="181">
        <f t="shared" si="632"/>
        <v>0</v>
      </c>
      <c r="FL116" s="181">
        <f t="shared" si="632"/>
        <v>0</v>
      </c>
      <c r="FM116" s="181">
        <f t="shared" si="632"/>
        <v>0</v>
      </c>
      <c r="FN116" s="181">
        <f t="shared" si="632"/>
        <v>0</v>
      </c>
      <c r="FO116" s="181">
        <f t="shared" si="632"/>
        <v>0</v>
      </c>
      <c r="FP116" s="181">
        <f t="shared" ref="FP116:GW116" si="633">FP78-FP114</f>
        <v>0</v>
      </c>
      <c r="FQ116" s="181">
        <f t="shared" si="633"/>
        <v>0</v>
      </c>
      <c r="FR116" s="181">
        <f t="shared" si="633"/>
        <v>0</v>
      </c>
      <c r="FS116" s="181">
        <f t="shared" si="633"/>
        <v>0</v>
      </c>
      <c r="FT116" s="181">
        <f t="shared" si="633"/>
        <v>0</v>
      </c>
      <c r="FU116" s="181">
        <f t="shared" si="633"/>
        <v>0</v>
      </c>
      <c r="FV116" s="181">
        <f t="shared" si="633"/>
        <v>0</v>
      </c>
      <c r="FW116" s="181">
        <f t="shared" si="633"/>
        <v>0</v>
      </c>
      <c r="FX116" s="181">
        <f t="shared" si="633"/>
        <v>0</v>
      </c>
      <c r="FY116" s="181">
        <f t="shared" si="633"/>
        <v>0</v>
      </c>
      <c r="FZ116" s="181">
        <f t="shared" si="633"/>
        <v>0</v>
      </c>
      <c r="GA116" s="181">
        <f t="shared" si="633"/>
        <v>0</v>
      </c>
      <c r="GB116" s="181">
        <f t="shared" si="633"/>
        <v>0</v>
      </c>
      <c r="GC116" s="181">
        <f t="shared" si="633"/>
        <v>0</v>
      </c>
      <c r="GD116" s="181">
        <f t="shared" si="633"/>
        <v>0</v>
      </c>
      <c r="GE116" s="181">
        <f t="shared" si="633"/>
        <v>0</v>
      </c>
      <c r="GF116" s="181">
        <f t="shared" si="633"/>
        <v>0</v>
      </c>
      <c r="GG116" s="181">
        <f t="shared" si="633"/>
        <v>0</v>
      </c>
      <c r="GH116" s="181">
        <f t="shared" si="633"/>
        <v>0</v>
      </c>
      <c r="GI116" s="181">
        <f t="shared" si="633"/>
        <v>0</v>
      </c>
      <c r="GJ116" s="181">
        <f t="shared" si="633"/>
        <v>0</v>
      </c>
      <c r="GK116" s="181">
        <f t="shared" si="633"/>
        <v>0</v>
      </c>
      <c r="GL116" s="181">
        <f t="shared" si="633"/>
        <v>0</v>
      </c>
      <c r="GM116" s="181">
        <f t="shared" si="633"/>
        <v>0</v>
      </c>
      <c r="GN116" s="181">
        <f t="shared" si="633"/>
        <v>0</v>
      </c>
      <c r="GO116" s="181">
        <f t="shared" si="633"/>
        <v>0</v>
      </c>
      <c r="GP116" s="181">
        <f t="shared" si="633"/>
        <v>0</v>
      </c>
      <c r="GQ116" s="181">
        <f t="shared" si="633"/>
        <v>0</v>
      </c>
      <c r="GR116" s="181">
        <f t="shared" si="633"/>
        <v>0</v>
      </c>
      <c r="GS116" s="181">
        <f t="shared" si="633"/>
        <v>0</v>
      </c>
      <c r="GT116" s="181">
        <f t="shared" si="633"/>
        <v>0</v>
      </c>
      <c r="GU116" s="181">
        <f t="shared" si="633"/>
        <v>0</v>
      </c>
      <c r="GV116" s="181">
        <f t="shared" si="633"/>
        <v>0</v>
      </c>
      <c r="GW116" s="181">
        <f t="shared" si="633"/>
        <v>0</v>
      </c>
    </row>
    <row r="117" spans="1:205" x14ac:dyDescent="0.3">
      <c r="F117" s="7"/>
      <c r="L117" s="181"/>
      <c r="M117" s="181"/>
      <c r="N117" s="181"/>
      <c r="O117" s="181"/>
      <c r="P117" s="181"/>
      <c r="Q117" s="181"/>
      <c r="R117" s="181"/>
      <c r="S117" s="181"/>
      <c r="T117" s="181"/>
      <c r="U117" s="181"/>
      <c r="V117" s="181"/>
      <c r="W117" s="181"/>
      <c r="X117" s="181"/>
      <c r="Y117" s="181"/>
      <c r="Z117" s="181"/>
      <c r="AA117" s="181"/>
      <c r="AB117" s="181"/>
      <c r="AC117" s="181"/>
      <c r="AD117" s="181"/>
      <c r="AE117" s="181"/>
      <c r="AF117" s="181"/>
      <c r="AG117" s="181"/>
      <c r="AH117" s="181"/>
      <c r="AI117" s="181"/>
      <c r="AJ117" s="181"/>
      <c r="AK117" s="181"/>
      <c r="AL117" s="181"/>
      <c r="AM117" s="181"/>
      <c r="AN117" s="181"/>
      <c r="AO117" s="181"/>
      <c r="AP117" s="181"/>
      <c r="AQ117" s="181"/>
      <c r="AR117" s="181"/>
      <c r="AS117" s="181"/>
      <c r="AT117" s="181"/>
      <c r="AU117" s="181"/>
      <c r="AV117" s="181"/>
      <c r="AW117" s="181"/>
      <c r="AX117" s="181"/>
      <c r="AY117" s="181"/>
      <c r="AZ117" s="181"/>
      <c r="BA117" s="181"/>
      <c r="BB117" s="181"/>
      <c r="BC117" s="181"/>
      <c r="BD117" s="181"/>
      <c r="BE117" s="181"/>
      <c r="BF117" s="181"/>
      <c r="BG117" s="181"/>
      <c r="BH117" s="181"/>
      <c r="BI117" s="181"/>
      <c r="BJ117" s="181"/>
      <c r="BK117" s="181"/>
      <c r="BL117" s="181"/>
      <c r="BM117" s="181"/>
      <c r="BN117" s="181"/>
      <c r="BO117" s="181"/>
      <c r="BP117" s="181"/>
      <c r="BQ117" s="181"/>
      <c r="BR117" s="181"/>
      <c r="BS117" s="181"/>
      <c r="BT117" s="181"/>
      <c r="BU117" s="181"/>
      <c r="BV117" s="181"/>
      <c r="BW117" s="181"/>
      <c r="BX117" s="181"/>
      <c r="BY117" s="181"/>
      <c r="BZ117" s="181"/>
      <c r="CA117" s="181"/>
      <c r="CB117" s="181"/>
      <c r="CC117" s="181"/>
      <c r="CD117" s="181"/>
      <c r="CE117" s="181"/>
      <c r="CF117" s="181"/>
      <c r="CG117" s="181"/>
      <c r="CH117" s="181"/>
      <c r="CI117" s="181"/>
      <c r="CJ117" s="181"/>
      <c r="CK117" s="181"/>
      <c r="CL117" s="181"/>
      <c r="CM117" s="181"/>
      <c r="CN117" s="181"/>
      <c r="CO117" s="181"/>
      <c r="CP117" s="181"/>
      <c r="CQ117" s="181"/>
      <c r="CR117" s="181"/>
      <c r="CS117" s="181"/>
      <c r="CT117" s="181"/>
      <c r="CU117" s="181"/>
      <c r="CV117" s="181"/>
      <c r="CW117" s="181"/>
      <c r="CX117" s="181"/>
      <c r="CY117" s="181"/>
      <c r="CZ117" s="181"/>
      <c r="DA117" s="181"/>
      <c r="DB117" s="181"/>
      <c r="DC117" s="181"/>
      <c r="DD117" s="181"/>
      <c r="DE117" s="181"/>
      <c r="DF117" s="181"/>
      <c r="DG117" s="181"/>
      <c r="DH117" s="181"/>
      <c r="DI117" s="181"/>
      <c r="DJ117" s="181"/>
      <c r="DK117" s="181"/>
      <c r="DL117" s="181"/>
      <c r="DM117" s="181"/>
      <c r="DN117" s="181"/>
      <c r="DO117" s="181"/>
      <c r="DP117" s="181"/>
      <c r="DQ117" s="181"/>
      <c r="DR117" s="181"/>
      <c r="DS117" s="181"/>
      <c r="DT117" s="181"/>
      <c r="DU117" s="181"/>
      <c r="DV117" s="181"/>
      <c r="DW117" s="181"/>
      <c r="DX117" s="181"/>
      <c r="DY117" s="181"/>
      <c r="DZ117" s="181"/>
      <c r="EA117" s="181"/>
      <c r="EB117" s="181"/>
      <c r="EC117" s="181"/>
      <c r="ED117" s="181"/>
      <c r="EE117" s="181"/>
      <c r="EF117" s="181"/>
      <c r="EG117" s="181"/>
      <c r="EH117" s="181"/>
      <c r="EI117" s="181"/>
      <c r="EJ117" s="181"/>
      <c r="EK117" s="181"/>
      <c r="EL117" s="181"/>
      <c r="EM117" s="181"/>
      <c r="EN117" s="181"/>
      <c r="EO117" s="181"/>
      <c r="EP117" s="181"/>
      <c r="EQ117" s="181"/>
      <c r="ER117" s="181"/>
      <c r="ES117" s="181"/>
      <c r="ET117" s="181"/>
      <c r="EU117" s="181"/>
      <c r="EV117" s="181"/>
      <c r="EW117" s="181"/>
      <c r="EX117" s="181"/>
      <c r="EY117" s="181"/>
      <c r="EZ117" s="181"/>
      <c r="FA117" s="181"/>
      <c r="FB117" s="181"/>
      <c r="FC117" s="181"/>
      <c r="FD117" s="181"/>
      <c r="FE117" s="181"/>
      <c r="FF117" s="181"/>
      <c r="FG117" s="181"/>
      <c r="FH117" s="181"/>
      <c r="FI117" s="181"/>
      <c r="FJ117" s="181"/>
      <c r="FK117" s="181"/>
      <c r="FL117" s="181"/>
      <c r="FM117" s="181"/>
      <c r="FN117" s="181"/>
      <c r="FO117" s="181"/>
      <c r="FP117" s="181"/>
      <c r="FQ117" s="181"/>
      <c r="FR117" s="181"/>
      <c r="FS117" s="181"/>
      <c r="FT117" s="181"/>
      <c r="FU117" s="181"/>
      <c r="FV117" s="181"/>
      <c r="FW117" s="181"/>
      <c r="FX117" s="181"/>
      <c r="FY117" s="181"/>
      <c r="FZ117" s="181"/>
      <c r="GA117" s="181"/>
      <c r="GB117" s="181"/>
      <c r="GC117" s="181"/>
      <c r="GD117" s="181"/>
      <c r="GE117" s="181"/>
      <c r="GF117" s="181"/>
      <c r="GG117" s="181"/>
      <c r="GH117" s="181"/>
      <c r="GI117" s="181"/>
      <c r="GJ117" s="181"/>
      <c r="GK117" s="181"/>
      <c r="GL117" s="181"/>
      <c r="GM117" s="181"/>
      <c r="GN117" s="181"/>
      <c r="GO117" s="181"/>
      <c r="GP117" s="181"/>
      <c r="GQ117" s="181"/>
      <c r="GR117" s="181"/>
      <c r="GS117" s="181"/>
      <c r="GT117" s="181"/>
      <c r="GU117" s="181"/>
      <c r="GV117" s="181"/>
      <c r="GW117" s="181"/>
    </row>
    <row r="118" spans="1:205" x14ac:dyDescent="0.3">
      <c r="D118" s="141" t="s">
        <v>124</v>
      </c>
      <c r="F118" s="7"/>
      <c r="L118" s="181"/>
      <c r="M118" s="181"/>
      <c r="N118" s="181"/>
      <c r="O118" s="181"/>
      <c r="P118" s="181"/>
      <c r="Q118" s="181"/>
      <c r="R118" s="181"/>
      <c r="S118" s="181"/>
      <c r="T118" s="181"/>
      <c r="U118" s="181"/>
      <c r="V118" s="181"/>
      <c r="W118" s="181"/>
      <c r="X118" s="181"/>
      <c r="Y118" s="181"/>
      <c r="Z118" s="181"/>
      <c r="AA118" s="181"/>
      <c r="AB118" s="181"/>
      <c r="AC118" s="181"/>
      <c r="AD118" s="181"/>
      <c r="AE118" s="181"/>
      <c r="AF118" s="181"/>
      <c r="AG118" s="181"/>
      <c r="AH118" s="181"/>
      <c r="AI118" s="181"/>
      <c r="AJ118" s="181"/>
      <c r="AK118" s="181"/>
      <c r="AL118" s="181"/>
      <c r="AM118" s="181"/>
      <c r="AN118" s="181"/>
      <c r="AO118" s="181"/>
      <c r="AP118" s="181"/>
      <c r="AQ118" s="181"/>
      <c r="AR118" s="181"/>
      <c r="AS118" s="181"/>
      <c r="AT118" s="181"/>
      <c r="AU118" s="181"/>
      <c r="AV118" s="181"/>
      <c r="AW118" s="181"/>
      <c r="AX118" s="181"/>
      <c r="AY118" s="181"/>
      <c r="AZ118" s="181"/>
      <c r="BA118" s="181"/>
      <c r="BB118" s="181"/>
      <c r="BC118" s="181"/>
      <c r="BD118" s="181"/>
      <c r="BE118" s="181"/>
      <c r="BF118" s="181"/>
      <c r="BG118" s="181"/>
      <c r="BH118" s="181"/>
      <c r="BI118" s="181"/>
      <c r="BJ118" s="181"/>
      <c r="BK118" s="181"/>
      <c r="BL118" s="181"/>
      <c r="BM118" s="181"/>
      <c r="BN118" s="181"/>
      <c r="BO118" s="181"/>
      <c r="BP118" s="181"/>
      <c r="BQ118" s="181"/>
      <c r="BR118" s="181"/>
      <c r="BS118" s="181"/>
      <c r="BT118" s="181"/>
      <c r="BU118" s="181"/>
      <c r="BV118" s="181"/>
      <c r="BW118" s="181"/>
      <c r="BX118" s="181"/>
      <c r="BY118" s="181"/>
      <c r="BZ118" s="181"/>
      <c r="CA118" s="181"/>
      <c r="CB118" s="181"/>
      <c r="CC118" s="181"/>
      <c r="CD118" s="181"/>
      <c r="CE118" s="181"/>
      <c r="CF118" s="181"/>
      <c r="CG118" s="181"/>
      <c r="CH118" s="181"/>
      <c r="CI118" s="181"/>
      <c r="CJ118" s="181"/>
      <c r="CK118" s="181"/>
      <c r="CL118" s="181"/>
      <c r="CM118" s="181"/>
      <c r="CN118" s="181"/>
      <c r="CO118" s="181"/>
      <c r="CP118" s="181"/>
      <c r="CQ118" s="181"/>
      <c r="CR118" s="181"/>
      <c r="CS118" s="181"/>
      <c r="CT118" s="181"/>
      <c r="CU118" s="181"/>
      <c r="CV118" s="181"/>
      <c r="CW118" s="181"/>
      <c r="CX118" s="181"/>
      <c r="CY118" s="181"/>
      <c r="CZ118" s="181"/>
      <c r="DA118" s="181"/>
      <c r="DB118" s="181"/>
      <c r="DC118" s="181"/>
      <c r="DD118" s="181"/>
      <c r="DE118" s="181"/>
      <c r="DF118" s="181"/>
      <c r="DG118" s="181"/>
      <c r="DH118" s="181"/>
      <c r="DI118" s="181"/>
      <c r="DJ118" s="181"/>
      <c r="DK118" s="181"/>
      <c r="DL118" s="181"/>
      <c r="DM118" s="181"/>
      <c r="DN118" s="181"/>
      <c r="DO118" s="181"/>
      <c r="DP118" s="181"/>
      <c r="DQ118" s="181"/>
      <c r="DR118" s="181"/>
      <c r="DS118" s="181"/>
      <c r="DT118" s="181"/>
      <c r="DU118" s="181"/>
      <c r="DV118" s="181"/>
      <c r="DW118" s="181"/>
      <c r="DX118" s="181"/>
      <c r="DY118" s="181"/>
      <c r="DZ118" s="181"/>
      <c r="EA118" s="181"/>
      <c r="EB118" s="181"/>
      <c r="EC118" s="181"/>
      <c r="ED118" s="181"/>
      <c r="EE118" s="181"/>
      <c r="EF118" s="181"/>
      <c r="EG118" s="181"/>
      <c r="EH118" s="181"/>
      <c r="EI118" s="181"/>
      <c r="EJ118" s="181"/>
      <c r="EK118" s="181"/>
      <c r="EL118" s="181"/>
      <c r="EM118" s="181"/>
      <c r="EN118" s="181"/>
      <c r="EO118" s="181"/>
      <c r="EP118" s="181"/>
      <c r="EQ118" s="181"/>
      <c r="ER118" s="181"/>
      <c r="ES118" s="181"/>
      <c r="ET118" s="181"/>
      <c r="EU118" s="181"/>
      <c r="EV118" s="181"/>
      <c r="EW118" s="181"/>
      <c r="EX118" s="181"/>
      <c r="EY118" s="181"/>
      <c r="EZ118" s="181"/>
      <c r="FA118" s="181"/>
      <c r="FB118" s="181"/>
      <c r="FC118" s="181"/>
      <c r="FD118" s="181"/>
      <c r="FE118" s="181"/>
      <c r="FF118" s="181"/>
      <c r="FG118" s="181"/>
      <c r="FH118" s="181"/>
      <c r="FI118" s="181"/>
      <c r="FJ118" s="181"/>
      <c r="FK118" s="181"/>
      <c r="FL118" s="181"/>
      <c r="FM118" s="181"/>
      <c r="FN118" s="181"/>
      <c r="FO118" s="181"/>
      <c r="FP118" s="181"/>
      <c r="FQ118" s="181"/>
      <c r="FR118" s="181"/>
      <c r="FS118" s="181"/>
      <c r="FT118" s="181"/>
      <c r="FU118" s="181"/>
      <c r="FV118" s="181"/>
      <c r="FW118" s="181"/>
      <c r="FX118" s="181"/>
      <c r="FY118" s="181"/>
      <c r="FZ118" s="181"/>
      <c r="GA118" s="181"/>
      <c r="GB118" s="181"/>
      <c r="GC118" s="181"/>
      <c r="GD118" s="181"/>
      <c r="GE118" s="181"/>
      <c r="GF118" s="181"/>
      <c r="GG118" s="181"/>
      <c r="GH118" s="181"/>
      <c r="GI118" s="181"/>
      <c r="GJ118" s="181"/>
      <c r="GK118" s="181"/>
      <c r="GL118" s="181"/>
      <c r="GM118" s="181"/>
      <c r="GN118" s="181"/>
      <c r="GO118" s="181"/>
      <c r="GP118" s="181"/>
      <c r="GQ118" s="181"/>
      <c r="GR118" s="181"/>
      <c r="GS118" s="181"/>
      <c r="GT118" s="181"/>
      <c r="GU118" s="181"/>
      <c r="GV118" s="181"/>
      <c r="GW118" s="181"/>
    </row>
    <row r="119" spans="1:205" x14ac:dyDescent="0.3">
      <c r="D119" s="141" t="s">
        <v>290</v>
      </c>
      <c r="E119" s="127" t="s">
        <v>686</v>
      </c>
      <c r="F119" s="224">
        <f>'Operating Assumptions'!F117</f>
        <v>2</v>
      </c>
      <c r="L119" s="181">
        <f t="shared" ref="L119:AQ119" si="634">$F$119*L12</f>
        <v>0</v>
      </c>
      <c r="M119" s="181">
        <f t="shared" si="634"/>
        <v>0</v>
      </c>
      <c r="N119" s="181">
        <f t="shared" si="634"/>
        <v>0</v>
      </c>
      <c r="O119" s="181">
        <f t="shared" si="634"/>
        <v>0</v>
      </c>
      <c r="P119" s="181">
        <f t="shared" si="634"/>
        <v>0</v>
      </c>
      <c r="Q119" s="181">
        <f t="shared" si="634"/>
        <v>0</v>
      </c>
      <c r="R119" s="181">
        <f t="shared" si="634"/>
        <v>0</v>
      </c>
      <c r="S119" s="181">
        <f t="shared" si="634"/>
        <v>0</v>
      </c>
      <c r="T119" s="181">
        <f t="shared" si="634"/>
        <v>0</v>
      </c>
      <c r="U119" s="181">
        <f t="shared" si="634"/>
        <v>0</v>
      </c>
      <c r="V119" s="181">
        <f t="shared" si="634"/>
        <v>0</v>
      </c>
      <c r="W119" s="181">
        <f t="shared" si="634"/>
        <v>0</v>
      </c>
      <c r="X119" s="181">
        <f t="shared" si="634"/>
        <v>0</v>
      </c>
      <c r="Y119" s="181">
        <f t="shared" si="634"/>
        <v>0</v>
      </c>
      <c r="Z119" s="181">
        <f t="shared" si="634"/>
        <v>0</v>
      </c>
      <c r="AA119" s="181">
        <f t="shared" si="634"/>
        <v>0</v>
      </c>
      <c r="AB119" s="181">
        <f t="shared" si="634"/>
        <v>0</v>
      </c>
      <c r="AC119" s="181">
        <f t="shared" si="634"/>
        <v>0</v>
      </c>
      <c r="AD119" s="181">
        <f t="shared" si="634"/>
        <v>0</v>
      </c>
      <c r="AE119" s="181">
        <f t="shared" si="634"/>
        <v>0</v>
      </c>
      <c r="AF119" s="181">
        <f t="shared" si="634"/>
        <v>0</v>
      </c>
      <c r="AG119" s="181">
        <f t="shared" si="634"/>
        <v>0</v>
      </c>
      <c r="AH119" s="181">
        <f t="shared" si="634"/>
        <v>0</v>
      </c>
      <c r="AI119" s="181">
        <f t="shared" si="634"/>
        <v>0</v>
      </c>
      <c r="AJ119" s="181">
        <f t="shared" si="634"/>
        <v>0</v>
      </c>
      <c r="AK119" s="181">
        <f t="shared" si="634"/>
        <v>0</v>
      </c>
      <c r="AL119" s="181">
        <f t="shared" si="634"/>
        <v>0</v>
      </c>
      <c r="AM119" s="181">
        <f t="shared" si="634"/>
        <v>0</v>
      </c>
      <c r="AN119" s="181">
        <f t="shared" si="634"/>
        <v>0</v>
      </c>
      <c r="AO119" s="181">
        <f t="shared" si="634"/>
        <v>0</v>
      </c>
      <c r="AP119" s="181">
        <f t="shared" si="634"/>
        <v>0</v>
      </c>
      <c r="AQ119" s="181">
        <f t="shared" si="634"/>
        <v>0</v>
      </c>
      <c r="AR119" s="181">
        <f t="shared" ref="AR119:BW119" si="635">$F$119*AR12</f>
        <v>0</v>
      </c>
      <c r="AS119" s="181">
        <f t="shared" si="635"/>
        <v>0</v>
      </c>
      <c r="AT119" s="181">
        <f t="shared" si="635"/>
        <v>0</v>
      </c>
      <c r="AU119" s="181">
        <f t="shared" si="635"/>
        <v>0</v>
      </c>
      <c r="AV119" s="181">
        <f t="shared" si="635"/>
        <v>0</v>
      </c>
      <c r="AW119" s="181">
        <f t="shared" si="635"/>
        <v>0</v>
      </c>
      <c r="AX119" s="181">
        <f t="shared" si="635"/>
        <v>0</v>
      </c>
      <c r="AY119" s="181">
        <f t="shared" si="635"/>
        <v>0</v>
      </c>
      <c r="AZ119" s="181">
        <f t="shared" si="635"/>
        <v>0</v>
      </c>
      <c r="BA119" s="181">
        <f t="shared" si="635"/>
        <v>0</v>
      </c>
      <c r="BB119" s="181">
        <f t="shared" si="635"/>
        <v>0</v>
      </c>
      <c r="BC119" s="181">
        <f t="shared" si="635"/>
        <v>0</v>
      </c>
      <c r="BD119" s="181">
        <f t="shared" si="635"/>
        <v>2</v>
      </c>
      <c r="BE119" s="181">
        <f t="shared" si="635"/>
        <v>2</v>
      </c>
      <c r="BF119" s="181">
        <f t="shared" si="635"/>
        <v>2</v>
      </c>
      <c r="BG119" s="181">
        <f t="shared" si="635"/>
        <v>2</v>
      </c>
      <c r="BH119" s="181">
        <f t="shared" si="635"/>
        <v>2</v>
      </c>
      <c r="BI119" s="181">
        <f t="shared" si="635"/>
        <v>2</v>
      </c>
      <c r="BJ119" s="181">
        <f t="shared" si="635"/>
        <v>2</v>
      </c>
      <c r="BK119" s="181">
        <f t="shared" si="635"/>
        <v>2</v>
      </c>
      <c r="BL119" s="181">
        <f t="shared" si="635"/>
        <v>2</v>
      </c>
      <c r="BM119" s="181">
        <f t="shared" si="635"/>
        <v>2</v>
      </c>
      <c r="BN119" s="181">
        <f t="shared" si="635"/>
        <v>2</v>
      </c>
      <c r="BO119" s="181">
        <f t="shared" si="635"/>
        <v>2</v>
      </c>
      <c r="BP119" s="181">
        <f t="shared" si="635"/>
        <v>2</v>
      </c>
      <c r="BQ119" s="181">
        <f t="shared" si="635"/>
        <v>2</v>
      </c>
      <c r="BR119" s="181">
        <f t="shared" si="635"/>
        <v>2</v>
      </c>
      <c r="BS119" s="181">
        <f t="shared" si="635"/>
        <v>2</v>
      </c>
      <c r="BT119" s="181">
        <f t="shared" si="635"/>
        <v>2</v>
      </c>
      <c r="BU119" s="181">
        <f t="shared" si="635"/>
        <v>2</v>
      </c>
      <c r="BV119" s="181">
        <f t="shared" si="635"/>
        <v>2</v>
      </c>
      <c r="BW119" s="181">
        <f t="shared" si="635"/>
        <v>2</v>
      </c>
      <c r="BX119" s="181">
        <f t="shared" ref="BX119:DC119" si="636">$F$119*BX12</f>
        <v>2</v>
      </c>
      <c r="BY119" s="181">
        <f t="shared" si="636"/>
        <v>2</v>
      </c>
      <c r="BZ119" s="181">
        <f t="shared" si="636"/>
        <v>2</v>
      </c>
      <c r="CA119" s="181">
        <f t="shared" si="636"/>
        <v>2</v>
      </c>
      <c r="CB119" s="181">
        <f t="shared" si="636"/>
        <v>2</v>
      </c>
      <c r="CC119" s="181">
        <f t="shared" si="636"/>
        <v>2</v>
      </c>
      <c r="CD119" s="181">
        <f t="shared" si="636"/>
        <v>2</v>
      </c>
      <c r="CE119" s="181">
        <f t="shared" si="636"/>
        <v>2</v>
      </c>
      <c r="CF119" s="181">
        <f t="shared" si="636"/>
        <v>2</v>
      </c>
      <c r="CG119" s="181">
        <f t="shared" si="636"/>
        <v>2</v>
      </c>
      <c r="CH119" s="181">
        <f t="shared" si="636"/>
        <v>2</v>
      </c>
      <c r="CI119" s="181">
        <f t="shared" si="636"/>
        <v>2</v>
      </c>
      <c r="CJ119" s="181">
        <f t="shared" si="636"/>
        <v>2</v>
      </c>
      <c r="CK119" s="181">
        <f t="shared" si="636"/>
        <v>2</v>
      </c>
      <c r="CL119" s="181">
        <f t="shared" si="636"/>
        <v>2</v>
      </c>
      <c r="CM119" s="181">
        <f t="shared" si="636"/>
        <v>2</v>
      </c>
      <c r="CN119" s="181">
        <f t="shared" si="636"/>
        <v>2</v>
      </c>
      <c r="CO119" s="181">
        <f t="shared" si="636"/>
        <v>2</v>
      </c>
      <c r="CP119" s="181">
        <f t="shared" si="636"/>
        <v>2</v>
      </c>
      <c r="CQ119" s="181">
        <f t="shared" si="636"/>
        <v>2</v>
      </c>
      <c r="CR119" s="181">
        <f t="shared" si="636"/>
        <v>2</v>
      </c>
      <c r="CS119" s="181">
        <f t="shared" si="636"/>
        <v>2</v>
      </c>
      <c r="CT119" s="181">
        <f t="shared" si="636"/>
        <v>2</v>
      </c>
      <c r="CU119" s="181">
        <f t="shared" si="636"/>
        <v>2</v>
      </c>
      <c r="CV119" s="181">
        <f t="shared" si="636"/>
        <v>2</v>
      </c>
      <c r="CW119" s="181">
        <f t="shared" si="636"/>
        <v>2</v>
      </c>
      <c r="CX119" s="181">
        <f t="shared" si="636"/>
        <v>2</v>
      </c>
      <c r="CY119" s="181">
        <f t="shared" si="636"/>
        <v>2</v>
      </c>
      <c r="CZ119" s="181">
        <f t="shared" si="636"/>
        <v>2</v>
      </c>
      <c r="DA119" s="181">
        <f t="shared" si="636"/>
        <v>2</v>
      </c>
      <c r="DB119" s="181">
        <f t="shared" si="636"/>
        <v>2</v>
      </c>
      <c r="DC119" s="181">
        <f t="shared" si="636"/>
        <v>2</v>
      </c>
      <c r="DD119" s="181">
        <f t="shared" ref="DD119:EI119" si="637">$F$119*DD12</f>
        <v>2</v>
      </c>
      <c r="DE119" s="181">
        <f t="shared" si="637"/>
        <v>2</v>
      </c>
      <c r="DF119" s="181">
        <f t="shared" si="637"/>
        <v>2</v>
      </c>
      <c r="DG119" s="181">
        <f t="shared" si="637"/>
        <v>2</v>
      </c>
      <c r="DH119" s="181">
        <f t="shared" si="637"/>
        <v>2</v>
      </c>
      <c r="DI119" s="181">
        <f t="shared" si="637"/>
        <v>2</v>
      </c>
      <c r="DJ119" s="181">
        <f t="shared" si="637"/>
        <v>2</v>
      </c>
      <c r="DK119" s="181">
        <f t="shared" si="637"/>
        <v>2</v>
      </c>
      <c r="DL119" s="181">
        <f t="shared" si="637"/>
        <v>2</v>
      </c>
      <c r="DM119" s="181">
        <f t="shared" si="637"/>
        <v>2</v>
      </c>
      <c r="DN119" s="181">
        <f t="shared" si="637"/>
        <v>2</v>
      </c>
      <c r="DO119" s="181">
        <f t="shared" si="637"/>
        <v>2</v>
      </c>
      <c r="DP119" s="181">
        <f t="shared" si="637"/>
        <v>2</v>
      </c>
      <c r="DQ119" s="181">
        <f t="shared" si="637"/>
        <v>2</v>
      </c>
      <c r="DR119" s="181">
        <f t="shared" si="637"/>
        <v>2</v>
      </c>
      <c r="DS119" s="181">
        <f t="shared" si="637"/>
        <v>2</v>
      </c>
      <c r="DT119" s="181">
        <f t="shared" si="637"/>
        <v>2</v>
      </c>
      <c r="DU119" s="181">
        <f t="shared" si="637"/>
        <v>2</v>
      </c>
      <c r="DV119" s="181">
        <f t="shared" si="637"/>
        <v>2</v>
      </c>
      <c r="DW119" s="181">
        <f t="shared" si="637"/>
        <v>2</v>
      </c>
      <c r="DX119" s="181">
        <f t="shared" si="637"/>
        <v>2</v>
      </c>
      <c r="DY119" s="181">
        <f t="shared" si="637"/>
        <v>2</v>
      </c>
      <c r="DZ119" s="181">
        <f t="shared" si="637"/>
        <v>2</v>
      </c>
      <c r="EA119" s="181">
        <f t="shared" si="637"/>
        <v>2</v>
      </c>
      <c r="EB119" s="181">
        <f t="shared" si="637"/>
        <v>2</v>
      </c>
      <c r="EC119" s="181">
        <f t="shared" si="637"/>
        <v>2</v>
      </c>
      <c r="ED119" s="181">
        <f t="shared" si="637"/>
        <v>2</v>
      </c>
      <c r="EE119" s="181">
        <f t="shared" si="637"/>
        <v>2</v>
      </c>
      <c r="EF119" s="181">
        <f t="shared" si="637"/>
        <v>2</v>
      </c>
      <c r="EG119" s="181">
        <f t="shared" si="637"/>
        <v>2</v>
      </c>
      <c r="EH119" s="181">
        <f t="shared" si="637"/>
        <v>2</v>
      </c>
      <c r="EI119" s="181">
        <f t="shared" si="637"/>
        <v>2</v>
      </c>
      <c r="EJ119" s="181">
        <f t="shared" ref="EJ119:FO119" si="638">$F$119*EJ12</f>
        <v>2</v>
      </c>
      <c r="EK119" s="181">
        <f t="shared" si="638"/>
        <v>2</v>
      </c>
      <c r="EL119" s="181">
        <f t="shared" si="638"/>
        <v>2</v>
      </c>
      <c r="EM119" s="181">
        <f t="shared" si="638"/>
        <v>2</v>
      </c>
      <c r="EN119" s="181">
        <f t="shared" si="638"/>
        <v>2</v>
      </c>
      <c r="EO119" s="181">
        <f t="shared" si="638"/>
        <v>2</v>
      </c>
      <c r="EP119" s="181">
        <f t="shared" si="638"/>
        <v>2</v>
      </c>
      <c r="EQ119" s="181">
        <f t="shared" si="638"/>
        <v>2</v>
      </c>
      <c r="ER119" s="181">
        <f t="shared" si="638"/>
        <v>2</v>
      </c>
      <c r="ES119" s="181">
        <f t="shared" si="638"/>
        <v>2</v>
      </c>
      <c r="ET119" s="181">
        <f t="shared" si="638"/>
        <v>2</v>
      </c>
      <c r="EU119" s="181">
        <f t="shared" si="638"/>
        <v>2</v>
      </c>
      <c r="EV119" s="181">
        <f t="shared" si="638"/>
        <v>2</v>
      </c>
      <c r="EW119" s="181">
        <f t="shared" si="638"/>
        <v>2</v>
      </c>
      <c r="EX119" s="181">
        <f t="shared" si="638"/>
        <v>2</v>
      </c>
      <c r="EY119" s="181">
        <f t="shared" si="638"/>
        <v>2</v>
      </c>
      <c r="EZ119" s="181">
        <f t="shared" si="638"/>
        <v>0</v>
      </c>
      <c r="FA119" s="181">
        <f t="shared" si="638"/>
        <v>0</v>
      </c>
      <c r="FB119" s="181">
        <f t="shared" si="638"/>
        <v>0</v>
      </c>
      <c r="FC119" s="181">
        <f t="shared" si="638"/>
        <v>0</v>
      </c>
      <c r="FD119" s="181">
        <f t="shared" si="638"/>
        <v>0</v>
      </c>
      <c r="FE119" s="181">
        <f t="shared" si="638"/>
        <v>0</v>
      </c>
      <c r="FF119" s="181">
        <f t="shared" si="638"/>
        <v>0</v>
      </c>
      <c r="FG119" s="181">
        <f t="shared" si="638"/>
        <v>0</v>
      </c>
      <c r="FH119" s="181">
        <f t="shared" si="638"/>
        <v>0</v>
      </c>
      <c r="FI119" s="181">
        <f t="shared" si="638"/>
        <v>0</v>
      </c>
      <c r="FJ119" s="181">
        <f t="shared" si="638"/>
        <v>0</v>
      </c>
      <c r="FK119" s="181">
        <f t="shared" si="638"/>
        <v>0</v>
      </c>
      <c r="FL119" s="181">
        <f t="shared" si="638"/>
        <v>0</v>
      </c>
      <c r="FM119" s="181">
        <f t="shared" si="638"/>
        <v>0</v>
      </c>
      <c r="FN119" s="181">
        <f t="shared" si="638"/>
        <v>0</v>
      </c>
      <c r="FO119" s="181">
        <f t="shared" si="638"/>
        <v>0</v>
      </c>
      <c r="FP119" s="181">
        <f t="shared" ref="FP119:GW119" si="639">$F$119*FP12</f>
        <v>0</v>
      </c>
      <c r="FQ119" s="181">
        <f t="shared" si="639"/>
        <v>0</v>
      </c>
      <c r="FR119" s="181">
        <f t="shared" si="639"/>
        <v>0</v>
      </c>
      <c r="FS119" s="181">
        <f t="shared" si="639"/>
        <v>0</v>
      </c>
      <c r="FT119" s="181">
        <f t="shared" si="639"/>
        <v>0</v>
      </c>
      <c r="FU119" s="181">
        <f t="shared" si="639"/>
        <v>0</v>
      </c>
      <c r="FV119" s="181">
        <f t="shared" si="639"/>
        <v>0</v>
      </c>
      <c r="FW119" s="181">
        <f t="shared" si="639"/>
        <v>0</v>
      </c>
      <c r="FX119" s="181">
        <f t="shared" si="639"/>
        <v>0</v>
      </c>
      <c r="FY119" s="181">
        <f t="shared" si="639"/>
        <v>0</v>
      </c>
      <c r="FZ119" s="181">
        <f t="shared" si="639"/>
        <v>0</v>
      </c>
      <c r="GA119" s="181">
        <f t="shared" si="639"/>
        <v>0</v>
      </c>
      <c r="GB119" s="181">
        <f t="shared" si="639"/>
        <v>0</v>
      </c>
      <c r="GC119" s="181">
        <f t="shared" si="639"/>
        <v>0</v>
      </c>
      <c r="GD119" s="181">
        <f t="shared" si="639"/>
        <v>0</v>
      </c>
      <c r="GE119" s="181">
        <f t="shared" si="639"/>
        <v>0</v>
      </c>
      <c r="GF119" s="181">
        <f t="shared" si="639"/>
        <v>0</v>
      </c>
      <c r="GG119" s="181">
        <f t="shared" si="639"/>
        <v>0</v>
      </c>
      <c r="GH119" s="181">
        <f t="shared" si="639"/>
        <v>0</v>
      </c>
      <c r="GI119" s="181">
        <f t="shared" si="639"/>
        <v>0</v>
      </c>
      <c r="GJ119" s="181">
        <f t="shared" si="639"/>
        <v>0</v>
      </c>
      <c r="GK119" s="181">
        <f t="shared" si="639"/>
        <v>0</v>
      </c>
      <c r="GL119" s="181">
        <f t="shared" si="639"/>
        <v>0</v>
      </c>
      <c r="GM119" s="181">
        <f t="shared" si="639"/>
        <v>0</v>
      </c>
      <c r="GN119" s="181">
        <f t="shared" si="639"/>
        <v>0</v>
      </c>
      <c r="GO119" s="181">
        <f t="shared" si="639"/>
        <v>0</v>
      </c>
      <c r="GP119" s="181">
        <f t="shared" si="639"/>
        <v>0</v>
      </c>
      <c r="GQ119" s="181">
        <f t="shared" si="639"/>
        <v>0</v>
      </c>
      <c r="GR119" s="181">
        <f t="shared" si="639"/>
        <v>0</v>
      </c>
      <c r="GS119" s="181">
        <f t="shared" si="639"/>
        <v>0</v>
      </c>
      <c r="GT119" s="181">
        <f t="shared" si="639"/>
        <v>0</v>
      </c>
      <c r="GU119" s="181">
        <f t="shared" si="639"/>
        <v>0</v>
      </c>
      <c r="GV119" s="181">
        <f t="shared" si="639"/>
        <v>0</v>
      </c>
      <c r="GW119" s="181">
        <f t="shared" si="639"/>
        <v>0</v>
      </c>
    </row>
    <row r="120" spans="1:205" x14ac:dyDescent="0.3">
      <c r="D120" s="141" t="s">
        <v>273</v>
      </c>
      <c r="F120" s="7"/>
      <c r="L120" s="181">
        <f t="shared" ref="L120:AQ120" si="640">L83</f>
        <v>1.0020598362698427</v>
      </c>
      <c r="M120" s="181">
        <f t="shared" si="640"/>
        <v>1.004123915465144</v>
      </c>
      <c r="N120" s="181">
        <f t="shared" si="640"/>
        <v>1.0061922463256356</v>
      </c>
      <c r="O120" s="181">
        <f t="shared" si="640"/>
        <v>1.0082648376090517</v>
      </c>
      <c r="P120" s="181">
        <f t="shared" si="640"/>
        <v>1.0103416980911659</v>
      </c>
      <c r="Q120" s="181">
        <f t="shared" si="640"/>
        <v>1.0124228365658285</v>
      </c>
      <c r="R120" s="181">
        <f t="shared" si="640"/>
        <v>1.0145082618450039</v>
      </c>
      <c r="S120" s="181">
        <f t="shared" si="640"/>
        <v>1.0165979827588074</v>
      </c>
      <c r="T120" s="181">
        <f t="shared" si="640"/>
        <v>1.0186920081555431</v>
      </c>
      <c r="U120" s="181">
        <f t="shared" si="640"/>
        <v>1.0207903469017408</v>
      </c>
      <c r="V120" s="181">
        <f t="shared" si="640"/>
        <v>1.0228930078821943</v>
      </c>
      <c r="W120" s="181">
        <f t="shared" si="640"/>
        <v>1.0249999999999986</v>
      </c>
      <c r="X120" s="181">
        <f t="shared" si="640"/>
        <v>1.0271113321765875</v>
      </c>
      <c r="Y120" s="181">
        <f t="shared" si="640"/>
        <v>1.0292270133517714</v>
      </c>
      <c r="Z120" s="181">
        <f t="shared" si="640"/>
        <v>1.0313470524837753</v>
      </c>
      <c r="AA120" s="181">
        <f t="shared" si="640"/>
        <v>1.0334714585492768</v>
      </c>
      <c r="AB120" s="181">
        <f t="shared" si="640"/>
        <v>1.0356002405434439</v>
      </c>
      <c r="AC120" s="181">
        <f t="shared" si="640"/>
        <v>1.0377334074799731</v>
      </c>
      <c r="AD120" s="181">
        <f t="shared" si="640"/>
        <v>1.0398709683911278</v>
      </c>
      <c r="AE120" s="181">
        <f t="shared" si="640"/>
        <v>1.0420129323277763</v>
      </c>
      <c r="AF120" s="181">
        <f t="shared" si="640"/>
        <v>1.0441593083594303</v>
      </c>
      <c r="AG120" s="181">
        <f t="shared" si="640"/>
        <v>1.0463101055742829</v>
      </c>
      <c r="AH120" s="181">
        <f t="shared" si="640"/>
        <v>1.0484653330792479</v>
      </c>
      <c r="AI120" s="181">
        <f t="shared" si="640"/>
        <v>1.0506249999999973</v>
      </c>
      <c r="AJ120" s="181">
        <f t="shared" si="640"/>
        <v>1.0527891154810007</v>
      </c>
      <c r="AK120" s="181">
        <f t="shared" si="640"/>
        <v>1.0549576886855641</v>
      </c>
      <c r="AL120" s="181">
        <f t="shared" si="640"/>
        <v>1.057130728795868</v>
      </c>
      <c r="AM120" s="181">
        <f t="shared" si="640"/>
        <v>1.0593082450130069</v>
      </c>
      <c r="AN120" s="181">
        <f t="shared" si="640"/>
        <v>1.0614902465570282</v>
      </c>
      <c r="AO120" s="181">
        <f t="shared" si="640"/>
        <v>1.0636767426669707</v>
      </c>
      <c r="AP120" s="181">
        <f t="shared" si="640"/>
        <v>1.0658677426009042</v>
      </c>
      <c r="AQ120" s="181">
        <f t="shared" si="640"/>
        <v>1.068063255635969</v>
      </c>
      <c r="AR120" s="181">
        <f t="shared" ref="AR120:BW120" si="641">AR83</f>
        <v>1.0702632910684142</v>
      </c>
      <c r="AS120" s="181">
        <f t="shared" si="641"/>
        <v>1.0724678582136382</v>
      </c>
      <c r="AT120" s="181">
        <f t="shared" si="641"/>
        <v>1.0746769664062272</v>
      </c>
      <c r="AU120" s="181">
        <f t="shared" si="641"/>
        <v>1.0768906249999954</v>
      </c>
      <c r="AV120" s="181">
        <f t="shared" si="641"/>
        <v>1.079108843368024</v>
      </c>
      <c r="AW120" s="181">
        <f t="shared" si="641"/>
        <v>1.0813316309027015</v>
      </c>
      <c r="AX120" s="181">
        <f t="shared" si="641"/>
        <v>1.0835589970157631</v>
      </c>
      <c r="AY120" s="181">
        <f t="shared" si="641"/>
        <v>1.0857909511383306</v>
      </c>
      <c r="AZ120" s="181">
        <f t="shared" si="641"/>
        <v>1.0880275027209523</v>
      </c>
      <c r="BA120" s="181">
        <f t="shared" si="641"/>
        <v>1.0902686612336434</v>
      </c>
      <c r="BB120" s="181">
        <f t="shared" si="641"/>
        <v>1.0925144361659254</v>
      </c>
      <c r="BC120" s="181">
        <f t="shared" si="641"/>
        <v>1.0947648370268668</v>
      </c>
      <c r="BD120" s="181">
        <f t="shared" si="641"/>
        <v>1.1015438905663819</v>
      </c>
      <c r="BE120" s="181">
        <f t="shared" si="641"/>
        <v>1.1083649216752685</v>
      </c>
      <c r="BF120" s="181">
        <f t="shared" si="641"/>
        <v>1.115228190288976</v>
      </c>
      <c r="BG120" s="181">
        <f t="shared" si="641"/>
        <v>1.1221339579525387</v>
      </c>
      <c r="BH120" s="181">
        <f t="shared" si="641"/>
        <v>1.1290824878305417</v>
      </c>
      <c r="BI120" s="181">
        <f t="shared" si="641"/>
        <v>1.1360740447171505</v>
      </c>
      <c r="BJ120" s="181">
        <f t="shared" si="641"/>
        <v>1.1431088950462007</v>
      </c>
      <c r="BK120" s="181">
        <f t="shared" si="641"/>
        <v>1.1501873069013524</v>
      </c>
      <c r="BL120" s="181">
        <f t="shared" si="641"/>
        <v>1.1573095500263055</v>
      </c>
      <c r="BM120" s="181">
        <f t="shared" si="641"/>
        <v>1.1644758958350794</v>
      </c>
      <c r="BN120" s="181">
        <f t="shared" si="641"/>
        <v>1.1716866174223559</v>
      </c>
      <c r="BO120" s="181">
        <f t="shared" si="641"/>
        <v>1.1789419895738864</v>
      </c>
      <c r="BP120" s="181">
        <f t="shared" si="641"/>
        <v>1.1862422887769635</v>
      </c>
      <c r="BQ120" s="181">
        <f t="shared" si="641"/>
        <v>1.1935877932309569</v>
      </c>
      <c r="BR120" s="181">
        <f t="shared" si="641"/>
        <v>1.2009787828579153</v>
      </c>
      <c r="BS120" s="181">
        <f t="shared" si="641"/>
        <v>1.2084155393132341</v>
      </c>
      <c r="BT120" s="181">
        <f t="shared" si="641"/>
        <v>1.2158983459963879</v>
      </c>
      <c r="BU120" s="181">
        <f t="shared" si="641"/>
        <v>1.2234274880617311</v>
      </c>
      <c r="BV120" s="181">
        <f t="shared" si="641"/>
        <v>1.2310032524293635</v>
      </c>
      <c r="BW120" s="181">
        <f t="shared" si="641"/>
        <v>1.2386259277960652</v>
      </c>
      <c r="BX120" s="181">
        <f t="shared" ref="BX120:DC120" si="642">BX83</f>
        <v>1.246295804646298</v>
      </c>
      <c r="BY120" s="181">
        <f t="shared" si="642"/>
        <v>1.2540131752632746</v>
      </c>
      <c r="BZ120" s="181">
        <f t="shared" si="642"/>
        <v>1.2617783337400978</v>
      </c>
      <c r="CA120" s="181">
        <f t="shared" si="642"/>
        <v>1.2695915759909673</v>
      </c>
      <c r="CB120" s="181">
        <f t="shared" si="642"/>
        <v>1.2774531997624559</v>
      </c>
      <c r="CC120" s="181">
        <f t="shared" si="642"/>
        <v>1.285363504644857</v>
      </c>
      <c r="CD120" s="181">
        <f t="shared" si="642"/>
        <v>1.2933227920836008</v>
      </c>
      <c r="CE120" s="181">
        <f t="shared" si="642"/>
        <v>1.3013313653907419</v>
      </c>
      <c r="CF120" s="181">
        <f t="shared" si="642"/>
        <v>1.3093895297565177</v>
      </c>
      <c r="CG120" s="181">
        <f t="shared" si="642"/>
        <v>1.3174975922609788</v>
      </c>
      <c r="CH120" s="181">
        <f t="shared" si="642"/>
        <v>1.3256558618856913</v>
      </c>
      <c r="CI120" s="181">
        <f t="shared" si="642"/>
        <v>1.3338646495255109</v>
      </c>
      <c r="CJ120" s="181">
        <f t="shared" si="642"/>
        <v>1.3421242680004311</v>
      </c>
      <c r="CK120" s="181">
        <f t="shared" si="642"/>
        <v>1.3504350320675038</v>
      </c>
      <c r="CL120" s="181">
        <f t="shared" si="642"/>
        <v>1.3587972584328341</v>
      </c>
      <c r="CM120" s="181">
        <f t="shared" si="642"/>
        <v>1.3672112657636493</v>
      </c>
      <c r="CN120" s="181">
        <f t="shared" si="642"/>
        <v>1.3756773747004425</v>
      </c>
      <c r="CO120" s="181">
        <f t="shared" si="642"/>
        <v>1.3841959078691921</v>
      </c>
      <c r="CP120" s="181">
        <f t="shared" si="642"/>
        <v>1.3927671898936556</v>
      </c>
      <c r="CQ120" s="181">
        <f t="shared" si="642"/>
        <v>1.401391547407741</v>
      </c>
      <c r="CR120" s="181">
        <f t="shared" si="642"/>
        <v>1.4100693090679539</v>
      </c>
      <c r="CS120" s="181">
        <f t="shared" si="642"/>
        <v>1.4188008055659223</v>
      </c>
      <c r="CT120" s="181">
        <f t="shared" si="642"/>
        <v>1.4275863696409974</v>
      </c>
      <c r="CU120" s="181">
        <f t="shared" si="642"/>
        <v>1.436426336092935</v>
      </c>
      <c r="CV120" s="181">
        <f t="shared" si="642"/>
        <v>1.4453210417946534</v>
      </c>
      <c r="CW120" s="181">
        <f t="shared" si="642"/>
        <v>1.4542708257050709</v>
      </c>
      <c r="CX120" s="181">
        <f t="shared" si="642"/>
        <v>1.463276028882023</v>
      </c>
      <c r="CY120" s="181">
        <f t="shared" si="642"/>
        <v>1.4723369944952591</v>
      </c>
      <c r="CZ120" s="181">
        <f t="shared" si="642"/>
        <v>1.4814540678395205</v>
      </c>
      <c r="DA120" s="181">
        <f t="shared" si="642"/>
        <v>1.4906275963476985</v>
      </c>
      <c r="DB120" s="181">
        <f t="shared" si="642"/>
        <v>1.4998579296040742</v>
      </c>
      <c r="DC120" s="181">
        <f t="shared" si="642"/>
        <v>1.5091454193576412</v>
      </c>
      <c r="DD120" s="181">
        <f t="shared" ref="DD120:EI120" si="643">DD83</f>
        <v>1.5184904195355091</v>
      </c>
      <c r="DE120" s="181">
        <f t="shared" si="643"/>
        <v>1.5278932862563914</v>
      </c>
      <c r="DF120" s="181">
        <f t="shared" si="643"/>
        <v>1.5373543778441765</v>
      </c>
      <c r="DG120" s="181">
        <f t="shared" si="643"/>
        <v>1.5468740548415827</v>
      </c>
      <c r="DH120" s="181">
        <f t="shared" si="643"/>
        <v>1.5564526800238974</v>
      </c>
      <c r="DI120" s="181">
        <f t="shared" si="643"/>
        <v>1.5660906184128018</v>
      </c>
      <c r="DJ120" s="181">
        <f t="shared" si="643"/>
        <v>1.5757882372902816</v>
      </c>
      <c r="DK120" s="181">
        <f t="shared" si="643"/>
        <v>1.5855459062126229</v>
      </c>
      <c r="DL120" s="181">
        <f t="shared" si="643"/>
        <v>1.5953639970244953</v>
      </c>
      <c r="DM120" s="181">
        <f t="shared" si="643"/>
        <v>1.6052428838731223</v>
      </c>
      <c r="DN120" s="181">
        <f t="shared" si="643"/>
        <v>1.6151829432225391</v>
      </c>
      <c r="DO120" s="181">
        <f t="shared" si="643"/>
        <v>1.625184553867939</v>
      </c>
      <c r="DP120" s="181">
        <f t="shared" si="643"/>
        <v>1.6352480969501082</v>
      </c>
      <c r="DQ120" s="181">
        <f t="shared" si="643"/>
        <v>1.645373955969951</v>
      </c>
      <c r="DR120" s="181">
        <f t="shared" si="643"/>
        <v>1.6555625168031032</v>
      </c>
      <c r="DS120" s="181">
        <f t="shared" si="643"/>
        <v>1.6658141677146381</v>
      </c>
      <c r="DT120" s="181">
        <f t="shared" si="643"/>
        <v>1.6761292993738617</v>
      </c>
      <c r="DU120" s="181">
        <f t="shared" si="643"/>
        <v>1.6865083048692004</v>
      </c>
      <c r="DV120" s="181">
        <f t="shared" si="643"/>
        <v>1.6969515797231816</v>
      </c>
      <c r="DW120" s="181">
        <f t="shared" si="643"/>
        <v>1.7074595219075048</v>
      </c>
      <c r="DX120" s="181">
        <f t="shared" si="643"/>
        <v>1.718032531858209</v>
      </c>
      <c r="DY120" s="181">
        <f t="shared" si="643"/>
        <v>1.7286710124909312</v>
      </c>
      <c r="DZ120" s="181">
        <f t="shared" si="643"/>
        <v>1.7393753692162619</v>
      </c>
      <c r="EA120" s="181">
        <f t="shared" si="643"/>
        <v>1.7501460099551933</v>
      </c>
      <c r="EB120" s="181">
        <f t="shared" si="643"/>
        <v>1.760983345154665</v>
      </c>
      <c r="EC120" s="181">
        <f t="shared" si="643"/>
        <v>1.7718877878032053</v>
      </c>
      <c r="ED120" s="181">
        <f t="shared" si="643"/>
        <v>1.7828597534466692</v>
      </c>
      <c r="EE120" s="181">
        <f t="shared" si="643"/>
        <v>1.7938996602040738</v>
      </c>
      <c r="EF120" s="181">
        <f t="shared" si="643"/>
        <v>1.8050079287835323</v>
      </c>
      <c r="EG120" s="181">
        <f t="shared" si="643"/>
        <v>1.8161849824982861</v>
      </c>
      <c r="EH120" s="181">
        <f t="shared" si="643"/>
        <v>1.8274312472828365</v>
      </c>
      <c r="EI120" s="181">
        <f t="shared" si="643"/>
        <v>1.8387471517091762</v>
      </c>
      <c r="EJ120" s="181">
        <f t="shared" ref="EJ120:FO120" si="644">EJ83</f>
        <v>1.8501331270031212</v>
      </c>
      <c r="EK120" s="181">
        <f t="shared" si="644"/>
        <v>1.8615896070607438</v>
      </c>
      <c r="EL120" s="181">
        <f t="shared" si="644"/>
        <v>1.8731170284649081</v>
      </c>
      <c r="EM120" s="181">
        <f t="shared" si="644"/>
        <v>1.8847158305019063</v>
      </c>
      <c r="EN120" s="181">
        <f t="shared" si="644"/>
        <v>1.8963864551781999</v>
      </c>
      <c r="EO120" s="181">
        <f t="shared" si="644"/>
        <v>1.9081293472372631</v>
      </c>
      <c r="EP120" s="181">
        <f t="shared" si="644"/>
        <v>1.9199449541765314</v>
      </c>
      <c r="EQ120" s="181">
        <f t="shared" si="644"/>
        <v>1.9318337262644547</v>
      </c>
      <c r="ER120" s="181">
        <f t="shared" si="644"/>
        <v>1.9437961165576556</v>
      </c>
      <c r="ES120" s="181">
        <f t="shared" si="644"/>
        <v>1.9558325809181953</v>
      </c>
      <c r="ET120" s="181">
        <f t="shared" si="644"/>
        <v>1.9679435780309453</v>
      </c>
      <c r="EU120" s="181">
        <f t="shared" si="644"/>
        <v>1.9801295694210665</v>
      </c>
      <c r="EV120" s="181">
        <f t="shared" si="644"/>
        <v>1.9923910194715975</v>
      </c>
      <c r="EW120" s="181">
        <f t="shared" si="644"/>
        <v>2.004728395441151</v>
      </c>
      <c r="EX120" s="181">
        <f t="shared" si="644"/>
        <v>2.0171421674817198</v>
      </c>
      <c r="EY120" s="181">
        <f t="shared" si="644"/>
        <v>2.029632808656594</v>
      </c>
      <c r="EZ120" s="181">
        <f t="shared" si="644"/>
        <v>2.0422007949583882</v>
      </c>
      <c r="FA120" s="181">
        <f t="shared" si="644"/>
        <v>2.0548466053271803</v>
      </c>
      <c r="FB120" s="181">
        <f t="shared" si="644"/>
        <v>2.0675707216687633</v>
      </c>
      <c r="FC120" s="181">
        <f t="shared" si="644"/>
        <v>2.0803736288730095</v>
      </c>
      <c r="FD120" s="181">
        <f t="shared" si="644"/>
        <v>2.0932558148323488</v>
      </c>
      <c r="FE120" s="181">
        <f t="shared" si="644"/>
        <v>2.1062177704603608</v>
      </c>
      <c r="FF120" s="181">
        <f t="shared" si="644"/>
        <v>2.1192599897104833</v>
      </c>
      <c r="FG120" s="181">
        <f t="shared" si="644"/>
        <v>2.1323829695948358</v>
      </c>
      <c r="FH120" s="181">
        <f t="shared" si="644"/>
        <v>2.1455872102031583</v>
      </c>
      <c r="FI120" s="181">
        <f t="shared" si="644"/>
        <v>2.1588732147218708</v>
      </c>
      <c r="FJ120" s="181">
        <f t="shared" si="644"/>
        <v>2.1722414894532465</v>
      </c>
      <c r="FK120" s="181">
        <f t="shared" si="644"/>
        <v>2.1856925438347075</v>
      </c>
      <c r="FL120" s="181">
        <f t="shared" si="644"/>
        <v>2.1992268904582382</v>
      </c>
      <c r="FM120" s="181">
        <f t="shared" si="644"/>
        <v>2.2128450450899182</v>
      </c>
      <c r="FN120" s="181">
        <f t="shared" si="644"/>
        <v>2.2265475266895782</v>
      </c>
      <c r="FO120" s="181">
        <f t="shared" si="644"/>
        <v>2.2403348574305757</v>
      </c>
      <c r="FP120" s="181">
        <f t="shared" ref="FP120:GW120" si="645">FP83</f>
        <v>2.2542075627196945</v>
      </c>
      <c r="FQ120" s="181">
        <f t="shared" si="645"/>
        <v>2.2681661712171666</v>
      </c>
      <c r="FR120" s="181">
        <f t="shared" si="645"/>
        <v>2.2822112148568183</v>
      </c>
      <c r="FS120" s="181">
        <f t="shared" si="645"/>
        <v>2.2963432288663408</v>
      </c>
      <c r="FT120" s="181">
        <f t="shared" si="645"/>
        <v>2.3105627517876877</v>
      </c>
      <c r="FU120" s="181">
        <f t="shared" si="645"/>
        <v>2.3248703254975966</v>
      </c>
      <c r="FV120" s="181">
        <f t="shared" si="645"/>
        <v>2.3392664952282396</v>
      </c>
      <c r="FW120" s="181">
        <f t="shared" si="645"/>
        <v>2.3537518095880001</v>
      </c>
      <c r="FX120" s="181">
        <f t="shared" si="645"/>
        <v>2.3683268205823809</v>
      </c>
      <c r="FY120" s="181">
        <f t="shared" si="645"/>
        <v>2.3829920836350373</v>
      </c>
      <c r="FZ120" s="181">
        <f t="shared" si="645"/>
        <v>2.3977481576089463</v>
      </c>
      <c r="GA120" s="181">
        <f t="shared" si="645"/>
        <v>2.4125956048277009</v>
      </c>
      <c r="GB120" s="181">
        <f t="shared" si="645"/>
        <v>2.427534991096941</v>
      </c>
      <c r="GC120" s="181">
        <f t="shared" si="645"/>
        <v>2.4425668857259142</v>
      </c>
      <c r="GD120" s="181">
        <f t="shared" si="645"/>
        <v>2.4576918615491707</v>
      </c>
      <c r="GE120" s="181">
        <f t="shared" si="645"/>
        <v>2.4729104949483944</v>
      </c>
      <c r="GF120" s="181">
        <f t="shared" si="645"/>
        <v>2.4882233658743655</v>
      </c>
      <c r="GG120" s="181">
        <f t="shared" si="645"/>
        <v>2.5036310578690628</v>
      </c>
      <c r="GH120" s="181">
        <f t="shared" si="645"/>
        <v>2.5191341580879008</v>
      </c>
      <c r="GI120" s="181">
        <f t="shared" si="645"/>
        <v>2.5347332573221051</v>
      </c>
      <c r="GJ120" s="181">
        <f t="shared" si="645"/>
        <v>2.5504289500212254</v>
      </c>
      <c r="GK120" s="181">
        <f t="shared" si="645"/>
        <v>2.5662218343157903</v>
      </c>
      <c r="GL120" s="181">
        <f t="shared" si="645"/>
        <v>2.5821125120400992</v>
      </c>
      <c r="GM120" s="181">
        <f t="shared" si="645"/>
        <v>2.5981015887551586</v>
      </c>
      <c r="GN120" s="181">
        <f t="shared" si="645"/>
        <v>2.6141896737717571</v>
      </c>
      <c r="GO120" s="181">
        <f t="shared" si="645"/>
        <v>2.6303773801736861</v>
      </c>
      <c r="GP120" s="181">
        <f t="shared" si="645"/>
        <v>2.646665324841103</v>
      </c>
      <c r="GQ120" s="181">
        <f t="shared" si="645"/>
        <v>2.6630541284740388</v>
      </c>
      <c r="GR120" s="181">
        <f t="shared" si="645"/>
        <v>2.6795444156160522</v>
      </c>
      <c r="GS120" s="181">
        <f t="shared" si="645"/>
        <v>2.6961368146780296</v>
      </c>
      <c r="GT120" s="181">
        <f t="shared" si="645"/>
        <v>2.7128319579621318</v>
      </c>
      <c r="GU120" s="181">
        <f t="shared" si="645"/>
        <v>2.729630481685891</v>
      </c>
      <c r="GV120" s="181">
        <f t="shared" si="645"/>
        <v>2.7465330260064547</v>
      </c>
      <c r="GW120" s="181">
        <f t="shared" si="645"/>
        <v>2.7635402350449811</v>
      </c>
    </row>
    <row r="121" spans="1:205" x14ac:dyDescent="0.3">
      <c r="D121" s="141" t="s">
        <v>274</v>
      </c>
      <c r="L121" s="181">
        <f>L119*L120</f>
        <v>0</v>
      </c>
      <c r="M121" s="181">
        <f t="shared" ref="M121:BX121" si="646">M119*M120</f>
        <v>0</v>
      </c>
      <c r="N121" s="181">
        <f t="shared" si="646"/>
        <v>0</v>
      </c>
      <c r="O121" s="181">
        <f t="shared" si="646"/>
        <v>0</v>
      </c>
      <c r="P121" s="181">
        <f t="shared" si="646"/>
        <v>0</v>
      </c>
      <c r="Q121" s="181">
        <f t="shared" si="646"/>
        <v>0</v>
      </c>
      <c r="R121" s="181">
        <f t="shared" si="646"/>
        <v>0</v>
      </c>
      <c r="S121" s="181">
        <f t="shared" si="646"/>
        <v>0</v>
      </c>
      <c r="T121" s="181">
        <f t="shared" si="646"/>
        <v>0</v>
      </c>
      <c r="U121" s="181">
        <f t="shared" si="646"/>
        <v>0</v>
      </c>
      <c r="V121" s="181">
        <f t="shared" si="646"/>
        <v>0</v>
      </c>
      <c r="W121" s="181">
        <f t="shared" si="646"/>
        <v>0</v>
      </c>
      <c r="X121" s="181">
        <f t="shared" si="646"/>
        <v>0</v>
      </c>
      <c r="Y121" s="181">
        <f t="shared" si="646"/>
        <v>0</v>
      </c>
      <c r="Z121" s="181">
        <f t="shared" si="646"/>
        <v>0</v>
      </c>
      <c r="AA121" s="181">
        <f t="shared" si="646"/>
        <v>0</v>
      </c>
      <c r="AB121" s="181">
        <f t="shared" si="646"/>
        <v>0</v>
      </c>
      <c r="AC121" s="181">
        <f t="shared" si="646"/>
        <v>0</v>
      </c>
      <c r="AD121" s="181">
        <f t="shared" si="646"/>
        <v>0</v>
      </c>
      <c r="AE121" s="181">
        <f t="shared" si="646"/>
        <v>0</v>
      </c>
      <c r="AF121" s="181">
        <f t="shared" si="646"/>
        <v>0</v>
      </c>
      <c r="AG121" s="181">
        <f t="shared" si="646"/>
        <v>0</v>
      </c>
      <c r="AH121" s="181">
        <f t="shared" si="646"/>
        <v>0</v>
      </c>
      <c r="AI121" s="181">
        <f t="shared" si="646"/>
        <v>0</v>
      </c>
      <c r="AJ121" s="181">
        <f t="shared" si="646"/>
        <v>0</v>
      </c>
      <c r="AK121" s="181">
        <f t="shared" si="646"/>
        <v>0</v>
      </c>
      <c r="AL121" s="181">
        <f t="shared" si="646"/>
        <v>0</v>
      </c>
      <c r="AM121" s="181">
        <f t="shared" si="646"/>
        <v>0</v>
      </c>
      <c r="AN121" s="181">
        <f t="shared" si="646"/>
        <v>0</v>
      </c>
      <c r="AO121" s="181">
        <f t="shared" si="646"/>
        <v>0</v>
      </c>
      <c r="AP121" s="181">
        <f t="shared" si="646"/>
        <v>0</v>
      </c>
      <c r="AQ121" s="181">
        <f t="shared" si="646"/>
        <v>0</v>
      </c>
      <c r="AR121" s="181">
        <f t="shared" si="646"/>
        <v>0</v>
      </c>
      <c r="AS121" s="181">
        <f t="shared" si="646"/>
        <v>0</v>
      </c>
      <c r="AT121" s="181">
        <f t="shared" si="646"/>
        <v>0</v>
      </c>
      <c r="AU121" s="181">
        <f t="shared" si="646"/>
        <v>0</v>
      </c>
      <c r="AV121" s="181">
        <f t="shared" si="646"/>
        <v>0</v>
      </c>
      <c r="AW121" s="181">
        <f t="shared" si="646"/>
        <v>0</v>
      </c>
      <c r="AX121" s="181">
        <f t="shared" si="646"/>
        <v>0</v>
      </c>
      <c r="AY121" s="181">
        <f t="shared" si="646"/>
        <v>0</v>
      </c>
      <c r="AZ121" s="181">
        <f t="shared" si="646"/>
        <v>0</v>
      </c>
      <c r="BA121" s="181">
        <f t="shared" si="646"/>
        <v>0</v>
      </c>
      <c r="BB121" s="181">
        <f t="shared" si="646"/>
        <v>0</v>
      </c>
      <c r="BC121" s="181">
        <f t="shared" si="646"/>
        <v>0</v>
      </c>
      <c r="BD121" s="181">
        <f t="shared" si="646"/>
        <v>2.2030877811327638</v>
      </c>
      <c r="BE121" s="181">
        <f t="shared" si="646"/>
        <v>2.2167298433505369</v>
      </c>
      <c r="BF121" s="181">
        <f t="shared" si="646"/>
        <v>2.230456380577952</v>
      </c>
      <c r="BG121" s="181">
        <f t="shared" si="646"/>
        <v>2.2442679159050773</v>
      </c>
      <c r="BH121" s="181">
        <f t="shared" si="646"/>
        <v>2.2581649756610833</v>
      </c>
      <c r="BI121" s="181">
        <f t="shared" si="646"/>
        <v>2.2721480894343009</v>
      </c>
      <c r="BJ121" s="181">
        <f t="shared" si="646"/>
        <v>2.2862177900924014</v>
      </c>
      <c r="BK121" s="181">
        <f t="shared" si="646"/>
        <v>2.3003746138027048</v>
      </c>
      <c r="BL121" s="181">
        <f t="shared" si="646"/>
        <v>2.3146191000526111</v>
      </c>
      <c r="BM121" s="181">
        <f t="shared" si="646"/>
        <v>2.3289517916701588</v>
      </c>
      <c r="BN121" s="181">
        <f t="shared" si="646"/>
        <v>2.3433732348447118</v>
      </c>
      <c r="BO121" s="181">
        <f t="shared" si="646"/>
        <v>2.3578839791477728</v>
      </c>
      <c r="BP121" s="181">
        <f t="shared" si="646"/>
        <v>2.3724845775539269</v>
      </c>
      <c r="BQ121" s="181">
        <f t="shared" si="646"/>
        <v>2.3871755864619137</v>
      </c>
      <c r="BR121" s="181">
        <f t="shared" si="646"/>
        <v>2.4019575657158305</v>
      </c>
      <c r="BS121" s="181">
        <f t="shared" si="646"/>
        <v>2.4168310786264682</v>
      </c>
      <c r="BT121" s="181">
        <f t="shared" si="646"/>
        <v>2.4317966919927758</v>
      </c>
      <c r="BU121" s="181">
        <f t="shared" si="646"/>
        <v>2.4468549761234621</v>
      </c>
      <c r="BV121" s="181">
        <f t="shared" si="646"/>
        <v>2.462006504858727</v>
      </c>
      <c r="BW121" s="181">
        <f t="shared" si="646"/>
        <v>2.4772518555921303</v>
      </c>
      <c r="BX121" s="181">
        <f t="shared" si="646"/>
        <v>2.4925916092925959</v>
      </c>
      <c r="BY121" s="181">
        <f t="shared" ref="BY121:EJ121" si="647">BY119*BY120</f>
        <v>2.5080263505265492</v>
      </c>
      <c r="BZ121" s="181">
        <f t="shared" si="647"/>
        <v>2.5235566674801957</v>
      </c>
      <c r="CA121" s="181">
        <f t="shared" si="647"/>
        <v>2.5391831519819346</v>
      </c>
      <c r="CB121" s="181">
        <f t="shared" si="647"/>
        <v>2.5549063995249117</v>
      </c>
      <c r="CC121" s="181">
        <f t="shared" si="647"/>
        <v>2.5707270092897141</v>
      </c>
      <c r="CD121" s="181">
        <f t="shared" si="647"/>
        <v>2.5866455841672016</v>
      </c>
      <c r="CE121" s="181">
        <f t="shared" si="647"/>
        <v>2.6026627307814838</v>
      </c>
      <c r="CF121" s="181">
        <f t="shared" si="647"/>
        <v>2.6187790595130354</v>
      </c>
      <c r="CG121" s="181">
        <f t="shared" si="647"/>
        <v>2.6349951845219577</v>
      </c>
      <c r="CH121" s="181">
        <f t="shared" si="647"/>
        <v>2.6513117237713826</v>
      </c>
      <c r="CI121" s="181">
        <f t="shared" si="647"/>
        <v>2.6677292990510217</v>
      </c>
      <c r="CJ121" s="181">
        <f t="shared" si="647"/>
        <v>2.6842485360008621</v>
      </c>
      <c r="CK121" s="181">
        <f t="shared" si="647"/>
        <v>2.7008700641350076</v>
      </c>
      <c r="CL121" s="181">
        <f t="shared" si="647"/>
        <v>2.7175945168656681</v>
      </c>
      <c r="CM121" s="181">
        <f t="shared" si="647"/>
        <v>2.7344225315272985</v>
      </c>
      <c r="CN121" s="181">
        <f t="shared" si="647"/>
        <v>2.751354749400885</v>
      </c>
      <c r="CO121" s="181">
        <f t="shared" si="647"/>
        <v>2.7683918157383842</v>
      </c>
      <c r="CP121" s="181">
        <f t="shared" si="647"/>
        <v>2.7855343797873111</v>
      </c>
      <c r="CQ121" s="181">
        <f t="shared" si="647"/>
        <v>2.8027830948154819</v>
      </c>
      <c r="CR121" s="181">
        <f t="shared" si="647"/>
        <v>2.8201386181359078</v>
      </c>
      <c r="CS121" s="181">
        <f t="shared" si="647"/>
        <v>2.8376016111318445</v>
      </c>
      <c r="CT121" s="181">
        <f t="shared" si="647"/>
        <v>2.8551727392819948</v>
      </c>
      <c r="CU121" s="181">
        <f t="shared" si="647"/>
        <v>2.87285267218587</v>
      </c>
      <c r="CV121" s="181">
        <f t="shared" si="647"/>
        <v>2.8906420835893067</v>
      </c>
      <c r="CW121" s="181">
        <f t="shared" si="647"/>
        <v>2.9085416514101419</v>
      </c>
      <c r="CX121" s="181">
        <f t="shared" si="647"/>
        <v>2.926552057764046</v>
      </c>
      <c r="CY121" s="181">
        <f t="shared" si="647"/>
        <v>2.9446739889905182</v>
      </c>
      <c r="CZ121" s="181">
        <f t="shared" si="647"/>
        <v>2.962908135679041</v>
      </c>
      <c r="DA121" s="181">
        <f t="shared" si="647"/>
        <v>2.981255192695397</v>
      </c>
      <c r="DB121" s="181">
        <f t="shared" si="647"/>
        <v>2.9997158592081483</v>
      </c>
      <c r="DC121" s="181">
        <f t="shared" si="647"/>
        <v>3.0182908387152825</v>
      </c>
      <c r="DD121" s="181">
        <f t="shared" si="647"/>
        <v>3.0369808390710182</v>
      </c>
      <c r="DE121" s="181">
        <f t="shared" si="647"/>
        <v>3.0557865725127829</v>
      </c>
      <c r="DF121" s="181">
        <f t="shared" si="647"/>
        <v>3.074708755688353</v>
      </c>
      <c r="DG121" s="181">
        <f t="shared" si="647"/>
        <v>3.0937481096831654</v>
      </c>
      <c r="DH121" s="181">
        <f t="shared" si="647"/>
        <v>3.1129053600477947</v>
      </c>
      <c r="DI121" s="181">
        <f t="shared" si="647"/>
        <v>3.1321812368256037</v>
      </c>
      <c r="DJ121" s="181">
        <f t="shared" si="647"/>
        <v>3.1515764745805632</v>
      </c>
      <c r="DK121" s="181">
        <f t="shared" si="647"/>
        <v>3.1710918124252458</v>
      </c>
      <c r="DL121" s="181">
        <f t="shared" si="647"/>
        <v>3.1907279940489905</v>
      </c>
      <c r="DM121" s="181">
        <f t="shared" si="647"/>
        <v>3.2104857677462446</v>
      </c>
      <c r="DN121" s="181">
        <f t="shared" si="647"/>
        <v>3.2303658864450782</v>
      </c>
      <c r="DO121" s="181">
        <f t="shared" si="647"/>
        <v>3.2503691077358781</v>
      </c>
      <c r="DP121" s="181">
        <f t="shared" si="647"/>
        <v>3.2704961939002164</v>
      </c>
      <c r="DQ121" s="181">
        <f t="shared" si="647"/>
        <v>3.2907479119399019</v>
      </c>
      <c r="DR121" s="181">
        <f t="shared" si="647"/>
        <v>3.3111250336062064</v>
      </c>
      <c r="DS121" s="181">
        <f t="shared" si="647"/>
        <v>3.3316283354292762</v>
      </c>
      <c r="DT121" s="181">
        <f t="shared" si="647"/>
        <v>3.3522585987477234</v>
      </c>
      <c r="DU121" s="181">
        <f t="shared" si="647"/>
        <v>3.3730166097384009</v>
      </c>
      <c r="DV121" s="181">
        <f t="shared" si="647"/>
        <v>3.3939031594463631</v>
      </c>
      <c r="DW121" s="181">
        <f t="shared" si="647"/>
        <v>3.4149190438150097</v>
      </c>
      <c r="DX121" s="181">
        <f t="shared" si="647"/>
        <v>3.4360650637164181</v>
      </c>
      <c r="DY121" s="181">
        <f t="shared" si="647"/>
        <v>3.4573420249818625</v>
      </c>
      <c r="DZ121" s="181">
        <f t="shared" si="647"/>
        <v>3.4787507384325238</v>
      </c>
      <c r="EA121" s="181">
        <f t="shared" si="647"/>
        <v>3.5002920199103866</v>
      </c>
      <c r="EB121" s="181">
        <f t="shared" si="647"/>
        <v>3.5219666903093301</v>
      </c>
      <c r="EC121" s="181">
        <f t="shared" si="647"/>
        <v>3.5437755756064107</v>
      </c>
      <c r="ED121" s="181">
        <f t="shared" si="647"/>
        <v>3.5657195068933385</v>
      </c>
      <c r="EE121" s="181">
        <f t="shared" si="647"/>
        <v>3.5877993204081475</v>
      </c>
      <c r="EF121" s="181">
        <f t="shared" si="647"/>
        <v>3.6100158575670647</v>
      </c>
      <c r="EG121" s="181">
        <f t="shared" si="647"/>
        <v>3.6323699649965722</v>
      </c>
      <c r="EH121" s="181">
        <f t="shared" si="647"/>
        <v>3.6548624945656729</v>
      </c>
      <c r="EI121" s="181">
        <f t="shared" si="647"/>
        <v>3.6774943034183525</v>
      </c>
      <c r="EJ121" s="181">
        <f t="shared" si="647"/>
        <v>3.7002662540062423</v>
      </c>
      <c r="EK121" s="181">
        <f t="shared" ref="EK121:EZ121" si="648">EK119*EK120</f>
        <v>3.7231792141214877</v>
      </c>
      <c r="EL121" s="181">
        <f t="shared" si="648"/>
        <v>3.7462340569298163</v>
      </c>
      <c r="EM121" s="181">
        <f t="shared" si="648"/>
        <v>3.7694316610038126</v>
      </c>
      <c r="EN121" s="181">
        <f t="shared" si="648"/>
        <v>3.7927729103563999</v>
      </c>
      <c r="EO121" s="181">
        <f t="shared" si="648"/>
        <v>3.8162586944745263</v>
      </c>
      <c r="EP121" s="181">
        <f t="shared" si="648"/>
        <v>3.8398899083530629</v>
      </c>
      <c r="EQ121" s="181">
        <f t="shared" si="648"/>
        <v>3.8636674525289094</v>
      </c>
      <c r="ER121" s="181">
        <f t="shared" si="648"/>
        <v>3.8875922331153112</v>
      </c>
      <c r="ES121" s="181">
        <f t="shared" si="648"/>
        <v>3.9116651618363907</v>
      </c>
      <c r="ET121" s="181">
        <f t="shared" si="648"/>
        <v>3.9358871560618907</v>
      </c>
      <c r="EU121" s="181">
        <f t="shared" si="648"/>
        <v>3.9602591388421331</v>
      </c>
      <c r="EV121" s="181">
        <f t="shared" si="648"/>
        <v>3.9847820389431949</v>
      </c>
      <c r="EW121" s="181">
        <f t="shared" si="648"/>
        <v>4.009456790882302</v>
      </c>
      <c r="EX121" s="181">
        <f t="shared" si="648"/>
        <v>4.0342843349634396</v>
      </c>
      <c r="EY121" s="181">
        <f t="shared" si="648"/>
        <v>4.059265617313188</v>
      </c>
      <c r="EZ121" s="181">
        <f t="shared" si="648"/>
        <v>0</v>
      </c>
      <c r="FA121" s="181">
        <f t="shared" ref="FA121:GI121" si="649">FA119*FA120</f>
        <v>0</v>
      </c>
      <c r="FB121" s="181">
        <f t="shared" si="649"/>
        <v>0</v>
      </c>
      <c r="FC121" s="181">
        <f t="shared" si="649"/>
        <v>0</v>
      </c>
      <c r="FD121" s="181">
        <f t="shared" si="649"/>
        <v>0</v>
      </c>
      <c r="FE121" s="181">
        <f t="shared" si="649"/>
        <v>0</v>
      </c>
      <c r="FF121" s="181">
        <f t="shared" si="649"/>
        <v>0</v>
      </c>
      <c r="FG121" s="181">
        <f t="shared" si="649"/>
        <v>0</v>
      </c>
      <c r="FH121" s="181">
        <f t="shared" si="649"/>
        <v>0</v>
      </c>
      <c r="FI121" s="181">
        <f t="shared" si="649"/>
        <v>0</v>
      </c>
      <c r="FJ121" s="181">
        <f t="shared" si="649"/>
        <v>0</v>
      </c>
      <c r="FK121" s="181">
        <f t="shared" si="649"/>
        <v>0</v>
      </c>
      <c r="FL121" s="181">
        <f t="shared" si="649"/>
        <v>0</v>
      </c>
      <c r="FM121" s="181">
        <f t="shared" si="649"/>
        <v>0</v>
      </c>
      <c r="FN121" s="181">
        <f t="shared" si="649"/>
        <v>0</v>
      </c>
      <c r="FO121" s="181">
        <f t="shared" si="649"/>
        <v>0</v>
      </c>
      <c r="FP121" s="181">
        <f t="shared" si="649"/>
        <v>0</v>
      </c>
      <c r="FQ121" s="181">
        <f t="shared" si="649"/>
        <v>0</v>
      </c>
      <c r="FR121" s="181">
        <f t="shared" si="649"/>
        <v>0</v>
      </c>
      <c r="FS121" s="181">
        <f t="shared" si="649"/>
        <v>0</v>
      </c>
      <c r="FT121" s="181">
        <f t="shared" si="649"/>
        <v>0</v>
      </c>
      <c r="FU121" s="181">
        <f t="shared" si="649"/>
        <v>0</v>
      </c>
      <c r="FV121" s="181">
        <f t="shared" si="649"/>
        <v>0</v>
      </c>
      <c r="FW121" s="181">
        <f t="shared" si="649"/>
        <v>0</v>
      </c>
      <c r="FX121" s="181">
        <f t="shared" si="649"/>
        <v>0</v>
      </c>
      <c r="FY121" s="181">
        <f t="shared" si="649"/>
        <v>0</v>
      </c>
      <c r="FZ121" s="181">
        <f t="shared" si="649"/>
        <v>0</v>
      </c>
      <c r="GA121" s="181">
        <f t="shared" si="649"/>
        <v>0</v>
      </c>
      <c r="GB121" s="181">
        <f t="shared" si="649"/>
        <v>0</v>
      </c>
      <c r="GC121" s="181">
        <f t="shared" si="649"/>
        <v>0</v>
      </c>
      <c r="GD121" s="181">
        <f t="shared" si="649"/>
        <v>0</v>
      </c>
      <c r="GE121" s="181">
        <f t="shared" si="649"/>
        <v>0</v>
      </c>
      <c r="GF121" s="181">
        <f t="shared" si="649"/>
        <v>0</v>
      </c>
      <c r="GG121" s="181">
        <f t="shared" si="649"/>
        <v>0</v>
      </c>
      <c r="GH121" s="181">
        <f t="shared" si="649"/>
        <v>0</v>
      </c>
      <c r="GI121" s="181">
        <f t="shared" si="649"/>
        <v>0</v>
      </c>
      <c r="GJ121" s="181">
        <f t="shared" ref="GJ121:GW121" si="650">GJ119*GJ120</f>
        <v>0</v>
      </c>
      <c r="GK121" s="181">
        <f t="shared" si="650"/>
        <v>0</v>
      </c>
      <c r="GL121" s="181">
        <f t="shared" si="650"/>
        <v>0</v>
      </c>
      <c r="GM121" s="181">
        <f t="shared" si="650"/>
        <v>0</v>
      </c>
      <c r="GN121" s="181">
        <f t="shared" si="650"/>
        <v>0</v>
      </c>
      <c r="GO121" s="181">
        <f t="shared" si="650"/>
        <v>0</v>
      </c>
      <c r="GP121" s="181">
        <f t="shared" si="650"/>
        <v>0</v>
      </c>
      <c r="GQ121" s="181">
        <f t="shared" si="650"/>
        <v>0</v>
      </c>
      <c r="GR121" s="181">
        <f t="shared" si="650"/>
        <v>0</v>
      </c>
      <c r="GS121" s="181">
        <f t="shared" si="650"/>
        <v>0</v>
      </c>
      <c r="GT121" s="181">
        <f t="shared" si="650"/>
        <v>0</v>
      </c>
      <c r="GU121" s="181">
        <f t="shared" si="650"/>
        <v>0</v>
      </c>
      <c r="GV121" s="181">
        <f t="shared" si="650"/>
        <v>0</v>
      </c>
      <c r="GW121" s="181">
        <f t="shared" si="650"/>
        <v>0</v>
      </c>
    </row>
    <row r="122" spans="1:205" x14ac:dyDescent="0.3">
      <c r="F122" s="7"/>
      <c r="L122" s="181"/>
      <c r="M122" s="181"/>
      <c r="N122" s="181"/>
      <c r="O122" s="181"/>
      <c r="P122" s="181"/>
      <c r="Q122" s="181"/>
      <c r="R122" s="181"/>
      <c r="S122" s="181"/>
      <c r="T122" s="181"/>
      <c r="U122" s="181"/>
      <c r="V122" s="181"/>
      <c r="W122" s="181"/>
      <c r="X122" s="181"/>
      <c r="Y122" s="181"/>
      <c r="Z122" s="181"/>
      <c r="AA122" s="181"/>
      <c r="AB122" s="181"/>
      <c r="AC122" s="181"/>
      <c r="AD122" s="181"/>
      <c r="AE122" s="181"/>
      <c r="AF122" s="181"/>
      <c r="AG122" s="181"/>
      <c r="AH122" s="181"/>
      <c r="AI122" s="181"/>
      <c r="AJ122" s="181"/>
      <c r="AK122" s="181"/>
      <c r="AL122" s="181"/>
      <c r="AM122" s="181"/>
      <c r="AN122" s="181"/>
      <c r="AO122" s="181"/>
      <c r="AP122" s="181"/>
      <c r="AQ122" s="181"/>
      <c r="AR122" s="181"/>
      <c r="AS122" s="181"/>
      <c r="AT122" s="181"/>
      <c r="AU122" s="181"/>
      <c r="AV122" s="181"/>
      <c r="AW122" s="181"/>
      <c r="AX122" s="181"/>
      <c r="AY122" s="181"/>
      <c r="AZ122" s="181"/>
      <c r="BA122" s="181"/>
      <c r="BB122" s="181"/>
      <c r="BC122" s="181"/>
      <c r="BD122" s="181"/>
      <c r="BE122" s="181"/>
      <c r="BF122" s="181"/>
      <c r="BG122" s="181"/>
      <c r="BH122" s="181"/>
      <c r="BI122" s="181"/>
      <c r="BJ122" s="181"/>
      <c r="BK122" s="181"/>
      <c r="BL122" s="181"/>
      <c r="BM122" s="181"/>
      <c r="BN122" s="181"/>
      <c r="BO122" s="181"/>
      <c r="BP122" s="181"/>
      <c r="BQ122" s="181"/>
      <c r="BR122" s="181"/>
      <c r="BS122" s="181"/>
      <c r="BT122" s="181"/>
      <c r="BU122" s="181"/>
      <c r="BV122" s="181"/>
      <c r="BW122" s="181"/>
      <c r="BX122" s="181"/>
      <c r="BY122" s="181"/>
      <c r="BZ122" s="181"/>
      <c r="CA122" s="181"/>
      <c r="CB122" s="181"/>
      <c r="CC122" s="181"/>
      <c r="CD122" s="181"/>
      <c r="CE122" s="181"/>
      <c r="CF122" s="181"/>
      <c r="CG122" s="181"/>
      <c r="CH122" s="181"/>
      <c r="CI122" s="181"/>
      <c r="CJ122" s="181"/>
      <c r="CK122" s="181"/>
      <c r="CL122" s="181"/>
      <c r="CM122" s="181"/>
      <c r="CN122" s="181"/>
      <c r="CO122" s="181"/>
      <c r="CP122" s="181"/>
      <c r="CQ122" s="181"/>
      <c r="CR122" s="181"/>
      <c r="CS122" s="181"/>
      <c r="CT122" s="181"/>
      <c r="CU122" s="181"/>
      <c r="CV122" s="181"/>
      <c r="CW122" s="181"/>
      <c r="CX122" s="181"/>
      <c r="CY122" s="181"/>
      <c r="CZ122" s="181"/>
      <c r="DA122" s="181"/>
      <c r="DB122" s="181"/>
      <c r="DC122" s="181"/>
      <c r="DD122" s="181"/>
      <c r="DE122" s="181"/>
      <c r="DF122" s="181"/>
      <c r="DG122" s="181"/>
      <c r="DH122" s="181"/>
      <c r="DI122" s="181"/>
      <c r="DJ122" s="181"/>
      <c r="DK122" s="181"/>
      <c r="DL122" s="181"/>
      <c r="DM122" s="181"/>
      <c r="DN122" s="181"/>
      <c r="DO122" s="181"/>
      <c r="DP122" s="181"/>
      <c r="DQ122" s="181"/>
      <c r="DR122" s="181"/>
      <c r="DS122" s="181"/>
      <c r="DT122" s="181"/>
      <c r="DU122" s="181"/>
      <c r="DV122" s="181"/>
      <c r="DW122" s="181"/>
      <c r="DX122" s="181"/>
      <c r="DY122" s="181"/>
      <c r="DZ122" s="181"/>
      <c r="EA122" s="181"/>
      <c r="EB122" s="181"/>
      <c r="EC122" s="181"/>
      <c r="ED122" s="181"/>
      <c r="EE122" s="181"/>
      <c r="EF122" s="181"/>
      <c r="EG122" s="181"/>
      <c r="EH122" s="181"/>
      <c r="EI122" s="181"/>
      <c r="EJ122" s="181"/>
      <c r="EK122" s="181"/>
      <c r="EL122" s="181"/>
      <c r="EM122" s="181"/>
      <c r="EN122" s="181"/>
      <c r="EO122" s="181"/>
      <c r="EP122" s="181"/>
      <c r="EQ122" s="181"/>
      <c r="ER122" s="181"/>
      <c r="ES122" s="181"/>
      <c r="ET122" s="181"/>
      <c r="EU122" s="181"/>
      <c r="EV122" s="181"/>
      <c r="EW122" s="181"/>
      <c r="EX122" s="181"/>
      <c r="EY122" s="181"/>
      <c r="EZ122" s="181"/>
      <c r="FA122" s="181"/>
      <c r="FB122" s="181"/>
      <c r="FC122" s="181"/>
      <c r="FD122" s="181"/>
      <c r="FE122" s="181"/>
      <c r="FF122" s="181"/>
      <c r="FG122" s="181"/>
      <c r="FH122" s="181"/>
      <c r="FI122" s="181"/>
      <c r="FJ122" s="181"/>
      <c r="FK122" s="181"/>
      <c r="FL122" s="181"/>
      <c r="FM122" s="181"/>
      <c r="FN122" s="181"/>
      <c r="FO122" s="181"/>
      <c r="FP122" s="181"/>
      <c r="FQ122" s="181"/>
      <c r="FR122" s="181"/>
      <c r="FS122" s="181"/>
      <c r="FT122" s="181"/>
      <c r="FU122" s="181"/>
      <c r="FV122" s="181"/>
      <c r="FW122" s="181"/>
      <c r="FX122" s="181"/>
      <c r="FY122" s="181"/>
      <c r="FZ122" s="181"/>
      <c r="GA122" s="181"/>
      <c r="GB122" s="181"/>
      <c r="GC122" s="181"/>
      <c r="GD122" s="181"/>
      <c r="GE122" s="181"/>
      <c r="GF122" s="181"/>
      <c r="GG122" s="181"/>
      <c r="GH122" s="181"/>
      <c r="GI122" s="181"/>
      <c r="GJ122" s="181"/>
      <c r="GK122" s="181"/>
      <c r="GL122" s="181"/>
      <c r="GM122" s="181"/>
      <c r="GN122" s="181"/>
      <c r="GO122" s="181"/>
      <c r="GP122" s="181"/>
      <c r="GQ122" s="181"/>
      <c r="GR122" s="181"/>
      <c r="GS122" s="181"/>
      <c r="GT122" s="181"/>
      <c r="GU122" s="181"/>
      <c r="GV122" s="181"/>
      <c r="GW122" s="181"/>
    </row>
    <row r="123" spans="1:205" s="229" customFormat="1" x14ac:dyDescent="0.3">
      <c r="A123" s="231"/>
      <c r="D123" s="232" t="s">
        <v>125</v>
      </c>
      <c r="E123" s="233" t="s">
        <v>687</v>
      </c>
      <c r="F123" s="240"/>
      <c r="G123" s="240"/>
      <c r="H123" s="240"/>
      <c r="I123" s="240"/>
      <c r="J123" s="240"/>
      <c r="K123" s="240"/>
      <c r="L123" s="239">
        <f t="shared" ref="L123:AQ123" si="651">L121*L18/L6</f>
        <v>0</v>
      </c>
      <c r="M123" s="239">
        <f t="shared" si="651"/>
        <v>0</v>
      </c>
      <c r="N123" s="239">
        <f t="shared" si="651"/>
        <v>0</v>
      </c>
      <c r="O123" s="239">
        <f t="shared" si="651"/>
        <v>0</v>
      </c>
      <c r="P123" s="239">
        <f t="shared" si="651"/>
        <v>0</v>
      </c>
      <c r="Q123" s="239">
        <f t="shared" si="651"/>
        <v>0</v>
      </c>
      <c r="R123" s="239">
        <f t="shared" si="651"/>
        <v>0</v>
      </c>
      <c r="S123" s="239">
        <f t="shared" si="651"/>
        <v>0</v>
      </c>
      <c r="T123" s="239">
        <f t="shared" si="651"/>
        <v>0</v>
      </c>
      <c r="U123" s="239">
        <f t="shared" si="651"/>
        <v>0</v>
      </c>
      <c r="V123" s="239">
        <f t="shared" si="651"/>
        <v>0</v>
      </c>
      <c r="W123" s="239">
        <f t="shared" si="651"/>
        <v>0</v>
      </c>
      <c r="X123" s="239">
        <f t="shared" si="651"/>
        <v>0</v>
      </c>
      <c r="Y123" s="239">
        <f t="shared" si="651"/>
        <v>0</v>
      </c>
      <c r="Z123" s="239">
        <f t="shared" si="651"/>
        <v>0</v>
      </c>
      <c r="AA123" s="239">
        <f t="shared" si="651"/>
        <v>0</v>
      </c>
      <c r="AB123" s="239">
        <f t="shared" si="651"/>
        <v>0</v>
      </c>
      <c r="AC123" s="239">
        <f t="shared" si="651"/>
        <v>0</v>
      </c>
      <c r="AD123" s="239">
        <f t="shared" si="651"/>
        <v>0</v>
      </c>
      <c r="AE123" s="239">
        <f t="shared" si="651"/>
        <v>0</v>
      </c>
      <c r="AF123" s="239">
        <f t="shared" si="651"/>
        <v>0</v>
      </c>
      <c r="AG123" s="239">
        <f t="shared" si="651"/>
        <v>0</v>
      </c>
      <c r="AH123" s="239">
        <f t="shared" si="651"/>
        <v>0</v>
      </c>
      <c r="AI123" s="239">
        <f t="shared" si="651"/>
        <v>0</v>
      </c>
      <c r="AJ123" s="239">
        <f t="shared" si="651"/>
        <v>0</v>
      </c>
      <c r="AK123" s="239">
        <f t="shared" si="651"/>
        <v>0</v>
      </c>
      <c r="AL123" s="239">
        <f t="shared" si="651"/>
        <v>0</v>
      </c>
      <c r="AM123" s="239">
        <f t="shared" si="651"/>
        <v>0</v>
      </c>
      <c r="AN123" s="239">
        <f t="shared" si="651"/>
        <v>0</v>
      </c>
      <c r="AO123" s="239">
        <f t="shared" si="651"/>
        <v>0</v>
      </c>
      <c r="AP123" s="239">
        <f t="shared" si="651"/>
        <v>0</v>
      </c>
      <c r="AQ123" s="239">
        <f t="shared" si="651"/>
        <v>0</v>
      </c>
      <c r="AR123" s="239">
        <f t="shared" ref="AR123:BW123" si="652">AR121*AR18/AR6</f>
        <v>0</v>
      </c>
      <c r="AS123" s="239">
        <f t="shared" si="652"/>
        <v>0</v>
      </c>
      <c r="AT123" s="239">
        <f t="shared" si="652"/>
        <v>0</v>
      </c>
      <c r="AU123" s="239">
        <f t="shared" si="652"/>
        <v>0</v>
      </c>
      <c r="AV123" s="239">
        <f t="shared" si="652"/>
        <v>0</v>
      </c>
      <c r="AW123" s="239">
        <f t="shared" si="652"/>
        <v>0</v>
      </c>
      <c r="AX123" s="239">
        <f t="shared" si="652"/>
        <v>0</v>
      </c>
      <c r="AY123" s="239">
        <f t="shared" si="652"/>
        <v>0</v>
      </c>
      <c r="AZ123" s="239">
        <f t="shared" si="652"/>
        <v>0</v>
      </c>
      <c r="BA123" s="239">
        <f t="shared" si="652"/>
        <v>0</v>
      </c>
      <c r="BB123" s="239">
        <f t="shared" si="652"/>
        <v>0</v>
      </c>
      <c r="BC123" s="239">
        <f t="shared" si="652"/>
        <v>0</v>
      </c>
      <c r="BD123" s="239">
        <f t="shared" si="652"/>
        <v>165.23158358495729</v>
      </c>
      <c r="BE123" s="239">
        <f t="shared" si="652"/>
        <v>166.25473825129026</v>
      </c>
      <c r="BF123" s="239">
        <f t="shared" si="652"/>
        <v>167.28422854334642</v>
      </c>
      <c r="BG123" s="239">
        <f t="shared" si="652"/>
        <v>168.32009369288079</v>
      </c>
      <c r="BH123" s="239">
        <f t="shared" si="652"/>
        <v>169.36237317458125</v>
      </c>
      <c r="BI123" s="239">
        <f t="shared" si="652"/>
        <v>170.41110670757257</v>
      </c>
      <c r="BJ123" s="239">
        <f t="shared" si="652"/>
        <v>171.46633425693011</v>
      </c>
      <c r="BK123" s="239">
        <f t="shared" si="652"/>
        <v>172.52809603520285</v>
      </c>
      <c r="BL123" s="239">
        <f t="shared" si="652"/>
        <v>173.59643250394583</v>
      </c>
      <c r="BM123" s="239">
        <f t="shared" si="652"/>
        <v>174.67138437526191</v>
      </c>
      <c r="BN123" s="239">
        <f t="shared" si="652"/>
        <v>175.7529926133534</v>
      </c>
      <c r="BO123" s="239">
        <f t="shared" si="652"/>
        <v>176.84129843608295</v>
      </c>
      <c r="BP123" s="239">
        <f t="shared" si="652"/>
        <v>177.93634331654451</v>
      </c>
      <c r="BQ123" s="239">
        <f t="shared" si="652"/>
        <v>179.03816898464353</v>
      </c>
      <c r="BR123" s="239">
        <f t="shared" si="652"/>
        <v>180.14681742868729</v>
      </c>
      <c r="BS123" s="239">
        <f t="shared" si="652"/>
        <v>181.26233089698511</v>
      </c>
      <c r="BT123" s="239">
        <f t="shared" si="652"/>
        <v>182.38475189945819</v>
      </c>
      <c r="BU123" s="239">
        <f t="shared" si="652"/>
        <v>183.51412320925965</v>
      </c>
      <c r="BV123" s="239">
        <f t="shared" si="652"/>
        <v>184.65048786440451</v>
      </c>
      <c r="BW123" s="239">
        <f t="shared" si="652"/>
        <v>185.79388916940977</v>
      </c>
      <c r="BX123" s="239">
        <f t="shared" ref="BX123:DC123" si="653">BX121*BX18/BX6</f>
        <v>186.9443706969447</v>
      </c>
      <c r="BY123" s="239">
        <f t="shared" si="653"/>
        <v>188.10197628949118</v>
      </c>
      <c r="BZ123" s="239">
        <f t="shared" si="653"/>
        <v>189.26675006101468</v>
      </c>
      <c r="CA123" s="239">
        <f t="shared" si="653"/>
        <v>190.43873639864509</v>
      </c>
      <c r="CB123" s="239">
        <f t="shared" si="653"/>
        <v>191.61797996436837</v>
      </c>
      <c r="CC123" s="239">
        <f t="shared" si="653"/>
        <v>192.80452569672855</v>
      </c>
      <c r="CD123" s="239">
        <f t="shared" si="653"/>
        <v>193.99841881254011</v>
      </c>
      <c r="CE123" s="239">
        <f t="shared" si="653"/>
        <v>195.19970480861127</v>
      </c>
      <c r="CF123" s="239">
        <f t="shared" si="653"/>
        <v>196.40842946347766</v>
      </c>
      <c r="CG123" s="239">
        <f t="shared" si="653"/>
        <v>197.62463883914683</v>
      </c>
      <c r="CH123" s="239">
        <f t="shared" si="653"/>
        <v>198.8483792828537</v>
      </c>
      <c r="CI123" s="239">
        <f t="shared" si="653"/>
        <v>200.07969742882662</v>
      </c>
      <c r="CJ123" s="239">
        <f t="shared" si="653"/>
        <v>201.31864020006466</v>
      </c>
      <c r="CK123" s="239">
        <f t="shared" si="653"/>
        <v>202.56525481012557</v>
      </c>
      <c r="CL123" s="239">
        <f t="shared" si="653"/>
        <v>203.8195887649251</v>
      </c>
      <c r="CM123" s="239">
        <f t="shared" si="653"/>
        <v>205.0816898645474</v>
      </c>
      <c r="CN123" s="239">
        <f t="shared" si="653"/>
        <v>206.35160620506636</v>
      </c>
      <c r="CO123" s="239">
        <f t="shared" si="653"/>
        <v>207.62938618037882</v>
      </c>
      <c r="CP123" s="239">
        <f t="shared" si="653"/>
        <v>208.91507848404834</v>
      </c>
      <c r="CQ123" s="239">
        <f t="shared" si="653"/>
        <v>210.20873211116114</v>
      </c>
      <c r="CR123" s="239">
        <f t="shared" si="653"/>
        <v>211.51039636019308</v>
      </c>
      <c r="CS123" s="239">
        <f t="shared" si="653"/>
        <v>212.82012083488834</v>
      </c>
      <c r="CT123" s="239">
        <f t="shared" si="653"/>
        <v>214.13795544614962</v>
      </c>
      <c r="CU123" s="239">
        <f t="shared" si="653"/>
        <v>215.46395041394024</v>
      </c>
      <c r="CV123" s="239">
        <f t="shared" si="653"/>
        <v>216.79815626919802</v>
      </c>
      <c r="CW123" s="239">
        <f t="shared" si="653"/>
        <v>218.14062385576065</v>
      </c>
      <c r="CX123" s="239">
        <f t="shared" si="653"/>
        <v>219.49140433230346</v>
      </c>
      <c r="CY123" s="239">
        <f t="shared" si="653"/>
        <v>220.85054917428886</v>
      </c>
      <c r="CZ123" s="239">
        <f t="shared" si="653"/>
        <v>222.21811017592808</v>
      </c>
      <c r="DA123" s="239">
        <f t="shared" si="653"/>
        <v>223.59413945215476</v>
      </c>
      <c r="DB123" s="239">
        <f t="shared" si="653"/>
        <v>224.97868944061113</v>
      </c>
      <c r="DC123" s="239">
        <f t="shared" si="653"/>
        <v>226.37181290364617</v>
      </c>
      <c r="DD123" s="239">
        <f t="shared" ref="DD123:EI123" si="654">DD121*DD18/DD6</f>
        <v>227.77356293032636</v>
      </c>
      <c r="DE123" s="239">
        <f t="shared" si="654"/>
        <v>229.18399293845872</v>
      </c>
      <c r="DF123" s="239">
        <f t="shared" si="654"/>
        <v>230.60315667662647</v>
      </c>
      <c r="DG123" s="239">
        <f t="shared" si="654"/>
        <v>232.03110822623739</v>
      </c>
      <c r="DH123" s="239">
        <f t="shared" si="654"/>
        <v>233.46790200358461</v>
      </c>
      <c r="DI123" s="239">
        <f t="shared" si="654"/>
        <v>234.91359276192028</v>
      </c>
      <c r="DJ123" s="239">
        <f t="shared" si="654"/>
        <v>236.36823559354224</v>
      </c>
      <c r="DK123" s="239">
        <f t="shared" si="654"/>
        <v>237.83188593189345</v>
      </c>
      <c r="DL123" s="239">
        <f t="shared" si="654"/>
        <v>239.30459955367428</v>
      </c>
      <c r="DM123" s="239">
        <f t="shared" si="654"/>
        <v>240.78643258096835</v>
      </c>
      <c r="DN123" s="239">
        <f t="shared" si="654"/>
        <v>242.27744148338087</v>
      </c>
      <c r="DO123" s="239">
        <f t="shared" si="654"/>
        <v>243.77768308019085</v>
      </c>
      <c r="DP123" s="239">
        <f t="shared" si="654"/>
        <v>245.28721454251624</v>
      </c>
      <c r="DQ123" s="239">
        <f t="shared" si="654"/>
        <v>246.80609339549264</v>
      </c>
      <c r="DR123" s="239">
        <f t="shared" si="654"/>
        <v>248.33437752046547</v>
      </c>
      <c r="DS123" s="239">
        <f t="shared" si="654"/>
        <v>249.87212515719571</v>
      </c>
      <c r="DT123" s="239">
        <f t="shared" si="654"/>
        <v>251.41939490607925</v>
      </c>
      <c r="DU123" s="239">
        <f t="shared" si="654"/>
        <v>252.97624573038007</v>
      </c>
      <c r="DV123" s="239">
        <f t="shared" si="654"/>
        <v>254.54273695847724</v>
      </c>
      <c r="DW123" s="239">
        <f t="shared" si="654"/>
        <v>256.11892828612571</v>
      </c>
      <c r="DX123" s="239">
        <f t="shared" si="654"/>
        <v>257.70487977873137</v>
      </c>
      <c r="DY123" s="239">
        <f t="shared" si="654"/>
        <v>259.30065187363971</v>
      </c>
      <c r="DZ123" s="239">
        <f t="shared" si="654"/>
        <v>260.90630538243931</v>
      </c>
      <c r="EA123" s="239">
        <f t="shared" si="654"/>
        <v>262.52190149327902</v>
      </c>
      <c r="EB123" s="239">
        <f t="shared" si="654"/>
        <v>264.14750177319974</v>
      </c>
      <c r="EC123" s="239">
        <f t="shared" si="654"/>
        <v>265.78316817048079</v>
      </c>
      <c r="ED123" s="239">
        <f t="shared" si="654"/>
        <v>267.4289630170004</v>
      </c>
      <c r="EE123" s="239">
        <f t="shared" si="654"/>
        <v>269.08494903061109</v>
      </c>
      <c r="EF123" s="239">
        <f t="shared" si="654"/>
        <v>270.75118931752985</v>
      </c>
      <c r="EG123" s="239">
        <f t="shared" si="654"/>
        <v>272.42774737474292</v>
      </c>
      <c r="EH123" s="239">
        <f t="shared" si="654"/>
        <v>274.11468709242547</v>
      </c>
      <c r="EI123" s="239">
        <f t="shared" si="654"/>
        <v>275.81207275637644</v>
      </c>
      <c r="EJ123" s="239">
        <f t="shared" ref="EJ123:FO123" si="655">EJ121*EJ18/EJ6</f>
        <v>277.51996905046815</v>
      </c>
      <c r="EK123" s="239">
        <f t="shared" si="655"/>
        <v>279.23844105911155</v>
      </c>
      <c r="EL123" s="239">
        <f t="shared" si="655"/>
        <v>280.96755426973624</v>
      </c>
      <c r="EM123" s="239">
        <f t="shared" si="655"/>
        <v>282.70737457528594</v>
      </c>
      <c r="EN123" s="239">
        <f t="shared" si="655"/>
        <v>284.45796827673001</v>
      </c>
      <c r="EO123" s="239">
        <f t="shared" si="655"/>
        <v>286.21940208558948</v>
      </c>
      <c r="EP123" s="239">
        <f t="shared" si="655"/>
        <v>287.99174312647972</v>
      </c>
      <c r="EQ123" s="239">
        <f t="shared" si="655"/>
        <v>289.77505893966821</v>
      </c>
      <c r="ER123" s="239">
        <f t="shared" si="655"/>
        <v>291.56941748364835</v>
      </c>
      <c r="ES123" s="239">
        <f t="shared" si="655"/>
        <v>293.37488713772927</v>
      </c>
      <c r="ET123" s="239">
        <f t="shared" si="655"/>
        <v>295.19153670464181</v>
      </c>
      <c r="EU123" s="239">
        <f t="shared" si="655"/>
        <v>297.01943541315995</v>
      </c>
      <c r="EV123" s="239">
        <f t="shared" si="655"/>
        <v>298.85865292073964</v>
      </c>
      <c r="EW123" s="239">
        <f t="shared" si="655"/>
        <v>300.70925931617268</v>
      </c>
      <c r="EX123" s="239">
        <f t="shared" si="655"/>
        <v>302.57132512225797</v>
      </c>
      <c r="EY123" s="239">
        <f t="shared" si="655"/>
        <v>304.44492129848908</v>
      </c>
      <c r="EZ123" s="239">
        <f t="shared" si="655"/>
        <v>0</v>
      </c>
      <c r="FA123" s="239">
        <f t="shared" si="655"/>
        <v>0</v>
      </c>
      <c r="FB123" s="239">
        <f t="shared" si="655"/>
        <v>0</v>
      </c>
      <c r="FC123" s="239">
        <f t="shared" si="655"/>
        <v>0</v>
      </c>
      <c r="FD123" s="239">
        <f t="shared" si="655"/>
        <v>0</v>
      </c>
      <c r="FE123" s="239">
        <f t="shared" si="655"/>
        <v>0</v>
      </c>
      <c r="FF123" s="239">
        <f t="shared" si="655"/>
        <v>0</v>
      </c>
      <c r="FG123" s="239">
        <f t="shared" si="655"/>
        <v>0</v>
      </c>
      <c r="FH123" s="239">
        <f t="shared" si="655"/>
        <v>0</v>
      </c>
      <c r="FI123" s="239">
        <f t="shared" si="655"/>
        <v>0</v>
      </c>
      <c r="FJ123" s="239">
        <f t="shared" si="655"/>
        <v>0</v>
      </c>
      <c r="FK123" s="239">
        <f t="shared" si="655"/>
        <v>0</v>
      </c>
      <c r="FL123" s="239">
        <f t="shared" si="655"/>
        <v>0</v>
      </c>
      <c r="FM123" s="239">
        <f t="shared" si="655"/>
        <v>0</v>
      </c>
      <c r="FN123" s="239">
        <f t="shared" si="655"/>
        <v>0</v>
      </c>
      <c r="FO123" s="239">
        <f t="shared" si="655"/>
        <v>0</v>
      </c>
      <c r="FP123" s="239">
        <f t="shared" ref="FP123:GW123" si="656">FP121*FP18/FP6</f>
        <v>0</v>
      </c>
      <c r="FQ123" s="239">
        <f t="shared" si="656"/>
        <v>0</v>
      </c>
      <c r="FR123" s="239">
        <f t="shared" si="656"/>
        <v>0</v>
      </c>
      <c r="FS123" s="239">
        <f t="shared" si="656"/>
        <v>0</v>
      </c>
      <c r="FT123" s="239">
        <f t="shared" si="656"/>
        <v>0</v>
      </c>
      <c r="FU123" s="239">
        <f t="shared" si="656"/>
        <v>0</v>
      </c>
      <c r="FV123" s="239">
        <f t="shared" si="656"/>
        <v>0</v>
      </c>
      <c r="FW123" s="239">
        <f t="shared" si="656"/>
        <v>0</v>
      </c>
      <c r="FX123" s="239">
        <f t="shared" si="656"/>
        <v>0</v>
      </c>
      <c r="FY123" s="239">
        <f t="shared" si="656"/>
        <v>0</v>
      </c>
      <c r="FZ123" s="239">
        <f t="shared" si="656"/>
        <v>0</v>
      </c>
      <c r="GA123" s="239">
        <f t="shared" si="656"/>
        <v>0</v>
      </c>
      <c r="GB123" s="239">
        <f t="shared" si="656"/>
        <v>0</v>
      </c>
      <c r="GC123" s="239">
        <f t="shared" si="656"/>
        <v>0</v>
      </c>
      <c r="GD123" s="239">
        <f t="shared" si="656"/>
        <v>0</v>
      </c>
      <c r="GE123" s="239">
        <f t="shared" si="656"/>
        <v>0</v>
      </c>
      <c r="GF123" s="239">
        <f t="shared" si="656"/>
        <v>0</v>
      </c>
      <c r="GG123" s="239">
        <f t="shared" si="656"/>
        <v>0</v>
      </c>
      <c r="GH123" s="239">
        <f t="shared" si="656"/>
        <v>0</v>
      </c>
      <c r="GI123" s="239">
        <f t="shared" si="656"/>
        <v>0</v>
      </c>
      <c r="GJ123" s="239">
        <f t="shared" si="656"/>
        <v>0</v>
      </c>
      <c r="GK123" s="239">
        <f t="shared" si="656"/>
        <v>0</v>
      </c>
      <c r="GL123" s="239">
        <f t="shared" si="656"/>
        <v>0</v>
      </c>
      <c r="GM123" s="239">
        <f t="shared" si="656"/>
        <v>0</v>
      </c>
      <c r="GN123" s="239">
        <f t="shared" si="656"/>
        <v>0</v>
      </c>
      <c r="GO123" s="239">
        <f t="shared" si="656"/>
        <v>0</v>
      </c>
      <c r="GP123" s="239">
        <f t="shared" si="656"/>
        <v>0</v>
      </c>
      <c r="GQ123" s="239">
        <f t="shared" si="656"/>
        <v>0</v>
      </c>
      <c r="GR123" s="239">
        <f t="shared" si="656"/>
        <v>0</v>
      </c>
      <c r="GS123" s="239">
        <f t="shared" si="656"/>
        <v>0</v>
      </c>
      <c r="GT123" s="239">
        <f t="shared" si="656"/>
        <v>0</v>
      </c>
      <c r="GU123" s="239">
        <f t="shared" si="656"/>
        <v>0</v>
      </c>
      <c r="GV123" s="239">
        <f t="shared" si="656"/>
        <v>0</v>
      </c>
      <c r="GW123" s="239">
        <f t="shared" si="656"/>
        <v>0</v>
      </c>
    </row>
    <row r="124" spans="1:205" x14ac:dyDescent="0.3">
      <c r="F124" s="7"/>
      <c r="L124" s="181"/>
      <c r="M124" s="181"/>
      <c r="N124" s="181"/>
      <c r="O124" s="181"/>
      <c r="P124" s="181"/>
      <c r="Q124" s="181"/>
      <c r="R124" s="181"/>
      <c r="S124" s="181"/>
      <c r="T124" s="181"/>
      <c r="U124" s="181"/>
      <c r="V124" s="181"/>
      <c r="W124" s="181"/>
      <c r="X124" s="181"/>
      <c r="Y124" s="181"/>
      <c r="Z124" s="181"/>
      <c r="AA124" s="181"/>
      <c r="AB124" s="181"/>
      <c r="AC124" s="181"/>
      <c r="AD124" s="181"/>
      <c r="AE124" s="181"/>
      <c r="AF124" s="181"/>
      <c r="AG124" s="181"/>
      <c r="AH124" s="181"/>
      <c r="AI124" s="181"/>
      <c r="AJ124" s="181"/>
      <c r="AK124" s="181"/>
      <c r="AL124" s="181"/>
      <c r="AM124" s="181"/>
      <c r="AN124" s="181"/>
      <c r="AO124" s="181"/>
      <c r="AP124" s="181"/>
      <c r="AQ124" s="181"/>
      <c r="AR124" s="181"/>
      <c r="AS124" s="181"/>
      <c r="AT124" s="181"/>
      <c r="AU124" s="181"/>
      <c r="AV124" s="181"/>
      <c r="AW124" s="181"/>
      <c r="AX124" s="181"/>
      <c r="AY124" s="181"/>
      <c r="AZ124" s="181"/>
      <c r="BA124" s="181"/>
      <c r="BB124" s="181"/>
      <c r="BC124" s="181"/>
      <c r="BD124" s="181"/>
      <c r="BE124" s="181"/>
      <c r="BF124" s="181"/>
      <c r="BG124" s="181"/>
      <c r="BH124" s="181"/>
      <c r="BI124" s="181"/>
      <c r="BJ124" s="181"/>
      <c r="BK124" s="181"/>
      <c r="BL124" s="181"/>
      <c r="BM124" s="181"/>
      <c r="BN124" s="181"/>
      <c r="BO124" s="181"/>
      <c r="BP124" s="181"/>
      <c r="BQ124" s="181"/>
      <c r="BR124" s="181"/>
      <c r="BS124" s="181"/>
      <c r="BT124" s="181"/>
      <c r="BU124" s="181"/>
      <c r="BV124" s="181"/>
      <c r="BW124" s="181"/>
      <c r="BX124" s="181"/>
      <c r="BY124" s="181"/>
      <c r="BZ124" s="181"/>
      <c r="CA124" s="181"/>
      <c r="CB124" s="181"/>
      <c r="CC124" s="181"/>
      <c r="CD124" s="181"/>
      <c r="CE124" s="181"/>
      <c r="CF124" s="181"/>
      <c r="CG124" s="181"/>
      <c r="CH124" s="181"/>
      <c r="CI124" s="181"/>
      <c r="CJ124" s="181"/>
      <c r="CK124" s="181"/>
      <c r="CL124" s="181"/>
      <c r="CM124" s="181"/>
      <c r="CN124" s="181"/>
      <c r="CO124" s="181"/>
      <c r="CP124" s="181"/>
      <c r="CQ124" s="181"/>
      <c r="CR124" s="181"/>
      <c r="CS124" s="181"/>
      <c r="CT124" s="181"/>
      <c r="CU124" s="181"/>
      <c r="CV124" s="181"/>
      <c r="CW124" s="181"/>
      <c r="CX124" s="181"/>
      <c r="CY124" s="181"/>
      <c r="CZ124" s="181"/>
      <c r="DA124" s="181"/>
      <c r="DB124" s="181"/>
      <c r="DC124" s="181"/>
      <c r="DD124" s="181"/>
      <c r="DE124" s="181"/>
      <c r="DF124" s="181"/>
      <c r="DG124" s="181"/>
      <c r="DH124" s="181"/>
      <c r="DI124" s="181"/>
      <c r="DJ124" s="181"/>
      <c r="DK124" s="181"/>
      <c r="DL124" s="181"/>
      <c r="DM124" s="181"/>
      <c r="DN124" s="181"/>
      <c r="DO124" s="181"/>
      <c r="DP124" s="181"/>
      <c r="DQ124" s="181"/>
      <c r="DR124" s="181"/>
      <c r="DS124" s="181"/>
      <c r="DT124" s="181"/>
      <c r="DU124" s="181"/>
      <c r="DV124" s="181"/>
      <c r="DW124" s="181"/>
      <c r="DX124" s="181"/>
      <c r="DY124" s="181"/>
      <c r="DZ124" s="181"/>
      <c r="EA124" s="181"/>
      <c r="EB124" s="181"/>
      <c r="EC124" s="181"/>
      <c r="ED124" s="181"/>
      <c r="EE124" s="181"/>
      <c r="EF124" s="181"/>
      <c r="EG124" s="181"/>
      <c r="EH124" s="181"/>
      <c r="EI124" s="181"/>
      <c r="EJ124" s="181"/>
      <c r="EK124" s="181"/>
      <c r="EL124" s="181"/>
      <c r="EM124" s="181"/>
      <c r="EN124" s="181"/>
      <c r="EO124" s="181"/>
      <c r="EP124" s="181"/>
      <c r="EQ124" s="181"/>
      <c r="ER124" s="181"/>
      <c r="ES124" s="181"/>
      <c r="ET124" s="181"/>
      <c r="EU124" s="181"/>
      <c r="EV124" s="181"/>
      <c r="EW124" s="181"/>
      <c r="EX124" s="181"/>
      <c r="EY124" s="181"/>
      <c r="EZ124" s="181"/>
      <c r="FA124" s="181"/>
      <c r="FB124" s="181"/>
      <c r="FC124" s="181"/>
      <c r="FD124" s="181"/>
      <c r="FE124" s="181"/>
      <c r="FF124" s="181"/>
      <c r="FG124" s="181"/>
      <c r="FH124" s="181"/>
      <c r="FI124" s="181"/>
      <c r="FJ124" s="181"/>
      <c r="FK124" s="181"/>
      <c r="FL124" s="181"/>
      <c r="FM124" s="181"/>
      <c r="FN124" s="181"/>
      <c r="FO124" s="181"/>
      <c r="FP124" s="181"/>
      <c r="FQ124" s="181"/>
      <c r="FR124" s="181"/>
      <c r="FS124" s="181"/>
      <c r="FT124" s="181"/>
      <c r="FU124" s="181"/>
      <c r="FV124" s="181"/>
      <c r="FW124" s="181"/>
      <c r="FX124" s="181"/>
      <c r="FY124" s="181"/>
      <c r="FZ124" s="181"/>
      <c r="GA124" s="181"/>
      <c r="GB124" s="181"/>
      <c r="GC124" s="181"/>
      <c r="GD124" s="181"/>
      <c r="GE124" s="181"/>
      <c r="GF124" s="181"/>
      <c r="GG124" s="181"/>
      <c r="GH124" s="181"/>
      <c r="GI124" s="181"/>
      <c r="GJ124" s="181"/>
      <c r="GK124" s="181"/>
      <c r="GL124" s="181"/>
      <c r="GM124" s="181"/>
      <c r="GN124" s="181"/>
      <c r="GO124" s="181"/>
      <c r="GP124" s="181"/>
      <c r="GQ124" s="181"/>
      <c r="GR124" s="181"/>
      <c r="GS124" s="181"/>
      <c r="GT124" s="181"/>
      <c r="GU124" s="181"/>
      <c r="GV124" s="181"/>
      <c r="GW124" s="181"/>
    </row>
    <row r="125" spans="1:205" x14ac:dyDescent="0.3">
      <c r="D125" s="141" t="s">
        <v>276</v>
      </c>
      <c r="L125" s="181"/>
      <c r="M125" s="181"/>
      <c r="N125" s="181"/>
      <c r="O125" s="181"/>
      <c r="P125" s="181"/>
      <c r="Q125" s="181"/>
      <c r="R125" s="181"/>
      <c r="S125" s="181"/>
      <c r="T125" s="181"/>
      <c r="U125" s="181"/>
      <c r="V125" s="181"/>
      <c r="W125" s="181"/>
      <c r="X125" s="181"/>
      <c r="Y125" s="181"/>
      <c r="Z125" s="181"/>
      <c r="AA125" s="181"/>
      <c r="AB125" s="181"/>
      <c r="AC125" s="181"/>
      <c r="AD125" s="181"/>
      <c r="AE125" s="181"/>
      <c r="AF125" s="181"/>
      <c r="AG125" s="181"/>
      <c r="AH125" s="181"/>
      <c r="AI125" s="181"/>
      <c r="AJ125" s="181"/>
      <c r="AK125" s="181"/>
      <c r="AL125" s="181"/>
      <c r="AM125" s="181"/>
      <c r="AN125" s="181"/>
      <c r="AO125" s="181"/>
      <c r="AP125" s="181"/>
      <c r="AQ125" s="181"/>
      <c r="AR125" s="181"/>
      <c r="AS125" s="181"/>
      <c r="AT125" s="181"/>
      <c r="AU125" s="181"/>
      <c r="AV125" s="181"/>
      <c r="AW125" s="181"/>
      <c r="AX125" s="181"/>
      <c r="AY125" s="181"/>
      <c r="AZ125" s="181"/>
      <c r="BA125" s="181"/>
      <c r="BB125" s="181"/>
      <c r="BC125" s="181"/>
      <c r="BD125" s="181"/>
      <c r="BE125" s="181"/>
      <c r="BF125" s="181"/>
      <c r="BG125" s="181"/>
      <c r="BH125" s="181"/>
      <c r="BI125" s="181"/>
      <c r="BJ125" s="181"/>
      <c r="BK125" s="181"/>
      <c r="BL125" s="181"/>
      <c r="BM125" s="181"/>
      <c r="BN125" s="181"/>
      <c r="BO125" s="181"/>
      <c r="BP125" s="181"/>
      <c r="BQ125" s="181"/>
      <c r="BR125" s="181"/>
      <c r="BS125" s="181"/>
      <c r="BT125" s="181"/>
      <c r="BU125" s="181"/>
      <c r="BV125" s="181"/>
      <c r="BW125" s="181"/>
      <c r="BX125" s="181"/>
      <c r="BY125" s="181"/>
      <c r="BZ125" s="181"/>
      <c r="CA125" s="181"/>
      <c r="CB125" s="181"/>
      <c r="CC125" s="181"/>
      <c r="CD125" s="181"/>
      <c r="CE125" s="181"/>
      <c r="CF125" s="181"/>
      <c r="CG125" s="181"/>
      <c r="CH125" s="181"/>
      <c r="CI125" s="181"/>
      <c r="CJ125" s="181"/>
      <c r="CK125" s="181"/>
      <c r="CL125" s="181"/>
      <c r="CM125" s="181"/>
      <c r="CN125" s="181"/>
      <c r="CO125" s="181"/>
      <c r="CP125" s="181"/>
      <c r="CQ125" s="181"/>
      <c r="CR125" s="181"/>
      <c r="CS125" s="181"/>
      <c r="CT125" s="181"/>
      <c r="CU125" s="181"/>
      <c r="CV125" s="181"/>
      <c r="CW125" s="181"/>
      <c r="CX125" s="181"/>
      <c r="CY125" s="181"/>
      <c r="CZ125" s="181"/>
      <c r="DA125" s="181"/>
      <c r="DB125" s="181"/>
      <c r="DC125" s="181"/>
      <c r="DD125" s="181"/>
      <c r="DE125" s="181"/>
      <c r="DF125" s="181"/>
      <c r="DG125" s="181"/>
      <c r="DH125" s="181"/>
      <c r="DI125" s="181"/>
      <c r="DJ125" s="181"/>
      <c r="DK125" s="181"/>
      <c r="DL125" s="181"/>
      <c r="DM125" s="181"/>
      <c r="DN125" s="181"/>
      <c r="DO125" s="181"/>
      <c r="DP125" s="181"/>
      <c r="DQ125" s="181"/>
      <c r="DR125" s="181"/>
      <c r="DS125" s="181"/>
      <c r="DT125" s="181"/>
      <c r="DU125" s="181"/>
      <c r="DV125" s="181"/>
      <c r="DW125" s="181"/>
      <c r="DX125" s="181"/>
      <c r="DY125" s="181"/>
      <c r="DZ125" s="181"/>
      <c r="EA125" s="181"/>
      <c r="EB125" s="181"/>
      <c r="EC125" s="181"/>
      <c r="ED125" s="181"/>
      <c r="EE125" s="181"/>
      <c r="EF125" s="181"/>
      <c r="EG125" s="181"/>
      <c r="EH125" s="181"/>
      <c r="EI125" s="181"/>
      <c r="EJ125" s="181"/>
      <c r="EK125" s="181"/>
      <c r="EL125" s="181"/>
      <c r="EM125" s="181"/>
      <c r="EN125" s="181"/>
      <c r="EO125" s="181"/>
      <c r="EP125" s="181"/>
      <c r="EQ125" s="181"/>
      <c r="ER125" s="181"/>
      <c r="ES125" s="181"/>
      <c r="ET125" s="181"/>
      <c r="EU125" s="181"/>
      <c r="EV125" s="181"/>
      <c r="EW125" s="181"/>
      <c r="EX125" s="181"/>
      <c r="EY125" s="181"/>
      <c r="EZ125" s="181"/>
      <c r="FA125" s="181"/>
      <c r="FB125" s="181"/>
      <c r="FC125" s="181"/>
      <c r="FD125" s="181"/>
      <c r="FE125" s="181"/>
      <c r="FF125" s="181"/>
      <c r="FG125" s="181"/>
      <c r="FH125" s="181"/>
      <c r="FI125" s="181"/>
      <c r="FJ125" s="181"/>
      <c r="FK125" s="181"/>
      <c r="FL125" s="181"/>
      <c r="FM125" s="181"/>
      <c r="FN125" s="181"/>
      <c r="FO125" s="181"/>
      <c r="FP125" s="181"/>
      <c r="FQ125" s="181"/>
      <c r="FR125" s="181"/>
      <c r="FS125" s="181"/>
      <c r="FT125" s="181"/>
      <c r="FU125" s="181"/>
      <c r="FV125" s="181"/>
      <c r="FW125" s="181"/>
      <c r="FX125" s="181"/>
      <c r="FY125" s="181"/>
      <c r="FZ125" s="181"/>
      <c r="GA125" s="181"/>
      <c r="GB125" s="181"/>
      <c r="GC125" s="181"/>
      <c r="GD125" s="181"/>
      <c r="GE125" s="181"/>
      <c r="GF125" s="181"/>
      <c r="GG125" s="181"/>
      <c r="GH125" s="181"/>
      <c r="GI125" s="181"/>
      <c r="GJ125" s="181"/>
      <c r="GK125" s="181"/>
      <c r="GL125" s="181"/>
      <c r="GM125" s="181"/>
      <c r="GN125" s="181"/>
      <c r="GO125" s="181"/>
      <c r="GP125" s="181"/>
      <c r="GQ125" s="181"/>
      <c r="GR125" s="181"/>
      <c r="GS125" s="181"/>
      <c r="GT125" s="181"/>
      <c r="GU125" s="181"/>
      <c r="GV125" s="181"/>
      <c r="GW125" s="181"/>
    </row>
    <row r="126" spans="1:205" x14ac:dyDescent="0.3">
      <c r="D126" s="141" t="s">
        <v>277</v>
      </c>
      <c r="E126" s="127" t="s">
        <v>688</v>
      </c>
      <c r="F126" s="224">
        <f>'Operating Assumptions'!F121</f>
        <v>12</v>
      </c>
      <c r="L126" s="181">
        <f t="shared" ref="L126:AQ126" si="657">$F$126*L12</f>
        <v>0</v>
      </c>
      <c r="M126" s="181">
        <f t="shared" si="657"/>
        <v>0</v>
      </c>
      <c r="N126" s="181">
        <f t="shared" si="657"/>
        <v>0</v>
      </c>
      <c r="O126" s="181">
        <f t="shared" si="657"/>
        <v>0</v>
      </c>
      <c r="P126" s="181">
        <f t="shared" si="657"/>
        <v>0</v>
      </c>
      <c r="Q126" s="181">
        <f t="shared" si="657"/>
        <v>0</v>
      </c>
      <c r="R126" s="181">
        <f t="shared" si="657"/>
        <v>0</v>
      </c>
      <c r="S126" s="181">
        <f t="shared" si="657"/>
        <v>0</v>
      </c>
      <c r="T126" s="181">
        <f t="shared" si="657"/>
        <v>0</v>
      </c>
      <c r="U126" s="181">
        <f t="shared" si="657"/>
        <v>0</v>
      </c>
      <c r="V126" s="181">
        <f t="shared" si="657"/>
        <v>0</v>
      </c>
      <c r="W126" s="181">
        <f t="shared" si="657"/>
        <v>0</v>
      </c>
      <c r="X126" s="181">
        <f t="shared" si="657"/>
        <v>0</v>
      </c>
      <c r="Y126" s="181">
        <f t="shared" si="657"/>
        <v>0</v>
      </c>
      <c r="Z126" s="181">
        <f t="shared" si="657"/>
        <v>0</v>
      </c>
      <c r="AA126" s="181">
        <f t="shared" si="657"/>
        <v>0</v>
      </c>
      <c r="AB126" s="181">
        <f t="shared" si="657"/>
        <v>0</v>
      </c>
      <c r="AC126" s="181">
        <f t="shared" si="657"/>
        <v>0</v>
      </c>
      <c r="AD126" s="181">
        <f t="shared" si="657"/>
        <v>0</v>
      </c>
      <c r="AE126" s="181">
        <f t="shared" si="657"/>
        <v>0</v>
      </c>
      <c r="AF126" s="181">
        <f t="shared" si="657"/>
        <v>0</v>
      </c>
      <c r="AG126" s="181">
        <f t="shared" si="657"/>
        <v>0</v>
      </c>
      <c r="AH126" s="181">
        <f t="shared" si="657"/>
        <v>0</v>
      </c>
      <c r="AI126" s="181">
        <f t="shared" si="657"/>
        <v>0</v>
      </c>
      <c r="AJ126" s="181">
        <f t="shared" si="657"/>
        <v>0</v>
      </c>
      <c r="AK126" s="181">
        <f t="shared" si="657"/>
        <v>0</v>
      </c>
      <c r="AL126" s="181">
        <f t="shared" si="657"/>
        <v>0</v>
      </c>
      <c r="AM126" s="181">
        <f t="shared" si="657"/>
        <v>0</v>
      </c>
      <c r="AN126" s="181">
        <f t="shared" si="657"/>
        <v>0</v>
      </c>
      <c r="AO126" s="181">
        <f t="shared" si="657"/>
        <v>0</v>
      </c>
      <c r="AP126" s="181">
        <f t="shared" si="657"/>
        <v>0</v>
      </c>
      <c r="AQ126" s="181">
        <f t="shared" si="657"/>
        <v>0</v>
      </c>
      <c r="AR126" s="181">
        <f t="shared" ref="AR126:BW126" si="658">$F$126*AR12</f>
        <v>0</v>
      </c>
      <c r="AS126" s="181">
        <f t="shared" si="658"/>
        <v>0</v>
      </c>
      <c r="AT126" s="181">
        <f t="shared" si="658"/>
        <v>0</v>
      </c>
      <c r="AU126" s="181">
        <f t="shared" si="658"/>
        <v>0</v>
      </c>
      <c r="AV126" s="181">
        <f t="shared" si="658"/>
        <v>0</v>
      </c>
      <c r="AW126" s="181">
        <f t="shared" si="658"/>
        <v>0</v>
      </c>
      <c r="AX126" s="181">
        <f t="shared" si="658"/>
        <v>0</v>
      </c>
      <c r="AY126" s="181">
        <f t="shared" si="658"/>
        <v>0</v>
      </c>
      <c r="AZ126" s="181">
        <f t="shared" si="658"/>
        <v>0</v>
      </c>
      <c r="BA126" s="181">
        <f t="shared" si="658"/>
        <v>0</v>
      </c>
      <c r="BB126" s="181">
        <f t="shared" si="658"/>
        <v>0</v>
      </c>
      <c r="BC126" s="181">
        <f t="shared" si="658"/>
        <v>0</v>
      </c>
      <c r="BD126" s="181">
        <f t="shared" si="658"/>
        <v>12</v>
      </c>
      <c r="BE126" s="181">
        <f t="shared" si="658"/>
        <v>12</v>
      </c>
      <c r="BF126" s="181">
        <f t="shared" si="658"/>
        <v>12</v>
      </c>
      <c r="BG126" s="181">
        <f t="shared" si="658"/>
        <v>12</v>
      </c>
      <c r="BH126" s="181">
        <f t="shared" si="658"/>
        <v>12</v>
      </c>
      <c r="BI126" s="181">
        <f t="shared" si="658"/>
        <v>12</v>
      </c>
      <c r="BJ126" s="181">
        <f t="shared" si="658"/>
        <v>12</v>
      </c>
      <c r="BK126" s="181">
        <f t="shared" si="658"/>
        <v>12</v>
      </c>
      <c r="BL126" s="181">
        <f t="shared" si="658"/>
        <v>12</v>
      </c>
      <c r="BM126" s="181">
        <f t="shared" si="658"/>
        <v>12</v>
      </c>
      <c r="BN126" s="181">
        <f t="shared" si="658"/>
        <v>12</v>
      </c>
      <c r="BO126" s="181">
        <f t="shared" si="658"/>
        <v>12</v>
      </c>
      <c r="BP126" s="181">
        <f t="shared" si="658"/>
        <v>12</v>
      </c>
      <c r="BQ126" s="181">
        <f t="shared" si="658"/>
        <v>12</v>
      </c>
      <c r="BR126" s="181">
        <f t="shared" si="658"/>
        <v>12</v>
      </c>
      <c r="BS126" s="181">
        <f t="shared" si="658"/>
        <v>12</v>
      </c>
      <c r="BT126" s="181">
        <f t="shared" si="658"/>
        <v>12</v>
      </c>
      <c r="BU126" s="181">
        <f t="shared" si="658"/>
        <v>12</v>
      </c>
      <c r="BV126" s="181">
        <f t="shared" si="658"/>
        <v>12</v>
      </c>
      <c r="BW126" s="181">
        <f t="shared" si="658"/>
        <v>12</v>
      </c>
      <c r="BX126" s="181">
        <f t="shared" ref="BX126:DC126" si="659">$F$126*BX12</f>
        <v>12</v>
      </c>
      <c r="BY126" s="181">
        <f t="shared" si="659"/>
        <v>12</v>
      </c>
      <c r="BZ126" s="181">
        <f t="shared" si="659"/>
        <v>12</v>
      </c>
      <c r="CA126" s="181">
        <f t="shared" si="659"/>
        <v>12</v>
      </c>
      <c r="CB126" s="181">
        <f t="shared" si="659"/>
        <v>12</v>
      </c>
      <c r="CC126" s="181">
        <f t="shared" si="659"/>
        <v>12</v>
      </c>
      <c r="CD126" s="181">
        <f t="shared" si="659"/>
        <v>12</v>
      </c>
      <c r="CE126" s="181">
        <f t="shared" si="659"/>
        <v>12</v>
      </c>
      <c r="CF126" s="181">
        <f t="shared" si="659"/>
        <v>12</v>
      </c>
      <c r="CG126" s="181">
        <f t="shared" si="659"/>
        <v>12</v>
      </c>
      <c r="CH126" s="181">
        <f t="shared" si="659"/>
        <v>12</v>
      </c>
      <c r="CI126" s="181">
        <f t="shared" si="659"/>
        <v>12</v>
      </c>
      <c r="CJ126" s="181">
        <f t="shared" si="659"/>
        <v>12</v>
      </c>
      <c r="CK126" s="181">
        <f t="shared" si="659"/>
        <v>12</v>
      </c>
      <c r="CL126" s="181">
        <f t="shared" si="659"/>
        <v>12</v>
      </c>
      <c r="CM126" s="181">
        <f t="shared" si="659"/>
        <v>12</v>
      </c>
      <c r="CN126" s="181">
        <f t="shared" si="659"/>
        <v>12</v>
      </c>
      <c r="CO126" s="181">
        <f t="shared" si="659"/>
        <v>12</v>
      </c>
      <c r="CP126" s="181">
        <f t="shared" si="659"/>
        <v>12</v>
      </c>
      <c r="CQ126" s="181">
        <f t="shared" si="659"/>
        <v>12</v>
      </c>
      <c r="CR126" s="181">
        <f t="shared" si="659"/>
        <v>12</v>
      </c>
      <c r="CS126" s="181">
        <f t="shared" si="659"/>
        <v>12</v>
      </c>
      <c r="CT126" s="181">
        <f t="shared" si="659"/>
        <v>12</v>
      </c>
      <c r="CU126" s="181">
        <f t="shared" si="659"/>
        <v>12</v>
      </c>
      <c r="CV126" s="181">
        <f t="shared" si="659"/>
        <v>12</v>
      </c>
      <c r="CW126" s="181">
        <f t="shared" si="659"/>
        <v>12</v>
      </c>
      <c r="CX126" s="181">
        <f t="shared" si="659"/>
        <v>12</v>
      </c>
      <c r="CY126" s="181">
        <f t="shared" si="659"/>
        <v>12</v>
      </c>
      <c r="CZ126" s="181">
        <f t="shared" si="659"/>
        <v>12</v>
      </c>
      <c r="DA126" s="181">
        <f t="shared" si="659"/>
        <v>12</v>
      </c>
      <c r="DB126" s="181">
        <f t="shared" si="659"/>
        <v>12</v>
      </c>
      <c r="DC126" s="181">
        <f t="shared" si="659"/>
        <v>12</v>
      </c>
      <c r="DD126" s="181">
        <f t="shared" ref="DD126:EI126" si="660">$F$126*DD12</f>
        <v>12</v>
      </c>
      <c r="DE126" s="181">
        <f t="shared" si="660"/>
        <v>12</v>
      </c>
      <c r="DF126" s="181">
        <f t="shared" si="660"/>
        <v>12</v>
      </c>
      <c r="DG126" s="181">
        <f t="shared" si="660"/>
        <v>12</v>
      </c>
      <c r="DH126" s="181">
        <f t="shared" si="660"/>
        <v>12</v>
      </c>
      <c r="DI126" s="181">
        <f t="shared" si="660"/>
        <v>12</v>
      </c>
      <c r="DJ126" s="181">
        <f t="shared" si="660"/>
        <v>12</v>
      </c>
      <c r="DK126" s="181">
        <f t="shared" si="660"/>
        <v>12</v>
      </c>
      <c r="DL126" s="181">
        <f t="shared" si="660"/>
        <v>12</v>
      </c>
      <c r="DM126" s="181">
        <f t="shared" si="660"/>
        <v>12</v>
      </c>
      <c r="DN126" s="181">
        <f t="shared" si="660"/>
        <v>12</v>
      </c>
      <c r="DO126" s="181">
        <f t="shared" si="660"/>
        <v>12</v>
      </c>
      <c r="DP126" s="181">
        <f t="shared" si="660"/>
        <v>12</v>
      </c>
      <c r="DQ126" s="181">
        <f t="shared" si="660"/>
        <v>12</v>
      </c>
      <c r="DR126" s="181">
        <f t="shared" si="660"/>
        <v>12</v>
      </c>
      <c r="DS126" s="181">
        <f t="shared" si="660"/>
        <v>12</v>
      </c>
      <c r="DT126" s="181">
        <f t="shared" si="660"/>
        <v>12</v>
      </c>
      <c r="DU126" s="181">
        <f t="shared" si="660"/>
        <v>12</v>
      </c>
      <c r="DV126" s="181">
        <f t="shared" si="660"/>
        <v>12</v>
      </c>
      <c r="DW126" s="181">
        <f t="shared" si="660"/>
        <v>12</v>
      </c>
      <c r="DX126" s="181">
        <f t="shared" si="660"/>
        <v>12</v>
      </c>
      <c r="DY126" s="181">
        <f t="shared" si="660"/>
        <v>12</v>
      </c>
      <c r="DZ126" s="181">
        <f t="shared" si="660"/>
        <v>12</v>
      </c>
      <c r="EA126" s="181">
        <f t="shared" si="660"/>
        <v>12</v>
      </c>
      <c r="EB126" s="181">
        <f t="shared" si="660"/>
        <v>12</v>
      </c>
      <c r="EC126" s="181">
        <f t="shared" si="660"/>
        <v>12</v>
      </c>
      <c r="ED126" s="181">
        <f t="shared" si="660"/>
        <v>12</v>
      </c>
      <c r="EE126" s="181">
        <f t="shared" si="660"/>
        <v>12</v>
      </c>
      <c r="EF126" s="181">
        <f t="shared" si="660"/>
        <v>12</v>
      </c>
      <c r="EG126" s="181">
        <f t="shared" si="660"/>
        <v>12</v>
      </c>
      <c r="EH126" s="181">
        <f t="shared" si="660"/>
        <v>12</v>
      </c>
      <c r="EI126" s="181">
        <f t="shared" si="660"/>
        <v>12</v>
      </c>
      <c r="EJ126" s="181">
        <f t="shared" ref="EJ126:FO126" si="661">$F$126*EJ12</f>
        <v>12</v>
      </c>
      <c r="EK126" s="181">
        <f t="shared" si="661"/>
        <v>12</v>
      </c>
      <c r="EL126" s="181">
        <f t="shared" si="661"/>
        <v>12</v>
      </c>
      <c r="EM126" s="181">
        <f t="shared" si="661"/>
        <v>12</v>
      </c>
      <c r="EN126" s="181">
        <f t="shared" si="661"/>
        <v>12</v>
      </c>
      <c r="EO126" s="181">
        <f t="shared" si="661"/>
        <v>12</v>
      </c>
      <c r="EP126" s="181">
        <f t="shared" si="661"/>
        <v>12</v>
      </c>
      <c r="EQ126" s="181">
        <f t="shared" si="661"/>
        <v>12</v>
      </c>
      <c r="ER126" s="181">
        <f t="shared" si="661"/>
        <v>12</v>
      </c>
      <c r="ES126" s="181">
        <f t="shared" si="661"/>
        <v>12</v>
      </c>
      <c r="ET126" s="181">
        <f t="shared" si="661"/>
        <v>12</v>
      </c>
      <c r="EU126" s="181">
        <f t="shared" si="661"/>
        <v>12</v>
      </c>
      <c r="EV126" s="181">
        <f t="shared" si="661"/>
        <v>12</v>
      </c>
      <c r="EW126" s="181">
        <f t="shared" si="661"/>
        <v>12</v>
      </c>
      <c r="EX126" s="181">
        <f t="shared" si="661"/>
        <v>12</v>
      </c>
      <c r="EY126" s="181">
        <f t="shared" si="661"/>
        <v>12</v>
      </c>
      <c r="EZ126" s="181">
        <f t="shared" si="661"/>
        <v>0</v>
      </c>
      <c r="FA126" s="181">
        <f t="shared" si="661"/>
        <v>0</v>
      </c>
      <c r="FB126" s="181">
        <f t="shared" si="661"/>
        <v>0</v>
      </c>
      <c r="FC126" s="181">
        <f t="shared" si="661"/>
        <v>0</v>
      </c>
      <c r="FD126" s="181">
        <f t="shared" si="661"/>
        <v>0</v>
      </c>
      <c r="FE126" s="181">
        <f t="shared" si="661"/>
        <v>0</v>
      </c>
      <c r="FF126" s="181">
        <f t="shared" si="661"/>
        <v>0</v>
      </c>
      <c r="FG126" s="181">
        <f t="shared" si="661"/>
        <v>0</v>
      </c>
      <c r="FH126" s="181">
        <f t="shared" si="661"/>
        <v>0</v>
      </c>
      <c r="FI126" s="181">
        <f t="shared" si="661"/>
        <v>0</v>
      </c>
      <c r="FJ126" s="181">
        <f t="shared" si="661"/>
        <v>0</v>
      </c>
      <c r="FK126" s="181">
        <f t="shared" si="661"/>
        <v>0</v>
      </c>
      <c r="FL126" s="181">
        <f t="shared" si="661"/>
        <v>0</v>
      </c>
      <c r="FM126" s="181">
        <f t="shared" si="661"/>
        <v>0</v>
      </c>
      <c r="FN126" s="181">
        <f t="shared" si="661"/>
        <v>0</v>
      </c>
      <c r="FO126" s="181">
        <f t="shared" si="661"/>
        <v>0</v>
      </c>
      <c r="FP126" s="181">
        <f t="shared" ref="FP126:GW126" si="662">$F$126*FP12</f>
        <v>0</v>
      </c>
      <c r="FQ126" s="181">
        <f t="shared" si="662"/>
        <v>0</v>
      </c>
      <c r="FR126" s="181">
        <f t="shared" si="662"/>
        <v>0</v>
      </c>
      <c r="FS126" s="181">
        <f t="shared" si="662"/>
        <v>0</v>
      </c>
      <c r="FT126" s="181">
        <f t="shared" si="662"/>
        <v>0</v>
      </c>
      <c r="FU126" s="181">
        <f t="shared" si="662"/>
        <v>0</v>
      </c>
      <c r="FV126" s="181">
        <f t="shared" si="662"/>
        <v>0</v>
      </c>
      <c r="FW126" s="181">
        <f t="shared" si="662"/>
        <v>0</v>
      </c>
      <c r="FX126" s="181">
        <f t="shared" si="662"/>
        <v>0</v>
      </c>
      <c r="FY126" s="181">
        <f t="shared" si="662"/>
        <v>0</v>
      </c>
      <c r="FZ126" s="181">
        <f t="shared" si="662"/>
        <v>0</v>
      </c>
      <c r="GA126" s="181">
        <f t="shared" si="662"/>
        <v>0</v>
      </c>
      <c r="GB126" s="181">
        <f t="shared" si="662"/>
        <v>0</v>
      </c>
      <c r="GC126" s="181">
        <f t="shared" si="662"/>
        <v>0</v>
      </c>
      <c r="GD126" s="181">
        <f t="shared" si="662"/>
        <v>0</v>
      </c>
      <c r="GE126" s="181">
        <f t="shared" si="662"/>
        <v>0</v>
      </c>
      <c r="GF126" s="181">
        <f t="shared" si="662"/>
        <v>0</v>
      </c>
      <c r="GG126" s="181">
        <f t="shared" si="662"/>
        <v>0</v>
      </c>
      <c r="GH126" s="181">
        <f t="shared" si="662"/>
        <v>0</v>
      </c>
      <c r="GI126" s="181">
        <f t="shared" si="662"/>
        <v>0</v>
      </c>
      <c r="GJ126" s="181">
        <f t="shared" si="662"/>
        <v>0</v>
      </c>
      <c r="GK126" s="181">
        <f t="shared" si="662"/>
        <v>0</v>
      </c>
      <c r="GL126" s="181">
        <f t="shared" si="662"/>
        <v>0</v>
      </c>
      <c r="GM126" s="181">
        <f t="shared" si="662"/>
        <v>0</v>
      </c>
      <c r="GN126" s="181">
        <f t="shared" si="662"/>
        <v>0</v>
      </c>
      <c r="GO126" s="181">
        <f t="shared" si="662"/>
        <v>0</v>
      </c>
      <c r="GP126" s="181">
        <f t="shared" si="662"/>
        <v>0</v>
      </c>
      <c r="GQ126" s="181">
        <f t="shared" si="662"/>
        <v>0</v>
      </c>
      <c r="GR126" s="181">
        <f t="shared" si="662"/>
        <v>0</v>
      </c>
      <c r="GS126" s="181">
        <f t="shared" si="662"/>
        <v>0</v>
      </c>
      <c r="GT126" s="181">
        <f t="shared" si="662"/>
        <v>0</v>
      </c>
      <c r="GU126" s="181">
        <f t="shared" si="662"/>
        <v>0</v>
      </c>
      <c r="GV126" s="181">
        <f t="shared" si="662"/>
        <v>0</v>
      </c>
      <c r="GW126" s="181">
        <f t="shared" si="662"/>
        <v>0</v>
      </c>
    </row>
    <row r="127" spans="1:205" x14ac:dyDescent="0.3">
      <c r="D127" s="141" t="s">
        <v>273</v>
      </c>
      <c r="L127" s="181">
        <f>L120</f>
        <v>1.0020598362698427</v>
      </c>
      <c r="M127" s="181">
        <f t="shared" ref="M127:BX127" si="663">M120</f>
        <v>1.004123915465144</v>
      </c>
      <c r="N127" s="181">
        <f t="shared" si="663"/>
        <v>1.0061922463256356</v>
      </c>
      <c r="O127" s="181">
        <f t="shared" si="663"/>
        <v>1.0082648376090517</v>
      </c>
      <c r="P127" s="181">
        <f t="shared" si="663"/>
        <v>1.0103416980911659</v>
      </c>
      <c r="Q127" s="181">
        <f t="shared" si="663"/>
        <v>1.0124228365658285</v>
      </c>
      <c r="R127" s="181">
        <f t="shared" si="663"/>
        <v>1.0145082618450039</v>
      </c>
      <c r="S127" s="181">
        <f t="shared" si="663"/>
        <v>1.0165979827588074</v>
      </c>
      <c r="T127" s="181">
        <f t="shared" si="663"/>
        <v>1.0186920081555431</v>
      </c>
      <c r="U127" s="181">
        <f t="shared" si="663"/>
        <v>1.0207903469017408</v>
      </c>
      <c r="V127" s="181">
        <f t="shared" si="663"/>
        <v>1.0228930078821943</v>
      </c>
      <c r="W127" s="181">
        <f t="shared" si="663"/>
        <v>1.0249999999999986</v>
      </c>
      <c r="X127" s="181">
        <f t="shared" si="663"/>
        <v>1.0271113321765875</v>
      </c>
      <c r="Y127" s="181">
        <f t="shared" si="663"/>
        <v>1.0292270133517714</v>
      </c>
      <c r="Z127" s="181">
        <f t="shared" si="663"/>
        <v>1.0313470524837753</v>
      </c>
      <c r="AA127" s="181">
        <f t="shared" si="663"/>
        <v>1.0334714585492768</v>
      </c>
      <c r="AB127" s="181">
        <f t="shared" si="663"/>
        <v>1.0356002405434439</v>
      </c>
      <c r="AC127" s="181">
        <f t="shared" si="663"/>
        <v>1.0377334074799731</v>
      </c>
      <c r="AD127" s="181">
        <f t="shared" si="663"/>
        <v>1.0398709683911278</v>
      </c>
      <c r="AE127" s="181">
        <f t="shared" si="663"/>
        <v>1.0420129323277763</v>
      </c>
      <c r="AF127" s="181">
        <f t="shared" si="663"/>
        <v>1.0441593083594303</v>
      </c>
      <c r="AG127" s="181">
        <f t="shared" si="663"/>
        <v>1.0463101055742829</v>
      </c>
      <c r="AH127" s="181">
        <f t="shared" si="663"/>
        <v>1.0484653330792479</v>
      </c>
      <c r="AI127" s="181">
        <f t="shared" si="663"/>
        <v>1.0506249999999973</v>
      </c>
      <c r="AJ127" s="181">
        <f t="shared" si="663"/>
        <v>1.0527891154810007</v>
      </c>
      <c r="AK127" s="181">
        <f t="shared" si="663"/>
        <v>1.0549576886855641</v>
      </c>
      <c r="AL127" s="181">
        <f t="shared" si="663"/>
        <v>1.057130728795868</v>
      </c>
      <c r="AM127" s="181">
        <f t="shared" si="663"/>
        <v>1.0593082450130069</v>
      </c>
      <c r="AN127" s="181">
        <f t="shared" si="663"/>
        <v>1.0614902465570282</v>
      </c>
      <c r="AO127" s="181">
        <f t="shared" si="663"/>
        <v>1.0636767426669707</v>
      </c>
      <c r="AP127" s="181">
        <f t="shared" si="663"/>
        <v>1.0658677426009042</v>
      </c>
      <c r="AQ127" s="181">
        <f t="shared" si="663"/>
        <v>1.068063255635969</v>
      </c>
      <c r="AR127" s="181">
        <f t="shared" si="663"/>
        <v>1.0702632910684142</v>
      </c>
      <c r="AS127" s="181">
        <f t="shared" si="663"/>
        <v>1.0724678582136382</v>
      </c>
      <c r="AT127" s="181">
        <f t="shared" si="663"/>
        <v>1.0746769664062272</v>
      </c>
      <c r="AU127" s="181">
        <f t="shared" si="663"/>
        <v>1.0768906249999954</v>
      </c>
      <c r="AV127" s="181">
        <f t="shared" si="663"/>
        <v>1.079108843368024</v>
      </c>
      <c r="AW127" s="181">
        <f t="shared" si="663"/>
        <v>1.0813316309027015</v>
      </c>
      <c r="AX127" s="181">
        <f t="shared" si="663"/>
        <v>1.0835589970157631</v>
      </c>
      <c r="AY127" s="181">
        <f t="shared" si="663"/>
        <v>1.0857909511383306</v>
      </c>
      <c r="AZ127" s="181">
        <f t="shared" si="663"/>
        <v>1.0880275027209523</v>
      </c>
      <c r="BA127" s="181">
        <f t="shared" si="663"/>
        <v>1.0902686612336434</v>
      </c>
      <c r="BB127" s="181">
        <f t="shared" si="663"/>
        <v>1.0925144361659254</v>
      </c>
      <c r="BC127" s="181">
        <f t="shared" si="663"/>
        <v>1.0947648370268668</v>
      </c>
      <c r="BD127" s="181">
        <f t="shared" si="663"/>
        <v>1.1015438905663819</v>
      </c>
      <c r="BE127" s="181">
        <f t="shared" si="663"/>
        <v>1.1083649216752685</v>
      </c>
      <c r="BF127" s="181">
        <f t="shared" si="663"/>
        <v>1.115228190288976</v>
      </c>
      <c r="BG127" s="181">
        <f t="shared" si="663"/>
        <v>1.1221339579525387</v>
      </c>
      <c r="BH127" s="181">
        <f t="shared" si="663"/>
        <v>1.1290824878305417</v>
      </c>
      <c r="BI127" s="181">
        <f t="shared" si="663"/>
        <v>1.1360740447171505</v>
      </c>
      <c r="BJ127" s="181">
        <f t="shared" si="663"/>
        <v>1.1431088950462007</v>
      </c>
      <c r="BK127" s="181">
        <f t="shared" si="663"/>
        <v>1.1501873069013524</v>
      </c>
      <c r="BL127" s="181">
        <f t="shared" si="663"/>
        <v>1.1573095500263055</v>
      </c>
      <c r="BM127" s="181">
        <f t="shared" si="663"/>
        <v>1.1644758958350794</v>
      </c>
      <c r="BN127" s="181">
        <f t="shared" si="663"/>
        <v>1.1716866174223559</v>
      </c>
      <c r="BO127" s="181">
        <f t="shared" si="663"/>
        <v>1.1789419895738864</v>
      </c>
      <c r="BP127" s="181">
        <f t="shared" si="663"/>
        <v>1.1862422887769635</v>
      </c>
      <c r="BQ127" s="181">
        <f t="shared" si="663"/>
        <v>1.1935877932309569</v>
      </c>
      <c r="BR127" s="181">
        <f t="shared" si="663"/>
        <v>1.2009787828579153</v>
      </c>
      <c r="BS127" s="181">
        <f t="shared" si="663"/>
        <v>1.2084155393132341</v>
      </c>
      <c r="BT127" s="181">
        <f t="shared" si="663"/>
        <v>1.2158983459963879</v>
      </c>
      <c r="BU127" s="181">
        <f t="shared" si="663"/>
        <v>1.2234274880617311</v>
      </c>
      <c r="BV127" s="181">
        <f t="shared" si="663"/>
        <v>1.2310032524293635</v>
      </c>
      <c r="BW127" s="181">
        <f t="shared" si="663"/>
        <v>1.2386259277960652</v>
      </c>
      <c r="BX127" s="181">
        <f t="shared" si="663"/>
        <v>1.246295804646298</v>
      </c>
      <c r="BY127" s="181">
        <f t="shared" ref="BY127:EJ127" si="664">BY120</f>
        <v>1.2540131752632746</v>
      </c>
      <c r="BZ127" s="181">
        <f t="shared" si="664"/>
        <v>1.2617783337400978</v>
      </c>
      <c r="CA127" s="181">
        <f t="shared" si="664"/>
        <v>1.2695915759909673</v>
      </c>
      <c r="CB127" s="181">
        <f t="shared" si="664"/>
        <v>1.2774531997624559</v>
      </c>
      <c r="CC127" s="181">
        <f t="shared" si="664"/>
        <v>1.285363504644857</v>
      </c>
      <c r="CD127" s="181">
        <f t="shared" si="664"/>
        <v>1.2933227920836008</v>
      </c>
      <c r="CE127" s="181">
        <f t="shared" si="664"/>
        <v>1.3013313653907419</v>
      </c>
      <c r="CF127" s="181">
        <f t="shared" si="664"/>
        <v>1.3093895297565177</v>
      </c>
      <c r="CG127" s="181">
        <f t="shared" si="664"/>
        <v>1.3174975922609788</v>
      </c>
      <c r="CH127" s="181">
        <f t="shared" si="664"/>
        <v>1.3256558618856913</v>
      </c>
      <c r="CI127" s="181">
        <f t="shared" si="664"/>
        <v>1.3338646495255109</v>
      </c>
      <c r="CJ127" s="181">
        <f t="shared" si="664"/>
        <v>1.3421242680004311</v>
      </c>
      <c r="CK127" s="181">
        <f t="shared" si="664"/>
        <v>1.3504350320675038</v>
      </c>
      <c r="CL127" s="181">
        <f t="shared" si="664"/>
        <v>1.3587972584328341</v>
      </c>
      <c r="CM127" s="181">
        <f t="shared" si="664"/>
        <v>1.3672112657636493</v>
      </c>
      <c r="CN127" s="181">
        <f t="shared" si="664"/>
        <v>1.3756773747004425</v>
      </c>
      <c r="CO127" s="181">
        <f t="shared" si="664"/>
        <v>1.3841959078691921</v>
      </c>
      <c r="CP127" s="181">
        <f t="shared" si="664"/>
        <v>1.3927671898936556</v>
      </c>
      <c r="CQ127" s="181">
        <f t="shared" si="664"/>
        <v>1.401391547407741</v>
      </c>
      <c r="CR127" s="181">
        <f t="shared" si="664"/>
        <v>1.4100693090679539</v>
      </c>
      <c r="CS127" s="181">
        <f t="shared" si="664"/>
        <v>1.4188008055659223</v>
      </c>
      <c r="CT127" s="181">
        <f t="shared" si="664"/>
        <v>1.4275863696409974</v>
      </c>
      <c r="CU127" s="181">
        <f t="shared" si="664"/>
        <v>1.436426336092935</v>
      </c>
      <c r="CV127" s="181">
        <f t="shared" si="664"/>
        <v>1.4453210417946534</v>
      </c>
      <c r="CW127" s="181">
        <f t="shared" si="664"/>
        <v>1.4542708257050709</v>
      </c>
      <c r="CX127" s="181">
        <f t="shared" si="664"/>
        <v>1.463276028882023</v>
      </c>
      <c r="CY127" s="181">
        <f t="shared" si="664"/>
        <v>1.4723369944952591</v>
      </c>
      <c r="CZ127" s="181">
        <f t="shared" si="664"/>
        <v>1.4814540678395205</v>
      </c>
      <c r="DA127" s="181">
        <f t="shared" si="664"/>
        <v>1.4906275963476985</v>
      </c>
      <c r="DB127" s="181">
        <f t="shared" si="664"/>
        <v>1.4998579296040742</v>
      </c>
      <c r="DC127" s="181">
        <f t="shared" si="664"/>
        <v>1.5091454193576412</v>
      </c>
      <c r="DD127" s="181">
        <f t="shared" si="664"/>
        <v>1.5184904195355091</v>
      </c>
      <c r="DE127" s="181">
        <f t="shared" si="664"/>
        <v>1.5278932862563914</v>
      </c>
      <c r="DF127" s="181">
        <f t="shared" si="664"/>
        <v>1.5373543778441765</v>
      </c>
      <c r="DG127" s="181">
        <f t="shared" si="664"/>
        <v>1.5468740548415827</v>
      </c>
      <c r="DH127" s="181">
        <f t="shared" si="664"/>
        <v>1.5564526800238974</v>
      </c>
      <c r="DI127" s="181">
        <f t="shared" si="664"/>
        <v>1.5660906184128018</v>
      </c>
      <c r="DJ127" s="181">
        <f t="shared" si="664"/>
        <v>1.5757882372902816</v>
      </c>
      <c r="DK127" s="181">
        <f t="shared" si="664"/>
        <v>1.5855459062126229</v>
      </c>
      <c r="DL127" s="181">
        <f t="shared" si="664"/>
        <v>1.5953639970244953</v>
      </c>
      <c r="DM127" s="181">
        <f t="shared" si="664"/>
        <v>1.6052428838731223</v>
      </c>
      <c r="DN127" s="181">
        <f t="shared" si="664"/>
        <v>1.6151829432225391</v>
      </c>
      <c r="DO127" s="181">
        <f t="shared" si="664"/>
        <v>1.625184553867939</v>
      </c>
      <c r="DP127" s="181">
        <f t="shared" si="664"/>
        <v>1.6352480969501082</v>
      </c>
      <c r="DQ127" s="181">
        <f t="shared" si="664"/>
        <v>1.645373955969951</v>
      </c>
      <c r="DR127" s="181">
        <f t="shared" si="664"/>
        <v>1.6555625168031032</v>
      </c>
      <c r="DS127" s="181">
        <f t="shared" si="664"/>
        <v>1.6658141677146381</v>
      </c>
      <c r="DT127" s="181">
        <f t="shared" si="664"/>
        <v>1.6761292993738617</v>
      </c>
      <c r="DU127" s="181">
        <f t="shared" si="664"/>
        <v>1.6865083048692004</v>
      </c>
      <c r="DV127" s="181">
        <f t="shared" si="664"/>
        <v>1.6969515797231816</v>
      </c>
      <c r="DW127" s="181">
        <f t="shared" si="664"/>
        <v>1.7074595219075048</v>
      </c>
      <c r="DX127" s="181">
        <f t="shared" si="664"/>
        <v>1.718032531858209</v>
      </c>
      <c r="DY127" s="181">
        <f t="shared" si="664"/>
        <v>1.7286710124909312</v>
      </c>
      <c r="DZ127" s="181">
        <f t="shared" si="664"/>
        <v>1.7393753692162619</v>
      </c>
      <c r="EA127" s="181">
        <f t="shared" si="664"/>
        <v>1.7501460099551933</v>
      </c>
      <c r="EB127" s="181">
        <f t="shared" si="664"/>
        <v>1.760983345154665</v>
      </c>
      <c r="EC127" s="181">
        <f t="shared" si="664"/>
        <v>1.7718877878032053</v>
      </c>
      <c r="ED127" s="181">
        <f t="shared" si="664"/>
        <v>1.7828597534466692</v>
      </c>
      <c r="EE127" s="181">
        <f t="shared" si="664"/>
        <v>1.7938996602040738</v>
      </c>
      <c r="EF127" s="181">
        <f t="shared" si="664"/>
        <v>1.8050079287835323</v>
      </c>
      <c r="EG127" s="181">
        <f t="shared" si="664"/>
        <v>1.8161849824982861</v>
      </c>
      <c r="EH127" s="181">
        <f t="shared" si="664"/>
        <v>1.8274312472828365</v>
      </c>
      <c r="EI127" s="181">
        <f t="shared" si="664"/>
        <v>1.8387471517091762</v>
      </c>
      <c r="EJ127" s="181">
        <f t="shared" si="664"/>
        <v>1.8501331270031212</v>
      </c>
      <c r="EK127" s="181">
        <f t="shared" ref="EK127:EZ127" si="665">EK120</f>
        <v>1.8615896070607438</v>
      </c>
      <c r="EL127" s="181">
        <f t="shared" si="665"/>
        <v>1.8731170284649081</v>
      </c>
      <c r="EM127" s="181">
        <f t="shared" si="665"/>
        <v>1.8847158305019063</v>
      </c>
      <c r="EN127" s="181">
        <f t="shared" si="665"/>
        <v>1.8963864551781999</v>
      </c>
      <c r="EO127" s="181">
        <f t="shared" si="665"/>
        <v>1.9081293472372631</v>
      </c>
      <c r="EP127" s="181">
        <f t="shared" si="665"/>
        <v>1.9199449541765314</v>
      </c>
      <c r="EQ127" s="181">
        <f t="shared" si="665"/>
        <v>1.9318337262644547</v>
      </c>
      <c r="ER127" s="181">
        <f t="shared" si="665"/>
        <v>1.9437961165576556</v>
      </c>
      <c r="ES127" s="181">
        <f t="shared" si="665"/>
        <v>1.9558325809181953</v>
      </c>
      <c r="ET127" s="181">
        <f t="shared" si="665"/>
        <v>1.9679435780309453</v>
      </c>
      <c r="EU127" s="181">
        <f t="shared" si="665"/>
        <v>1.9801295694210665</v>
      </c>
      <c r="EV127" s="181">
        <f t="shared" si="665"/>
        <v>1.9923910194715975</v>
      </c>
      <c r="EW127" s="181">
        <f t="shared" si="665"/>
        <v>2.004728395441151</v>
      </c>
      <c r="EX127" s="181">
        <f t="shared" si="665"/>
        <v>2.0171421674817198</v>
      </c>
      <c r="EY127" s="181">
        <f t="shared" si="665"/>
        <v>2.029632808656594</v>
      </c>
      <c r="EZ127" s="181">
        <f t="shared" si="665"/>
        <v>2.0422007949583882</v>
      </c>
      <c r="FA127" s="181">
        <f t="shared" ref="FA127:GI127" si="666">FA120</f>
        <v>2.0548466053271803</v>
      </c>
      <c r="FB127" s="181">
        <f t="shared" si="666"/>
        <v>2.0675707216687633</v>
      </c>
      <c r="FC127" s="181">
        <f t="shared" si="666"/>
        <v>2.0803736288730095</v>
      </c>
      <c r="FD127" s="181">
        <f t="shared" si="666"/>
        <v>2.0932558148323488</v>
      </c>
      <c r="FE127" s="181">
        <f t="shared" si="666"/>
        <v>2.1062177704603608</v>
      </c>
      <c r="FF127" s="181">
        <f t="shared" si="666"/>
        <v>2.1192599897104833</v>
      </c>
      <c r="FG127" s="181">
        <f t="shared" si="666"/>
        <v>2.1323829695948358</v>
      </c>
      <c r="FH127" s="181">
        <f t="shared" si="666"/>
        <v>2.1455872102031583</v>
      </c>
      <c r="FI127" s="181">
        <f t="shared" si="666"/>
        <v>2.1588732147218708</v>
      </c>
      <c r="FJ127" s="181">
        <f t="shared" si="666"/>
        <v>2.1722414894532465</v>
      </c>
      <c r="FK127" s="181">
        <f t="shared" si="666"/>
        <v>2.1856925438347075</v>
      </c>
      <c r="FL127" s="181">
        <f t="shared" si="666"/>
        <v>2.1992268904582382</v>
      </c>
      <c r="FM127" s="181">
        <f t="shared" si="666"/>
        <v>2.2128450450899182</v>
      </c>
      <c r="FN127" s="181">
        <f t="shared" si="666"/>
        <v>2.2265475266895782</v>
      </c>
      <c r="FO127" s="181">
        <f t="shared" si="666"/>
        <v>2.2403348574305757</v>
      </c>
      <c r="FP127" s="181">
        <f t="shared" si="666"/>
        <v>2.2542075627196945</v>
      </c>
      <c r="FQ127" s="181">
        <f t="shared" si="666"/>
        <v>2.2681661712171666</v>
      </c>
      <c r="FR127" s="181">
        <f t="shared" si="666"/>
        <v>2.2822112148568183</v>
      </c>
      <c r="FS127" s="181">
        <f t="shared" si="666"/>
        <v>2.2963432288663408</v>
      </c>
      <c r="FT127" s="181">
        <f t="shared" si="666"/>
        <v>2.3105627517876877</v>
      </c>
      <c r="FU127" s="181">
        <f t="shared" si="666"/>
        <v>2.3248703254975966</v>
      </c>
      <c r="FV127" s="181">
        <f t="shared" si="666"/>
        <v>2.3392664952282396</v>
      </c>
      <c r="FW127" s="181">
        <f t="shared" si="666"/>
        <v>2.3537518095880001</v>
      </c>
      <c r="FX127" s="181">
        <f t="shared" si="666"/>
        <v>2.3683268205823809</v>
      </c>
      <c r="FY127" s="181">
        <f t="shared" si="666"/>
        <v>2.3829920836350373</v>
      </c>
      <c r="FZ127" s="181">
        <f t="shared" si="666"/>
        <v>2.3977481576089463</v>
      </c>
      <c r="GA127" s="181">
        <f t="shared" si="666"/>
        <v>2.4125956048277009</v>
      </c>
      <c r="GB127" s="181">
        <f t="shared" si="666"/>
        <v>2.427534991096941</v>
      </c>
      <c r="GC127" s="181">
        <f t="shared" si="666"/>
        <v>2.4425668857259142</v>
      </c>
      <c r="GD127" s="181">
        <f t="shared" si="666"/>
        <v>2.4576918615491707</v>
      </c>
      <c r="GE127" s="181">
        <f t="shared" si="666"/>
        <v>2.4729104949483944</v>
      </c>
      <c r="GF127" s="181">
        <f t="shared" si="666"/>
        <v>2.4882233658743655</v>
      </c>
      <c r="GG127" s="181">
        <f t="shared" si="666"/>
        <v>2.5036310578690628</v>
      </c>
      <c r="GH127" s="181">
        <f t="shared" si="666"/>
        <v>2.5191341580879008</v>
      </c>
      <c r="GI127" s="181">
        <f t="shared" si="666"/>
        <v>2.5347332573221051</v>
      </c>
      <c r="GJ127" s="181">
        <f t="shared" ref="GJ127:GW127" si="667">GJ120</f>
        <v>2.5504289500212254</v>
      </c>
      <c r="GK127" s="181">
        <f t="shared" si="667"/>
        <v>2.5662218343157903</v>
      </c>
      <c r="GL127" s="181">
        <f t="shared" si="667"/>
        <v>2.5821125120400992</v>
      </c>
      <c r="GM127" s="181">
        <f t="shared" si="667"/>
        <v>2.5981015887551586</v>
      </c>
      <c r="GN127" s="181">
        <f t="shared" si="667"/>
        <v>2.6141896737717571</v>
      </c>
      <c r="GO127" s="181">
        <f t="shared" si="667"/>
        <v>2.6303773801736861</v>
      </c>
      <c r="GP127" s="181">
        <f t="shared" si="667"/>
        <v>2.646665324841103</v>
      </c>
      <c r="GQ127" s="181">
        <f t="shared" si="667"/>
        <v>2.6630541284740388</v>
      </c>
      <c r="GR127" s="181">
        <f t="shared" si="667"/>
        <v>2.6795444156160522</v>
      </c>
      <c r="GS127" s="181">
        <f t="shared" si="667"/>
        <v>2.6961368146780296</v>
      </c>
      <c r="GT127" s="181">
        <f t="shared" si="667"/>
        <v>2.7128319579621318</v>
      </c>
      <c r="GU127" s="181">
        <f t="shared" si="667"/>
        <v>2.729630481685891</v>
      </c>
      <c r="GV127" s="181">
        <f t="shared" si="667"/>
        <v>2.7465330260064547</v>
      </c>
      <c r="GW127" s="181">
        <f t="shared" si="667"/>
        <v>2.7635402350449811</v>
      </c>
    </row>
    <row r="128" spans="1:205" x14ac:dyDescent="0.3">
      <c r="D128" s="141" t="s">
        <v>278</v>
      </c>
      <c r="L128" s="181">
        <f>L126*L127</f>
        <v>0</v>
      </c>
      <c r="M128" s="181">
        <f t="shared" ref="M128:BX128" si="668">M126*M127</f>
        <v>0</v>
      </c>
      <c r="N128" s="181">
        <f t="shared" si="668"/>
        <v>0</v>
      </c>
      <c r="O128" s="181">
        <f t="shared" si="668"/>
        <v>0</v>
      </c>
      <c r="P128" s="181">
        <f t="shared" si="668"/>
        <v>0</v>
      </c>
      <c r="Q128" s="181">
        <f t="shared" si="668"/>
        <v>0</v>
      </c>
      <c r="R128" s="181">
        <f t="shared" si="668"/>
        <v>0</v>
      </c>
      <c r="S128" s="181">
        <f t="shared" si="668"/>
        <v>0</v>
      </c>
      <c r="T128" s="181">
        <f t="shared" si="668"/>
        <v>0</v>
      </c>
      <c r="U128" s="181">
        <f t="shared" si="668"/>
        <v>0</v>
      </c>
      <c r="V128" s="181">
        <f t="shared" si="668"/>
        <v>0</v>
      </c>
      <c r="W128" s="181">
        <f t="shared" si="668"/>
        <v>0</v>
      </c>
      <c r="X128" s="181">
        <f t="shared" si="668"/>
        <v>0</v>
      </c>
      <c r="Y128" s="181">
        <f t="shared" si="668"/>
        <v>0</v>
      </c>
      <c r="Z128" s="181">
        <f t="shared" si="668"/>
        <v>0</v>
      </c>
      <c r="AA128" s="181">
        <f t="shared" si="668"/>
        <v>0</v>
      </c>
      <c r="AB128" s="181">
        <f t="shared" si="668"/>
        <v>0</v>
      </c>
      <c r="AC128" s="181">
        <f t="shared" si="668"/>
        <v>0</v>
      </c>
      <c r="AD128" s="181">
        <f t="shared" si="668"/>
        <v>0</v>
      </c>
      <c r="AE128" s="181">
        <f t="shared" si="668"/>
        <v>0</v>
      </c>
      <c r="AF128" s="181">
        <f t="shared" si="668"/>
        <v>0</v>
      </c>
      <c r="AG128" s="181">
        <f t="shared" si="668"/>
        <v>0</v>
      </c>
      <c r="AH128" s="181">
        <f t="shared" si="668"/>
        <v>0</v>
      </c>
      <c r="AI128" s="181">
        <f t="shared" si="668"/>
        <v>0</v>
      </c>
      <c r="AJ128" s="181">
        <f t="shared" si="668"/>
        <v>0</v>
      </c>
      <c r="AK128" s="181">
        <f t="shared" si="668"/>
        <v>0</v>
      </c>
      <c r="AL128" s="181">
        <f t="shared" si="668"/>
        <v>0</v>
      </c>
      <c r="AM128" s="181">
        <f t="shared" si="668"/>
        <v>0</v>
      </c>
      <c r="AN128" s="181">
        <f t="shared" si="668"/>
        <v>0</v>
      </c>
      <c r="AO128" s="181">
        <f t="shared" si="668"/>
        <v>0</v>
      </c>
      <c r="AP128" s="181">
        <f t="shared" si="668"/>
        <v>0</v>
      </c>
      <c r="AQ128" s="181">
        <f t="shared" si="668"/>
        <v>0</v>
      </c>
      <c r="AR128" s="181">
        <f t="shared" si="668"/>
        <v>0</v>
      </c>
      <c r="AS128" s="181">
        <f t="shared" si="668"/>
        <v>0</v>
      </c>
      <c r="AT128" s="181">
        <f t="shared" si="668"/>
        <v>0</v>
      </c>
      <c r="AU128" s="181">
        <f t="shared" si="668"/>
        <v>0</v>
      </c>
      <c r="AV128" s="181">
        <f t="shared" si="668"/>
        <v>0</v>
      </c>
      <c r="AW128" s="181">
        <f t="shared" si="668"/>
        <v>0</v>
      </c>
      <c r="AX128" s="181">
        <f t="shared" si="668"/>
        <v>0</v>
      </c>
      <c r="AY128" s="181">
        <f t="shared" si="668"/>
        <v>0</v>
      </c>
      <c r="AZ128" s="181">
        <f t="shared" si="668"/>
        <v>0</v>
      </c>
      <c r="BA128" s="181">
        <f t="shared" si="668"/>
        <v>0</v>
      </c>
      <c r="BB128" s="181">
        <f t="shared" si="668"/>
        <v>0</v>
      </c>
      <c r="BC128" s="181">
        <f t="shared" si="668"/>
        <v>0</v>
      </c>
      <c r="BD128" s="181">
        <f t="shared" si="668"/>
        <v>13.218526686796583</v>
      </c>
      <c r="BE128" s="181">
        <f t="shared" si="668"/>
        <v>13.300379060103221</v>
      </c>
      <c r="BF128" s="181">
        <f t="shared" si="668"/>
        <v>13.382738283467713</v>
      </c>
      <c r="BG128" s="181">
        <f t="shared" si="668"/>
        <v>13.465607495430465</v>
      </c>
      <c r="BH128" s="181">
        <f t="shared" si="668"/>
        <v>13.5489898539665</v>
      </c>
      <c r="BI128" s="181">
        <f t="shared" si="668"/>
        <v>13.632888536605805</v>
      </c>
      <c r="BJ128" s="181">
        <f t="shared" si="668"/>
        <v>13.71730674055441</v>
      </c>
      <c r="BK128" s="181">
        <f t="shared" si="668"/>
        <v>13.80224768281623</v>
      </c>
      <c r="BL128" s="181">
        <f t="shared" si="668"/>
        <v>13.887714600315666</v>
      </c>
      <c r="BM128" s="181">
        <f t="shared" si="668"/>
        <v>13.973710750020953</v>
      </c>
      <c r="BN128" s="181">
        <f t="shared" si="668"/>
        <v>14.06023940906827</v>
      </c>
      <c r="BO128" s="181">
        <f t="shared" si="668"/>
        <v>14.147303874886637</v>
      </c>
      <c r="BP128" s="181">
        <f t="shared" si="668"/>
        <v>14.234907465323563</v>
      </c>
      <c r="BQ128" s="181">
        <f t="shared" si="668"/>
        <v>14.323053518771482</v>
      </c>
      <c r="BR128" s="181">
        <f t="shared" si="668"/>
        <v>14.411745394294982</v>
      </c>
      <c r="BS128" s="181">
        <f t="shared" si="668"/>
        <v>14.500986471758809</v>
      </c>
      <c r="BT128" s="181">
        <f t="shared" si="668"/>
        <v>14.590780151956654</v>
      </c>
      <c r="BU128" s="181">
        <f t="shared" si="668"/>
        <v>14.681129856740773</v>
      </c>
      <c r="BV128" s="181">
        <f t="shared" si="668"/>
        <v>14.772039029152362</v>
      </c>
      <c r="BW128" s="181">
        <f t="shared" si="668"/>
        <v>14.863511133552782</v>
      </c>
      <c r="BX128" s="181">
        <f t="shared" si="668"/>
        <v>14.955549655755576</v>
      </c>
      <c r="BY128" s="181">
        <f t="shared" ref="BY128:EJ128" si="669">BY126*BY127</f>
        <v>15.048158103159295</v>
      </c>
      <c r="BZ128" s="181">
        <f t="shared" si="669"/>
        <v>15.141340004881174</v>
      </c>
      <c r="CA128" s="181">
        <f t="shared" si="669"/>
        <v>15.235098911891608</v>
      </c>
      <c r="CB128" s="181">
        <f t="shared" si="669"/>
        <v>15.32943839714947</v>
      </c>
      <c r="CC128" s="181">
        <f t="shared" si="669"/>
        <v>15.424362055738285</v>
      </c>
      <c r="CD128" s="181">
        <f t="shared" si="669"/>
        <v>15.51987350500321</v>
      </c>
      <c r="CE128" s="181">
        <f t="shared" si="669"/>
        <v>15.615976384688903</v>
      </c>
      <c r="CF128" s="181">
        <f t="shared" si="669"/>
        <v>15.712674357078212</v>
      </c>
      <c r="CG128" s="181">
        <f t="shared" si="669"/>
        <v>15.809971107131746</v>
      </c>
      <c r="CH128" s="181">
        <f t="shared" si="669"/>
        <v>15.907870342628296</v>
      </c>
      <c r="CI128" s="181">
        <f t="shared" si="669"/>
        <v>16.00637579430613</v>
      </c>
      <c r="CJ128" s="181">
        <f t="shared" si="669"/>
        <v>16.105491216005174</v>
      </c>
      <c r="CK128" s="181">
        <f t="shared" si="669"/>
        <v>16.205220384810048</v>
      </c>
      <c r="CL128" s="181">
        <f t="shared" si="669"/>
        <v>16.305567101194008</v>
      </c>
      <c r="CM128" s="181">
        <f t="shared" si="669"/>
        <v>16.40653518916379</v>
      </c>
      <c r="CN128" s="181">
        <f t="shared" si="669"/>
        <v>16.508128496405309</v>
      </c>
      <c r="CO128" s="181">
        <f t="shared" si="669"/>
        <v>16.610350894430304</v>
      </c>
      <c r="CP128" s="181">
        <f t="shared" si="669"/>
        <v>16.713206278723867</v>
      </c>
      <c r="CQ128" s="181">
        <f t="shared" si="669"/>
        <v>16.816698568892892</v>
      </c>
      <c r="CR128" s="181">
        <f t="shared" si="669"/>
        <v>16.920831708815449</v>
      </c>
      <c r="CS128" s="181">
        <f t="shared" si="669"/>
        <v>17.025609666791066</v>
      </c>
      <c r="CT128" s="181">
        <f t="shared" si="669"/>
        <v>17.131036435691968</v>
      </c>
      <c r="CU128" s="181">
        <f t="shared" si="669"/>
        <v>17.237116033115221</v>
      </c>
      <c r="CV128" s="181">
        <f t="shared" si="669"/>
        <v>17.343852501535842</v>
      </c>
      <c r="CW128" s="181">
        <f t="shared" si="669"/>
        <v>17.451249908460852</v>
      </c>
      <c r="CX128" s="181">
        <f t="shared" si="669"/>
        <v>17.559312346584278</v>
      </c>
      <c r="CY128" s="181">
        <f t="shared" si="669"/>
        <v>17.66804393394311</v>
      </c>
      <c r="CZ128" s="181">
        <f t="shared" si="669"/>
        <v>17.777448814074248</v>
      </c>
      <c r="DA128" s="181">
        <f t="shared" si="669"/>
        <v>17.887531156172383</v>
      </c>
      <c r="DB128" s="181">
        <f t="shared" si="669"/>
        <v>17.99829515524889</v>
      </c>
      <c r="DC128" s="181">
        <f t="shared" si="669"/>
        <v>18.109745032291695</v>
      </c>
      <c r="DD128" s="181">
        <f t="shared" si="669"/>
        <v>18.221885034426109</v>
      </c>
      <c r="DE128" s="181">
        <f t="shared" si="669"/>
        <v>18.334719435076696</v>
      </c>
      <c r="DF128" s="181">
        <f t="shared" si="669"/>
        <v>18.44825253413012</v>
      </c>
      <c r="DG128" s="181">
        <f t="shared" si="669"/>
        <v>18.562488658098992</v>
      </c>
      <c r="DH128" s="181">
        <f t="shared" si="669"/>
        <v>18.67743216028677</v>
      </c>
      <c r="DI128" s="181">
        <f t="shared" si="669"/>
        <v>18.793087420953622</v>
      </c>
      <c r="DJ128" s="181">
        <f t="shared" si="669"/>
        <v>18.909458847483378</v>
      </c>
      <c r="DK128" s="181">
        <f t="shared" si="669"/>
        <v>19.026550874551475</v>
      </c>
      <c r="DL128" s="181">
        <f t="shared" si="669"/>
        <v>19.144367964293941</v>
      </c>
      <c r="DM128" s="181">
        <f t="shared" si="669"/>
        <v>19.262914606477466</v>
      </c>
      <c r="DN128" s="181">
        <f t="shared" si="669"/>
        <v>19.382195318670469</v>
      </c>
      <c r="DO128" s="181">
        <f t="shared" si="669"/>
        <v>19.502214646415268</v>
      </c>
      <c r="DP128" s="181">
        <f t="shared" si="669"/>
        <v>19.622977163401298</v>
      </c>
      <c r="DQ128" s="181">
        <f t="shared" si="669"/>
        <v>19.74448747163941</v>
      </c>
      <c r="DR128" s="181">
        <f t="shared" si="669"/>
        <v>19.866750201637238</v>
      </c>
      <c r="DS128" s="181">
        <f t="shared" si="669"/>
        <v>19.989770012575658</v>
      </c>
      <c r="DT128" s="181">
        <f t="shared" si="669"/>
        <v>20.113551592486338</v>
      </c>
      <c r="DU128" s="181">
        <f t="shared" si="669"/>
        <v>20.238099658430407</v>
      </c>
      <c r="DV128" s="181">
        <f t="shared" si="669"/>
        <v>20.363418956678178</v>
      </c>
      <c r="DW128" s="181">
        <f t="shared" si="669"/>
        <v>20.489514262890058</v>
      </c>
      <c r="DX128" s="181">
        <f t="shared" si="669"/>
        <v>20.616390382298508</v>
      </c>
      <c r="DY128" s="181">
        <f t="shared" si="669"/>
        <v>20.744052149891175</v>
      </c>
      <c r="DZ128" s="181">
        <f t="shared" si="669"/>
        <v>20.872504430595143</v>
      </c>
      <c r="EA128" s="181">
        <f t="shared" si="669"/>
        <v>21.001752119462321</v>
      </c>
      <c r="EB128" s="181">
        <f t="shared" si="669"/>
        <v>21.13180014185598</v>
      </c>
      <c r="EC128" s="181">
        <f t="shared" si="669"/>
        <v>21.262653453638464</v>
      </c>
      <c r="ED128" s="181">
        <f t="shared" si="669"/>
        <v>21.394317041360033</v>
      </c>
      <c r="EE128" s="181">
        <f t="shared" si="669"/>
        <v>21.526795922448883</v>
      </c>
      <c r="EF128" s="181">
        <f t="shared" si="669"/>
        <v>21.660095145402387</v>
      </c>
      <c r="EG128" s="181">
        <f t="shared" si="669"/>
        <v>21.794219789979433</v>
      </c>
      <c r="EH128" s="181">
        <f t="shared" si="669"/>
        <v>21.929174967394037</v>
      </c>
      <c r="EI128" s="181">
        <f t="shared" si="669"/>
        <v>22.064965820510114</v>
      </c>
      <c r="EJ128" s="181">
        <f t="shared" si="669"/>
        <v>22.201597524037453</v>
      </c>
      <c r="EK128" s="181">
        <f t="shared" ref="EK128:EZ128" si="670">EK126*EK127</f>
        <v>22.339075284728928</v>
      </c>
      <c r="EL128" s="181">
        <f t="shared" si="670"/>
        <v>22.477404341578897</v>
      </c>
      <c r="EM128" s="181">
        <f t="shared" si="670"/>
        <v>22.616589966022875</v>
      </c>
      <c r="EN128" s="181">
        <f t="shared" si="670"/>
        <v>22.7566374621384</v>
      </c>
      <c r="EO128" s="181">
        <f t="shared" si="670"/>
        <v>22.897552166847156</v>
      </c>
      <c r="EP128" s="181">
        <f t="shared" si="670"/>
        <v>23.039339450118376</v>
      </c>
      <c r="EQ128" s="181">
        <f t="shared" si="670"/>
        <v>23.182004715173456</v>
      </c>
      <c r="ER128" s="181">
        <f t="shared" si="670"/>
        <v>23.325553398691866</v>
      </c>
      <c r="ES128" s="181">
        <f t="shared" si="670"/>
        <v>23.469990971018344</v>
      </c>
      <c r="ET128" s="181">
        <f t="shared" si="670"/>
        <v>23.615322936371342</v>
      </c>
      <c r="EU128" s="181">
        <f t="shared" si="670"/>
        <v>23.761554833052799</v>
      </c>
      <c r="EV128" s="181">
        <f t="shared" si="670"/>
        <v>23.908692233659171</v>
      </c>
      <c r="EW128" s="181">
        <f t="shared" si="670"/>
        <v>24.056740745293812</v>
      </c>
      <c r="EX128" s="181">
        <f t="shared" si="670"/>
        <v>24.205706009780638</v>
      </c>
      <c r="EY128" s="181">
        <f t="shared" si="670"/>
        <v>24.35559370387913</v>
      </c>
      <c r="EZ128" s="181">
        <f t="shared" si="670"/>
        <v>0</v>
      </c>
      <c r="FA128" s="181">
        <f t="shared" ref="FA128:GI128" si="671">FA126*FA127</f>
        <v>0</v>
      </c>
      <c r="FB128" s="181">
        <f t="shared" si="671"/>
        <v>0</v>
      </c>
      <c r="FC128" s="181">
        <f t="shared" si="671"/>
        <v>0</v>
      </c>
      <c r="FD128" s="181">
        <f t="shared" si="671"/>
        <v>0</v>
      </c>
      <c r="FE128" s="181">
        <f t="shared" si="671"/>
        <v>0</v>
      </c>
      <c r="FF128" s="181">
        <f t="shared" si="671"/>
        <v>0</v>
      </c>
      <c r="FG128" s="181">
        <f t="shared" si="671"/>
        <v>0</v>
      </c>
      <c r="FH128" s="181">
        <f t="shared" si="671"/>
        <v>0</v>
      </c>
      <c r="FI128" s="181">
        <f t="shared" si="671"/>
        <v>0</v>
      </c>
      <c r="FJ128" s="181">
        <f t="shared" si="671"/>
        <v>0</v>
      </c>
      <c r="FK128" s="181">
        <f t="shared" si="671"/>
        <v>0</v>
      </c>
      <c r="FL128" s="181">
        <f t="shared" si="671"/>
        <v>0</v>
      </c>
      <c r="FM128" s="181">
        <f t="shared" si="671"/>
        <v>0</v>
      </c>
      <c r="FN128" s="181">
        <f t="shared" si="671"/>
        <v>0</v>
      </c>
      <c r="FO128" s="181">
        <f t="shared" si="671"/>
        <v>0</v>
      </c>
      <c r="FP128" s="181">
        <f t="shared" si="671"/>
        <v>0</v>
      </c>
      <c r="FQ128" s="181">
        <f t="shared" si="671"/>
        <v>0</v>
      </c>
      <c r="FR128" s="181">
        <f t="shared" si="671"/>
        <v>0</v>
      </c>
      <c r="FS128" s="181">
        <f t="shared" si="671"/>
        <v>0</v>
      </c>
      <c r="FT128" s="181">
        <f t="shared" si="671"/>
        <v>0</v>
      </c>
      <c r="FU128" s="181">
        <f t="shared" si="671"/>
        <v>0</v>
      </c>
      <c r="FV128" s="181">
        <f t="shared" si="671"/>
        <v>0</v>
      </c>
      <c r="FW128" s="181">
        <f t="shared" si="671"/>
        <v>0</v>
      </c>
      <c r="FX128" s="181">
        <f t="shared" si="671"/>
        <v>0</v>
      </c>
      <c r="FY128" s="181">
        <f t="shared" si="671"/>
        <v>0</v>
      </c>
      <c r="FZ128" s="181">
        <f t="shared" si="671"/>
        <v>0</v>
      </c>
      <c r="GA128" s="181">
        <f t="shared" si="671"/>
        <v>0</v>
      </c>
      <c r="GB128" s="181">
        <f t="shared" si="671"/>
        <v>0</v>
      </c>
      <c r="GC128" s="181">
        <f t="shared" si="671"/>
        <v>0</v>
      </c>
      <c r="GD128" s="181">
        <f t="shared" si="671"/>
        <v>0</v>
      </c>
      <c r="GE128" s="181">
        <f t="shared" si="671"/>
        <v>0</v>
      </c>
      <c r="GF128" s="181">
        <f t="shared" si="671"/>
        <v>0</v>
      </c>
      <c r="GG128" s="181">
        <f t="shared" si="671"/>
        <v>0</v>
      </c>
      <c r="GH128" s="181">
        <f t="shared" si="671"/>
        <v>0</v>
      </c>
      <c r="GI128" s="181">
        <f t="shared" si="671"/>
        <v>0</v>
      </c>
      <c r="GJ128" s="181">
        <f t="shared" ref="GJ128:GW128" si="672">GJ126*GJ127</f>
        <v>0</v>
      </c>
      <c r="GK128" s="181">
        <f t="shared" si="672"/>
        <v>0</v>
      </c>
      <c r="GL128" s="181">
        <f t="shared" si="672"/>
        <v>0</v>
      </c>
      <c r="GM128" s="181">
        <f t="shared" si="672"/>
        <v>0</v>
      </c>
      <c r="GN128" s="181">
        <f t="shared" si="672"/>
        <v>0</v>
      </c>
      <c r="GO128" s="181">
        <f t="shared" si="672"/>
        <v>0</v>
      </c>
      <c r="GP128" s="181">
        <f t="shared" si="672"/>
        <v>0</v>
      </c>
      <c r="GQ128" s="181">
        <f t="shared" si="672"/>
        <v>0</v>
      </c>
      <c r="GR128" s="181">
        <f t="shared" si="672"/>
        <v>0</v>
      </c>
      <c r="GS128" s="181">
        <f t="shared" si="672"/>
        <v>0</v>
      </c>
      <c r="GT128" s="181">
        <f t="shared" si="672"/>
        <v>0</v>
      </c>
      <c r="GU128" s="181">
        <f t="shared" si="672"/>
        <v>0</v>
      </c>
      <c r="GV128" s="181">
        <f t="shared" si="672"/>
        <v>0</v>
      </c>
      <c r="GW128" s="181">
        <f t="shared" si="672"/>
        <v>0</v>
      </c>
    </row>
    <row r="129" spans="1:205" x14ac:dyDescent="0.3">
      <c r="L129" s="181"/>
      <c r="M129" s="181"/>
      <c r="N129" s="181"/>
      <c r="O129" s="181"/>
      <c r="P129" s="181"/>
      <c r="Q129" s="181"/>
      <c r="R129" s="181"/>
      <c r="S129" s="181"/>
      <c r="T129" s="181"/>
      <c r="U129" s="181"/>
      <c r="V129" s="181"/>
      <c r="W129" s="181"/>
      <c r="X129" s="181"/>
      <c r="Y129" s="181"/>
      <c r="Z129" s="181"/>
      <c r="AA129" s="181"/>
      <c r="AB129" s="181"/>
      <c r="AC129" s="181"/>
      <c r="AD129" s="181"/>
      <c r="AE129" s="181"/>
      <c r="AF129" s="181"/>
      <c r="AG129" s="181"/>
      <c r="AH129" s="181"/>
      <c r="AI129" s="181"/>
      <c r="AJ129" s="181"/>
      <c r="AK129" s="181"/>
      <c r="AL129" s="181"/>
      <c r="AM129" s="181"/>
      <c r="AN129" s="181"/>
      <c r="AO129" s="181"/>
      <c r="AP129" s="181"/>
      <c r="AQ129" s="181"/>
      <c r="AR129" s="181"/>
      <c r="AS129" s="181"/>
      <c r="AT129" s="181"/>
      <c r="AU129" s="181"/>
      <c r="AV129" s="181"/>
      <c r="AW129" s="181"/>
      <c r="AX129" s="181"/>
      <c r="AY129" s="181"/>
      <c r="AZ129" s="181"/>
      <c r="BA129" s="181"/>
      <c r="BB129" s="181"/>
      <c r="BC129" s="181"/>
      <c r="BD129" s="181"/>
      <c r="BE129" s="181"/>
      <c r="BF129" s="181"/>
      <c r="BG129" s="181"/>
      <c r="BH129" s="181"/>
      <c r="BI129" s="181"/>
      <c r="BJ129" s="181"/>
      <c r="BK129" s="181"/>
      <c r="BL129" s="181"/>
      <c r="BM129" s="181"/>
      <c r="BN129" s="181"/>
      <c r="BO129" s="181"/>
      <c r="BP129" s="181"/>
      <c r="BQ129" s="181"/>
      <c r="BR129" s="181"/>
      <c r="BS129" s="181"/>
      <c r="BT129" s="181"/>
      <c r="BU129" s="181"/>
      <c r="BV129" s="181"/>
      <c r="BW129" s="181"/>
      <c r="BX129" s="181"/>
      <c r="BY129" s="181"/>
      <c r="BZ129" s="181"/>
      <c r="CA129" s="181"/>
      <c r="CB129" s="181"/>
      <c r="CC129" s="181"/>
      <c r="CD129" s="181"/>
      <c r="CE129" s="181"/>
      <c r="CF129" s="181"/>
      <c r="CG129" s="181"/>
      <c r="CH129" s="181"/>
      <c r="CI129" s="181"/>
      <c r="CJ129" s="181"/>
      <c r="CK129" s="181"/>
      <c r="CL129" s="181"/>
      <c r="CM129" s="181"/>
      <c r="CN129" s="181"/>
      <c r="CO129" s="181"/>
      <c r="CP129" s="181"/>
      <c r="CQ129" s="181"/>
      <c r="CR129" s="181"/>
      <c r="CS129" s="181"/>
      <c r="CT129" s="181"/>
      <c r="CU129" s="181"/>
      <c r="CV129" s="181"/>
      <c r="CW129" s="181"/>
      <c r="CX129" s="181"/>
      <c r="CY129" s="181"/>
      <c r="CZ129" s="181"/>
      <c r="DA129" s="181"/>
      <c r="DB129" s="181"/>
      <c r="DC129" s="181"/>
      <c r="DD129" s="181"/>
      <c r="DE129" s="181"/>
      <c r="DF129" s="181"/>
      <c r="DG129" s="181"/>
      <c r="DH129" s="181"/>
      <c r="DI129" s="181"/>
      <c r="DJ129" s="181"/>
      <c r="DK129" s="181"/>
      <c r="DL129" s="181"/>
      <c r="DM129" s="181"/>
      <c r="DN129" s="181"/>
      <c r="DO129" s="181"/>
      <c r="DP129" s="181"/>
      <c r="DQ129" s="181"/>
      <c r="DR129" s="181"/>
      <c r="DS129" s="181"/>
      <c r="DT129" s="181"/>
      <c r="DU129" s="181"/>
      <c r="DV129" s="181"/>
      <c r="DW129" s="181"/>
      <c r="DX129" s="181"/>
      <c r="DY129" s="181"/>
      <c r="DZ129" s="181"/>
      <c r="EA129" s="181"/>
      <c r="EB129" s="181"/>
      <c r="EC129" s="181"/>
      <c r="ED129" s="181"/>
      <c r="EE129" s="181"/>
      <c r="EF129" s="181"/>
      <c r="EG129" s="181"/>
      <c r="EH129" s="181"/>
      <c r="EI129" s="181"/>
      <c r="EJ129" s="181"/>
      <c r="EK129" s="181"/>
      <c r="EL129" s="181"/>
      <c r="EM129" s="181"/>
      <c r="EN129" s="181"/>
      <c r="EO129" s="181"/>
      <c r="EP129" s="181"/>
      <c r="EQ129" s="181"/>
      <c r="ER129" s="181"/>
      <c r="ES129" s="181"/>
      <c r="ET129" s="181"/>
      <c r="EU129" s="181"/>
      <c r="EV129" s="181"/>
      <c r="EW129" s="181"/>
      <c r="EX129" s="181"/>
      <c r="EY129" s="181"/>
      <c r="EZ129" s="181"/>
      <c r="FA129" s="181"/>
      <c r="FB129" s="181"/>
      <c r="FC129" s="181"/>
      <c r="FD129" s="181"/>
      <c r="FE129" s="181"/>
      <c r="FF129" s="181"/>
      <c r="FG129" s="181"/>
      <c r="FH129" s="181"/>
      <c r="FI129" s="181"/>
      <c r="FJ129" s="181"/>
      <c r="FK129" s="181"/>
      <c r="FL129" s="181"/>
      <c r="FM129" s="181"/>
      <c r="FN129" s="181"/>
      <c r="FO129" s="181"/>
      <c r="FP129" s="181"/>
      <c r="FQ129" s="181"/>
      <c r="FR129" s="181"/>
      <c r="FS129" s="181"/>
      <c r="FT129" s="181"/>
      <c r="FU129" s="181"/>
      <c r="FV129" s="181"/>
      <c r="FW129" s="181"/>
      <c r="FX129" s="181"/>
      <c r="FY129" s="181"/>
      <c r="FZ129" s="181"/>
      <c r="GA129" s="181"/>
      <c r="GB129" s="181"/>
      <c r="GC129" s="181"/>
      <c r="GD129" s="181"/>
      <c r="GE129" s="181"/>
      <c r="GF129" s="181"/>
      <c r="GG129" s="181"/>
      <c r="GH129" s="181"/>
      <c r="GI129" s="181"/>
      <c r="GJ129" s="181"/>
      <c r="GK129" s="181"/>
      <c r="GL129" s="181"/>
      <c r="GM129" s="181"/>
      <c r="GN129" s="181"/>
      <c r="GO129" s="181"/>
      <c r="GP129" s="181"/>
      <c r="GQ129" s="181"/>
      <c r="GR129" s="181"/>
      <c r="GS129" s="181"/>
      <c r="GT129" s="181"/>
      <c r="GU129" s="181"/>
      <c r="GV129" s="181"/>
      <c r="GW129" s="181"/>
    </row>
    <row r="130" spans="1:205" s="229" customFormat="1" x14ac:dyDescent="0.3">
      <c r="A130" s="231"/>
      <c r="D130" s="232" t="s">
        <v>276</v>
      </c>
      <c r="E130" s="233" t="s">
        <v>572</v>
      </c>
      <c r="L130" s="239">
        <f t="shared" ref="L130:AQ130" si="673">L128*L110</f>
        <v>0</v>
      </c>
      <c r="M130" s="239">
        <f t="shared" si="673"/>
        <v>0</v>
      </c>
      <c r="N130" s="239">
        <f t="shared" si="673"/>
        <v>0</v>
      </c>
      <c r="O130" s="239">
        <f t="shared" si="673"/>
        <v>0</v>
      </c>
      <c r="P130" s="239">
        <f t="shared" si="673"/>
        <v>0</v>
      </c>
      <c r="Q130" s="239">
        <f t="shared" si="673"/>
        <v>0</v>
      </c>
      <c r="R130" s="239">
        <f t="shared" si="673"/>
        <v>0</v>
      </c>
      <c r="S130" s="239">
        <f t="shared" si="673"/>
        <v>0</v>
      </c>
      <c r="T130" s="239">
        <f t="shared" si="673"/>
        <v>0</v>
      </c>
      <c r="U130" s="239">
        <f t="shared" si="673"/>
        <v>0</v>
      </c>
      <c r="V130" s="239">
        <f t="shared" si="673"/>
        <v>0</v>
      </c>
      <c r="W130" s="239">
        <f t="shared" si="673"/>
        <v>0</v>
      </c>
      <c r="X130" s="239">
        <f t="shared" si="673"/>
        <v>0</v>
      </c>
      <c r="Y130" s="239">
        <f t="shared" si="673"/>
        <v>0</v>
      </c>
      <c r="Z130" s="239">
        <f t="shared" si="673"/>
        <v>0</v>
      </c>
      <c r="AA130" s="239">
        <f t="shared" si="673"/>
        <v>0</v>
      </c>
      <c r="AB130" s="239">
        <f t="shared" si="673"/>
        <v>0</v>
      </c>
      <c r="AC130" s="239">
        <f t="shared" si="673"/>
        <v>0</v>
      </c>
      <c r="AD130" s="239">
        <f t="shared" si="673"/>
        <v>0</v>
      </c>
      <c r="AE130" s="239">
        <f t="shared" si="673"/>
        <v>0</v>
      </c>
      <c r="AF130" s="239">
        <f t="shared" si="673"/>
        <v>0</v>
      </c>
      <c r="AG130" s="239">
        <f t="shared" si="673"/>
        <v>0</v>
      </c>
      <c r="AH130" s="239">
        <f t="shared" si="673"/>
        <v>0</v>
      </c>
      <c r="AI130" s="239">
        <f t="shared" si="673"/>
        <v>0</v>
      </c>
      <c r="AJ130" s="239">
        <f t="shared" si="673"/>
        <v>0</v>
      </c>
      <c r="AK130" s="239">
        <f t="shared" si="673"/>
        <v>0</v>
      </c>
      <c r="AL130" s="239">
        <f t="shared" si="673"/>
        <v>0</v>
      </c>
      <c r="AM130" s="239">
        <f t="shared" si="673"/>
        <v>0</v>
      </c>
      <c r="AN130" s="239">
        <f t="shared" si="673"/>
        <v>0</v>
      </c>
      <c r="AO130" s="239">
        <f t="shared" si="673"/>
        <v>0</v>
      </c>
      <c r="AP130" s="239">
        <f t="shared" si="673"/>
        <v>0</v>
      </c>
      <c r="AQ130" s="239">
        <f t="shared" si="673"/>
        <v>0</v>
      </c>
      <c r="AR130" s="239">
        <f t="shared" ref="AR130:BW130" si="674">AR128*AR110</f>
        <v>0</v>
      </c>
      <c r="AS130" s="239">
        <f t="shared" si="674"/>
        <v>0</v>
      </c>
      <c r="AT130" s="239">
        <f t="shared" si="674"/>
        <v>0</v>
      </c>
      <c r="AU130" s="239">
        <f t="shared" si="674"/>
        <v>0</v>
      </c>
      <c r="AV130" s="239">
        <f t="shared" si="674"/>
        <v>0</v>
      </c>
      <c r="AW130" s="239">
        <f t="shared" si="674"/>
        <v>0</v>
      </c>
      <c r="AX130" s="239">
        <f t="shared" si="674"/>
        <v>0</v>
      </c>
      <c r="AY130" s="239">
        <f t="shared" si="674"/>
        <v>0</v>
      </c>
      <c r="AZ130" s="239">
        <f t="shared" si="674"/>
        <v>0</v>
      </c>
      <c r="BA130" s="239">
        <f t="shared" si="674"/>
        <v>0</v>
      </c>
      <c r="BB130" s="239">
        <f t="shared" si="674"/>
        <v>0</v>
      </c>
      <c r="BC130" s="239">
        <f t="shared" si="674"/>
        <v>0</v>
      </c>
      <c r="BD130" s="239">
        <f t="shared" si="674"/>
        <v>6928622.9481512969</v>
      </c>
      <c r="BE130" s="239">
        <f t="shared" si="674"/>
        <v>6894916.5047575096</v>
      </c>
      <c r="BF130" s="239">
        <f t="shared" si="674"/>
        <v>7091780.6711752107</v>
      </c>
      <c r="BG130" s="239">
        <f t="shared" si="674"/>
        <v>7135694.723978512</v>
      </c>
      <c r="BH130" s="239">
        <f t="shared" si="674"/>
        <v>7101838.5218550805</v>
      </c>
      <c r="BI130" s="239">
        <f t="shared" si="674"/>
        <v>7067289.4173764493</v>
      </c>
      <c r="BJ130" s="239">
        <f t="shared" si="674"/>
        <v>7269075.1879545925</v>
      </c>
      <c r="BK130" s="239">
        <f t="shared" si="674"/>
        <v>7314087.0920779761</v>
      </c>
      <c r="BL130" s="239">
        <f t="shared" si="674"/>
        <v>7279384.4849014599</v>
      </c>
      <c r="BM130" s="239">
        <f t="shared" si="674"/>
        <v>7324460.2267309828</v>
      </c>
      <c r="BN130" s="239">
        <f t="shared" si="674"/>
        <v>7450802.0676534576</v>
      </c>
      <c r="BO130" s="239">
        <f t="shared" si="674"/>
        <v>7496939.2693799268</v>
      </c>
      <c r="BP130" s="239">
        <f t="shared" si="674"/>
        <v>7461369.0970239984</v>
      </c>
      <c r="BQ130" s="239">
        <f t="shared" si="674"/>
        <v>7425070.9441311369</v>
      </c>
      <c r="BR130" s="239">
        <f t="shared" si="674"/>
        <v>7637072.119344797</v>
      </c>
      <c r="BS130" s="239">
        <f t="shared" si="674"/>
        <v>7684362.751114428</v>
      </c>
      <c r="BT130" s="239">
        <f t="shared" si="674"/>
        <v>7647903.3244495997</v>
      </c>
      <c r="BU130" s="239">
        <f t="shared" si="674"/>
        <v>7610697.7177344169</v>
      </c>
      <c r="BV130" s="239">
        <f t="shared" si="674"/>
        <v>7827998.92232842</v>
      </c>
      <c r="BW130" s="239">
        <f t="shared" si="674"/>
        <v>7876471.81989229</v>
      </c>
      <c r="BX130" s="239">
        <f t="shared" ref="BX130:DC130" si="675">BX128*BX110</f>
        <v>7839100.9075608421</v>
      </c>
      <c r="BY130" s="239">
        <f t="shared" si="675"/>
        <v>7800965.1606777785</v>
      </c>
      <c r="BZ130" s="239">
        <f t="shared" si="675"/>
        <v>8023698.8953866316</v>
      </c>
      <c r="CA130" s="239">
        <f t="shared" si="675"/>
        <v>8073383.6153896013</v>
      </c>
      <c r="CB130" s="239">
        <f t="shared" si="675"/>
        <v>8035078.4302498661</v>
      </c>
      <c r="CC130" s="239">
        <f t="shared" si="675"/>
        <v>8084833.6151357796</v>
      </c>
      <c r="CD130" s="239">
        <f t="shared" si="675"/>
        <v>8224291.3677713005</v>
      </c>
      <c r="CE130" s="239">
        <f t="shared" si="675"/>
        <v>8275218.2057743436</v>
      </c>
      <c r="CF130" s="239">
        <f t="shared" si="675"/>
        <v>8235955.3910061158</v>
      </c>
      <c r="CG130" s="239">
        <f t="shared" si="675"/>
        <v>8195889.0219370974</v>
      </c>
      <c r="CH130" s="239">
        <f t="shared" si="675"/>
        <v>8429898.6519655865</v>
      </c>
      <c r="CI130" s="239">
        <f t="shared" si="675"/>
        <v>8482098.6609187052</v>
      </c>
      <c r="CJ130" s="239">
        <f t="shared" si="675"/>
        <v>8441854.275781272</v>
      </c>
      <c r="CK130" s="239">
        <f t="shared" si="675"/>
        <v>8400786.2474855278</v>
      </c>
      <c r="CL130" s="239">
        <f t="shared" si="675"/>
        <v>8640646.1182647292</v>
      </c>
      <c r="CM130" s="239">
        <f t="shared" si="675"/>
        <v>8694151.1274416763</v>
      </c>
      <c r="CN130" s="239">
        <f t="shared" si="675"/>
        <v>8652900.6326758061</v>
      </c>
      <c r="CO130" s="239">
        <f t="shared" si="675"/>
        <v>8610805.9036726691</v>
      </c>
      <c r="CP130" s="239">
        <f t="shared" si="675"/>
        <v>8856662.2712213509</v>
      </c>
      <c r="CQ130" s="239">
        <f t="shared" si="675"/>
        <v>8911504.9056277219</v>
      </c>
      <c r="CR130" s="239">
        <f t="shared" si="675"/>
        <v>8869223.1484927051</v>
      </c>
      <c r="CS130" s="239">
        <f t="shared" si="675"/>
        <v>8924143.5629452057</v>
      </c>
      <c r="CT130" s="239">
        <f t="shared" si="675"/>
        <v>9078078.8280018885</v>
      </c>
      <c r="CU130" s="239">
        <f t="shared" si="675"/>
        <v>9134292.5282684173</v>
      </c>
      <c r="CV130" s="239">
        <f t="shared" si="675"/>
        <v>9090953.7272050269</v>
      </c>
      <c r="CW130" s="239">
        <f t="shared" si="675"/>
        <v>9046727.9525461067</v>
      </c>
      <c r="CX130" s="239">
        <f t="shared" si="675"/>
        <v>9305030.7987019401</v>
      </c>
      <c r="CY130" s="239">
        <f t="shared" si="675"/>
        <v>9362649.8414751329</v>
      </c>
      <c r="CZ130" s="239">
        <f t="shared" si="675"/>
        <v>9318227.5703851581</v>
      </c>
      <c r="DA130" s="239">
        <f t="shared" si="675"/>
        <v>9272896.151359763</v>
      </c>
      <c r="DB130" s="239">
        <f t="shared" si="675"/>
        <v>9537656.5686694924</v>
      </c>
      <c r="DC130" s="239">
        <f t="shared" si="675"/>
        <v>9596716.0875120144</v>
      </c>
      <c r="DD130" s="239">
        <f t="shared" ref="DD130:EI130" si="676">DD128*DD110</f>
        <v>9551183.2596447896</v>
      </c>
      <c r="DE130" s="239">
        <f t="shared" si="676"/>
        <v>9504718.5551437587</v>
      </c>
      <c r="DF130" s="239">
        <f t="shared" si="676"/>
        <v>9776097.9828862324</v>
      </c>
      <c r="DG130" s="239">
        <f t="shared" si="676"/>
        <v>9836633.9896998182</v>
      </c>
      <c r="DH130" s="239">
        <f t="shared" si="676"/>
        <v>9789962.8411359135</v>
      </c>
      <c r="DI130" s="239">
        <f t="shared" si="676"/>
        <v>9850584.7025670502</v>
      </c>
      <c r="DJ130" s="239">
        <f t="shared" si="676"/>
        <v>10020500.432458391</v>
      </c>
      <c r="DK130" s="239">
        <f t="shared" si="676"/>
        <v>10082549.839442318</v>
      </c>
      <c r="DL130" s="239">
        <f t="shared" si="676"/>
        <v>10034711.912164312</v>
      </c>
      <c r="DM130" s="239">
        <f t="shared" si="676"/>
        <v>9985894.9319979176</v>
      </c>
      <c r="DN130" s="239">
        <f t="shared" si="676"/>
        <v>10271012.943269854</v>
      </c>
      <c r="DO130" s="239">
        <f t="shared" si="676"/>
        <v>10334613.585428379</v>
      </c>
      <c r="DP130" s="239">
        <f t="shared" si="676"/>
        <v>10285579.709968425</v>
      </c>
      <c r="DQ130" s="239">
        <f t="shared" si="676"/>
        <v>10235542.30529787</v>
      </c>
      <c r="DR130" s="239">
        <f t="shared" si="676"/>
        <v>10527788.266851606</v>
      </c>
      <c r="DS130" s="239">
        <f t="shared" si="676"/>
        <v>10592978.925064093</v>
      </c>
      <c r="DT130" s="239">
        <f t="shared" si="676"/>
        <v>10542719.20271764</v>
      </c>
      <c r="DU130" s="239">
        <f t="shared" si="676"/>
        <v>10491430.862930324</v>
      </c>
      <c r="DV130" s="239">
        <f t="shared" si="676"/>
        <v>10790982.9735229</v>
      </c>
      <c r="DW130" s="239">
        <f t="shared" si="676"/>
        <v>10857803.3981907</v>
      </c>
      <c r="DX130" s="239">
        <f t="shared" si="676"/>
        <v>10806287.182785586</v>
      </c>
      <c r="DY130" s="239">
        <f t="shared" si="676"/>
        <v>10873202.374886958</v>
      </c>
      <c r="DZ130" s="239">
        <f t="shared" si="676"/>
        <v>11060757.547860978</v>
      </c>
      <c r="EA130" s="239">
        <f t="shared" si="676"/>
        <v>11129248.483145474</v>
      </c>
      <c r="EB130" s="239">
        <f t="shared" si="676"/>
        <v>11076444.36235523</v>
      </c>
      <c r="EC130" s="239">
        <f t="shared" si="676"/>
        <v>11022559.55036618</v>
      </c>
      <c r="ED130" s="239">
        <f t="shared" si="676"/>
        <v>11337276.486557508</v>
      </c>
      <c r="EE130" s="239">
        <f t="shared" si="676"/>
        <v>11407479.695224112</v>
      </c>
      <c r="EF130" s="239">
        <f t="shared" si="676"/>
        <v>11353355.471414115</v>
      </c>
      <c r="EG130" s="239">
        <f t="shared" si="676"/>
        <v>11298123.539125338</v>
      </c>
      <c r="EH130" s="239">
        <f t="shared" si="676"/>
        <v>11620708.398721447</v>
      </c>
      <c r="EI130" s="239">
        <f t="shared" si="676"/>
        <v>11692666.68760472</v>
      </c>
      <c r="EJ130" s="239">
        <f t="shared" ref="EJ130:FO130" si="677">EJ128*EJ110</f>
        <v>11637189.358199472</v>
      </c>
      <c r="EK130" s="239">
        <f t="shared" si="677"/>
        <v>11580576.627603477</v>
      </c>
      <c r="EL130" s="239">
        <f t="shared" si="677"/>
        <v>11911226.108689489</v>
      </c>
      <c r="EM130" s="239">
        <f t="shared" si="677"/>
        <v>11984983.354794841</v>
      </c>
      <c r="EN130" s="239">
        <f t="shared" si="677"/>
        <v>11928119.092154464</v>
      </c>
      <c r="EO130" s="239">
        <f t="shared" si="677"/>
        <v>12001980.943774605</v>
      </c>
      <c r="EP130" s="239">
        <f t="shared" si="677"/>
        <v>12209006.761406731</v>
      </c>
      <c r="EQ130" s="239">
        <f t="shared" si="677"/>
        <v>12284607.938664718</v>
      </c>
      <c r="ER130" s="239">
        <f t="shared" si="677"/>
        <v>12226322.069458328</v>
      </c>
      <c r="ES130" s="239">
        <f t="shared" si="677"/>
        <v>12166843.31937591</v>
      </c>
      <c r="ET130" s="239">
        <f t="shared" si="677"/>
        <v>12514231.930441901</v>
      </c>
      <c r="EU130" s="239">
        <f t="shared" si="677"/>
        <v>12591723.137131339</v>
      </c>
      <c r="EV130" s="239">
        <f t="shared" si="677"/>
        <v>12531980.121194791</v>
      </c>
      <c r="EW130" s="239">
        <f t="shared" si="677"/>
        <v>12471014.402360313</v>
      </c>
      <c r="EX130" s="239">
        <f t="shared" si="677"/>
        <v>12827087.728702955</v>
      </c>
      <c r="EY130" s="239">
        <f t="shared" si="677"/>
        <v>12906516.215559628</v>
      </c>
      <c r="EZ130" s="239">
        <f t="shared" si="677"/>
        <v>0</v>
      </c>
      <c r="FA130" s="239">
        <f t="shared" si="677"/>
        <v>0</v>
      </c>
      <c r="FB130" s="239">
        <f t="shared" si="677"/>
        <v>0</v>
      </c>
      <c r="FC130" s="239">
        <f t="shared" si="677"/>
        <v>0</v>
      </c>
      <c r="FD130" s="239">
        <f t="shared" si="677"/>
        <v>0</v>
      </c>
      <c r="FE130" s="239">
        <f t="shared" si="677"/>
        <v>0</v>
      </c>
      <c r="FF130" s="239">
        <f t="shared" si="677"/>
        <v>0</v>
      </c>
      <c r="FG130" s="239">
        <f t="shared" si="677"/>
        <v>0</v>
      </c>
      <c r="FH130" s="239">
        <f t="shared" si="677"/>
        <v>0</v>
      </c>
      <c r="FI130" s="239">
        <f t="shared" si="677"/>
        <v>0</v>
      </c>
      <c r="FJ130" s="239">
        <f t="shared" si="677"/>
        <v>0</v>
      </c>
      <c r="FK130" s="239">
        <f t="shared" si="677"/>
        <v>0</v>
      </c>
      <c r="FL130" s="239">
        <f t="shared" si="677"/>
        <v>0</v>
      </c>
      <c r="FM130" s="239">
        <f t="shared" si="677"/>
        <v>0</v>
      </c>
      <c r="FN130" s="239">
        <f t="shared" si="677"/>
        <v>0</v>
      </c>
      <c r="FO130" s="239">
        <f t="shared" si="677"/>
        <v>0</v>
      </c>
      <c r="FP130" s="239">
        <f t="shared" ref="FP130:GW130" si="678">FP128*FP110</f>
        <v>0</v>
      </c>
      <c r="FQ130" s="239">
        <f t="shared" si="678"/>
        <v>0</v>
      </c>
      <c r="FR130" s="239">
        <f t="shared" si="678"/>
        <v>0</v>
      </c>
      <c r="FS130" s="239">
        <f t="shared" si="678"/>
        <v>0</v>
      </c>
      <c r="FT130" s="239">
        <f t="shared" si="678"/>
        <v>0</v>
      </c>
      <c r="FU130" s="239">
        <f t="shared" si="678"/>
        <v>0</v>
      </c>
      <c r="FV130" s="239">
        <f t="shared" si="678"/>
        <v>0</v>
      </c>
      <c r="FW130" s="239">
        <f t="shared" si="678"/>
        <v>0</v>
      </c>
      <c r="FX130" s="239">
        <f t="shared" si="678"/>
        <v>0</v>
      </c>
      <c r="FY130" s="239">
        <f t="shared" si="678"/>
        <v>0</v>
      </c>
      <c r="FZ130" s="239">
        <f t="shared" si="678"/>
        <v>0</v>
      </c>
      <c r="GA130" s="239">
        <f t="shared" si="678"/>
        <v>0</v>
      </c>
      <c r="GB130" s="239">
        <f t="shared" si="678"/>
        <v>0</v>
      </c>
      <c r="GC130" s="239">
        <f t="shared" si="678"/>
        <v>0</v>
      </c>
      <c r="GD130" s="239">
        <f t="shared" si="678"/>
        <v>0</v>
      </c>
      <c r="GE130" s="239">
        <f t="shared" si="678"/>
        <v>0</v>
      </c>
      <c r="GF130" s="239">
        <f t="shared" si="678"/>
        <v>0</v>
      </c>
      <c r="GG130" s="239">
        <f t="shared" si="678"/>
        <v>0</v>
      </c>
      <c r="GH130" s="239">
        <f t="shared" si="678"/>
        <v>0</v>
      </c>
      <c r="GI130" s="239">
        <f t="shared" si="678"/>
        <v>0</v>
      </c>
      <c r="GJ130" s="239">
        <f t="shared" si="678"/>
        <v>0</v>
      </c>
      <c r="GK130" s="239">
        <f t="shared" si="678"/>
        <v>0</v>
      </c>
      <c r="GL130" s="239">
        <f t="shared" si="678"/>
        <v>0</v>
      </c>
      <c r="GM130" s="239">
        <f t="shared" si="678"/>
        <v>0</v>
      </c>
      <c r="GN130" s="239">
        <f t="shared" si="678"/>
        <v>0</v>
      </c>
      <c r="GO130" s="239">
        <f t="shared" si="678"/>
        <v>0</v>
      </c>
      <c r="GP130" s="239">
        <f t="shared" si="678"/>
        <v>0</v>
      </c>
      <c r="GQ130" s="239">
        <f t="shared" si="678"/>
        <v>0</v>
      </c>
      <c r="GR130" s="239">
        <f t="shared" si="678"/>
        <v>0</v>
      </c>
      <c r="GS130" s="239">
        <f t="shared" si="678"/>
        <v>0</v>
      </c>
      <c r="GT130" s="239">
        <f t="shared" si="678"/>
        <v>0</v>
      </c>
      <c r="GU130" s="239">
        <f t="shared" si="678"/>
        <v>0</v>
      </c>
      <c r="GV130" s="239">
        <f t="shared" si="678"/>
        <v>0</v>
      </c>
      <c r="GW130" s="239">
        <f t="shared" si="678"/>
        <v>0</v>
      </c>
    </row>
    <row r="131" spans="1:205" x14ac:dyDescent="0.3">
      <c r="L131" s="181"/>
      <c r="M131" s="181"/>
      <c r="N131" s="181"/>
      <c r="O131" s="181"/>
      <c r="P131" s="181"/>
      <c r="Q131" s="181"/>
      <c r="R131" s="181"/>
      <c r="S131" s="181"/>
      <c r="T131" s="181"/>
      <c r="U131" s="181"/>
      <c r="V131" s="181"/>
      <c r="W131" s="181"/>
      <c r="X131" s="181"/>
      <c r="Y131" s="181"/>
      <c r="Z131" s="181"/>
      <c r="AA131" s="181"/>
      <c r="AB131" s="181"/>
      <c r="AC131" s="181"/>
      <c r="AD131" s="181"/>
      <c r="AE131" s="181"/>
      <c r="AF131" s="181"/>
      <c r="AG131" s="181"/>
      <c r="AH131" s="181"/>
      <c r="AI131" s="181"/>
      <c r="AJ131" s="181"/>
      <c r="AK131" s="181"/>
      <c r="AL131" s="181"/>
      <c r="AM131" s="181"/>
      <c r="AN131" s="181"/>
      <c r="AO131" s="181"/>
      <c r="AP131" s="181"/>
      <c r="AQ131" s="181"/>
      <c r="AR131" s="181"/>
      <c r="AS131" s="181"/>
      <c r="AT131" s="181"/>
      <c r="AU131" s="181"/>
      <c r="AV131" s="181"/>
      <c r="AW131" s="181"/>
      <c r="AX131" s="181"/>
      <c r="AY131" s="181"/>
      <c r="AZ131" s="181"/>
      <c r="BA131" s="181"/>
      <c r="BB131" s="181"/>
      <c r="BC131" s="181"/>
      <c r="BD131" s="181"/>
      <c r="BE131" s="181"/>
      <c r="BF131" s="181"/>
      <c r="BG131" s="181"/>
      <c r="BH131" s="181"/>
      <c r="BI131" s="181"/>
      <c r="BJ131" s="181"/>
      <c r="BK131" s="181"/>
      <c r="BL131" s="181"/>
      <c r="BM131" s="181"/>
      <c r="BN131" s="181"/>
      <c r="BO131" s="181"/>
      <c r="BP131" s="181"/>
      <c r="BQ131" s="181"/>
      <c r="BR131" s="181"/>
      <c r="BS131" s="181"/>
      <c r="BT131" s="181"/>
      <c r="BU131" s="181"/>
      <c r="BV131" s="181"/>
      <c r="BW131" s="181"/>
      <c r="BX131" s="181"/>
      <c r="BY131" s="181"/>
      <c r="BZ131" s="181"/>
      <c r="CA131" s="181"/>
      <c r="CB131" s="181"/>
      <c r="CC131" s="181"/>
      <c r="CD131" s="181"/>
      <c r="CE131" s="181"/>
      <c r="CF131" s="181"/>
      <c r="CG131" s="181"/>
      <c r="CH131" s="181"/>
      <c r="CI131" s="181"/>
      <c r="CJ131" s="181"/>
      <c r="CK131" s="181"/>
      <c r="CL131" s="181"/>
      <c r="CM131" s="181"/>
      <c r="CN131" s="181"/>
      <c r="CO131" s="181"/>
      <c r="CP131" s="181"/>
      <c r="CQ131" s="181"/>
      <c r="CR131" s="181"/>
      <c r="CS131" s="181"/>
      <c r="CT131" s="181"/>
      <c r="CU131" s="181"/>
      <c r="CV131" s="181"/>
      <c r="CW131" s="181"/>
      <c r="CX131" s="181"/>
      <c r="CY131" s="181"/>
      <c r="CZ131" s="181"/>
      <c r="DA131" s="181"/>
      <c r="DB131" s="181"/>
      <c r="DC131" s="181"/>
      <c r="DD131" s="181"/>
      <c r="DE131" s="181"/>
      <c r="DF131" s="181"/>
      <c r="DG131" s="181"/>
      <c r="DH131" s="181"/>
      <c r="DI131" s="181"/>
      <c r="DJ131" s="181"/>
      <c r="DK131" s="181"/>
      <c r="DL131" s="181"/>
      <c r="DM131" s="181"/>
      <c r="DN131" s="181"/>
      <c r="DO131" s="181"/>
      <c r="DP131" s="181"/>
      <c r="DQ131" s="181"/>
      <c r="DR131" s="181"/>
      <c r="DS131" s="181"/>
      <c r="DT131" s="181"/>
      <c r="DU131" s="181"/>
      <c r="DV131" s="181"/>
      <c r="DW131" s="181"/>
      <c r="DX131" s="181"/>
      <c r="DY131" s="181"/>
      <c r="DZ131" s="181"/>
      <c r="EA131" s="181"/>
      <c r="EB131" s="181"/>
      <c r="EC131" s="181"/>
      <c r="ED131" s="181"/>
      <c r="EE131" s="181"/>
      <c r="EF131" s="181"/>
      <c r="EG131" s="181"/>
      <c r="EH131" s="181"/>
      <c r="EI131" s="181"/>
      <c r="EJ131" s="181"/>
      <c r="EK131" s="181"/>
      <c r="EL131" s="181"/>
      <c r="EM131" s="181"/>
      <c r="EN131" s="181"/>
      <c r="EO131" s="181"/>
      <c r="EP131" s="181"/>
      <c r="EQ131" s="181"/>
      <c r="ER131" s="181"/>
      <c r="ES131" s="181"/>
      <c r="ET131" s="181"/>
      <c r="EU131" s="181"/>
      <c r="EV131" s="181"/>
      <c r="EW131" s="181"/>
      <c r="EX131" s="181"/>
      <c r="EY131" s="181"/>
      <c r="EZ131" s="181"/>
      <c r="FA131" s="181"/>
      <c r="FB131" s="181"/>
      <c r="FC131" s="181"/>
      <c r="FD131" s="181"/>
      <c r="FE131" s="181"/>
      <c r="FF131" s="181"/>
      <c r="FG131" s="181"/>
      <c r="FH131" s="181"/>
      <c r="FI131" s="181"/>
      <c r="FJ131" s="181"/>
      <c r="FK131" s="181"/>
      <c r="FL131" s="181"/>
      <c r="FM131" s="181"/>
      <c r="FN131" s="181"/>
      <c r="FO131" s="181"/>
      <c r="FP131" s="181"/>
      <c r="FQ131" s="181"/>
      <c r="FR131" s="181"/>
      <c r="FS131" s="181"/>
      <c r="FT131" s="181"/>
      <c r="FU131" s="181"/>
      <c r="FV131" s="181"/>
      <c r="FW131" s="181"/>
      <c r="FX131" s="181"/>
      <c r="FY131" s="181"/>
      <c r="FZ131" s="181"/>
      <c r="GA131" s="181"/>
      <c r="GB131" s="181"/>
      <c r="GC131" s="181"/>
      <c r="GD131" s="181"/>
      <c r="GE131" s="181"/>
      <c r="GF131" s="181"/>
      <c r="GG131" s="181"/>
      <c r="GH131" s="181"/>
      <c r="GI131" s="181"/>
      <c r="GJ131" s="181"/>
      <c r="GK131" s="181"/>
      <c r="GL131" s="181"/>
      <c r="GM131" s="181"/>
      <c r="GN131" s="181"/>
      <c r="GO131" s="181"/>
      <c r="GP131" s="181"/>
      <c r="GQ131" s="181"/>
      <c r="GR131" s="181"/>
      <c r="GS131" s="181"/>
      <c r="GT131" s="181"/>
      <c r="GU131" s="181"/>
      <c r="GV131" s="181"/>
      <c r="GW131" s="181"/>
    </row>
    <row r="132" spans="1:205" s="229" customFormat="1" x14ac:dyDescent="0.3">
      <c r="A132" s="231"/>
      <c r="D132" s="232" t="s">
        <v>291</v>
      </c>
      <c r="E132" s="233" t="s">
        <v>572</v>
      </c>
      <c r="L132" s="239">
        <f t="shared" ref="L132:AQ132" si="679">L130+L123+L114</f>
        <v>0</v>
      </c>
      <c r="M132" s="239">
        <f t="shared" si="679"/>
        <v>0</v>
      </c>
      <c r="N132" s="239">
        <f t="shared" si="679"/>
        <v>0</v>
      </c>
      <c r="O132" s="239">
        <f t="shared" si="679"/>
        <v>0</v>
      </c>
      <c r="P132" s="239">
        <f t="shared" si="679"/>
        <v>0</v>
      </c>
      <c r="Q132" s="239">
        <f t="shared" si="679"/>
        <v>0</v>
      </c>
      <c r="R132" s="239">
        <f t="shared" si="679"/>
        <v>0</v>
      </c>
      <c r="S132" s="239">
        <f t="shared" si="679"/>
        <v>0</v>
      </c>
      <c r="T132" s="239">
        <f t="shared" si="679"/>
        <v>0</v>
      </c>
      <c r="U132" s="239">
        <f t="shared" si="679"/>
        <v>0</v>
      </c>
      <c r="V132" s="239">
        <f t="shared" si="679"/>
        <v>0</v>
      </c>
      <c r="W132" s="239">
        <f t="shared" si="679"/>
        <v>0</v>
      </c>
      <c r="X132" s="239">
        <f t="shared" si="679"/>
        <v>0</v>
      </c>
      <c r="Y132" s="239">
        <f t="shared" si="679"/>
        <v>0</v>
      </c>
      <c r="Z132" s="239">
        <f t="shared" si="679"/>
        <v>0</v>
      </c>
      <c r="AA132" s="239">
        <f t="shared" si="679"/>
        <v>0</v>
      </c>
      <c r="AB132" s="239">
        <f t="shared" si="679"/>
        <v>0</v>
      </c>
      <c r="AC132" s="239">
        <f t="shared" si="679"/>
        <v>0</v>
      </c>
      <c r="AD132" s="239">
        <f t="shared" si="679"/>
        <v>0</v>
      </c>
      <c r="AE132" s="239">
        <f t="shared" si="679"/>
        <v>0</v>
      </c>
      <c r="AF132" s="239">
        <f t="shared" si="679"/>
        <v>0</v>
      </c>
      <c r="AG132" s="239">
        <f t="shared" si="679"/>
        <v>0</v>
      </c>
      <c r="AH132" s="239">
        <f t="shared" si="679"/>
        <v>0</v>
      </c>
      <c r="AI132" s="239">
        <f t="shared" si="679"/>
        <v>0</v>
      </c>
      <c r="AJ132" s="239">
        <f t="shared" si="679"/>
        <v>0</v>
      </c>
      <c r="AK132" s="239">
        <f t="shared" si="679"/>
        <v>0</v>
      </c>
      <c r="AL132" s="239">
        <f t="shared" si="679"/>
        <v>0</v>
      </c>
      <c r="AM132" s="239">
        <f t="shared" si="679"/>
        <v>0</v>
      </c>
      <c r="AN132" s="239">
        <f t="shared" si="679"/>
        <v>0</v>
      </c>
      <c r="AO132" s="239">
        <f t="shared" si="679"/>
        <v>0</v>
      </c>
      <c r="AP132" s="239">
        <f t="shared" si="679"/>
        <v>0</v>
      </c>
      <c r="AQ132" s="239">
        <f t="shared" si="679"/>
        <v>0</v>
      </c>
      <c r="AR132" s="239">
        <f t="shared" ref="AR132:BW132" si="680">AR130+AR123+AR114</f>
        <v>0</v>
      </c>
      <c r="AS132" s="239">
        <f t="shared" si="680"/>
        <v>0</v>
      </c>
      <c r="AT132" s="239">
        <f t="shared" si="680"/>
        <v>0</v>
      </c>
      <c r="AU132" s="239">
        <f t="shared" si="680"/>
        <v>0</v>
      </c>
      <c r="AV132" s="239">
        <f t="shared" si="680"/>
        <v>0</v>
      </c>
      <c r="AW132" s="239">
        <f t="shared" si="680"/>
        <v>0</v>
      </c>
      <c r="AX132" s="239">
        <f t="shared" si="680"/>
        <v>0</v>
      </c>
      <c r="AY132" s="239">
        <f t="shared" si="680"/>
        <v>0</v>
      </c>
      <c r="AZ132" s="239">
        <f t="shared" si="680"/>
        <v>0</v>
      </c>
      <c r="BA132" s="239">
        <f t="shared" si="680"/>
        <v>0</v>
      </c>
      <c r="BB132" s="239">
        <f t="shared" si="680"/>
        <v>0</v>
      </c>
      <c r="BC132" s="239">
        <f t="shared" si="680"/>
        <v>0</v>
      </c>
      <c r="BD132" s="239">
        <f t="shared" si="680"/>
        <v>63368732.881656095</v>
      </c>
      <c r="BE132" s="239">
        <f t="shared" si="680"/>
        <v>63064669.708489701</v>
      </c>
      <c r="BF132" s="239">
        <f t="shared" si="680"/>
        <v>64869625.622246288</v>
      </c>
      <c r="BG132" s="239">
        <f t="shared" si="680"/>
        <v>65275673.991564907</v>
      </c>
      <c r="BH132" s="239">
        <f t="shared" si="680"/>
        <v>64970306.486693315</v>
      </c>
      <c r="BI132" s="239">
        <f t="shared" si="680"/>
        <v>64658558.59918873</v>
      </c>
      <c r="BJ132" s="239">
        <f t="shared" si="680"/>
        <v>66509132.898685008</v>
      </c>
      <c r="BK132" s="239">
        <f t="shared" si="680"/>
        <v>66925443.833220385</v>
      </c>
      <c r="BL132" s="239">
        <f t="shared" si="680"/>
        <v>66612358.650680915</v>
      </c>
      <c r="BM132" s="239">
        <f t="shared" si="680"/>
        <v>67029315.795436621</v>
      </c>
      <c r="BN132" s="239">
        <f t="shared" si="680"/>
        <v>68190077.486172274</v>
      </c>
      <c r="BO132" s="239">
        <f t="shared" si="680"/>
        <v>68616910.368196413</v>
      </c>
      <c r="BP132" s="239">
        <f t="shared" si="680"/>
        <v>68358186.918768868</v>
      </c>
      <c r="BQ132" s="239">
        <f t="shared" si="680"/>
        <v>68030183.722219244</v>
      </c>
      <c r="BR132" s="239">
        <f t="shared" si="680"/>
        <v>69977257.184217185</v>
      </c>
      <c r="BS132" s="239">
        <f t="shared" si="680"/>
        <v>70415277.520954818</v>
      </c>
      <c r="BT132" s="239">
        <f t="shared" si="680"/>
        <v>70085867.308502853</v>
      </c>
      <c r="BU132" s="239">
        <f t="shared" si="680"/>
        <v>69749574.332399756</v>
      </c>
      <c r="BV132" s="239">
        <f t="shared" si="680"/>
        <v>71745858.16533491</v>
      </c>
      <c r="BW132" s="239">
        <f t="shared" si="680"/>
        <v>72194949.159532219</v>
      </c>
      <c r="BX132" s="239">
        <f t="shared" ref="BX132:DC132" si="681">BX130+BX123+BX114</f>
        <v>71857213.609057203</v>
      </c>
      <c r="BY132" s="239">
        <f t="shared" si="681"/>
        <v>71512421.338838145</v>
      </c>
      <c r="BZ132" s="239">
        <f t="shared" si="681"/>
        <v>73559159.304405481</v>
      </c>
      <c r="CA132" s="239">
        <f t="shared" si="681"/>
        <v>74019600.763170838</v>
      </c>
      <c r="CB132" s="239">
        <f t="shared" si="681"/>
        <v>73745186.883495718</v>
      </c>
      <c r="CC132" s="239">
        <f t="shared" si="681"/>
        <v>74206793.44890739</v>
      </c>
      <c r="CD132" s="239">
        <f t="shared" si="681"/>
        <v>75491850.961142391</v>
      </c>
      <c r="CE132" s="239">
        <f t="shared" si="681"/>
        <v>75964390.819515899</v>
      </c>
      <c r="CF132" s="239">
        <f t="shared" si="681"/>
        <v>75609022.355009958</v>
      </c>
      <c r="CG132" s="239">
        <f t="shared" si="681"/>
        <v>75246228.716361344</v>
      </c>
      <c r="CH132" s="239">
        <f t="shared" si="681"/>
        <v>77399831.950091392</v>
      </c>
      <c r="CI132" s="239">
        <f t="shared" si="681"/>
        <v>77884314.950558633</v>
      </c>
      <c r="CJ132" s="239">
        <f t="shared" si="681"/>
        <v>77519965.071581036</v>
      </c>
      <c r="CK132" s="239">
        <f t="shared" si="681"/>
        <v>77148002.352956802</v>
      </c>
      <c r="CL132" s="239">
        <f t="shared" si="681"/>
        <v>79356035.942186981</v>
      </c>
      <c r="CM132" s="239">
        <f t="shared" si="681"/>
        <v>79852763.944307134</v>
      </c>
      <c r="CN132" s="239">
        <f t="shared" si="681"/>
        <v>79697422.279802948</v>
      </c>
      <c r="CO132" s="239">
        <f t="shared" si="681"/>
        <v>79315013.444803387</v>
      </c>
      <c r="CP132" s="239">
        <f t="shared" si="681"/>
        <v>81585070.529599577</v>
      </c>
      <c r="CQ132" s="239">
        <f t="shared" si="681"/>
        <v>82095753.156747401</v>
      </c>
      <c r="CR132" s="239">
        <f t="shared" si="681"/>
        <v>81711703.963751405</v>
      </c>
      <c r="CS132" s="239">
        <f t="shared" si="681"/>
        <v>82223179.343571603</v>
      </c>
      <c r="CT132" s="239">
        <f t="shared" si="681"/>
        <v>83647061.214137629</v>
      </c>
      <c r="CU132" s="239">
        <f t="shared" si="681"/>
        <v>84170651.077364132</v>
      </c>
      <c r="CV132" s="239">
        <f t="shared" si="681"/>
        <v>83776895.560656443</v>
      </c>
      <c r="CW132" s="239">
        <f t="shared" si="681"/>
        <v>83374912.719896033</v>
      </c>
      <c r="CX132" s="239">
        <f t="shared" si="681"/>
        <v>85761167.640727416</v>
      </c>
      <c r="CY132" s="239">
        <f t="shared" si="681"/>
        <v>86297990.96829693</v>
      </c>
      <c r="CZ132" s="239">
        <f t="shared" si="681"/>
        <v>86129005.925902233</v>
      </c>
      <c r="DA132" s="239">
        <f t="shared" si="681"/>
        <v>85715739.141152084</v>
      </c>
      <c r="DB132" s="239">
        <f t="shared" si="681"/>
        <v>88168992.49823384</v>
      </c>
      <c r="DC132" s="239">
        <f t="shared" si="681"/>
        <v>88720889.801686555</v>
      </c>
      <c r="DD132" s="239">
        <f t="shared" ref="DD132:EI132" si="682">DD130+DD123+DD114</f>
        <v>88305850.320062056</v>
      </c>
      <c r="DE132" s="239">
        <f t="shared" si="682"/>
        <v>87882138.725145057</v>
      </c>
      <c r="DF132" s="239">
        <f t="shared" si="682"/>
        <v>90397396.377307072</v>
      </c>
      <c r="DG132" s="239">
        <f t="shared" si="682"/>
        <v>90963242.660536453</v>
      </c>
      <c r="DH132" s="239">
        <f t="shared" si="682"/>
        <v>90537713.568144321</v>
      </c>
      <c r="DI132" s="239">
        <f t="shared" si="682"/>
        <v>91104438.271345302</v>
      </c>
      <c r="DJ132" s="239">
        <f t="shared" si="682"/>
        <v>92682122.265085593</v>
      </c>
      <c r="DK132" s="239">
        <f t="shared" si="682"/>
        <v>93262270.087866604</v>
      </c>
      <c r="DL132" s="239">
        <f t="shared" si="682"/>
        <v>93078461.977926284</v>
      </c>
      <c r="DM132" s="239">
        <f t="shared" si="682"/>
        <v>92631852.734699041</v>
      </c>
      <c r="DN132" s="239">
        <f t="shared" si="682"/>
        <v>95283053.55647558</v>
      </c>
      <c r="DO132" s="239">
        <f t="shared" si="682"/>
        <v>95879484.339078546</v>
      </c>
      <c r="DP132" s="239">
        <f t="shared" si="682"/>
        <v>95430959.406933472</v>
      </c>
      <c r="DQ132" s="239">
        <f t="shared" si="682"/>
        <v>94973062.611049011</v>
      </c>
      <c r="DR132" s="239">
        <f t="shared" si="682"/>
        <v>97691271.02337572</v>
      </c>
      <c r="DS132" s="239">
        <f t="shared" si="682"/>
        <v>98302776.420350596</v>
      </c>
      <c r="DT132" s="239">
        <f t="shared" si="682"/>
        <v>97842915.52093783</v>
      </c>
      <c r="DU132" s="239">
        <f t="shared" si="682"/>
        <v>97373445.8879264</v>
      </c>
      <c r="DV132" s="239">
        <f t="shared" si="682"/>
        <v>100160355.49354495</v>
      </c>
      <c r="DW132" s="239">
        <f t="shared" si="682"/>
        <v>100787316.51675352</v>
      </c>
      <c r="DX132" s="239">
        <f t="shared" si="682"/>
        <v>100587404.89740767</v>
      </c>
      <c r="DY132" s="239">
        <f t="shared" si="682"/>
        <v>101217041.38409625</v>
      </c>
      <c r="DZ132" s="239">
        <f t="shared" si="682"/>
        <v>102969853.90201947</v>
      </c>
      <c r="EA132" s="239">
        <f t="shared" si="682"/>
        <v>103614403.66816904</v>
      </c>
      <c r="EB132" s="239">
        <f t="shared" si="682"/>
        <v>103129697.6342959</v>
      </c>
      <c r="EC132" s="239">
        <f t="shared" si="682"/>
        <v>102634863.64873058</v>
      </c>
      <c r="ED132" s="239">
        <f t="shared" si="682"/>
        <v>105572362.2164702</v>
      </c>
      <c r="EE132" s="239">
        <f t="shared" si="682"/>
        <v>106233202.86436717</v>
      </c>
      <c r="EF132" s="239">
        <f t="shared" si="682"/>
        <v>105736246.36930904</v>
      </c>
      <c r="EG132" s="239">
        <f t="shared" si="682"/>
        <v>105228905.94173077</v>
      </c>
      <c r="EH132" s="239">
        <f t="shared" si="682"/>
        <v>108240648.4785095</v>
      </c>
      <c r="EI132" s="239">
        <f t="shared" si="682"/>
        <v>108918191.76310726</v>
      </c>
      <c r="EJ132" s="239">
        <f t="shared" ref="EJ132:FO132" si="683">EJ130+EJ123+EJ114</f>
        <v>108700786.92101489</v>
      </c>
      <c r="EK132" s="239">
        <f t="shared" si="683"/>
        <v>108179224.68973154</v>
      </c>
      <c r="EL132" s="239">
        <f t="shared" si="683"/>
        <v>111275410.57273774</v>
      </c>
      <c r="EM132" s="239">
        <f t="shared" si="683"/>
        <v>111971952.92075829</v>
      </c>
      <c r="EN132" s="239">
        <f t="shared" si="683"/>
        <v>111448153.56495345</v>
      </c>
      <c r="EO132" s="239">
        <f t="shared" si="683"/>
        <v>112145777.33967683</v>
      </c>
      <c r="EP132" s="239">
        <f t="shared" si="683"/>
        <v>114087850.23738134</v>
      </c>
      <c r="EQ132" s="239">
        <f t="shared" si="683"/>
        <v>114801997.6499863</v>
      </c>
      <c r="ER132" s="239">
        <f t="shared" si="683"/>
        <v>114264959.72720686</v>
      </c>
      <c r="ES132" s="239">
        <f t="shared" si="683"/>
        <v>113716700.27037597</v>
      </c>
      <c r="ET132" s="239">
        <f t="shared" si="683"/>
        <v>116971374.14912729</v>
      </c>
      <c r="EU132" s="239">
        <f t="shared" si="683"/>
        <v>117703571.59946634</v>
      </c>
      <c r="EV132" s="239">
        <f t="shared" si="683"/>
        <v>117467165.31608833</v>
      </c>
      <c r="EW132" s="239">
        <f t="shared" si="683"/>
        <v>116903543.97320506</v>
      </c>
      <c r="EX132" s="239">
        <f t="shared" si="683"/>
        <v>120249431.03309937</v>
      </c>
      <c r="EY132" s="239">
        <f t="shared" si="683"/>
        <v>121002150.76058277</v>
      </c>
      <c r="EZ132" s="239">
        <f t="shared" si="683"/>
        <v>0</v>
      </c>
      <c r="FA132" s="239">
        <f t="shared" si="683"/>
        <v>0</v>
      </c>
      <c r="FB132" s="239">
        <f t="shared" si="683"/>
        <v>0</v>
      </c>
      <c r="FC132" s="239">
        <f t="shared" si="683"/>
        <v>0</v>
      </c>
      <c r="FD132" s="239">
        <f t="shared" si="683"/>
        <v>0</v>
      </c>
      <c r="FE132" s="239">
        <f t="shared" si="683"/>
        <v>0</v>
      </c>
      <c r="FF132" s="239">
        <f t="shared" si="683"/>
        <v>0</v>
      </c>
      <c r="FG132" s="239">
        <f t="shared" si="683"/>
        <v>0</v>
      </c>
      <c r="FH132" s="239">
        <f t="shared" si="683"/>
        <v>0</v>
      </c>
      <c r="FI132" s="239">
        <f t="shared" si="683"/>
        <v>0</v>
      </c>
      <c r="FJ132" s="239">
        <f t="shared" si="683"/>
        <v>0</v>
      </c>
      <c r="FK132" s="239">
        <f t="shared" si="683"/>
        <v>0</v>
      </c>
      <c r="FL132" s="239">
        <f t="shared" si="683"/>
        <v>0</v>
      </c>
      <c r="FM132" s="239">
        <f t="shared" si="683"/>
        <v>0</v>
      </c>
      <c r="FN132" s="239">
        <f t="shared" si="683"/>
        <v>0</v>
      </c>
      <c r="FO132" s="239">
        <f t="shared" si="683"/>
        <v>0</v>
      </c>
      <c r="FP132" s="239">
        <f t="shared" ref="FP132:GW132" si="684">FP130+FP123+FP114</f>
        <v>0</v>
      </c>
      <c r="FQ132" s="239">
        <f t="shared" si="684"/>
        <v>0</v>
      </c>
      <c r="FR132" s="239">
        <f t="shared" si="684"/>
        <v>0</v>
      </c>
      <c r="FS132" s="239">
        <f t="shared" si="684"/>
        <v>0</v>
      </c>
      <c r="FT132" s="239">
        <f t="shared" si="684"/>
        <v>0</v>
      </c>
      <c r="FU132" s="239">
        <f t="shared" si="684"/>
        <v>0</v>
      </c>
      <c r="FV132" s="239">
        <f t="shared" si="684"/>
        <v>0</v>
      </c>
      <c r="FW132" s="239">
        <f t="shared" si="684"/>
        <v>0</v>
      </c>
      <c r="FX132" s="239">
        <f t="shared" si="684"/>
        <v>0</v>
      </c>
      <c r="FY132" s="239">
        <f t="shared" si="684"/>
        <v>0</v>
      </c>
      <c r="FZ132" s="239">
        <f t="shared" si="684"/>
        <v>0</v>
      </c>
      <c r="GA132" s="239">
        <f t="shared" si="684"/>
        <v>0</v>
      </c>
      <c r="GB132" s="239">
        <f t="shared" si="684"/>
        <v>0</v>
      </c>
      <c r="GC132" s="239">
        <f t="shared" si="684"/>
        <v>0</v>
      </c>
      <c r="GD132" s="239">
        <f t="shared" si="684"/>
        <v>0</v>
      </c>
      <c r="GE132" s="239">
        <f t="shared" si="684"/>
        <v>0</v>
      </c>
      <c r="GF132" s="239">
        <f t="shared" si="684"/>
        <v>0</v>
      </c>
      <c r="GG132" s="239">
        <f t="shared" si="684"/>
        <v>0</v>
      </c>
      <c r="GH132" s="239">
        <f t="shared" si="684"/>
        <v>0</v>
      </c>
      <c r="GI132" s="239">
        <f t="shared" si="684"/>
        <v>0</v>
      </c>
      <c r="GJ132" s="239">
        <f t="shared" si="684"/>
        <v>0</v>
      </c>
      <c r="GK132" s="239">
        <f t="shared" si="684"/>
        <v>0</v>
      </c>
      <c r="GL132" s="239">
        <f t="shared" si="684"/>
        <v>0</v>
      </c>
      <c r="GM132" s="239">
        <f t="shared" si="684"/>
        <v>0</v>
      </c>
      <c r="GN132" s="239">
        <f t="shared" si="684"/>
        <v>0</v>
      </c>
      <c r="GO132" s="239">
        <f t="shared" si="684"/>
        <v>0</v>
      </c>
      <c r="GP132" s="239">
        <f t="shared" si="684"/>
        <v>0</v>
      </c>
      <c r="GQ132" s="239">
        <f t="shared" si="684"/>
        <v>0</v>
      </c>
      <c r="GR132" s="239">
        <f t="shared" si="684"/>
        <v>0</v>
      </c>
      <c r="GS132" s="239">
        <f t="shared" si="684"/>
        <v>0</v>
      </c>
      <c r="GT132" s="239">
        <f t="shared" si="684"/>
        <v>0</v>
      </c>
      <c r="GU132" s="239">
        <f t="shared" si="684"/>
        <v>0</v>
      </c>
      <c r="GV132" s="239">
        <f t="shared" si="684"/>
        <v>0</v>
      </c>
      <c r="GW132" s="239">
        <f t="shared" si="684"/>
        <v>0</v>
      </c>
    </row>
    <row r="133" spans="1:205" s="229" customFormat="1" x14ac:dyDescent="0.3">
      <c r="A133" s="231"/>
      <c r="D133" s="232" t="s">
        <v>291</v>
      </c>
      <c r="E133" s="233" t="s">
        <v>573</v>
      </c>
      <c r="L133" s="239" t="str">
        <f t="shared" ref="L133:AQ133" si="685">IFERROR(L132/L20,"")</f>
        <v/>
      </c>
      <c r="M133" s="239" t="str">
        <f t="shared" si="685"/>
        <v/>
      </c>
      <c r="N133" s="239" t="str">
        <f t="shared" si="685"/>
        <v/>
      </c>
      <c r="O133" s="239" t="str">
        <f t="shared" si="685"/>
        <v/>
      </c>
      <c r="P133" s="239" t="str">
        <f t="shared" si="685"/>
        <v/>
      </c>
      <c r="Q133" s="239" t="str">
        <f t="shared" si="685"/>
        <v/>
      </c>
      <c r="R133" s="239" t="str">
        <f t="shared" si="685"/>
        <v/>
      </c>
      <c r="S133" s="239" t="str">
        <f t="shared" si="685"/>
        <v/>
      </c>
      <c r="T133" s="239" t="str">
        <f t="shared" si="685"/>
        <v/>
      </c>
      <c r="U133" s="239" t="str">
        <f t="shared" si="685"/>
        <v/>
      </c>
      <c r="V133" s="239" t="str">
        <f t="shared" si="685"/>
        <v/>
      </c>
      <c r="W133" s="239" t="str">
        <f t="shared" si="685"/>
        <v/>
      </c>
      <c r="X133" s="239" t="str">
        <f t="shared" si="685"/>
        <v/>
      </c>
      <c r="Y133" s="239" t="str">
        <f t="shared" si="685"/>
        <v/>
      </c>
      <c r="Z133" s="239" t="str">
        <f t="shared" si="685"/>
        <v/>
      </c>
      <c r="AA133" s="239" t="str">
        <f t="shared" si="685"/>
        <v/>
      </c>
      <c r="AB133" s="239" t="str">
        <f t="shared" si="685"/>
        <v/>
      </c>
      <c r="AC133" s="239" t="str">
        <f t="shared" si="685"/>
        <v/>
      </c>
      <c r="AD133" s="239" t="str">
        <f t="shared" si="685"/>
        <v/>
      </c>
      <c r="AE133" s="239" t="str">
        <f t="shared" si="685"/>
        <v/>
      </c>
      <c r="AF133" s="239" t="str">
        <f t="shared" si="685"/>
        <v/>
      </c>
      <c r="AG133" s="239" t="str">
        <f t="shared" si="685"/>
        <v/>
      </c>
      <c r="AH133" s="239" t="str">
        <f t="shared" si="685"/>
        <v/>
      </c>
      <c r="AI133" s="239" t="str">
        <f t="shared" si="685"/>
        <v/>
      </c>
      <c r="AJ133" s="239" t="str">
        <f t="shared" si="685"/>
        <v/>
      </c>
      <c r="AK133" s="239" t="str">
        <f t="shared" si="685"/>
        <v/>
      </c>
      <c r="AL133" s="239" t="str">
        <f t="shared" si="685"/>
        <v/>
      </c>
      <c r="AM133" s="239" t="str">
        <f t="shared" si="685"/>
        <v/>
      </c>
      <c r="AN133" s="239" t="str">
        <f t="shared" si="685"/>
        <v/>
      </c>
      <c r="AO133" s="239" t="str">
        <f t="shared" si="685"/>
        <v/>
      </c>
      <c r="AP133" s="239" t="str">
        <f t="shared" si="685"/>
        <v/>
      </c>
      <c r="AQ133" s="239" t="str">
        <f t="shared" si="685"/>
        <v/>
      </c>
      <c r="AR133" s="239" t="str">
        <f t="shared" ref="AR133:BW133" si="686">IFERROR(AR132/AR20,"")</f>
        <v/>
      </c>
      <c r="AS133" s="239" t="str">
        <f t="shared" si="686"/>
        <v/>
      </c>
      <c r="AT133" s="239" t="str">
        <f t="shared" si="686"/>
        <v/>
      </c>
      <c r="AU133" s="239" t="str">
        <f t="shared" si="686"/>
        <v/>
      </c>
      <c r="AV133" s="239" t="str">
        <f t="shared" si="686"/>
        <v/>
      </c>
      <c r="AW133" s="239" t="str">
        <f t="shared" si="686"/>
        <v/>
      </c>
      <c r="AX133" s="239" t="str">
        <f t="shared" si="686"/>
        <v/>
      </c>
      <c r="AY133" s="239" t="str">
        <f t="shared" si="686"/>
        <v/>
      </c>
      <c r="AZ133" s="239" t="str">
        <f t="shared" si="686"/>
        <v/>
      </c>
      <c r="BA133" s="239" t="str">
        <f t="shared" si="686"/>
        <v/>
      </c>
      <c r="BB133" s="239" t="str">
        <f t="shared" si="686"/>
        <v/>
      </c>
      <c r="BC133" s="239" t="str">
        <f t="shared" si="686"/>
        <v/>
      </c>
      <c r="BD133" s="239">
        <f t="shared" si="686"/>
        <v>120.89578159656611</v>
      </c>
      <c r="BE133" s="239">
        <f t="shared" si="686"/>
        <v>121.65252644384587</v>
      </c>
      <c r="BF133" s="239">
        <f t="shared" si="686"/>
        <v>122.41399762652152</v>
      </c>
      <c r="BG133" s="239">
        <f t="shared" si="686"/>
        <v>123.18024228480697</v>
      </c>
      <c r="BH133" s="239">
        <f t="shared" si="686"/>
        <v>123.95128679543139</v>
      </c>
      <c r="BI133" s="239">
        <f t="shared" si="686"/>
        <v>124.72715779164493</v>
      </c>
      <c r="BJ133" s="239">
        <f t="shared" si="686"/>
        <v>125.50787458236151</v>
      </c>
      <c r="BK133" s="239">
        <f t="shared" si="686"/>
        <v>126.29348549445272</v>
      </c>
      <c r="BL133" s="239">
        <f t="shared" si="686"/>
        <v>127.08401757226976</v>
      </c>
      <c r="BM133" s="239">
        <f t="shared" si="686"/>
        <v>127.87949442047585</v>
      </c>
      <c r="BN133" s="239">
        <f t="shared" si="686"/>
        <v>128.67994694703404</v>
      </c>
      <c r="BO133" s="239">
        <f t="shared" si="686"/>
        <v>129.48541358732717</v>
      </c>
      <c r="BP133" s="239">
        <f t="shared" si="686"/>
        <v>130.41473389569762</v>
      </c>
      <c r="BQ133" s="239">
        <f t="shared" si="686"/>
        <v>131.2310642789723</v>
      </c>
      <c r="BR133" s="239">
        <f t="shared" si="686"/>
        <v>132.05249317673835</v>
      </c>
      <c r="BS133" s="239">
        <f t="shared" si="686"/>
        <v>132.87907140880665</v>
      </c>
      <c r="BT133" s="239">
        <f t="shared" si="686"/>
        <v>133.71082743533054</v>
      </c>
      <c r="BU133" s="239">
        <f t="shared" si="686"/>
        <v>134.54778999305509</v>
      </c>
      <c r="BV133" s="239">
        <f t="shared" si="686"/>
        <v>135.38997993156497</v>
      </c>
      <c r="BW133" s="239">
        <f t="shared" si="686"/>
        <v>136.23744934996267</v>
      </c>
      <c r="BX133" s="239">
        <f t="shared" ref="BX133:DC133" si="687">IFERROR(BX132/BX20,"")</f>
        <v>137.09022742875686</v>
      </c>
      <c r="BY133" s="239">
        <f t="shared" si="687"/>
        <v>137.94834363201804</v>
      </c>
      <c r="BZ133" s="239">
        <f t="shared" si="687"/>
        <v>138.81181933953329</v>
      </c>
      <c r="CA133" s="239">
        <f t="shared" si="687"/>
        <v>139.6807079619015</v>
      </c>
      <c r="CB133" s="239">
        <f t="shared" si="687"/>
        <v>140.69213004329922</v>
      </c>
      <c r="CC133" s="239">
        <f t="shared" si="687"/>
        <v>141.57278969953333</v>
      </c>
      <c r="CD133" s="239">
        <f t="shared" si="687"/>
        <v>142.45895788259057</v>
      </c>
      <c r="CE133" s="239">
        <f t="shared" si="687"/>
        <v>143.35067712016135</v>
      </c>
      <c r="CF133" s="239">
        <f t="shared" si="687"/>
        <v>144.24798220964965</v>
      </c>
      <c r="CG133" s="239">
        <f t="shared" si="687"/>
        <v>145.15090415964767</v>
      </c>
      <c r="CH133" s="239">
        <f t="shared" si="687"/>
        <v>146.05946548552873</v>
      </c>
      <c r="CI133" s="239">
        <f t="shared" si="687"/>
        <v>146.97372235537182</v>
      </c>
      <c r="CJ133" s="239">
        <f t="shared" si="687"/>
        <v>147.89370625683196</v>
      </c>
      <c r="CK133" s="239">
        <f t="shared" si="687"/>
        <v>148.81944898332716</v>
      </c>
      <c r="CL133" s="239">
        <f t="shared" si="687"/>
        <v>149.75097362278643</v>
      </c>
      <c r="CM133" s="239">
        <f t="shared" si="687"/>
        <v>150.68833775722209</v>
      </c>
      <c r="CN133" s="239">
        <f t="shared" si="687"/>
        <v>152.04789049107706</v>
      </c>
      <c r="CO133" s="239">
        <f t="shared" si="687"/>
        <v>152.99964013272259</v>
      </c>
      <c r="CP133" s="239">
        <f t="shared" si="687"/>
        <v>153.95733418176249</v>
      </c>
      <c r="CQ133" s="239">
        <f t="shared" si="687"/>
        <v>154.92103177224374</v>
      </c>
      <c r="CR133" s="239">
        <f t="shared" si="687"/>
        <v>155.89076610911059</v>
      </c>
      <c r="CS133" s="239">
        <f t="shared" si="687"/>
        <v>156.8665662079739</v>
      </c>
      <c r="CT133" s="239">
        <f t="shared" si="687"/>
        <v>157.84846998440827</v>
      </c>
      <c r="CU133" s="239">
        <f t="shared" si="687"/>
        <v>158.83652452703075</v>
      </c>
      <c r="CV133" s="239">
        <f t="shared" si="687"/>
        <v>159.83076839258325</v>
      </c>
      <c r="CW133" s="239">
        <f t="shared" si="687"/>
        <v>160.83123595658958</v>
      </c>
      <c r="CX133" s="239">
        <f t="shared" si="687"/>
        <v>161.8379522205756</v>
      </c>
      <c r="CY133" s="239">
        <f t="shared" si="687"/>
        <v>162.85097933328979</v>
      </c>
      <c r="CZ133" s="239">
        <f t="shared" si="687"/>
        <v>164.3181584361688</v>
      </c>
      <c r="DA133" s="239">
        <f t="shared" si="687"/>
        <v>165.34671902228411</v>
      </c>
      <c r="DB133" s="239">
        <f t="shared" si="687"/>
        <v>166.38170383875649</v>
      </c>
      <c r="DC133" s="239">
        <f t="shared" si="687"/>
        <v>167.42317670910055</v>
      </c>
      <c r="DD133" s="239">
        <f t="shared" ref="DD133:EI133" si="688">IFERROR(DD132/DD20,"")</f>
        <v>168.47117353491691</v>
      </c>
      <c r="DE133" s="239">
        <f t="shared" si="688"/>
        <v>169.52573056548044</v>
      </c>
      <c r="DF133" s="239">
        <f t="shared" si="688"/>
        <v>170.58687420234577</v>
      </c>
      <c r="DG133" s="239">
        <f t="shared" si="688"/>
        <v>171.6546698757104</v>
      </c>
      <c r="DH133" s="239">
        <f t="shared" si="688"/>
        <v>172.72915439587973</v>
      </c>
      <c r="DI133" s="239">
        <f t="shared" si="688"/>
        <v>173.81035994991092</v>
      </c>
      <c r="DJ133" s="239">
        <f t="shared" si="688"/>
        <v>174.8983285497539</v>
      </c>
      <c r="DK133" s="239">
        <f t="shared" si="688"/>
        <v>175.99311233368547</v>
      </c>
      <c r="DL133" s="239">
        <f t="shared" si="688"/>
        <v>177.5764308186933</v>
      </c>
      <c r="DM133" s="239">
        <f t="shared" si="688"/>
        <v>178.68798752835463</v>
      </c>
      <c r="DN133" s="239">
        <f t="shared" si="688"/>
        <v>179.80648693477426</v>
      </c>
      <c r="DO133" s="239">
        <f t="shared" si="688"/>
        <v>180.93199792247611</v>
      </c>
      <c r="DP133" s="239">
        <f t="shared" si="688"/>
        <v>182.06455930809958</v>
      </c>
      <c r="DQ133" s="239">
        <f t="shared" si="688"/>
        <v>183.20421028365936</v>
      </c>
      <c r="DR133" s="239">
        <f t="shared" si="688"/>
        <v>184.35097943722772</v>
      </c>
      <c r="DS133" s="239">
        <f t="shared" si="688"/>
        <v>185.50493738743697</v>
      </c>
      <c r="DT133" s="239">
        <f t="shared" si="688"/>
        <v>186.66612393341313</v>
      </c>
      <c r="DU133" s="239">
        <f t="shared" si="688"/>
        <v>187.83457925911728</v>
      </c>
      <c r="DV133" s="239">
        <f t="shared" si="688"/>
        <v>189.01033267954588</v>
      </c>
      <c r="DW133" s="239">
        <f t="shared" si="688"/>
        <v>190.19345659109587</v>
      </c>
      <c r="DX133" s="239">
        <f t="shared" si="688"/>
        <v>191.90210030793588</v>
      </c>
      <c r="DY133" s="239">
        <f t="shared" si="688"/>
        <v>193.10332986892598</v>
      </c>
      <c r="DZ133" s="239">
        <f t="shared" si="688"/>
        <v>194.31207333563458</v>
      </c>
      <c r="EA133" s="239">
        <f t="shared" si="688"/>
        <v>195.52838856463057</v>
      </c>
      <c r="EB133" s="239">
        <f t="shared" si="688"/>
        <v>196.75232302025316</v>
      </c>
      <c r="EC133" s="239">
        <f t="shared" si="688"/>
        <v>197.98391907548336</v>
      </c>
      <c r="ED133" s="239">
        <f t="shared" si="688"/>
        <v>199.22320768506603</v>
      </c>
      <c r="EE133" s="239">
        <f t="shared" si="688"/>
        <v>200.47026506711799</v>
      </c>
      <c r="EF133" s="239">
        <f t="shared" si="688"/>
        <v>201.72513425158166</v>
      </c>
      <c r="EG133" s="239">
        <f t="shared" si="688"/>
        <v>202.98785868389422</v>
      </c>
      <c r="EH133" s="239">
        <f t="shared" si="688"/>
        <v>204.25847010588296</v>
      </c>
      <c r="EI133" s="239">
        <f t="shared" si="688"/>
        <v>205.53704665441435</v>
      </c>
      <c r="EJ133" s="239">
        <f t="shared" ref="EJ133:FO133" si="689">IFERROR(EJ132/EJ20,"")</f>
        <v>207.38092742867616</v>
      </c>
      <c r="EK133" s="239">
        <f t="shared" si="689"/>
        <v>208.67905997247595</v>
      </c>
      <c r="EL133" s="239">
        <f t="shared" si="689"/>
        <v>209.98530074867477</v>
      </c>
      <c r="EM133" s="239">
        <f t="shared" si="689"/>
        <v>211.29972999841164</v>
      </c>
      <c r="EN133" s="239">
        <f t="shared" si="689"/>
        <v>212.62239309553084</v>
      </c>
      <c r="EO133" s="239">
        <f t="shared" si="689"/>
        <v>213.95332978418199</v>
      </c>
      <c r="EP133" s="239">
        <f t="shared" si="689"/>
        <v>215.29259178249799</v>
      </c>
      <c r="EQ133" s="239">
        <f t="shared" si="689"/>
        <v>216.64024314988356</v>
      </c>
      <c r="ER133" s="239">
        <f t="shared" si="689"/>
        <v>217.99633647589832</v>
      </c>
      <c r="ES133" s="239">
        <f t="shared" si="689"/>
        <v>219.36091873143513</v>
      </c>
      <c r="ET133" s="239">
        <f t="shared" si="689"/>
        <v>220.73402428503792</v>
      </c>
      <c r="EU133" s="239">
        <f t="shared" si="689"/>
        <v>222.11573746879969</v>
      </c>
      <c r="EV133" s="239">
        <f t="shared" si="689"/>
        <v>224.10555043515021</v>
      </c>
      <c r="EW133" s="239">
        <f t="shared" si="689"/>
        <v>225.50837957794187</v>
      </c>
      <c r="EX133" s="239">
        <f t="shared" si="689"/>
        <v>226.91997100147074</v>
      </c>
      <c r="EY133" s="239">
        <f t="shared" si="689"/>
        <v>228.34041130846688</v>
      </c>
      <c r="EZ133" s="239" t="str">
        <f t="shared" si="689"/>
        <v/>
      </c>
      <c r="FA133" s="239" t="str">
        <f t="shared" si="689"/>
        <v/>
      </c>
      <c r="FB133" s="239" t="str">
        <f t="shared" si="689"/>
        <v/>
      </c>
      <c r="FC133" s="239" t="str">
        <f t="shared" si="689"/>
        <v/>
      </c>
      <c r="FD133" s="239" t="str">
        <f t="shared" si="689"/>
        <v/>
      </c>
      <c r="FE133" s="239" t="str">
        <f t="shared" si="689"/>
        <v/>
      </c>
      <c r="FF133" s="239" t="str">
        <f t="shared" si="689"/>
        <v/>
      </c>
      <c r="FG133" s="239" t="str">
        <f t="shared" si="689"/>
        <v/>
      </c>
      <c r="FH133" s="239" t="str">
        <f t="shared" si="689"/>
        <v/>
      </c>
      <c r="FI133" s="239" t="str">
        <f t="shared" si="689"/>
        <v/>
      </c>
      <c r="FJ133" s="239" t="str">
        <f t="shared" si="689"/>
        <v/>
      </c>
      <c r="FK133" s="239" t="str">
        <f t="shared" si="689"/>
        <v/>
      </c>
      <c r="FL133" s="239" t="str">
        <f t="shared" si="689"/>
        <v/>
      </c>
      <c r="FM133" s="239" t="str">
        <f t="shared" si="689"/>
        <v/>
      </c>
      <c r="FN133" s="239" t="str">
        <f t="shared" si="689"/>
        <v/>
      </c>
      <c r="FO133" s="239" t="str">
        <f t="shared" si="689"/>
        <v/>
      </c>
      <c r="FP133" s="239" t="str">
        <f t="shared" ref="FP133:GU133" si="690">IFERROR(FP132/FP20,"")</f>
        <v/>
      </c>
      <c r="FQ133" s="239" t="str">
        <f t="shared" si="690"/>
        <v/>
      </c>
      <c r="FR133" s="239" t="str">
        <f t="shared" si="690"/>
        <v/>
      </c>
      <c r="FS133" s="239" t="str">
        <f t="shared" si="690"/>
        <v/>
      </c>
      <c r="FT133" s="239" t="str">
        <f t="shared" si="690"/>
        <v/>
      </c>
      <c r="FU133" s="239" t="str">
        <f t="shared" si="690"/>
        <v/>
      </c>
      <c r="FV133" s="239" t="str">
        <f t="shared" si="690"/>
        <v/>
      </c>
      <c r="FW133" s="239" t="str">
        <f t="shared" si="690"/>
        <v/>
      </c>
      <c r="FX133" s="239" t="str">
        <f t="shared" si="690"/>
        <v/>
      </c>
      <c r="FY133" s="239" t="str">
        <f t="shared" si="690"/>
        <v/>
      </c>
      <c r="FZ133" s="239" t="str">
        <f t="shared" si="690"/>
        <v/>
      </c>
      <c r="GA133" s="239" t="str">
        <f t="shared" si="690"/>
        <v/>
      </c>
      <c r="GB133" s="239" t="str">
        <f t="shared" si="690"/>
        <v/>
      </c>
      <c r="GC133" s="239" t="str">
        <f t="shared" si="690"/>
        <v/>
      </c>
      <c r="GD133" s="239" t="str">
        <f t="shared" si="690"/>
        <v/>
      </c>
      <c r="GE133" s="239" t="str">
        <f t="shared" si="690"/>
        <v/>
      </c>
      <c r="GF133" s="239" t="str">
        <f t="shared" si="690"/>
        <v/>
      </c>
      <c r="GG133" s="239" t="str">
        <f t="shared" si="690"/>
        <v/>
      </c>
      <c r="GH133" s="239" t="str">
        <f t="shared" si="690"/>
        <v/>
      </c>
      <c r="GI133" s="239" t="str">
        <f t="shared" si="690"/>
        <v/>
      </c>
      <c r="GJ133" s="239" t="str">
        <f t="shared" si="690"/>
        <v/>
      </c>
      <c r="GK133" s="239" t="str">
        <f t="shared" si="690"/>
        <v/>
      </c>
      <c r="GL133" s="239" t="str">
        <f t="shared" si="690"/>
        <v/>
      </c>
      <c r="GM133" s="239" t="str">
        <f t="shared" si="690"/>
        <v/>
      </c>
      <c r="GN133" s="239" t="str">
        <f t="shared" si="690"/>
        <v/>
      </c>
      <c r="GO133" s="239" t="str">
        <f t="shared" si="690"/>
        <v/>
      </c>
      <c r="GP133" s="239" t="str">
        <f t="shared" si="690"/>
        <v/>
      </c>
      <c r="GQ133" s="239" t="str">
        <f t="shared" si="690"/>
        <v/>
      </c>
      <c r="GR133" s="239" t="str">
        <f t="shared" si="690"/>
        <v/>
      </c>
      <c r="GS133" s="239" t="str">
        <f t="shared" si="690"/>
        <v/>
      </c>
      <c r="GT133" s="239" t="str">
        <f t="shared" si="690"/>
        <v/>
      </c>
      <c r="GU133" s="239" t="str">
        <f t="shared" si="690"/>
        <v/>
      </c>
      <c r="GV133" s="239" t="str">
        <f t="shared" ref="GV133:GW133" si="691">IFERROR(GV132/GV20,"")</f>
        <v/>
      </c>
      <c r="GW133" s="239" t="str">
        <f t="shared" si="691"/>
        <v/>
      </c>
    </row>
    <row r="135" spans="1:205" s="128" customFormat="1" x14ac:dyDescent="0.35">
      <c r="A135" s="133" t="s">
        <v>292</v>
      </c>
    </row>
    <row r="137" spans="1:205" x14ac:dyDescent="0.3">
      <c r="D137" s="141" t="s">
        <v>62</v>
      </c>
      <c r="F137" s="7"/>
      <c r="L137" s="50" t="b">
        <f>IF(NOT(L10),MATCH(L7,'Project Financing'!6:6))</f>
        <v>0</v>
      </c>
      <c r="M137" s="50" t="b">
        <f>IF(NOT(M10),MATCH(M7,'Project Financing'!6:6))</f>
        <v>0</v>
      </c>
      <c r="N137" s="50" t="b">
        <f>IF(NOT(N10),MATCH(N7,'Project Financing'!6:6))</f>
        <v>0</v>
      </c>
      <c r="O137" s="50" t="b">
        <f>IF(NOT(O10),MATCH(O7,'Project Financing'!6:6))</f>
        <v>0</v>
      </c>
      <c r="P137" s="50">
        <f>IF(NOT(P10),MATCH(P7,'Project Financing'!6:6))</f>
        <v>11</v>
      </c>
      <c r="Q137" s="50">
        <f>IF(NOT(Q10),MATCH(Q7,'Project Financing'!6:6))</f>
        <v>12</v>
      </c>
      <c r="R137" s="50">
        <f>IF(NOT(R10),MATCH(R7,'Project Financing'!6:6))</f>
        <v>13</v>
      </c>
      <c r="S137" s="50">
        <f>IF(NOT(S10),MATCH(S7,'Project Financing'!6:6))</f>
        <v>14</v>
      </c>
      <c r="T137" s="50">
        <f>IF(NOT(T10),MATCH(T7,'Project Financing'!6:6))</f>
        <v>15</v>
      </c>
      <c r="U137" s="50">
        <f>IF(NOT(U10),MATCH(U7,'Project Financing'!6:6))</f>
        <v>16</v>
      </c>
      <c r="V137" s="50">
        <f>IF(NOT(V10),MATCH(V7,'Project Financing'!6:6))</f>
        <v>17</v>
      </c>
      <c r="W137" s="50">
        <f>IF(NOT(W10),MATCH(W7,'Project Financing'!6:6))</f>
        <v>18</v>
      </c>
      <c r="X137" s="50">
        <f>IF(NOT(X10),MATCH(X7,'Project Financing'!6:6))</f>
        <v>19</v>
      </c>
      <c r="Y137" s="50">
        <f>IF(NOT(Y10),MATCH(Y7,'Project Financing'!6:6))</f>
        <v>20</v>
      </c>
      <c r="Z137" s="50">
        <f>IF(NOT(Z10),MATCH(Z7,'Project Financing'!6:6))</f>
        <v>21</v>
      </c>
      <c r="AA137" s="50">
        <f>IF(NOT(AA10),MATCH(AA7,'Project Financing'!6:6))</f>
        <v>22</v>
      </c>
      <c r="AB137" s="50">
        <f>IF(NOT(AB10),MATCH(AB7,'Project Financing'!6:6))</f>
        <v>23</v>
      </c>
      <c r="AC137" s="50">
        <f>IF(NOT(AC10),MATCH(AC7,'Project Financing'!6:6))</f>
        <v>24</v>
      </c>
      <c r="AD137" s="50">
        <f>IF(NOT(AD10),MATCH(AD7,'Project Financing'!6:6))</f>
        <v>25</v>
      </c>
      <c r="AE137" s="50">
        <f>IF(NOT(AE10),MATCH(AE7,'Project Financing'!6:6))</f>
        <v>26</v>
      </c>
      <c r="AF137" s="50">
        <f>IF(NOT(AF10),MATCH(AF7,'Project Financing'!6:6))</f>
        <v>27</v>
      </c>
      <c r="AG137" s="50">
        <f>IF(NOT(AG10),MATCH(AG7,'Project Financing'!6:6))</f>
        <v>28</v>
      </c>
      <c r="AH137" s="50">
        <f>IF(NOT(AH10),MATCH(AH7,'Project Financing'!6:6))</f>
        <v>29</v>
      </c>
      <c r="AI137" s="50">
        <f>IF(NOT(AI10),MATCH(AI7,'Project Financing'!6:6))</f>
        <v>30</v>
      </c>
      <c r="AJ137" s="50">
        <f>IF(NOT(AJ10),MATCH(AJ7,'Project Financing'!6:6))</f>
        <v>31</v>
      </c>
      <c r="AK137" s="50">
        <f>IF(NOT(AK10),MATCH(AK7,'Project Financing'!6:6))</f>
        <v>32</v>
      </c>
      <c r="AL137" s="50">
        <f>IF(NOT(AL10),MATCH(AL7,'Project Financing'!6:6))</f>
        <v>33</v>
      </c>
      <c r="AM137" s="50">
        <f>IF(NOT(AM10),MATCH(AM7,'Project Financing'!6:6))</f>
        <v>34</v>
      </c>
      <c r="AN137" s="50">
        <f>IF(NOT(AN10),MATCH(AN7,'Project Financing'!6:6))</f>
        <v>35</v>
      </c>
      <c r="AO137" s="50">
        <f>IF(NOT(AO10),MATCH(AO7,'Project Financing'!6:6))</f>
        <v>36</v>
      </c>
      <c r="AP137" s="50">
        <f>IF(NOT(AP10),MATCH(AP7,'Project Financing'!6:6))</f>
        <v>37</v>
      </c>
      <c r="AQ137" s="50">
        <f>IF(NOT(AQ10),MATCH(AQ7,'Project Financing'!6:6))</f>
        <v>38</v>
      </c>
      <c r="AR137" s="50">
        <f>IF(NOT(AR10),MATCH(AR7,'Project Financing'!6:6))</f>
        <v>39</v>
      </c>
      <c r="AS137" s="50">
        <f>IF(NOT(AS10),MATCH(AS7,'Project Financing'!6:6))</f>
        <v>40</v>
      </c>
      <c r="AT137" s="50">
        <f>IF(NOT(AT10),MATCH(AT7,'Project Financing'!6:6))</f>
        <v>41</v>
      </c>
      <c r="AU137" s="50">
        <f>IF(NOT(AU10),MATCH(AU7,'Project Financing'!6:6))</f>
        <v>42</v>
      </c>
      <c r="AV137" s="50">
        <f>IF(NOT(AV10),MATCH(AV7,'Project Financing'!6:6))</f>
        <v>43</v>
      </c>
      <c r="AW137" s="50">
        <f>IF(NOT(AW10),MATCH(AW7,'Project Financing'!6:6))</f>
        <v>44</v>
      </c>
      <c r="AX137" s="50">
        <f>IF(NOT(AX10),MATCH(AX7,'Project Financing'!6:6))</f>
        <v>45</v>
      </c>
      <c r="AY137" s="50">
        <f>IF(NOT(AY10),MATCH(AY7,'Project Financing'!6:6))</f>
        <v>46</v>
      </c>
      <c r="AZ137" s="50">
        <f>IF(NOT(AZ10),MATCH(AZ7,'Project Financing'!6:6))</f>
        <v>47</v>
      </c>
      <c r="BA137" s="50">
        <f>IF(NOT(BA10),MATCH(BA7,'Project Financing'!6:6))</f>
        <v>48</v>
      </c>
      <c r="BB137" s="50">
        <f>IF(NOT(BB10),MATCH(BB7,'Project Financing'!6:6))</f>
        <v>49</v>
      </c>
      <c r="BC137" s="50">
        <f>IF(NOT(BC10),MATCH(BC7,'Project Financing'!6:6))</f>
        <v>50</v>
      </c>
      <c r="BD137" s="50">
        <f>IF(NOT(BD10),MATCH(BD7,'Project Financing'!6:6))</f>
        <v>51</v>
      </c>
      <c r="BE137" s="50">
        <f>IF(NOT(BE10),MATCH(BE7,'Project Financing'!6:6))</f>
        <v>51</v>
      </c>
      <c r="BF137" s="50">
        <f>IF(NOT(BF10),MATCH(BF7,'Project Financing'!6:6))</f>
        <v>52</v>
      </c>
      <c r="BG137" s="50">
        <f>IF(NOT(BG10),MATCH(BG7,'Project Financing'!6:6))</f>
        <v>52</v>
      </c>
      <c r="BH137" s="50">
        <f>IF(NOT(BH10),MATCH(BH7,'Project Financing'!6:6))</f>
        <v>53</v>
      </c>
      <c r="BI137" s="50">
        <f>IF(NOT(BI10),MATCH(BI7,'Project Financing'!6:6))</f>
        <v>53</v>
      </c>
      <c r="BJ137" s="50">
        <f>IF(NOT(BJ10),MATCH(BJ7,'Project Financing'!6:6))</f>
        <v>54</v>
      </c>
      <c r="BK137" s="50">
        <f>IF(NOT(BK10),MATCH(BK7,'Project Financing'!6:6))</f>
        <v>54</v>
      </c>
      <c r="BL137" s="50">
        <f>IF(NOT(BL10),MATCH(BL7,'Project Financing'!6:6))</f>
        <v>55</v>
      </c>
      <c r="BM137" s="50">
        <f>IF(NOT(BM10),MATCH(BM7,'Project Financing'!6:6))</f>
        <v>55</v>
      </c>
      <c r="BN137" s="50">
        <f>IF(NOT(BN10),MATCH(BN7,'Project Financing'!6:6))</f>
        <v>56</v>
      </c>
      <c r="BO137" s="50">
        <f>IF(NOT(BO10),MATCH(BO7,'Project Financing'!6:6))</f>
        <v>56</v>
      </c>
      <c r="BP137" s="50">
        <f>IF(NOT(BP10),MATCH(BP7,'Project Financing'!6:6))</f>
        <v>57</v>
      </c>
      <c r="BQ137" s="50">
        <f>IF(NOT(BQ10),MATCH(BQ7,'Project Financing'!6:6))</f>
        <v>57</v>
      </c>
      <c r="BR137" s="50">
        <f>IF(NOT(BR10),MATCH(BR7,'Project Financing'!6:6))</f>
        <v>58</v>
      </c>
      <c r="BS137" s="50">
        <f>IF(NOT(BS10),MATCH(BS7,'Project Financing'!6:6))</f>
        <v>58</v>
      </c>
      <c r="BT137" s="50">
        <f>IF(NOT(BT10),MATCH(BT7,'Project Financing'!6:6))</f>
        <v>59</v>
      </c>
      <c r="BU137" s="50">
        <f>IF(NOT(BU10),MATCH(BU7,'Project Financing'!6:6))</f>
        <v>59</v>
      </c>
      <c r="BV137" s="50">
        <f>IF(NOT(BV10),MATCH(BV7,'Project Financing'!6:6))</f>
        <v>60</v>
      </c>
      <c r="BW137" s="50">
        <f>IF(NOT(BW10),MATCH(BW7,'Project Financing'!6:6))</f>
        <v>60</v>
      </c>
      <c r="BX137" s="50">
        <f>IF(NOT(BX10),MATCH(BX7,'Project Financing'!6:6))</f>
        <v>61</v>
      </c>
      <c r="BY137" s="50">
        <f>IF(NOT(BY10),MATCH(BY7,'Project Financing'!6:6))</f>
        <v>61</v>
      </c>
      <c r="BZ137" s="50">
        <f>IF(NOT(BZ10),MATCH(BZ7,'Project Financing'!6:6))</f>
        <v>62</v>
      </c>
      <c r="CA137" s="50">
        <f>IF(NOT(CA10),MATCH(CA7,'Project Financing'!6:6))</f>
        <v>62</v>
      </c>
      <c r="CB137" s="50">
        <f>IF(NOT(CB10),MATCH(CB7,'Project Financing'!6:6))</f>
        <v>63</v>
      </c>
      <c r="CC137" s="50">
        <f>IF(NOT(CC10),MATCH(CC7,'Project Financing'!6:6))</f>
        <v>63</v>
      </c>
      <c r="CD137" s="50">
        <f>IF(NOT(CD10),MATCH(CD7,'Project Financing'!6:6))</f>
        <v>64</v>
      </c>
      <c r="CE137" s="50">
        <f>IF(NOT(CE10),MATCH(CE7,'Project Financing'!6:6))</f>
        <v>64</v>
      </c>
      <c r="CF137" s="50">
        <f>IF(NOT(CF10),MATCH(CF7,'Project Financing'!6:6))</f>
        <v>65</v>
      </c>
      <c r="CG137" s="50">
        <f>IF(NOT(CG10),MATCH(CG7,'Project Financing'!6:6))</f>
        <v>65</v>
      </c>
      <c r="CH137" s="50">
        <f>IF(NOT(CH10),MATCH(CH7,'Project Financing'!6:6))</f>
        <v>66</v>
      </c>
      <c r="CI137" s="50">
        <f>IF(NOT(CI10),MATCH(CI7,'Project Financing'!6:6))</f>
        <v>66</v>
      </c>
      <c r="CJ137" s="50">
        <f>IF(NOT(CJ10),MATCH(CJ7,'Project Financing'!6:6))</f>
        <v>67</v>
      </c>
      <c r="CK137" s="50">
        <f>IF(NOT(CK10),MATCH(CK7,'Project Financing'!6:6))</f>
        <v>67</v>
      </c>
      <c r="CL137" s="50">
        <f>IF(NOT(CL10),MATCH(CL7,'Project Financing'!6:6))</f>
        <v>68</v>
      </c>
      <c r="CM137" s="50">
        <f>IF(NOT(CM10),MATCH(CM7,'Project Financing'!6:6))</f>
        <v>68</v>
      </c>
      <c r="CN137" s="50">
        <f>IF(NOT(CN10),MATCH(CN7,'Project Financing'!6:6))</f>
        <v>69</v>
      </c>
      <c r="CO137" s="50">
        <f>IF(NOT(CO10),MATCH(CO7,'Project Financing'!6:6))</f>
        <v>69</v>
      </c>
      <c r="CP137" s="50">
        <f>IF(NOT(CP10),MATCH(CP7,'Project Financing'!6:6))</f>
        <v>70</v>
      </c>
      <c r="CQ137" s="50">
        <f>IF(NOT(CQ10),MATCH(CQ7,'Project Financing'!6:6))</f>
        <v>70</v>
      </c>
      <c r="CR137" s="50">
        <f>IF(NOT(CR10),MATCH(CR7,'Project Financing'!6:6))</f>
        <v>71</v>
      </c>
      <c r="CS137" s="50">
        <f>IF(NOT(CS10),MATCH(CS7,'Project Financing'!6:6))</f>
        <v>71</v>
      </c>
      <c r="CT137" s="50">
        <f>IF(NOT(CT10),MATCH(CT7,'Project Financing'!6:6))</f>
        <v>72</v>
      </c>
      <c r="CU137" s="50">
        <f>IF(NOT(CU10),MATCH(CU7,'Project Financing'!6:6))</f>
        <v>72</v>
      </c>
      <c r="CV137" s="50">
        <f>IF(NOT(CV10),MATCH(CV7,'Project Financing'!6:6))</f>
        <v>73</v>
      </c>
      <c r="CW137" s="50">
        <f>IF(NOT(CW10),MATCH(CW7,'Project Financing'!6:6))</f>
        <v>73</v>
      </c>
      <c r="CX137" s="50">
        <f>IF(NOT(CX10),MATCH(CX7,'Project Financing'!6:6))</f>
        <v>74</v>
      </c>
      <c r="CY137" s="50">
        <f>IF(NOT(CY10),MATCH(CY7,'Project Financing'!6:6))</f>
        <v>74</v>
      </c>
      <c r="CZ137" s="50">
        <f>IF(NOT(CZ10),MATCH(CZ7,'Project Financing'!6:6))</f>
        <v>75</v>
      </c>
      <c r="DA137" s="50">
        <f>IF(NOT(DA10),MATCH(DA7,'Project Financing'!6:6))</f>
        <v>75</v>
      </c>
      <c r="DB137" s="50">
        <f>IF(NOT(DB10),MATCH(DB7,'Project Financing'!6:6))</f>
        <v>76</v>
      </c>
      <c r="DC137" s="50">
        <f>IF(NOT(DC10),MATCH(DC7,'Project Financing'!6:6))</f>
        <v>76</v>
      </c>
      <c r="DD137" s="50">
        <f>IF(NOT(DD10),MATCH(DD7,'Project Financing'!6:6))</f>
        <v>77</v>
      </c>
      <c r="DE137" s="50">
        <f>IF(NOT(DE10),MATCH(DE7,'Project Financing'!6:6))</f>
        <v>77</v>
      </c>
      <c r="DF137" s="50">
        <f>IF(NOT(DF10),MATCH(DF7,'Project Financing'!6:6))</f>
        <v>78</v>
      </c>
      <c r="DG137" s="50">
        <f>IF(NOT(DG10),MATCH(DG7,'Project Financing'!6:6))</f>
        <v>78</v>
      </c>
      <c r="DH137" s="50">
        <f>IF(NOT(DH10),MATCH(DH7,'Project Financing'!6:6))</f>
        <v>79</v>
      </c>
      <c r="DI137" s="50">
        <f>IF(NOT(DI10),MATCH(DI7,'Project Financing'!6:6))</f>
        <v>79</v>
      </c>
      <c r="DJ137" s="50">
        <f>IF(NOT(DJ10),MATCH(DJ7,'Project Financing'!6:6))</f>
        <v>80</v>
      </c>
      <c r="DK137" s="50">
        <f>IF(NOT(DK10),MATCH(DK7,'Project Financing'!6:6))</f>
        <v>80</v>
      </c>
      <c r="DL137" s="50">
        <f>IF(NOT(DL10),MATCH(DL7,'Project Financing'!6:6))</f>
        <v>81</v>
      </c>
      <c r="DM137" s="50">
        <f>IF(NOT(DM10),MATCH(DM7,'Project Financing'!6:6))</f>
        <v>81</v>
      </c>
      <c r="DN137" s="50">
        <f>IF(NOT(DN10),MATCH(DN7,'Project Financing'!6:6))</f>
        <v>82</v>
      </c>
      <c r="DO137" s="50">
        <f>IF(NOT(DO10),MATCH(DO7,'Project Financing'!6:6))</f>
        <v>82</v>
      </c>
      <c r="DP137" s="50">
        <f>IF(NOT(DP10),MATCH(DP7,'Project Financing'!6:6))</f>
        <v>83</v>
      </c>
      <c r="DQ137" s="50">
        <f>IF(NOT(DQ10),MATCH(DQ7,'Project Financing'!6:6))</f>
        <v>83</v>
      </c>
      <c r="DR137" s="50">
        <f>IF(NOT(DR10),MATCH(DR7,'Project Financing'!6:6))</f>
        <v>84</v>
      </c>
      <c r="DS137" s="50">
        <f>IF(NOT(DS10),MATCH(DS7,'Project Financing'!6:6))</f>
        <v>84</v>
      </c>
      <c r="DT137" s="50">
        <f>IF(NOT(DT10),MATCH(DT7,'Project Financing'!6:6))</f>
        <v>85</v>
      </c>
      <c r="DU137" s="50">
        <f>IF(NOT(DU10),MATCH(DU7,'Project Financing'!6:6))</f>
        <v>85</v>
      </c>
      <c r="DV137" s="50">
        <f>IF(NOT(DV10),MATCH(DV7,'Project Financing'!6:6))</f>
        <v>86</v>
      </c>
      <c r="DW137" s="50">
        <f>IF(NOT(DW10),MATCH(DW7,'Project Financing'!6:6))</f>
        <v>86</v>
      </c>
      <c r="DX137" s="50">
        <f>IF(NOT(DX10),MATCH(DX7,'Project Financing'!6:6))</f>
        <v>87</v>
      </c>
      <c r="DY137" s="50">
        <f>IF(NOT(DY10),MATCH(DY7,'Project Financing'!6:6))</f>
        <v>87</v>
      </c>
      <c r="DZ137" s="50">
        <f>IF(NOT(DZ10),MATCH(DZ7,'Project Financing'!6:6))</f>
        <v>88</v>
      </c>
      <c r="EA137" s="50">
        <f>IF(NOT(EA10),MATCH(EA7,'Project Financing'!6:6))</f>
        <v>88</v>
      </c>
      <c r="EB137" s="50">
        <f>IF(NOT(EB10),MATCH(EB7,'Project Financing'!6:6))</f>
        <v>89</v>
      </c>
      <c r="EC137" s="50">
        <f>IF(NOT(EC10),MATCH(EC7,'Project Financing'!6:6))</f>
        <v>89</v>
      </c>
      <c r="ED137" s="50">
        <f>IF(NOT(ED10),MATCH(ED7,'Project Financing'!6:6))</f>
        <v>90</v>
      </c>
      <c r="EE137" s="50">
        <f>IF(NOT(EE10),MATCH(EE7,'Project Financing'!6:6))</f>
        <v>90</v>
      </c>
      <c r="EF137" s="50">
        <f>IF(NOT(EF10),MATCH(EF7,'Project Financing'!6:6))</f>
        <v>91</v>
      </c>
      <c r="EG137" s="50">
        <f>IF(NOT(EG10),MATCH(EG7,'Project Financing'!6:6))</f>
        <v>91</v>
      </c>
      <c r="EH137" s="50">
        <f>IF(NOT(EH10),MATCH(EH7,'Project Financing'!6:6))</f>
        <v>92</v>
      </c>
      <c r="EI137" s="50">
        <f>IF(NOT(EI10),MATCH(EI7,'Project Financing'!6:6))</f>
        <v>92</v>
      </c>
      <c r="EJ137" s="50">
        <f>IF(NOT(EJ10),MATCH(EJ7,'Project Financing'!6:6))</f>
        <v>93</v>
      </c>
      <c r="EK137" s="50">
        <f>IF(NOT(EK10),MATCH(EK7,'Project Financing'!6:6))</f>
        <v>93</v>
      </c>
      <c r="EL137" s="50">
        <f>IF(NOT(EL10),MATCH(EL7,'Project Financing'!6:6))</f>
        <v>94</v>
      </c>
      <c r="EM137" s="50">
        <f>IF(NOT(EM10),MATCH(EM7,'Project Financing'!6:6))</f>
        <v>94</v>
      </c>
      <c r="EN137" s="50">
        <f>IF(NOT(EN10),MATCH(EN7,'Project Financing'!6:6))</f>
        <v>95</v>
      </c>
      <c r="EO137" s="50">
        <f>IF(NOT(EO10),MATCH(EO7,'Project Financing'!6:6))</f>
        <v>95</v>
      </c>
      <c r="EP137" s="50">
        <f>IF(NOT(EP10),MATCH(EP7,'Project Financing'!6:6))</f>
        <v>96</v>
      </c>
      <c r="EQ137" s="50">
        <f>IF(NOT(EQ10),MATCH(EQ7,'Project Financing'!6:6))</f>
        <v>96</v>
      </c>
      <c r="ER137" s="50">
        <f>IF(NOT(ER10),MATCH(ER7,'Project Financing'!6:6))</f>
        <v>97</v>
      </c>
      <c r="ES137" s="50">
        <f>IF(NOT(ES10),MATCH(ES7,'Project Financing'!6:6))</f>
        <v>97</v>
      </c>
      <c r="ET137" s="50">
        <f>IF(NOT(ET10),MATCH(ET7,'Project Financing'!6:6))</f>
        <v>98</v>
      </c>
      <c r="EU137" s="50">
        <f>IF(NOT(EU10),MATCH(EU7,'Project Financing'!6:6))</f>
        <v>98</v>
      </c>
      <c r="EV137" s="50">
        <f>IF(NOT(EV10),MATCH(EV7,'Project Financing'!6:6))</f>
        <v>99</v>
      </c>
      <c r="EW137" s="50">
        <f>IF(NOT(EW10),MATCH(EW7,'Project Financing'!6:6))</f>
        <v>99</v>
      </c>
      <c r="EX137" s="50">
        <f>IF(NOT(EX10),MATCH(EX7,'Project Financing'!6:6))</f>
        <v>100</v>
      </c>
      <c r="EY137" s="50">
        <f>IF(NOT(EY10),MATCH(EY7,'Project Financing'!6:6))</f>
        <v>100</v>
      </c>
      <c r="EZ137" s="50">
        <f>IF(NOT(EZ10),MATCH(EZ7,'Project Financing'!6:6))</f>
        <v>101</v>
      </c>
      <c r="FA137" s="50">
        <f>IF(NOT(FA10),MATCH(FA7,'Project Financing'!6:6))</f>
        <v>101</v>
      </c>
      <c r="FB137" s="50">
        <f>IF(NOT(FB10),MATCH(FB7,'Project Financing'!6:6))</f>
        <v>102</v>
      </c>
      <c r="FC137" s="50">
        <f>IF(NOT(FC10),MATCH(FC7,'Project Financing'!6:6))</f>
        <v>102</v>
      </c>
      <c r="FD137" s="50">
        <f>IF(NOT(FD10),MATCH(FD7,'Project Financing'!6:6))</f>
        <v>103</v>
      </c>
      <c r="FE137" s="50">
        <f>IF(NOT(FE10),MATCH(FE7,'Project Financing'!6:6))</f>
        <v>103</v>
      </c>
      <c r="FF137" s="50">
        <f>IF(NOT(FF10),MATCH(FF7,'Project Financing'!6:6))</f>
        <v>104</v>
      </c>
      <c r="FG137" s="50">
        <f>IF(NOT(FG10),MATCH(FG7,'Project Financing'!6:6))</f>
        <v>104</v>
      </c>
      <c r="FH137" s="50">
        <f>IF(NOT(FH10),MATCH(FH7,'Project Financing'!6:6))</f>
        <v>105</v>
      </c>
      <c r="FI137" s="50">
        <f>IF(NOT(FI10),MATCH(FI7,'Project Financing'!6:6))</f>
        <v>105</v>
      </c>
      <c r="FJ137" s="50">
        <f>IF(NOT(FJ10),MATCH(FJ7,'Project Financing'!6:6))</f>
        <v>106</v>
      </c>
      <c r="FK137" s="50">
        <f>IF(NOT(FK10),MATCH(FK7,'Project Financing'!6:6))</f>
        <v>106</v>
      </c>
      <c r="FL137" s="50">
        <f>IF(NOT(FL10),MATCH(FL7,'Project Financing'!6:6))</f>
        <v>107</v>
      </c>
      <c r="FM137" s="50">
        <f>IF(NOT(FM10),MATCH(FM7,'Project Financing'!6:6))</f>
        <v>107</v>
      </c>
      <c r="FN137" s="50">
        <f>IF(NOT(FN10),MATCH(FN7,'Project Financing'!6:6))</f>
        <v>108</v>
      </c>
      <c r="FO137" s="50">
        <f>IF(NOT(FO10),MATCH(FO7,'Project Financing'!6:6))</f>
        <v>108</v>
      </c>
      <c r="FP137" s="50">
        <f>IF(NOT(FP10),MATCH(FP7,'Project Financing'!6:6))</f>
        <v>109</v>
      </c>
      <c r="FQ137" s="50">
        <f>IF(NOT(FQ10),MATCH(FQ7,'Project Financing'!6:6))</f>
        <v>109</v>
      </c>
      <c r="FR137" s="50">
        <f>IF(NOT(FR10),MATCH(FR7,'Project Financing'!6:6))</f>
        <v>110</v>
      </c>
      <c r="FS137" s="50">
        <f>IF(NOT(FS10),MATCH(FS7,'Project Financing'!6:6))</f>
        <v>110</v>
      </c>
      <c r="FT137" s="50">
        <f>IF(NOT(FT10),MATCH(FT7,'Project Financing'!6:6))</f>
        <v>111</v>
      </c>
      <c r="FU137" s="50">
        <f>IF(NOT(FU10),MATCH(FU7,'Project Financing'!6:6))</f>
        <v>111</v>
      </c>
      <c r="FV137" s="50">
        <f>IF(NOT(FV10),MATCH(FV7,'Project Financing'!6:6))</f>
        <v>112</v>
      </c>
      <c r="FW137" s="50">
        <f>IF(NOT(FW10),MATCH(FW7,'Project Financing'!6:6))</f>
        <v>112</v>
      </c>
      <c r="FX137" s="50">
        <f>IF(NOT(FX10),MATCH(FX7,'Project Financing'!6:6))</f>
        <v>113</v>
      </c>
      <c r="FY137" s="50">
        <f>IF(NOT(FY10),MATCH(FY7,'Project Financing'!6:6))</f>
        <v>113</v>
      </c>
      <c r="FZ137" s="50">
        <f>IF(NOT(FZ10),MATCH(FZ7,'Project Financing'!6:6))</f>
        <v>114</v>
      </c>
      <c r="GA137" s="50">
        <f>IF(NOT(GA10),MATCH(GA7,'Project Financing'!6:6))</f>
        <v>114</v>
      </c>
      <c r="GB137" s="50">
        <f>IF(NOT(GB10),MATCH(GB7,'Project Financing'!6:6))</f>
        <v>115</v>
      </c>
      <c r="GC137" s="50">
        <f>IF(NOT(GC10),MATCH(GC7,'Project Financing'!6:6))</f>
        <v>115</v>
      </c>
      <c r="GD137" s="50">
        <f>IF(NOT(GD10),MATCH(GD7,'Project Financing'!6:6))</f>
        <v>116</v>
      </c>
      <c r="GE137" s="50">
        <f>IF(NOT(GE10),MATCH(GE7,'Project Financing'!6:6))</f>
        <v>116</v>
      </c>
      <c r="GF137" s="50">
        <f>IF(NOT(GF10),MATCH(GF7,'Project Financing'!6:6))</f>
        <v>117</v>
      </c>
      <c r="GG137" s="50">
        <f>IF(NOT(GG10),MATCH(GG7,'Project Financing'!6:6))</f>
        <v>117</v>
      </c>
      <c r="GH137" s="50">
        <f>IF(NOT(GH10),MATCH(GH7,'Project Financing'!6:6))</f>
        <v>118</v>
      </c>
      <c r="GI137" s="50">
        <f>IF(NOT(GI10),MATCH(GI7,'Project Financing'!6:6))</f>
        <v>118</v>
      </c>
      <c r="GJ137" s="50">
        <f>IF(NOT(GJ10),MATCH(GJ7,'Project Financing'!6:6))</f>
        <v>119</v>
      </c>
      <c r="GK137" s="50">
        <f>IF(NOT(GK10),MATCH(GK7,'Project Financing'!6:6))</f>
        <v>119</v>
      </c>
      <c r="GL137" s="50">
        <f>IF(NOT(GL10),MATCH(GL7,'Project Financing'!6:6))</f>
        <v>120</v>
      </c>
      <c r="GM137" s="50">
        <f>IF(NOT(GM10),MATCH(GM7,'Project Financing'!6:6))</f>
        <v>120</v>
      </c>
      <c r="GN137" s="50">
        <f>IF(NOT(GN10),MATCH(GN7,'Project Financing'!6:6))</f>
        <v>121</v>
      </c>
      <c r="GO137" s="50">
        <f>IF(NOT(GO10),MATCH(GO7,'Project Financing'!6:6))</f>
        <v>121</v>
      </c>
      <c r="GP137" s="50">
        <f>IF(NOT(GP10),MATCH(GP7,'Project Financing'!6:6))</f>
        <v>122</v>
      </c>
      <c r="GQ137" s="50">
        <f>IF(NOT(GQ10),MATCH(GQ7,'Project Financing'!6:6))</f>
        <v>122</v>
      </c>
      <c r="GR137" s="50">
        <f>IF(NOT(GR10),MATCH(GR7,'Project Financing'!6:6))</f>
        <v>123</v>
      </c>
      <c r="GS137" s="50">
        <f>IF(NOT(GS10),MATCH(GS7,'Project Financing'!6:6))</f>
        <v>123</v>
      </c>
      <c r="GT137" s="50">
        <f>IF(NOT(GT10),MATCH(GT7,'Project Financing'!6:6))</f>
        <v>124</v>
      </c>
      <c r="GU137" s="50">
        <f>IF(NOT(GU10),MATCH(GU7,'Project Financing'!6:6))</f>
        <v>124</v>
      </c>
      <c r="GV137" s="50">
        <f>IF(NOT(GV10),MATCH(GV7,'Project Financing'!6:6))</f>
        <v>125</v>
      </c>
      <c r="GW137" s="50">
        <f>IF(NOT(GW10),MATCH(GW7,'Project Financing'!6:6))</f>
        <v>125</v>
      </c>
    </row>
    <row r="138" spans="1:205" x14ac:dyDescent="0.3">
      <c r="D138" s="141" t="s">
        <v>293</v>
      </c>
      <c r="F138" s="7"/>
      <c r="L138" s="178" t="b">
        <f>IF(NOT(L10),INDEX('Project Financing'!6:6,'EBITDA and Capital Expenditures'!L137))</f>
        <v>0</v>
      </c>
      <c r="M138" s="178" t="b">
        <f>IF(NOT(M10),INDEX('Project Financing'!6:6,'EBITDA and Capital Expenditures'!M137))</f>
        <v>0</v>
      </c>
      <c r="N138" s="178" t="b">
        <f>IF(NOT(N10),INDEX('Project Financing'!6:6,'EBITDA and Capital Expenditures'!N137))</f>
        <v>0</v>
      </c>
      <c r="O138" s="178" t="b">
        <f>IF(NOT(O10),INDEX('Project Financing'!6:6,'EBITDA and Capital Expenditures'!O137))</f>
        <v>0</v>
      </c>
      <c r="P138" s="178">
        <f>IF(NOT(P10),INDEX('Project Financing'!6:6,'EBITDA and Capital Expenditures'!P137))</f>
        <v>46143</v>
      </c>
      <c r="Q138" s="178">
        <f>IF(NOT(Q10),INDEX('Project Financing'!6:6,'EBITDA and Capital Expenditures'!Q137))</f>
        <v>46174</v>
      </c>
      <c r="R138" s="178">
        <f>IF(NOT(R10),INDEX('Project Financing'!6:6,'EBITDA and Capital Expenditures'!R137))</f>
        <v>46204</v>
      </c>
      <c r="S138" s="178">
        <f>IF(NOT(S10),INDEX('Project Financing'!6:6,'EBITDA and Capital Expenditures'!S137))</f>
        <v>46235</v>
      </c>
      <c r="T138" s="178">
        <f>IF(NOT(T10),INDEX('Project Financing'!6:6,'EBITDA and Capital Expenditures'!T137))</f>
        <v>46266</v>
      </c>
      <c r="U138" s="178">
        <f>IF(NOT(U10),INDEX('Project Financing'!6:6,'EBITDA and Capital Expenditures'!U137))</f>
        <v>46296</v>
      </c>
      <c r="V138" s="178">
        <f>IF(NOT(V10),INDEX('Project Financing'!6:6,'EBITDA and Capital Expenditures'!V137))</f>
        <v>46327</v>
      </c>
      <c r="W138" s="178">
        <f>IF(NOT(W10),INDEX('Project Financing'!6:6,'EBITDA and Capital Expenditures'!W137))</f>
        <v>46357</v>
      </c>
      <c r="X138" s="178">
        <f>IF(NOT(X10),INDEX('Project Financing'!6:6,'EBITDA and Capital Expenditures'!X137))</f>
        <v>46388</v>
      </c>
      <c r="Y138" s="178">
        <f>IF(NOT(Y10),INDEX('Project Financing'!6:6,'EBITDA and Capital Expenditures'!Y137))</f>
        <v>46419</v>
      </c>
      <c r="Z138" s="178">
        <f>IF(NOT(Z10),INDEX('Project Financing'!6:6,'EBITDA and Capital Expenditures'!Z137))</f>
        <v>46447</v>
      </c>
      <c r="AA138" s="178">
        <f>IF(NOT(AA10),INDEX('Project Financing'!6:6,'EBITDA and Capital Expenditures'!AA137))</f>
        <v>46478</v>
      </c>
      <c r="AB138" s="178">
        <f>IF(NOT(AB10),INDEX('Project Financing'!6:6,'EBITDA and Capital Expenditures'!AB137))</f>
        <v>46508</v>
      </c>
      <c r="AC138" s="178">
        <f>IF(NOT(AC10),INDEX('Project Financing'!6:6,'EBITDA and Capital Expenditures'!AC137))</f>
        <v>46539</v>
      </c>
      <c r="AD138" s="178">
        <f>IF(NOT(AD10),INDEX('Project Financing'!6:6,'EBITDA and Capital Expenditures'!AD137))</f>
        <v>46569</v>
      </c>
      <c r="AE138" s="178">
        <f>IF(NOT(AE10),INDEX('Project Financing'!6:6,'EBITDA and Capital Expenditures'!AE137))</f>
        <v>46600</v>
      </c>
      <c r="AF138" s="178">
        <f>IF(NOT(AF10),INDEX('Project Financing'!6:6,'EBITDA and Capital Expenditures'!AF137))</f>
        <v>46631</v>
      </c>
      <c r="AG138" s="178">
        <f>IF(NOT(AG10),INDEX('Project Financing'!6:6,'EBITDA and Capital Expenditures'!AG137))</f>
        <v>46661</v>
      </c>
      <c r="AH138" s="178">
        <f>IF(NOT(AH10),INDEX('Project Financing'!6:6,'EBITDA and Capital Expenditures'!AH137))</f>
        <v>46692</v>
      </c>
      <c r="AI138" s="178">
        <f>IF(NOT(AI10),INDEX('Project Financing'!6:6,'EBITDA and Capital Expenditures'!AI137))</f>
        <v>46722</v>
      </c>
      <c r="AJ138" s="178">
        <f>IF(NOT(AJ10),INDEX('Project Financing'!6:6,'EBITDA and Capital Expenditures'!AJ137))</f>
        <v>46753</v>
      </c>
      <c r="AK138" s="178">
        <f>IF(NOT(AK10),INDEX('Project Financing'!6:6,'EBITDA and Capital Expenditures'!AK137))</f>
        <v>46784</v>
      </c>
      <c r="AL138" s="178">
        <f>IF(NOT(AL10),INDEX('Project Financing'!6:6,'EBITDA and Capital Expenditures'!AL137))</f>
        <v>46813</v>
      </c>
      <c r="AM138" s="178">
        <f>IF(NOT(AM10),INDEX('Project Financing'!6:6,'EBITDA and Capital Expenditures'!AM137))</f>
        <v>46844</v>
      </c>
      <c r="AN138" s="178">
        <f>IF(NOT(AN10),INDEX('Project Financing'!6:6,'EBITDA and Capital Expenditures'!AN137))</f>
        <v>46874</v>
      </c>
      <c r="AO138" s="178">
        <f>IF(NOT(AO10),INDEX('Project Financing'!6:6,'EBITDA and Capital Expenditures'!AO137))</f>
        <v>46905</v>
      </c>
      <c r="AP138" s="178">
        <f>IF(NOT(AP10),INDEX('Project Financing'!6:6,'EBITDA and Capital Expenditures'!AP137))</f>
        <v>46935</v>
      </c>
      <c r="AQ138" s="178">
        <f>IF(NOT(AQ10),INDEX('Project Financing'!6:6,'EBITDA and Capital Expenditures'!AQ137))</f>
        <v>46966</v>
      </c>
      <c r="AR138" s="178">
        <f>IF(NOT(AR10),INDEX('Project Financing'!6:6,'EBITDA and Capital Expenditures'!AR137))</f>
        <v>46997</v>
      </c>
      <c r="AS138" s="178">
        <f>IF(NOT(AS10),INDEX('Project Financing'!6:6,'EBITDA and Capital Expenditures'!AS137))</f>
        <v>47027</v>
      </c>
      <c r="AT138" s="178">
        <f>IF(NOT(AT10),INDEX('Project Financing'!6:6,'EBITDA and Capital Expenditures'!AT137))</f>
        <v>47058</v>
      </c>
      <c r="AU138" s="178">
        <f>IF(NOT(AU10),INDEX('Project Financing'!6:6,'EBITDA and Capital Expenditures'!AU137))</f>
        <v>47088</v>
      </c>
      <c r="AV138" s="178">
        <f>IF(NOT(AV10),INDEX('Project Financing'!6:6,'EBITDA and Capital Expenditures'!AV137))</f>
        <v>47119</v>
      </c>
      <c r="AW138" s="178">
        <f>IF(NOT(AW10),INDEX('Project Financing'!6:6,'EBITDA and Capital Expenditures'!AW137))</f>
        <v>47150</v>
      </c>
      <c r="AX138" s="178">
        <f>IF(NOT(AX10),INDEX('Project Financing'!6:6,'EBITDA and Capital Expenditures'!AX137))</f>
        <v>47178</v>
      </c>
      <c r="AY138" s="178">
        <f>IF(NOT(AY10),INDEX('Project Financing'!6:6,'EBITDA and Capital Expenditures'!AY137))</f>
        <v>47209</v>
      </c>
      <c r="AZ138" s="178">
        <f>IF(NOT(AZ10),INDEX('Project Financing'!6:6,'EBITDA and Capital Expenditures'!AZ137))</f>
        <v>47239</v>
      </c>
      <c r="BA138" s="178">
        <f>IF(NOT(BA10),INDEX('Project Financing'!6:6,'EBITDA and Capital Expenditures'!BA137))</f>
        <v>47270</v>
      </c>
      <c r="BB138" s="178">
        <f>IF(NOT(BB10),INDEX('Project Financing'!6:6,'EBITDA and Capital Expenditures'!BB137))</f>
        <v>47300</v>
      </c>
      <c r="BC138" s="178">
        <f>IF(NOT(BC10),INDEX('Project Financing'!6:6,'EBITDA and Capital Expenditures'!BC137))</f>
        <v>47331</v>
      </c>
      <c r="BD138" s="178">
        <f>IF(NOT(BD10),INDEX('Project Financing'!6:6,'EBITDA and Capital Expenditures'!BD137))</f>
        <v>47362</v>
      </c>
      <c r="BE138" s="178">
        <f>IF(NOT(BE10),INDEX('Project Financing'!6:6,'EBITDA and Capital Expenditures'!BE137))</f>
        <v>47362</v>
      </c>
      <c r="BF138" s="178">
        <f>IF(NOT(BF10),INDEX('Project Financing'!6:6,'EBITDA and Capital Expenditures'!BF137))</f>
        <v>47543</v>
      </c>
      <c r="BG138" s="178">
        <f>IF(NOT(BG10),INDEX('Project Financing'!6:6,'EBITDA and Capital Expenditures'!BG137))</f>
        <v>47543</v>
      </c>
      <c r="BH138" s="178">
        <f>IF(NOT(BH10),INDEX('Project Financing'!6:6,'EBITDA and Capital Expenditures'!BH137))</f>
        <v>47727</v>
      </c>
      <c r="BI138" s="178">
        <f>IF(NOT(BI10),INDEX('Project Financing'!6:6,'EBITDA and Capital Expenditures'!BI137))</f>
        <v>47727</v>
      </c>
      <c r="BJ138" s="178">
        <f>IF(NOT(BJ10),INDEX('Project Financing'!6:6,'EBITDA and Capital Expenditures'!BJ137))</f>
        <v>47908</v>
      </c>
      <c r="BK138" s="178">
        <f>IF(NOT(BK10),INDEX('Project Financing'!6:6,'EBITDA and Capital Expenditures'!BK137))</f>
        <v>47908</v>
      </c>
      <c r="BL138" s="178">
        <f>IF(NOT(BL10),INDEX('Project Financing'!6:6,'EBITDA and Capital Expenditures'!BL137))</f>
        <v>48092</v>
      </c>
      <c r="BM138" s="178">
        <f>IF(NOT(BM10),INDEX('Project Financing'!6:6,'EBITDA and Capital Expenditures'!BM137))</f>
        <v>48092</v>
      </c>
      <c r="BN138" s="178">
        <f>IF(NOT(BN10),INDEX('Project Financing'!6:6,'EBITDA and Capital Expenditures'!BN137))</f>
        <v>48274</v>
      </c>
      <c r="BO138" s="178">
        <f>IF(NOT(BO10),INDEX('Project Financing'!6:6,'EBITDA and Capital Expenditures'!BO137))</f>
        <v>48274</v>
      </c>
      <c r="BP138" s="178">
        <f>IF(NOT(BP10),INDEX('Project Financing'!6:6,'EBITDA and Capital Expenditures'!BP137))</f>
        <v>48458</v>
      </c>
      <c r="BQ138" s="178">
        <f>IF(NOT(BQ10),INDEX('Project Financing'!6:6,'EBITDA and Capital Expenditures'!BQ137))</f>
        <v>48458</v>
      </c>
      <c r="BR138" s="178">
        <f>IF(NOT(BR10),INDEX('Project Financing'!6:6,'EBITDA and Capital Expenditures'!BR137))</f>
        <v>48639</v>
      </c>
      <c r="BS138" s="178">
        <f>IF(NOT(BS10),INDEX('Project Financing'!6:6,'EBITDA and Capital Expenditures'!BS137))</f>
        <v>48639</v>
      </c>
      <c r="BT138" s="178">
        <f>IF(NOT(BT10),INDEX('Project Financing'!6:6,'EBITDA and Capital Expenditures'!BT137))</f>
        <v>48823</v>
      </c>
      <c r="BU138" s="178">
        <f>IF(NOT(BU10),INDEX('Project Financing'!6:6,'EBITDA and Capital Expenditures'!BU137))</f>
        <v>48823</v>
      </c>
      <c r="BV138" s="178">
        <f>IF(NOT(BV10),INDEX('Project Financing'!6:6,'EBITDA and Capital Expenditures'!BV137))</f>
        <v>49004</v>
      </c>
      <c r="BW138" s="178">
        <f>IF(NOT(BW10),INDEX('Project Financing'!6:6,'EBITDA and Capital Expenditures'!BW137))</f>
        <v>49004</v>
      </c>
      <c r="BX138" s="178">
        <f>IF(NOT(BX10),INDEX('Project Financing'!6:6,'EBITDA and Capital Expenditures'!BX137))</f>
        <v>49188</v>
      </c>
      <c r="BY138" s="178">
        <f>IF(NOT(BY10),INDEX('Project Financing'!6:6,'EBITDA and Capital Expenditures'!BY137))</f>
        <v>49188</v>
      </c>
      <c r="BZ138" s="178">
        <f>IF(NOT(BZ10),INDEX('Project Financing'!6:6,'EBITDA and Capital Expenditures'!BZ137))</f>
        <v>49369</v>
      </c>
      <c r="CA138" s="178">
        <f>IF(NOT(CA10),INDEX('Project Financing'!6:6,'EBITDA and Capital Expenditures'!CA137))</f>
        <v>49369</v>
      </c>
      <c r="CB138" s="178">
        <f>IF(NOT(CB10),INDEX('Project Financing'!6:6,'EBITDA and Capital Expenditures'!CB137))</f>
        <v>49553</v>
      </c>
      <c r="CC138" s="178">
        <f>IF(NOT(CC10),INDEX('Project Financing'!6:6,'EBITDA and Capital Expenditures'!CC137))</f>
        <v>49553</v>
      </c>
      <c r="CD138" s="178">
        <f>IF(NOT(CD10),INDEX('Project Financing'!6:6,'EBITDA and Capital Expenditures'!CD137))</f>
        <v>49735</v>
      </c>
      <c r="CE138" s="178">
        <f>IF(NOT(CE10),INDEX('Project Financing'!6:6,'EBITDA and Capital Expenditures'!CE137))</f>
        <v>49735</v>
      </c>
      <c r="CF138" s="178">
        <f>IF(NOT(CF10),INDEX('Project Financing'!6:6,'EBITDA and Capital Expenditures'!CF137))</f>
        <v>49919</v>
      </c>
      <c r="CG138" s="178">
        <f>IF(NOT(CG10),INDEX('Project Financing'!6:6,'EBITDA and Capital Expenditures'!CG137))</f>
        <v>49919</v>
      </c>
      <c r="CH138" s="178">
        <f>IF(NOT(CH10),INDEX('Project Financing'!6:6,'EBITDA and Capital Expenditures'!CH137))</f>
        <v>50100</v>
      </c>
      <c r="CI138" s="178">
        <f>IF(NOT(CI10),INDEX('Project Financing'!6:6,'EBITDA and Capital Expenditures'!CI137))</f>
        <v>50100</v>
      </c>
      <c r="CJ138" s="178">
        <f>IF(NOT(CJ10),INDEX('Project Financing'!6:6,'EBITDA and Capital Expenditures'!CJ137))</f>
        <v>50284</v>
      </c>
      <c r="CK138" s="178">
        <f>IF(NOT(CK10),INDEX('Project Financing'!6:6,'EBITDA and Capital Expenditures'!CK137))</f>
        <v>50284</v>
      </c>
      <c r="CL138" s="178">
        <f>IF(NOT(CL10),INDEX('Project Financing'!6:6,'EBITDA and Capital Expenditures'!CL137))</f>
        <v>50465</v>
      </c>
      <c r="CM138" s="178">
        <f>IF(NOT(CM10),INDEX('Project Financing'!6:6,'EBITDA and Capital Expenditures'!CM137))</f>
        <v>50465</v>
      </c>
      <c r="CN138" s="178">
        <f>IF(NOT(CN10),INDEX('Project Financing'!6:6,'EBITDA and Capital Expenditures'!CN137))</f>
        <v>50649</v>
      </c>
      <c r="CO138" s="178">
        <f>IF(NOT(CO10),INDEX('Project Financing'!6:6,'EBITDA and Capital Expenditures'!CO137))</f>
        <v>50649</v>
      </c>
      <c r="CP138" s="178">
        <f>IF(NOT(CP10),INDEX('Project Financing'!6:6,'EBITDA and Capital Expenditures'!CP137))</f>
        <v>50830</v>
      </c>
      <c r="CQ138" s="178">
        <f>IF(NOT(CQ10),INDEX('Project Financing'!6:6,'EBITDA and Capital Expenditures'!CQ137))</f>
        <v>50830</v>
      </c>
      <c r="CR138" s="178">
        <f>IF(NOT(CR10),INDEX('Project Financing'!6:6,'EBITDA and Capital Expenditures'!CR137))</f>
        <v>51014</v>
      </c>
      <c r="CS138" s="178">
        <f>IF(NOT(CS10),INDEX('Project Financing'!6:6,'EBITDA and Capital Expenditures'!CS137))</f>
        <v>51014</v>
      </c>
      <c r="CT138" s="178">
        <f>IF(NOT(CT10),INDEX('Project Financing'!6:6,'EBITDA and Capital Expenditures'!CT137))</f>
        <v>51196</v>
      </c>
      <c r="CU138" s="178">
        <f>IF(NOT(CU10),INDEX('Project Financing'!6:6,'EBITDA and Capital Expenditures'!CU137))</f>
        <v>51196</v>
      </c>
      <c r="CV138" s="178">
        <f>IF(NOT(CV10),INDEX('Project Financing'!6:6,'EBITDA and Capital Expenditures'!CV137))</f>
        <v>51380</v>
      </c>
      <c r="CW138" s="178">
        <f>IF(NOT(CW10),INDEX('Project Financing'!6:6,'EBITDA and Capital Expenditures'!CW137))</f>
        <v>51380</v>
      </c>
      <c r="CX138" s="178">
        <f>IF(NOT(CX10),INDEX('Project Financing'!6:6,'EBITDA and Capital Expenditures'!CX137))</f>
        <v>51561</v>
      </c>
      <c r="CY138" s="178">
        <f>IF(NOT(CY10),INDEX('Project Financing'!6:6,'EBITDA and Capital Expenditures'!CY137))</f>
        <v>51561</v>
      </c>
      <c r="CZ138" s="178">
        <f>IF(NOT(CZ10),INDEX('Project Financing'!6:6,'EBITDA and Capital Expenditures'!CZ137))</f>
        <v>51745</v>
      </c>
      <c r="DA138" s="178">
        <f>IF(NOT(DA10),INDEX('Project Financing'!6:6,'EBITDA and Capital Expenditures'!DA137))</f>
        <v>51745</v>
      </c>
      <c r="DB138" s="178">
        <f>IF(NOT(DB10),INDEX('Project Financing'!6:6,'EBITDA and Capital Expenditures'!DB137))</f>
        <v>51926</v>
      </c>
      <c r="DC138" s="178">
        <f>IF(NOT(DC10),INDEX('Project Financing'!6:6,'EBITDA and Capital Expenditures'!DC137))</f>
        <v>51926</v>
      </c>
      <c r="DD138" s="178">
        <f>IF(NOT(DD10),INDEX('Project Financing'!6:6,'EBITDA and Capital Expenditures'!DD137))</f>
        <v>52110</v>
      </c>
      <c r="DE138" s="178">
        <f>IF(NOT(DE10),INDEX('Project Financing'!6:6,'EBITDA and Capital Expenditures'!DE137))</f>
        <v>52110</v>
      </c>
      <c r="DF138" s="178">
        <f>IF(NOT(DF10),INDEX('Project Financing'!6:6,'EBITDA and Capital Expenditures'!DF137))</f>
        <v>52291</v>
      </c>
      <c r="DG138" s="178">
        <f>IF(NOT(DG10),INDEX('Project Financing'!6:6,'EBITDA and Capital Expenditures'!DG137))</f>
        <v>52291</v>
      </c>
      <c r="DH138" s="178">
        <f>IF(NOT(DH10),INDEX('Project Financing'!6:6,'EBITDA and Capital Expenditures'!DH137))</f>
        <v>52475</v>
      </c>
      <c r="DI138" s="178">
        <f>IF(NOT(DI10),INDEX('Project Financing'!6:6,'EBITDA and Capital Expenditures'!DI137))</f>
        <v>52475</v>
      </c>
      <c r="DJ138" s="178">
        <f>IF(NOT(DJ10),INDEX('Project Financing'!6:6,'EBITDA and Capital Expenditures'!DJ137))</f>
        <v>52657</v>
      </c>
      <c r="DK138" s="178">
        <f>IF(NOT(DK10),INDEX('Project Financing'!6:6,'EBITDA and Capital Expenditures'!DK137))</f>
        <v>52657</v>
      </c>
      <c r="DL138" s="178">
        <f>IF(NOT(DL10),INDEX('Project Financing'!6:6,'EBITDA and Capital Expenditures'!DL137))</f>
        <v>52841</v>
      </c>
      <c r="DM138" s="178">
        <f>IF(NOT(DM10),INDEX('Project Financing'!6:6,'EBITDA and Capital Expenditures'!DM137))</f>
        <v>52841</v>
      </c>
      <c r="DN138" s="178">
        <f>IF(NOT(DN10),INDEX('Project Financing'!6:6,'EBITDA and Capital Expenditures'!DN137))</f>
        <v>53022</v>
      </c>
      <c r="DO138" s="178">
        <f>IF(NOT(DO10),INDEX('Project Financing'!6:6,'EBITDA and Capital Expenditures'!DO137))</f>
        <v>53022</v>
      </c>
      <c r="DP138" s="178">
        <f>IF(NOT(DP10),INDEX('Project Financing'!6:6,'EBITDA and Capital Expenditures'!DP137))</f>
        <v>53206</v>
      </c>
      <c r="DQ138" s="178">
        <f>IF(NOT(DQ10),INDEX('Project Financing'!6:6,'EBITDA and Capital Expenditures'!DQ137))</f>
        <v>53206</v>
      </c>
      <c r="DR138" s="178">
        <f>IF(NOT(DR10),INDEX('Project Financing'!6:6,'EBITDA and Capital Expenditures'!DR137))</f>
        <v>53387</v>
      </c>
      <c r="DS138" s="178">
        <f>IF(NOT(DS10),INDEX('Project Financing'!6:6,'EBITDA and Capital Expenditures'!DS137))</f>
        <v>53387</v>
      </c>
      <c r="DT138" s="178">
        <f>IF(NOT(DT10),INDEX('Project Financing'!6:6,'EBITDA and Capital Expenditures'!DT137))</f>
        <v>53571</v>
      </c>
      <c r="DU138" s="178">
        <f>IF(NOT(DU10),INDEX('Project Financing'!6:6,'EBITDA and Capital Expenditures'!DU137))</f>
        <v>53571</v>
      </c>
      <c r="DV138" s="178">
        <f>IF(NOT(DV10),INDEX('Project Financing'!6:6,'EBITDA and Capital Expenditures'!DV137))</f>
        <v>53752</v>
      </c>
      <c r="DW138" s="178">
        <f>IF(NOT(DW10),INDEX('Project Financing'!6:6,'EBITDA and Capital Expenditures'!DW137))</f>
        <v>53752</v>
      </c>
      <c r="DX138" s="178">
        <f>IF(NOT(DX10),INDEX('Project Financing'!6:6,'EBITDA and Capital Expenditures'!DX137))</f>
        <v>53936</v>
      </c>
      <c r="DY138" s="178">
        <f>IF(NOT(DY10),INDEX('Project Financing'!6:6,'EBITDA and Capital Expenditures'!DY137))</f>
        <v>53936</v>
      </c>
      <c r="DZ138" s="178">
        <f>IF(NOT(DZ10),INDEX('Project Financing'!6:6,'EBITDA and Capital Expenditures'!DZ137))</f>
        <v>54118</v>
      </c>
      <c r="EA138" s="178">
        <f>IF(NOT(EA10),INDEX('Project Financing'!6:6,'EBITDA and Capital Expenditures'!EA137))</f>
        <v>54118</v>
      </c>
      <c r="EB138" s="178">
        <f>IF(NOT(EB10),INDEX('Project Financing'!6:6,'EBITDA and Capital Expenditures'!EB137))</f>
        <v>54302</v>
      </c>
      <c r="EC138" s="178">
        <f>IF(NOT(EC10),INDEX('Project Financing'!6:6,'EBITDA and Capital Expenditures'!EC137))</f>
        <v>54302</v>
      </c>
      <c r="ED138" s="178">
        <f>IF(NOT(ED10),INDEX('Project Financing'!6:6,'EBITDA and Capital Expenditures'!ED137))</f>
        <v>54483</v>
      </c>
      <c r="EE138" s="178">
        <f>IF(NOT(EE10),INDEX('Project Financing'!6:6,'EBITDA and Capital Expenditures'!EE137))</f>
        <v>54483</v>
      </c>
      <c r="EF138" s="178">
        <f>IF(NOT(EF10),INDEX('Project Financing'!6:6,'EBITDA and Capital Expenditures'!EF137))</f>
        <v>54667</v>
      </c>
      <c r="EG138" s="178">
        <f>IF(NOT(EG10),INDEX('Project Financing'!6:6,'EBITDA and Capital Expenditures'!EG137))</f>
        <v>54667</v>
      </c>
      <c r="EH138" s="178">
        <f>IF(NOT(EH10),INDEX('Project Financing'!6:6,'EBITDA and Capital Expenditures'!EH137))</f>
        <v>54848</v>
      </c>
      <c r="EI138" s="178">
        <f>IF(NOT(EI10),INDEX('Project Financing'!6:6,'EBITDA and Capital Expenditures'!EI137))</f>
        <v>54848</v>
      </c>
      <c r="EJ138" s="178">
        <f>IF(NOT(EJ10),INDEX('Project Financing'!6:6,'EBITDA and Capital Expenditures'!EJ137))</f>
        <v>55032</v>
      </c>
      <c r="EK138" s="178">
        <f>IF(NOT(EK10),INDEX('Project Financing'!6:6,'EBITDA and Capital Expenditures'!EK137))</f>
        <v>55032</v>
      </c>
      <c r="EL138" s="178">
        <f>IF(NOT(EL10),INDEX('Project Financing'!6:6,'EBITDA and Capital Expenditures'!EL137))</f>
        <v>55213</v>
      </c>
      <c r="EM138" s="178">
        <f>IF(NOT(EM10),INDEX('Project Financing'!6:6,'EBITDA and Capital Expenditures'!EM137))</f>
        <v>55213</v>
      </c>
      <c r="EN138" s="178">
        <f>IF(NOT(EN10),INDEX('Project Financing'!6:6,'EBITDA and Capital Expenditures'!EN137))</f>
        <v>55397</v>
      </c>
      <c r="EO138" s="178">
        <f>IF(NOT(EO10),INDEX('Project Financing'!6:6,'EBITDA and Capital Expenditures'!EO137))</f>
        <v>55397</v>
      </c>
      <c r="EP138" s="178">
        <f>IF(NOT(EP10),INDEX('Project Financing'!6:6,'EBITDA and Capital Expenditures'!EP137))</f>
        <v>55579</v>
      </c>
      <c r="EQ138" s="178">
        <f>IF(NOT(EQ10),INDEX('Project Financing'!6:6,'EBITDA and Capital Expenditures'!EQ137))</f>
        <v>55579</v>
      </c>
      <c r="ER138" s="178">
        <f>IF(NOT(ER10),INDEX('Project Financing'!6:6,'EBITDA and Capital Expenditures'!ER137))</f>
        <v>55763</v>
      </c>
      <c r="ES138" s="178">
        <f>IF(NOT(ES10),INDEX('Project Financing'!6:6,'EBITDA and Capital Expenditures'!ES137))</f>
        <v>55763</v>
      </c>
      <c r="ET138" s="178">
        <f>IF(NOT(ET10),INDEX('Project Financing'!6:6,'EBITDA and Capital Expenditures'!ET137))</f>
        <v>55944</v>
      </c>
      <c r="EU138" s="178">
        <f>IF(NOT(EU10),INDEX('Project Financing'!6:6,'EBITDA and Capital Expenditures'!EU137))</f>
        <v>55944</v>
      </c>
      <c r="EV138" s="178">
        <f>IF(NOT(EV10),INDEX('Project Financing'!6:6,'EBITDA and Capital Expenditures'!EV137))</f>
        <v>56128</v>
      </c>
      <c r="EW138" s="178">
        <f>IF(NOT(EW10),INDEX('Project Financing'!6:6,'EBITDA and Capital Expenditures'!EW137))</f>
        <v>56128</v>
      </c>
      <c r="EX138" s="178">
        <f>IF(NOT(EX10),INDEX('Project Financing'!6:6,'EBITDA and Capital Expenditures'!EX137))</f>
        <v>56309</v>
      </c>
      <c r="EY138" s="178">
        <f>IF(NOT(EY10),INDEX('Project Financing'!6:6,'EBITDA and Capital Expenditures'!EY137))</f>
        <v>56309</v>
      </c>
      <c r="EZ138" s="178">
        <f>IF(NOT(EZ10),INDEX('Project Financing'!6:6,'EBITDA and Capital Expenditures'!EZ137))</f>
        <v>56493</v>
      </c>
      <c r="FA138" s="178">
        <f>IF(NOT(FA10),INDEX('Project Financing'!6:6,'EBITDA and Capital Expenditures'!FA137))</f>
        <v>56493</v>
      </c>
      <c r="FB138" s="178">
        <f>IF(NOT(FB10),INDEX('Project Financing'!6:6,'EBITDA and Capital Expenditures'!FB137))</f>
        <v>56674</v>
      </c>
      <c r="FC138" s="178">
        <f>IF(NOT(FC10),INDEX('Project Financing'!6:6,'EBITDA and Capital Expenditures'!FC137))</f>
        <v>56674</v>
      </c>
      <c r="FD138" s="178">
        <f>IF(NOT(FD10),INDEX('Project Financing'!6:6,'EBITDA and Capital Expenditures'!FD137))</f>
        <v>56858</v>
      </c>
      <c r="FE138" s="178">
        <f>IF(NOT(FE10),INDEX('Project Financing'!6:6,'EBITDA and Capital Expenditures'!FE137))</f>
        <v>56858</v>
      </c>
      <c r="FF138" s="178">
        <f>IF(NOT(FF10),INDEX('Project Financing'!6:6,'EBITDA and Capital Expenditures'!FF137))</f>
        <v>57040</v>
      </c>
      <c r="FG138" s="178">
        <f>IF(NOT(FG10),INDEX('Project Financing'!6:6,'EBITDA and Capital Expenditures'!FG137))</f>
        <v>57040</v>
      </c>
      <c r="FH138" s="178">
        <f>IF(NOT(FH10),INDEX('Project Financing'!6:6,'EBITDA and Capital Expenditures'!FH137))</f>
        <v>57224</v>
      </c>
      <c r="FI138" s="178">
        <f>IF(NOT(FI10),INDEX('Project Financing'!6:6,'EBITDA and Capital Expenditures'!FI137))</f>
        <v>57224</v>
      </c>
      <c r="FJ138" s="178">
        <f>IF(NOT(FJ10),INDEX('Project Financing'!6:6,'EBITDA and Capital Expenditures'!FJ137))</f>
        <v>57405</v>
      </c>
      <c r="FK138" s="178">
        <f>IF(NOT(FK10),INDEX('Project Financing'!6:6,'EBITDA and Capital Expenditures'!FK137))</f>
        <v>57405</v>
      </c>
      <c r="FL138" s="178">
        <f>IF(NOT(FL10),INDEX('Project Financing'!6:6,'EBITDA and Capital Expenditures'!FL137))</f>
        <v>57589</v>
      </c>
      <c r="FM138" s="178">
        <f>IF(NOT(FM10),INDEX('Project Financing'!6:6,'EBITDA and Capital Expenditures'!FM137))</f>
        <v>57589</v>
      </c>
      <c r="FN138" s="178">
        <f>IF(NOT(FN10),INDEX('Project Financing'!6:6,'EBITDA and Capital Expenditures'!FN137))</f>
        <v>57770</v>
      </c>
      <c r="FO138" s="178">
        <f>IF(NOT(FO10),INDEX('Project Financing'!6:6,'EBITDA and Capital Expenditures'!FO137))</f>
        <v>57770</v>
      </c>
      <c r="FP138" s="178">
        <f>IF(NOT(FP10),INDEX('Project Financing'!6:6,'EBITDA and Capital Expenditures'!FP137))</f>
        <v>57954</v>
      </c>
      <c r="FQ138" s="178">
        <f>IF(NOT(FQ10),INDEX('Project Financing'!6:6,'EBITDA and Capital Expenditures'!FQ137))</f>
        <v>57954</v>
      </c>
      <c r="FR138" s="178">
        <f>IF(NOT(FR10),INDEX('Project Financing'!6:6,'EBITDA and Capital Expenditures'!FR137))</f>
        <v>58135</v>
      </c>
      <c r="FS138" s="178">
        <f>IF(NOT(FS10),INDEX('Project Financing'!6:6,'EBITDA and Capital Expenditures'!FS137))</f>
        <v>58135</v>
      </c>
      <c r="FT138" s="178">
        <f>IF(NOT(FT10),INDEX('Project Financing'!6:6,'EBITDA and Capital Expenditures'!FT137))</f>
        <v>58319</v>
      </c>
      <c r="FU138" s="178">
        <f>IF(NOT(FU10),INDEX('Project Financing'!6:6,'EBITDA and Capital Expenditures'!FU137))</f>
        <v>58319</v>
      </c>
      <c r="FV138" s="178">
        <f>IF(NOT(FV10),INDEX('Project Financing'!6:6,'EBITDA and Capital Expenditures'!FV137))</f>
        <v>58501</v>
      </c>
      <c r="FW138" s="178">
        <f>IF(NOT(FW10),INDEX('Project Financing'!6:6,'EBITDA and Capital Expenditures'!FW137))</f>
        <v>58501</v>
      </c>
      <c r="FX138" s="178">
        <f>IF(NOT(FX10),INDEX('Project Financing'!6:6,'EBITDA and Capital Expenditures'!FX137))</f>
        <v>58685</v>
      </c>
      <c r="FY138" s="178">
        <f>IF(NOT(FY10),INDEX('Project Financing'!6:6,'EBITDA and Capital Expenditures'!FY137))</f>
        <v>58685</v>
      </c>
      <c r="FZ138" s="178">
        <f>IF(NOT(FZ10),INDEX('Project Financing'!6:6,'EBITDA and Capital Expenditures'!FZ137))</f>
        <v>58866</v>
      </c>
      <c r="GA138" s="178">
        <f>IF(NOT(GA10),INDEX('Project Financing'!6:6,'EBITDA and Capital Expenditures'!GA137))</f>
        <v>58866</v>
      </c>
      <c r="GB138" s="178">
        <f>IF(NOT(GB10),INDEX('Project Financing'!6:6,'EBITDA and Capital Expenditures'!GB137))</f>
        <v>59050</v>
      </c>
      <c r="GC138" s="178">
        <f>IF(NOT(GC10),INDEX('Project Financing'!6:6,'EBITDA and Capital Expenditures'!GC137))</f>
        <v>59050</v>
      </c>
      <c r="GD138" s="178">
        <f>IF(NOT(GD10),INDEX('Project Financing'!6:6,'EBITDA and Capital Expenditures'!GD137))</f>
        <v>59231</v>
      </c>
      <c r="GE138" s="178">
        <f>IF(NOT(GE10),INDEX('Project Financing'!6:6,'EBITDA and Capital Expenditures'!GE137))</f>
        <v>59231</v>
      </c>
      <c r="GF138" s="178">
        <f>IF(NOT(GF10),INDEX('Project Financing'!6:6,'EBITDA and Capital Expenditures'!GF137))</f>
        <v>59415</v>
      </c>
      <c r="GG138" s="178">
        <f>IF(NOT(GG10),INDEX('Project Financing'!6:6,'EBITDA and Capital Expenditures'!GG137))</f>
        <v>59415</v>
      </c>
      <c r="GH138" s="178">
        <f>IF(NOT(GH10),INDEX('Project Financing'!6:6,'EBITDA and Capital Expenditures'!GH137))</f>
        <v>59596</v>
      </c>
      <c r="GI138" s="178">
        <f>IF(NOT(GI10),INDEX('Project Financing'!6:6,'EBITDA and Capital Expenditures'!GI137))</f>
        <v>59596</v>
      </c>
      <c r="GJ138" s="178">
        <f>IF(NOT(GJ10),INDEX('Project Financing'!6:6,'EBITDA and Capital Expenditures'!GJ137))</f>
        <v>59780</v>
      </c>
      <c r="GK138" s="178">
        <f>IF(NOT(GK10),INDEX('Project Financing'!6:6,'EBITDA and Capital Expenditures'!GK137))</f>
        <v>59780</v>
      </c>
      <c r="GL138" s="178">
        <f>IF(NOT(GL10),INDEX('Project Financing'!6:6,'EBITDA and Capital Expenditures'!GL137))</f>
        <v>59962</v>
      </c>
      <c r="GM138" s="178">
        <f>IF(NOT(GM10),INDEX('Project Financing'!6:6,'EBITDA and Capital Expenditures'!GM137))</f>
        <v>59962</v>
      </c>
      <c r="GN138" s="178">
        <f>IF(NOT(GN10),INDEX('Project Financing'!6:6,'EBITDA and Capital Expenditures'!GN137))</f>
        <v>60146</v>
      </c>
      <c r="GO138" s="178">
        <f>IF(NOT(GO10),INDEX('Project Financing'!6:6,'EBITDA and Capital Expenditures'!GO137))</f>
        <v>60146</v>
      </c>
      <c r="GP138" s="178">
        <f>IF(NOT(GP10),INDEX('Project Financing'!6:6,'EBITDA and Capital Expenditures'!GP137))</f>
        <v>60327</v>
      </c>
      <c r="GQ138" s="178">
        <f>IF(NOT(GQ10),INDEX('Project Financing'!6:6,'EBITDA and Capital Expenditures'!GQ137))</f>
        <v>60327</v>
      </c>
      <c r="GR138" s="178">
        <f>IF(NOT(GR10),INDEX('Project Financing'!6:6,'EBITDA and Capital Expenditures'!GR137))</f>
        <v>60511</v>
      </c>
      <c r="GS138" s="178">
        <f>IF(NOT(GS10),INDEX('Project Financing'!6:6,'EBITDA and Capital Expenditures'!GS137))</f>
        <v>60511</v>
      </c>
      <c r="GT138" s="178">
        <f>IF(NOT(GT10),INDEX('Project Financing'!6:6,'EBITDA and Capital Expenditures'!GT137))</f>
        <v>60692</v>
      </c>
      <c r="GU138" s="178">
        <f>IF(NOT(GU10),INDEX('Project Financing'!6:6,'EBITDA and Capital Expenditures'!GU137))</f>
        <v>60692</v>
      </c>
      <c r="GV138" s="178">
        <f>IF(NOT(GV10),INDEX('Project Financing'!6:6,'EBITDA and Capital Expenditures'!GV137))</f>
        <v>60876</v>
      </c>
      <c r="GW138" s="178">
        <f>IF(NOT(GW10),INDEX('Project Financing'!6:6,'EBITDA and Capital Expenditures'!GW137))</f>
        <v>60876</v>
      </c>
    </row>
    <row r="139" spans="1:205" x14ac:dyDescent="0.3">
      <c r="F139" s="7"/>
      <c r="L139" s="48"/>
      <c r="M139" s="48"/>
      <c r="N139" s="48"/>
      <c r="O139" s="48"/>
      <c r="P139" s="48"/>
      <c r="Q139" s="48"/>
      <c r="R139" s="48"/>
      <c r="S139" s="48"/>
      <c r="T139" s="48"/>
      <c r="U139" s="48"/>
      <c r="V139" s="48"/>
      <c r="W139" s="48"/>
      <c r="X139" s="48"/>
      <c r="Y139" s="48"/>
      <c r="Z139" s="48"/>
      <c r="AA139" s="48"/>
      <c r="AB139" s="48"/>
      <c r="AC139" s="48"/>
      <c r="AD139" s="48"/>
      <c r="AE139" s="48"/>
      <c r="AF139" s="48"/>
      <c r="AG139" s="48"/>
      <c r="AH139" s="48"/>
      <c r="AI139" s="48"/>
      <c r="AJ139" s="48"/>
      <c r="AK139" s="48"/>
      <c r="AL139" s="48"/>
      <c r="AM139" s="48"/>
      <c r="AN139" s="48"/>
      <c r="AO139" s="48"/>
      <c r="AP139" s="48"/>
      <c r="AQ139" s="48"/>
      <c r="AR139" s="48"/>
      <c r="AS139" s="48"/>
      <c r="AT139" s="48"/>
      <c r="AU139" s="48"/>
      <c r="AV139" s="48"/>
      <c r="AW139" s="48"/>
      <c r="AX139" s="48"/>
      <c r="AY139" s="48"/>
      <c r="AZ139" s="48"/>
      <c r="BA139" s="48"/>
      <c r="BB139" s="48"/>
      <c r="BC139" s="48"/>
      <c r="BD139" s="48"/>
      <c r="BE139" s="48"/>
      <c r="BF139" s="48"/>
      <c r="BG139" s="48"/>
      <c r="BH139" s="48"/>
      <c r="BI139" s="48"/>
      <c r="BJ139" s="48"/>
      <c r="BK139" s="48"/>
      <c r="BL139" s="48"/>
      <c r="BM139" s="48"/>
      <c r="BN139" s="48"/>
      <c r="BO139" s="48"/>
      <c r="BP139" s="48"/>
      <c r="BQ139" s="48"/>
      <c r="BR139" s="48"/>
      <c r="BS139" s="48"/>
      <c r="BT139" s="48"/>
      <c r="BU139" s="48"/>
      <c r="BV139" s="48"/>
      <c r="BW139" s="48"/>
      <c r="BX139" s="48"/>
      <c r="BY139" s="48"/>
      <c r="BZ139" s="48"/>
      <c r="CA139" s="48"/>
      <c r="CB139" s="48"/>
      <c r="CC139" s="48"/>
      <c r="CD139" s="48"/>
      <c r="CE139" s="48"/>
      <c r="CF139" s="48"/>
      <c r="CG139" s="48"/>
      <c r="CH139" s="48"/>
      <c r="CI139" s="48"/>
      <c r="CJ139" s="48"/>
      <c r="CK139" s="48"/>
      <c r="CL139" s="48"/>
      <c r="CM139" s="48"/>
      <c r="CN139" s="48"/>
      <c r="CO139" s="48"/>
      <c r="CP139" s="48"/>
      <c r="CQ139" s="48"/>
      <c r="CR139" s="48"/>
      <c r="CS139" s="48"/>
      <c r="CT139" s="48"/>
      <c r="CU139" s="48"/>
      <c r="CV139" s="48"/>
      <c r="CW139" s="48"/>
      <c r="CX139" s="48"/>
      <c r="CY139" s="48"/>
      <c r="CZ139" s="48"/>
      <c r="DA139" s="48"/>
      <c r="DB139" s="48"/>
      <c r="DC139" s="48"/>
      <c r="DD139" s="48"/>
      <c r="DE139" s="48"/>
      <c r="DF139" s="48"/>
      <c r="DG139" s="48"/>
      <c r="DH139" s="48"/>
      <c r="DI139" s="48"/>
      <c r="DJ139" s="48"/>
      <c r="DK139" s="48"/>
      <c r="DL139" s="48"/>
      <c r="DM139" s="48"/>
      <c r="DN139" s="48"/>
      <c r="DO139" s="48"/>
      <c r="DP139" s="48"/>
      <c r="DQ139" s="48"/>
      <c r="DR139" s="48"/>
      <c r="DS139" s="48"/>
      <c r="DT139" s="48"/>
      <c r="DU139" s="48"/>
      <c r="DV139" s="48"/>
      <c r="DW139" s="48"/>
      <c r="DX139" s="48"/>
      <c r="DY139" s="48"/>
      <c r="DZ139" s="48"/>
      <c r="EA139" s="48"/>
      <c r="EB139" s="48"/>
      <c r="EC139" s="48"/>
      <c r="ED139" s="48"/>
      <c r="EE139" s="48"/>
      <c r="EF139" s="48"/>
      <c r="EG139" s="48"/>
      <c r="EH139" s="48"/>
      <c r="EI139" s="48"/>
      <c r="EJ139" s="48"/>
      <c r="EK139" s="48"/>
      <c r="EL139" s="48"/>
      <c r="EM139" s="48"/>
      <c r="EN139" s="48"/>
      <c r="EO139" s="48"/>
      <c r="EP139" s="48"/>
      <c r="EQ139" s="48"/>
      <c r="ER139" s="48"/>
      <c r="ES139" s="48"/>
      <c r="ET139" s="48"/>
      <c r="EU139" s="48"/>
      <c r="EV139" s="48"/>
      <c r="EW139" s="48"/>
      <c r="EX139" s="48"/>
      <c r="EY139" s="48"/>
      <c r="EZ139" s="48"/>
      <c r="FA139" s="48"/>
      <c r="FB139" s="48"/>
      <c r="FC139" s="48"/>
      <c r="FD139" s="48"/>
      <c r="FE139" s="48"/>
      <c r="FF139" s="48"/>
      <c r="FG139" s="48"/>
      <c r="FH139" s="48"/>
      <c r="FI139" s="48"/>
      <c r="FJ139" s="48"/>
      <c r="FK139" s="48"/>
      <c r="FL139" s="48"/>
      <c r="FM139" s="48"/>
      <c r="FN139" s="48"/>
      <c r="FO139" s="48"/>
      <c r="FP139" s="48"/>
      <c r="FQ139" s="48"/>
      <c r="FR139" s="48"/>
      <c r="FS139" s="48"/>
      <c r="FT139" s="48"/>
      <c r="FU139" s="48"/>
      <c r="FV139" s="48"/>
      <c r="FW139" s="48"/>
      <c r="FX139" s="48"/>
      <c r="FY139" s="48"/>
      <c r="FZ139" s="48"/>
      <c r="GA139" s="48"/>
      <c r="GB139" s="48"/>
      <c r="GC139" s="48"/>
      <c r="GD139" s="48"/>
      <c r="GE139" s="48"/>
      <c r="GF139" s="48"/>
      <c r="GG139" s="48"/>
      <c r="GH139" s="48"/>
      <c r="GI139" s="48"/>
      <c r="GJ139" s="48"/>
      <c r="GK139" s="48"/>
      <c r="GL139" s="48"/>
      <c r="GM139" s="48"/>
      <c r="GN139" s="48"/>
      <c r="GO139" s="48"/>
      <c r="GP139" s="48"/>
      <c r="GQ139" s="48"/>
      <c r="GR139" s="48"/>
      <c r="GS139" s="48"/>
      <c r="GT139" s="48"/>
      <c r="GU139" s="48"/>
      <c r="GV139" s="48"/>
      <c r="GW139" s="48"/>
    </row>
    <row r="140" spans="1:205" x14ac:dyDescent="0.3">
      <c r="D140" s="141" t="s">
        <v>294</v>
      </c>
      <c r="L140" s="181">
        <f t="shared" ref="L140:AQ140" si="692">L27+L32</f>
        <v>0</v>
      </c>
      <c r="M140" s="181">
        <f t="shared" si="692"/>
        <v>0</v>
      </c>
      <c r="N140" s="181">
        <f t="shared" si="692"/>
        <v>0</v>
      </c>
      <c r="O140" s="181">
        <f t="shared" si="692"/>
        <v>0</v>
      </c>
      <c r="P140" s="181">
        <f t="shared" si="692"/>
        <v>9107377.8175429851</v>
      </c>
      <c r="Q140" s="181">
        <f t="shared" si="692"/>
        <v>6942179.8590493156</v>
      </c>
      <c r="R140" s="181">
        <f t="shared" si="692"/>
        <v>7730154.903165713</v>
      </c>
      <c r="S140" s="181">
        <f t="shared" si="692"/>
        <v>8296185.1055848887</v>
      </c>
      <c r="T140" s="181">
        <f t="shared" si="692"/>
        <v>8722202.0146483202</v>
      </c>
      <c r="U140" s="181">
        <f t="shared" si="692"/>
        <v>9048978.6876139529</v>
      </c>
      <c r="V140" s="181">
        <f t="shared" si="692"/>
        <v>9300409.8955185506</v>
      </c>
      <c r="W140" s="181">
        <f t="shared" si="692"/>
        <v>9492024.2019946165</v>
      </c>
      <c r="X140" s="181">
        <f t="shared" si="692"/>
        <v>9634665.7898776215</v>
      </c>
      <c r="Y140" s="181">
        <f t="shared" si="692"/>
        <v>9736320.1415161025</v>
      </c>
      <c r="Z140" s="181">
        <f t="shared" si="692"/>
        <v>9803111.739397537</v>
      </c>
      <c r="AA140" s="181">
        <f t="shared" si="692"/>
        <v>9839890.6942196302</v>
      </c>
      <c r="AB140" s="181">
        <f t="shared" si="692"/>
        <v>9850598.0321240649</v>
      </c>
      <c r="AC140" s="181">
        <f t="shared" si="692"/>
        <v>9838503.9376518913</v>
      </c>
      <c r="AD140" s="181">
        <f t="shared" si="692"/>
        <v>9806369.2034459226</v>
      </c>
      <c r="AE140" s="181">
        <f t="shared" si="692"/>
        <v>9756558.229716165</v>
      </c>
      <c r="AF140" s="181">
        <f t="shared" si="692"/>
        <v>9691120.3320525903</v>
      </c>
      <c r="AG140" s="181">
        <f t="shared" si="692"/>
        <v>9611849.6697596312</v>
      </c>
      <c r="AH140" s="181">
        <f t="shared" si="692"/>
        <v>9520330.3608691227</v>
      </c>
      <c r="AI140" s="181">
        <f t="shared" si="692"/>
        <v>9417971.0905756056</v>
      </c>
      <c r="AJ140" s="181">
        <f t="shared" si="692"/>
        <v>9306032.1122084334</v>
      </c>
      <c r="AK140" s="181">
        <f t="shared" si="692"/>
        <v>9185646.6375894416</v>
      </c>
      <c r="AL140" s="181">
        <f t="shared" si="692"/>
        <v>9057838.0205373298</v>
      </c>
      <c r="AM140" s="181">
        <f t="shared" si="692"/>
        <v>8923533.7385664675</v>
      </c>
      <c r="AN140" s="181">
        <f t="shared" si="692"/>
        <v>8783576.9043266326</v>
      </c>
      <c r="AO140" s="181">
        <f t="shared" si="692"/>
        <v>8638735.8472724464</v>
      </c>
      <c r="AP140" s="181">
        <f t="shared" si="692"/>
        <v>8489712.170363497</v>
      </c>
      <c r="AQ140" s="181">
        <f t="shared" si="692"/>
        <v>8337147.5887702201</v>
      </c>
      <c r="AR140" s="181">
        <f t="shared" ref="AR140:BW140" si="693">AR27+AR32</f>
        <v>8181629.7860540105</v>
      </c>
      <c r="AS140" s="181">
        <f t="shared" si="693"/>
        <v>8023697.4703563014</v>
      </c>
      <c r="AT140" s="181">
        <f t="shared" si="693"/>
        <v>7863844.7734873034</v>
      </c>
      <c r="AU140" s="181">
        <f t="shared" si="693"/>
        <v>7702525.1057925606</v>
      </c>
      <c r="AV140" s="181">
        <f t="shared" si="693"/>
        <v>7540154.5567265283</v>
      </c>
      <c r="AW140" s="181">
        <f t="shared" si="693"/>
        <v>7377114.9133509016</v>
      </c>
      <c r="AX140" s="181">
        <f t="shared" si="693"/>
        <v>7213756.3551875353</v>
      </c>
      <c r="AY140" s="181">
        <f t="shared" si="693"/>
        <v>7050399.8730351133</v>
      </c>
      <c r="AZ140" s="181">
        <f t="shared" si="693"/>
        <v>6887339.4508023802</v>
      </c>
      <c r="BA140" s="181">
        <f t="shared" si="693"/>
        <v>6724844.0425967071</v>
      </c>
      <c r="BB140" s="181">
        <f t="shared" si="693"/>
        <v>6563159.3718439136</v>
      </c>
      <c r="BC140" s="181">
        <f t="shared" si="693"/>
        <v>6402509.5748080853</v>
      </c>
      <c r="BD140" s="181">
        <f t="shared" si="693"/>
        <v>0</v>
      </c>
      <c r="BE140" s="181">
        <f t="shared" si="693"/>
        <v>0</v>
      </c>
      <c r="BF140" s="181">
        <f t="shared" si="693"/>
        <v>0</v>
      </c>
      <c r="BG140" s="181">
        <f t="shared" si="693"/>
        <v>0</v>
      </c>
      <c r="BH140" s="181">
        <f t="shared" si="693"/>
        <v>0</v>
      </c>
      <c r="BI140" s="181">
        <f t="shared" si="693"/>
        <v>0</v>
      </c>
      <c r="BJ140" s="181">
        <f t="shared" si="693"/>
        <v>0</v>
      </c>
      <c r="BK140" s="181">
        <f t="shared" si="693"/>
        <v>0</v>
      </c>
      <c r="BL140" s="181">
        <f t="shared" si="693"/>
        <v>0</v>
      </c>
      <c r="BM140" s="181">
        <f t="shared" si="693"/>
        <v>0</v>
      </c>
      <c r="BN140" s="181">
        <f t="shared" si="693"/>
        <v>0</v>
      </c>
      <c r="BO140" s="181">
        <f t="shared" si="693"/>
        <v>0</v>
      </c>
      <c r="BP140" s="181">
        <f t="shared" si="693"/>
        <v>0</v>
      </c>
      <c r="BQ140" s="181">
        <f t="shared" si="693"/>
        <v>0</v>
      </c>
      <c r="BR140" s="181">
        <f t="shared" si="693"/>
        <v>0</v>
      </c>
      <c r="BS140" s="181">
        <f t="shared" si="693"/>
        <v>0</v>
      </c>
      <c r="BT140" s="181">
        <f t="shared" si="693"/>
        <v>0</v>
      </c>
      <c r="BU140" s="181">
        <f t="shared" si="693"/>
        <v>0</v>
      </c>
      <c r="BV140" s="181">
        <f t="shared" si="693"/>
        <v>0</v>
      </c>
      <c r="BW140" s="181">
        <f t="shared" si="693"/>
        <v>0</v>
      </c>
      <c r="BX140" s="181">
        <f t="shared" ref="BX140:DC140" si="694">BX27+BX32</f>
        <v>0</v>
      </c>
      <c r="BY140" s="181">
        <f t="shared" si="694"/>
        <v>0</v>
      </c>
      <c r="BZ140" s="181">
        <f t="shared" si="694"/>
        <v>0</v>
      </c>
      <c r="CA140" s="181">
        <f t="shared" si="694"/>
        <v>0</v>
      </c>
      <c r="CB140" s="181">
        <f t="shared" si="694"/>
        <v>0</v>
      </c>
      <c r="CC140" s="181">
        <f t="shared" si="694"/>
        <v>0</v>
      </c>
      <c r="CD140" s="181">
        <f t="shared" si="694"/>
        <v>0</v>
      </c>
      <c r="CE140" s="181">
        <f t="shared" si="694"/>
        <v>0</v>
      </c>
      <c r="CF140" s="181">
        <f t="shared" si="694"/>
        <v>0</v>
      </c>
      <c r="CG140" s="181">
        <f t="shared" si="694"/>
        <v>0</v>
      </c>
      <c r="CH140" s="181">
        <f t="shared" si="694"/>
        <v>0</v>
      </c>
      <c r="CI140" s="181">
        <f t="shared" si="694"/>
        <v>0</v>
      </c>
      <c r="CJ140" s="181">
        <f t="shared" si="694"/>
        <v>0</v>
      </c>
      <c r="CK140" s="181">
        <f t="shared" si="694"/>
        <v>0</v>
      </c>
      <c r="CL140" s="181">
        <f t="shared" si="694"/>
        <v>0</v>
      </c>
      <c r="CM140" s="181">
        <f t="shared" si="694"/>
        <v>0</v>
      </c>
      <c r="CN140" s="181">
        <f t="shared" si="694"/>
        <v>0</v>
      </c>
      <c r="CO140" s="181">
        <f t="shared" si="694"/>
        <v>0</v>
      </c>
      <c r="CP140" s="181">
        <f t="shared" si="694"/>
        <v>0</v>
      </c>
      <c r="CQ140" s="181">
        <f t="shared" si="694"/>
        <v>0</v>
      </c>
      <c r="CR140" s="181">
        <f t="shared" si="694"/>
        <v>0</v>
      </c>
      <c r="CS140" s="181">
        <f t="shared" si="694"/>
        <v>0</v>
      </c>
      <c r="CT140" s="181">
        <f t="shared" si="694"/>
        <v>0</v>
      </c>
      <c r="CU140" s="181">
        <f t="shared" si="694"/>
        <v>0</v>
      </c>
      <c r="CV140" s="181">
        <f t="shared" si="694"/>
        <v>0</v>
      </c>
      <c r="CW140" s="181">
        <f t="shared" si="694"/>
        <v>0</v>
      </c>
      <c r="CX140" s="181">
        <f t="shared" si="694"/>
        <v>0</v>
      </c>
      <c r="CY140" s="181">
        <f t="shared" si="694"/>
        <v>0</v>
      </c>
      <c r="CZ140" s="181">
        <f t="shared" si="694"/>
        <v>0</v>
      </c>
      <c r="DA140" s="181">
        <f t="shared" si="694"/>
        <v>0</v>
      </c>
      <c r="DB140" s="181">
        <f t="shared" si="694"/>
        <v>0</v>
      </c>
      <c r="DC140" s="181">
        <f t="shared" si="694"/>
        <v>0</v>
      </c>
      <c r="DD140" s="181">
        <f t="shared" ref="DD140:EI140" si="695">DD27+DD32</f>
        <v>0</v>
      </c>
      <c r="DE140" s="181">
        <f t="shared" si="695"/>
        <v>0</v>
      </c>
      <c r="DF140" s="181">
        <f t="shared" si="695"/>
        <v>0</v>
      </c>
      <c r="DG140" s="181">
        <f t="shared" si="695"/>
        <v>0</v>
      </c>
      <c r="DH140" s="181">
        <f t="shared" si="695"/>
        <v>0</v>
      </c>
      <c r="DI140" s="181">
        <f t="shared" si="695"/>
        <v>0</v>
      </c>
      <c r="DJ140" s="181">
        <f t="shared" si="695"/>
        <v>0</v>
      </c>
      <c r="DK140" s="181">
        <f t="shared" si="695"/>
        <v>0</v>
      </c>
      <c r="DL140" s="181">
        <f t="shared" si="695"/>
        <v>0</v>
      </c>
      <c r="DM140" s="181">
        <f t="shared" si="695"/>
        <v>0</v>
      </c>
      <c r="DN140" s="181">
        <f t="shared" si="695"/>
        <v>0</v>
      </c>
      <c r="DO140" s="181">
        <f t="shared" si="695"/>
        <v>0</v>
      </c>
      <c r="DP140" s="181">
        <f t="shared" si="695"/>
        <v>0</v>
      </c>
      <c r="DQ140" s="181">
        <f t="shared" si="695"/>
        <v>0</v>
      </c>
      <c r="DR140" s="181">
        <f t="shared" si="695"/>
        <v>0</v>
      </c>
      <c r="DS140" s="181">
        <f t="shared" si="695"/>
        <v>0</v>
      </c>
      <c r="DT140" s="181">
        <f t="shared" si="695"/>
        <v>0</v>
      </c>
      <c r="DU140" s="181">
        <f t="shared" si="695"/>
        <v>0</v>
      </c>
      <c r="DV140" s="181">
        <f t="shared" si="695"/>
        <v>0</v>
      </c>
      <c r="DW140" s="181">
        <f t="shared" si="695"/>
        <v>0</v>
      </c>
      <c r="DX140" s="181">
        <f t="shared" si="695"/>
        <v>0</v>
      </c>
      <c r="DY140" s="181">
        <f t="shared" si="695"/>
        <v>0</v>
      </c>
      <c r="DZ140" s="181">
        <f t="shared" si="695"/>
        <v>0</v>
      </c>
      <c r="EA140" s="181">
        <f t="shared" si="695"/>
        <v>0</v>
      </c>
      <c r="EB140" s="181">
        <f t="shared" si="695"/>
        <v>0</v>
      </c>
      <c r="EC140" s="181">
        <f t="shared" si="695"/>
        <v>0</v>
      </c>
      <c r="ED140" s="181">
        <f t="shared" si="695"/>
        <v>0</v>
      </c>
      <c r="EE140" s="181">
        <f t="shared" si="695"/>
        <v>0</v>
      </c>
      <c r="EF140" s="181">
        <f t="shared" si="695"/>
        <v>0</v>
      </c>
      <c r="EG140" s="181">
        <f t="shared" si="695"/>
        <v>0</v>
      </c>
      <c r="EH140" s="181">
        <f t="shared" si="695"/>
        <v>0</v>
      </c>
      <c r="EI140" s="181">
        <f t="shared" si="695"/>
        <v>0</v>
      </c>
      <c r="EJ140" s="181">
        <f t="shared" ref="EJ140:FO140" si="696">EJ27+EJ32</f>
        <v>0</v>
      </c>
      <c r="EK140" s="181">
        <f t="shared" si="696"/>
        <v>0</v>
      </c>
      <c r="EL140" s="181">
        <f t="shared" si="696"/>
        <v>0</v>
      </c>
      <c r="EM140" s="181">
        <f t="shared" si="696"/>
        <v>0</v>
      </c>
      <c r="EN140" s="181">
        <f t="shared" si="696"/>
        <v>0</v>
      </c>
      <c r="EO140" s="181">
        <f t="shared" si="696"/>
        <v>0</v>
      </c>
      <c r="EP140" s="181">
        <f t="shared" si="696"/>
        <v>0</v>
      </c>
      <c r="EQ140" s="181">
        <f t="shared" si="696"/>
        <v>0</v>
      </c>
      <c r="ER140" s="181">
        <f t="shared" si="696"/>
        <v>0</v>
      </c>
      <c r="ES140" s="181">
        <f t="shared" si="696"/>
        <v>0</v>
      </c>
      <c r="ET140" s="181">
        <f t="shared" si="696"/>
        <v>0</v>
      </c>
      <c r="EU140" s="181">
        <f t="shared" si="696"/>
        <v>0</v>
      </c>
      <c r="EV140" s="181">
        <f t="shared" si="696"/>
        <v>0</v>
      </c>
      <c r="EW140" s="181">
        <f t="shared" si="696"/>
        <v>0</v>
      </c>
      <c r="EX140" s="181">
        <f t="shared" si="696"/>
        <v>0</v>
      </c>
      <c r="EY140" s="181">
        <f t="shared" si="696"/>
        <v>0</v>
      </c>
      <c r="EZ140" s="181">
        <f t="shared" si="696"/>
        <v>0</v>
      </c>
      <c r="FA140" s="181">
        <f t="shared" si="696"/>
        <v>0</v>
      </c>
      <c r="FB140" s="181">
        <f t="shared" si="696"/>
        <v>0</v>
      </c>
      <c r="FC140" s="181">
        <f t="shared" si="696"/>
        <v>0</v>
      </c>
      <c r="FD140" s="181">
        <f t="shared" si="696"/>
        <v>0</v>
      </c>
      <c r="FE140" s="181">
        <f t="shared" si="696"/>
        <v>0</v>
      </c>
      <c r="FF140" s="181">
        <f t="shared" si="696"/>
        <v>0</v>
      </c>
      <c r="FG140" s="181">
        <f t="shared" si="696"/>
        <v>0</v>
      </c>
      <c r="FH140" s="181">
        <f t="shared" si="696"/>
        <v>0</v>
      </c>
      <c r="FI140" s="181">
        <f t="shared" si="696"/>
        <v>0</v>
      </c>
      <c r="FJ140" s="181">
        <f t="shared" si="696"/>
        <v>0</v>
      </c>
      <c r="FK140" s="181">
        <f t="shared" si="696"/>
        <v>0</v>
      </c>
      <c r="FL140" s="181">
        <f t="shared" si="696"/>
        <v>0</v>
      </c>
      <c r="FM140" s="181">
        <f t="shared" si="696"/>
        <v>0</v>
      </c>
      <c r="FN140" s="181">
        <f t="shared" si="696"/>
        <v>0</v>
      </c>
      <c r="FO140" s="181">
        <f t="shared" si="696"/>
        <v>0</v>
      </c>
      <c r="FP140" s="181">
        <f t="shared" ref="FP140:GW140" si="697">FP27+FP32</f>
        <v>0</v>
      </c>
      <c r="FQ140" s="181">
        <f t="shared" si="697"/>
        <v>0</v>
      </c>
      <c r="FR140" s="181">
        <f t="shared" si="697"/>
        <v>0</v>
      </c>
      <c r="FS140" s="181">
        <f t="shared" si="697"/>
        <v>0</v>
      </c>
      <c r="FT140" s="181">
        <f t="shared" si="697"/>
        <v>0</v>
      </c>
      <c r="FU140" s="181">
        <f t="shared" si="697"/>
        <v>0</v>
      </c>
      <c r="FV140" s="181">
        <f t="shared" si="697"/>
        <v>0</v>
      </c>
      <c r="FW140" s="181">
        <f t="shared" si="697"/>
        <v>0</v>
      </c>
      <c r="FX140" s="181">
        <f t="shared" si="697"/>
        <v>0</v>
      </c>
      <c r="FY140" s="181">
        <f t="shared" si="697"/>
        <v>0</v>
      </c>
      <c r="FZ140" s="181">
        <f t="shared" si="697"/>
        <v>0</v>
      </c>
      <c r="GA140" s="181">
        <f t="shared" si="697"/>
        <v>0</v>
      </c>
      <c r="GB140" s="181">
        <f t="shared" si="697"/>
        <v>0</v>
      </c>
      <c r="GC140" s="181">
        <f t="shared" si="697"/>
        <v>0</v>
      </c>
      <c r="GD140" s="181">
        <f t="shared" si="697"/>
        <v>0</v>
      </c>
      <c r="GE140" s="181">
        <f t="shared" si="697"/>
        <v>0</v>
      </c>
      <c r="GF140" s="181">
        <f t="shared" si="697"/>
        <v>0</v>
      </c>
      <c r="GG140" s="181">
        <f t="shared" si="697"/>
        <v>0</v>
      </c>
      <c r="GH140" s="181">
        <f t="shared" si="697"/>
        <v>0</v>
      </c>
      <c r="GI140" s="181">
        <f t="shared" si="697"/>
        <v>0</v>
      </c>
      <c r="GJ140" s="181">
        <f t="shared" si="697"/>
        <v>0</v>
      </c>
      <c r="GK140" s="181">
        <f t="shared" si="697"/>
        <v>0</v>
      </c>
      <c r="GL140" s="181">
        <f t="shared" si="697"/>
        <v>0</v>
      </c>
      <c r="GM140" s="181">
        <f t="shared" si="697"/>
        <v>0</v>
      </c>
      <c r="GN140" s="181">
        <f t="shared" si="697"/>
        <v>0</v>
      </c>
      <c r="GO140" s="181">
        <f t="shared" si="697"/>
        <v>0</v>
      </c>
      <c r="GP140" s="181">
        <f t="shared" si="697"/>
        <v>0</v>
      </c>
      <c r="GQ140" s="181">
        <f t="shared" si="697"/>
        <v>0</v>
      </c>
      <c r="GR140" s="181">
        <f t="shared" si="697"/>
        <v>0</v>
      </c>
      <c r="GS140" s="181">
        <f t="shared" si="697"/>
        <v>0</v>
      </c>
      <c r="GT140" s="181">
        <f t="shared" si="697"/>
        <v>0</v>
      </c>
      <c r="GU140" s="181">
        <f t="shared" si="697"/>
        <v>0</v>
      </c>
      <c r="GV140" s="181">
        <f t="shared" si="697"/>
        <v>0</v>
      </c>
      <c r="GW140" s="181">
        <f t="shared" si="697"/>
        <v>0</v>
      </c>
    </row>
    <row r="141" spans="1:205" x14ac:dyDescent="0.3">
      <c r="D141" s="141" t="s">
        <v>295</v>
      </c>
      <c r="L141" s="181">
        <f t="shared" ref="L141:AQ141" si="698">L96-L132</f>
        <v>0</v>
      </c>
      <c r="M141" s="181">
        <f t="shared" si="698"/>
        <v>0</v>
      </c>
      <c r="N141" s="181">
        <f t="shared" si="698"/>
        <v>0</v>
      </c>
      <c r="O141" s="181">
        <f t="shared" si="698"/>
        <v>0</v>
      </c>
      <c r="P141" s="181">
        <f t="shared" si="698"/>
        <v>0</v>
      </c>
      <c r="Q141" s="181">
        <f t="shared" si="698"/>
        <v>0</v>
      </c>
      <c r="R141" s="181">
        <f t="shared" si="698"/>
        <v>0</v>
      </c>
      <c r="S141" s="181">
        <f t="shared" si="698"/>
        <v>0</v>
      </c>
      <c r="T141" s="181">
        <f t="shared" si="698"/>
        <v>0</v>
      </c>
      <c r="U141" s="181">
        <f t="shared" si="698"/>
        <v>0</v>
      </c>
      <c r="V141" s="181">
        <f t="shared" si="698"/>
        <v>0</v>
      </c>
      <c r="W141" s="181">
        <f t="shared" si="698"/>
        <v>0</v>
      </c>
      <c r="X141" s="181">
        <f t="shared" si="698"/>
        <v>0</v>
      </c>
      <c r="Y141" s="181">
        <f t="shared" si="698"/>
        <v>0</v>
      </c>
      <c r="Z141" s="181">
        <f t="shared" si="698"/>
        <v>0</v>
      </c>
      <c r="AA141" s="181">
        <f t="shared" si="698"/>
        <v>0</v>
      </c>
      <c r="AB141" s="181">
        <f t="shared" si="698"/>
        <v>0</v>
      </c>
      <c r="AC141" s="181">
        <f t="shared" si="698"/>
        <v>0</v>
      </c>
      <c r="AD141" s="181">
        <f t="shared" si="698"/>
        <v>0</v>
      </c>
      <c r="AE141" s="181">
        <f t="shared" si="698"/>
        <v>0</v>
      </c>
      <c r="AF141" s="181">
        <f t="shared" si="698"/>
        <v>0</v>
      </c>
      <c r="AG141" s="181">
        <f t="shared" si="698"/>
        <v>0</v>
      </c>
      <c r="AH141" s="181">
        <f t="shared" si="698"/>
        <v>0</v>
      </c>
      <c r="AI141" s="181">
        <f t="shared" si="698"/>
        <v>0</v>
      </c>
      <c r="AJ141" s="181">
        <f t="shared" si="698"/>
        <v>0</v>
      </c>
      <c r="AK141" s="181">
        <f t="shared" si="698"/>
        <v>0</v>
      </c>
      <c r="AL141" s="181">
        <f t="shared" si="698"/>
        <v>0</v>
      </c>
      <c r="AM141" s="181">
        <f t="shared" si="698"/>
        <v>0</v>
      </c>
      <c r="AN141" s="181">
        <f t="shared" si="698"/>
        <v>0</v>
      </c>
      <c r="AO141" s="181">
        <f t="shared" si="698"/>
        <v>0</v>
      </c>
      <c r="AP141" s="181">
        <f t="shared" si="698"/>
        <v>0</v>
      </c>
      <c r="AQ141" s="181">
        <f t="shared" si="698"/>
        <v>0</v>
      </c>
      <c r="AR141" s="181">
        <f t="shared" ref="AR141:BW141" si="699">AR96-AR132</f>
        <v>0</v>
      </c>
      <c r="AS141" s="181">
        <f t="shared" si="699"/>
        <v>0</v>
      </c>
      <c r="AT141" s="181">
        <f t="shared" si="699"/>
        <v>0</v>
      </c>
      <c r="AU141" s="181">
        <f t="shared" si="699"/>
        <v>0</v>
      </c>
      <c r="AV141" s="181">
        <f t="shared" si="699"/>
        <v>0</v>
      </c>
      <c r="AW141" s="181">
        <f t="shared" si="699"/>
        <v>0</v>
      </c>
      <c r="AX141" s="181">
        <f t="shared" si="699"/>
        <v>0</v>
      </c>
      <c r="AY141" s="181">
        <f t="shared" si="699"/>
        <v>0</v>
      </c>
      <c r="AZ141" s="181">
        <f t="shared" si="699"/>
        <v>0</v>
      </c>
      <c r="BA141" s="181">
        <f t="shared" si="699"/>
        <v>0</v>
      </c>
      <c r="BB141" s="181">
        <f t="shared" si="699"/>
        <v>0</v>
      </c>
      <c r="BC141" s="181">
        <f t="shared" si="699"/>
        <v>0</v>
      </c>
      <c r="BD141" s="181">
        <f t="shared" si="699"/>
        <v>8820000</v>
      </c>
      <c r="BE141" s="181">
        <f t="shared" si="699"/>
        <v>8820000</v>
      </c>
      <c r="BF141" s="181">
        <f t="shared" si="699"/>
        <v>8819999.9999999925</v>
      </c>
      <c r="BG141" s="181">
        <f t="shared" si="699"/>
        <v>8819999.9999999925</v>
      </c>
      <c r="BH141" s="181">
        <f t="shared" si="699"/>
        <v>8820000.0000000075</v>
      </c>
      <c r="BI141" s="181">
        <f t="shared" si="699"/>
        <v>8820000</v>
      </c>
      <c r="BJ141" s="181">
        <f t="shared" si="699"/>
        <v>8819999.9999999851</v>
      </c>
      <c r="BK141" s="181">
        <f t="shared" si="699"/>
        <v>8819999.9999999925</v>
      </c>
      <c r="BL141" s="181">
        <f t="shared" si="699"/>
        <v>8779969.8755209148</v>
      </c>
      <c r="BM141" s="181">
        <f t="shared" si="699"/>
        <v>8779718.9786194265</v>
      </c>
      <c r="BN141" s="181">
        <f t="shared" si="699"/>
        <v>8779021.086194694</v>
      </c>
      <c r="BO141" s="181">
        <f t="shared" si="699"/>
        <v>8778764.2425641716</v>
      </c>
      <c r="BP141" s="181">
        <f t="shared" si="699"/>
        <v>8716682.3474997729</v>
      </c>
      <c r="BQ141" s="181">
        <f t="shared" si="699"/>
        <v>8717177.2581258416</v>
      </c>
      <c r="BR141" s="181">
        <f t="shared" si="699"/>
        <v>8714233.5245900899</v>
      </c>
      <c r="BS141" s="181">
        <f t="shared" si="699"/>
        <v>8713570.6118135601</v>
      </c>
      <c r="BT141" s="181">
        <f t="shared" si="699"/>
        <v>8714067.6360091418</v>
      </c>
      <c r="BU141" s="181">
        <f t="shared" si="699"/>
        <v>8714575.0715858787</v>
      </c>
      <c r="BV141" s="181">
        <f t="shared" si="699"/>
        <v>8711556.8395136595</v>
      </c>
      <c r="BW141" s="181">
        <f t="shared" si="699"/>
        <v>8710877.1500720382</v>
      </c>
      <c r="BX141" s="181">
        <f t="shared" ref="BX141:DC141" si="700">BX96-BX132</f>
        <v>8653902.8652296811</v>
      </c>
      <c r="BY141" s="181">
        <f t="shared" si="700"/>
        <v>8654698.5011637807</v>
      </c>
      <c r="BZ141" s="181">
        <f t="shared" si="700"/>
        <v>8649966.0503774583</v>
      </c>
      <c r="CA141" s="181">
        <f t="shared" si="700"/>
        <v>8648900.3282078207</v>
      </c>
      <c r="CB141" s="181">
        <f t="shared" si="700"/>
        <v>8577841.9399496913</v>
      </c>
      <c r="CC141" s="181">
        <f t="shared" si="700"/>
        <v>8576324.1653304398</v>
      </c>
      <c r="CD141" s="181">
        <f t="shared" si="700"/>
        <v>8572102.3379468322</v>
      </c>
      <c r="CE141" s="181">
        <f t="shared" si="700"/>
        <v>8570548.5892111957</v>
      </c>
      <c r="CF141" s="181">
        <f t="shared" si="700"/>
        <v>8571713.5248449594</v>
      </c>
      <c r="CG141" s="181">
        <f t="shared" si="700"/>
        <v>8572902.8628901988</v>
      </c>
      <c r="CH141" s="181">
        <f t="shared" si="700"/>
        <v>8565828.6678644419</v>
      </c>
      <c r="CI141" s="181">
        <f t="shared" si="700"/>
        <v>8564235.5976326466</v>
      </c>
      <c r="CJ141" s="181">
        <f t="shared" si="700"/>
        <v>8503526.1553616226</v>
      </c>
      <c r="CK141" s="181">
        <f t="shared" si="700"/>
        <v>8505042.1234928519</v>
      </c>
      <c r="CL141" s="181">
        <f t="shared" si="700"/>
        <v>8496025.1293286532</v>
      </c>
      <c r="CM141" s="181">
        <f t="shared" si="700"/>
        <v>8493994.5513009131</v>
      </c>
      <c r="CN141" s="181">
        <f t="shared" si="700"/>
        <v>8277300.3692702949</v>
      </c>
      <c r="CO141" s="181">
        <f t="shared" si="700"/>
        <v>8279900.0006741136</v>
      </c>
      <c r="CP141" s="181">
        <f t="shared" si="700"/>
        <v>8264437.3661275506</v>
      </c>
      <c r="CQ141" s="181">
        <f t="shared" si="700"/>
        <v>8260955.264953956</v>
      </c>
      <c r="CR141" s="181">
        <f t="shared" si="700"/>
        <v>8263565.998365581</v>
      </c>
      <c r="CS141" s="181">
        <f t="shared" si="700"/>
        <v>8260078.4357183129</v>
      </c>
      <c r="CT141" s="181">
        <f t="shared" si="700"/>
        <v>8250377.4647708088</v>
      </c>
      <c r="CU141" s="181">
        <f t="shared" si="700"/>
        <v>8246807.2403217405</v>
      </c>
      <c r="CV141" s="181">
        <f t="shared" si="700"/>
        <v>8182820.3589079678</v>
      </c>
      <c r="CW141" s="181">
        <f t="shared" si="700"/>
        <v>8185872.5670007318</v>
      </c>
      <c r="CX141" s="181">
        <f t="shared" si="700"/>
        <v>8167718.0016153157</v>
      </c>
      <c r="CY141" s="181">
        <f t="shared" si="700"/>
        <v>8163629.6922625899</v>
      </c>
      <c r="CZ141" s="181">
        <f t="shared" si="700"/>
        <v>7931972.819359988</v>
      </c>
      <c r="DA141" s="181">
        <f t="shared" si="700"/>
        <v>7936226.6334691942</v>
      </c>
      <c r="DB141" s="181">
        <f t="shared" si="700"/>
        <v>7910924.9030382633</v>
      </c>
      <c r="DC141" s="181">
        <f t="shared" si="700"/>
        <v>7905227.0910022855</v>
      </c>
      <c r="DD141" s="181">
        <f t="shared" ref="DD141:EI141" si="701">DD96-DD132</f>
        <v>7909499.0714859366</v>
      </c>
      <c r="DE141" s="181">
        <f t="shared" si="701"/>
        <v>7913860.538995713</v>
      </c>
      <c r="DF141" s="181">
        <f t="shared" si="701"/>
        <v>7887918.4850219041</v>
      </c>
      <c r="DG141" s="181">
        <f t="shared" si="701"/>
        <v>7882076.4756078571</v>
      </c>
      <c r="DH141" s="181">
        <f t="shared" si="701"/>
        <v>7814667.07079795</v>
      </c>
      <c r="DI141" s="181">
        <f t="shared" si="701"/>
        <v>7808365.9433297068</v>
      </c>
      <c r="DJ141" s="181">
        <f t="shared" si="701"/>
        <v>7790838.7873504907</v>
      </c>
      <c r="DK141" s="181">
        <f t="shared" si="701"/>
        <v>7784388.3112963438</v>
      </c>
      <c r="DL141" s="181">
        <f t="shared" si="701"/>
        <v>7536748.8986709714</v>
      </c>
      <c r="DM141" s="181">
        <f t="shared" si="701"/>
        <v>7542895.9083115458</v>
      </c>
      <c r="DN141" s="181">
        <f t="shared" si="701"/>
        <v>7506333.4312288016</v>
      </c>
      <c r="DO141" s="181">
        <f t="shared" si="701"/>
        <v>7498099.760312289</v>
      </c>
      <c r="DP141" s="181">
        <f t="shared" si="701"/>
        <v>7504273.0214241296</v>
      </c>
      <c r="DQ141" s="181">
        <f t="shared" si="701"/>
        <v>7510575.5965111703</v>
      </c>
      <c r="DR141" s="181">
        <f t="shared" si="701"/>
        <v>7473087.814539656</v>
      </c>
      <c r="DS141" s="181">
        <f t="shared" si="701"/>
        <v>7464645.7699964046</v>
      </c>
      <c r="DT141" s="181">
        <f t="shared" si="701"/>
        <v>7393665.8230707049</v>
      </c>
      <c r="DU141" s="181">
        <f t="shared" si="701"/>
        <v>7400498.227053985</v>
      </c>
      <c r="DV141" s="181">
        <f t="shared" si="701"/>
        <v>7359859.0173137337</v>
      </c>
      <c r="DW141" s="181">
        <f t="shared" si="701"/>
        <v>7350707.2883826792</v>
      </c>
      <c r="DX141" s="181">
        <f t="shared" si="701"/>
        <v>7085997.1154980659</v>
      </c>
      <c r="DY141" s="181">
        <f t="shared" si="701"/>
        <v>7075128.9017072171</v>
      </c>
      <c r="DZ141" s="181">
        <f t="shared" si="701"/>
        <v>7044897.9820365012</v>
      </c>
      <c r="EA141" s="181">
        <f t="shared" si="701"/>
        <v>7033772.1711141467</v>
      </c>
      <c r="EB141" s="181">
        <f t="shared" si="701"/>
        <v>7042113.8374985158</v>
      </c>
      <c r="EC141" s="181">
        <f t="shared" si="701"/>
        <v>7050630.2403829247</v>
      </c>
      <c r="ED141" s="181">
        <f t="shared" si="701"/>
        <v>6999974.5877169073</v>
      </c>
      <c r="EE141" s="181">
        <f t="shared" si="701"/>
        <v>6988567.2103346288</v>
      </c>
      <c r="EF141" s="181">
        <f t="shared" si="701"/>
        <v>6913866.1746038049</v>
      </c>
      <c r="EG141" s="181">
        <f t="shared" si="701"/>
        <v>6922996.9074656516</v>
      </c>
      <c r="EH141" s="181">
        <f t="shared" si="701"/>
        <v>6868687.213723287</v>
      </c>
      <c r="EI141" s="181">
        <f t="shared" si="701"/>
        <v>6856456.9661708772</v>
      </c>
      <c r="EJ141" s="181">
        <f t="shared" ref="EJ141:FO141" si="702">EJ96-EJ132</f>
        <v>6573514.956039533</v>
      </c>
      <c r="EK141" s="181">
        <f t="shared" si="702"/>
        <v>6584276.0340611041</v>
      </c>
      <c r="EL141" s="181">
        <f t="shared" si="702"/>
        <v>6520269.0304033458</v>
      </c>
      <c r="EM141" s="181">
        <f t="shared" si="702"/>
        <v>6505855.0014173836</v>
      </c>
      <c r="EN141" s="181">
        <f t="shared" si="702"/>
        <v>6516662.0357895195</v>
      </c>
      <c r="EO141" s="181">
        <f t="shared" si="702"/>
        <v>6502225.3992352933</v>
      </c>
      <c r="EP141" s="181">
        <f t="shared" si="702"/>
        <v>6462068.5888903141</v>
      </c>
      <c r="EQ141" s="181">
        <f t="shared" si="702"/>
        <v>6447289.7768657506</v>
      </c>
      <c r="ER141" s="181">
        <f t="shared" si="702"/>
        <v>6368715.0640278757</v>
      </c>
      <c r="ES141" s="181">
        <f t="shared" si="702"/>
        <v>6380457.1713345647</v>
      </c>
      <c r="ET141" s="181">
        <f t="shared" si="702"/>
        <v>6310614.9953162223</v>
      </c>
      <c r="EU141" s="181">
        <f t="shared" si="702"/>
        <v>6294886.9172615409</v>
      </c>
      <c r="EV141" s="181">
        <f t="shared" si="702"/>
        <v>5992474.3662316054</v>
      </c>
      <c r="EW141" s="181">
        <f t="shared" si="702"/>
        <v>6006018.7359280586</v>
      </c>
      <c r="EX141" s="181">
        <f t="shared" si="702"/>
        <v>5925456.684527114</v>
      </c>
      <c r="EY141" s="181">
        <f t="shared" si="702"/>
        <v>5907314.5488590747</v>
      </c>
      <c r="EZ141" s="181">
        <f t="shared" si="702"/>
        <v>0</v>
      </c>
      <c r="FA141" s="181">
        <f t="shared" si="702"/>
        <v>0</v>
      </c>
      <c r="FB141" s="181">
        <f t="shared" si="702"/>
        <v>0</v>
      </c>
      <c r="FC141" s="181">
        <f t="shared" si="702"/>
        <v>0</v>
      </c>
      <c r="FD141" s="181">
        <f t="shared" si="702"/>
        <v>0</v>
      </c>
      <c r="FE141" s="181">
        <f t="shared" si="702"/>
        <v>0</v>
      </c>
      <c r="FF141" s="181">
        <f t="shared" si="702"/>
        <v>0</v>
      </c>
      <c r="FG141" s="181">
        <f t="shared" si="702"/>
        <v>0</v>
      </c>
      <c r="FH141" s="181">
        <f t="shared" si="702"/>
        <v>0</v>
      </c>
      <c r="FI141" s="181">
        <f t="shared" si="702"/>
        <v>0</v>
      </c>
      <c r="FJ141" s="181">
        <f t="shared" si="702"/>
        <v>0</v>
      </c>
      <c r="FK141" s="181">
        <f t="shared" si="702"/>
        <v>0</v>
      </c>
      <c r="FL141" s="181">
        <f t="shared" si="702"/>
        <v>0</v>
      </c>
      <c r="FM141" s="181">
        <f t="shared" si="702"/>
        <v>0</v>
      </c>
      <c r="FN141" s="181">
        <f t="shared" si="702"/>
        <v>0</v>
      </c>
      <c r="FO141" s="181">
        <f t="shared" si="702"/>
        <v>0</v>
      </c>
      <c r="FP141" s="181">
        <f t="shared" ref="FP141:GW141" si="703">FP96-FP132</f>
        <v>0</v>
      </c>
      <c r="FQ141" s="181">
        <f t="shared" si="703"/>
        <v>0</v>
      </c>
      <c r="FR141" s="181">
        <f t="shared" si="703"/>
        <v>0</v>
      </c>
      <c r="FS141" s="181">
        <f t="shared" si="703"/>
        <v>0</v>
      </c>
      <c r="FT141" s="181">
        <f t="shared" si="703"/>
        <v>0</v>
      </c>
      <c r="FU141" s="181">
        <f t="shared" si="703"/>
        <v>0</v>
      </c>
      <c r="FV141" s="181">
        <f t="shared" si="703"/>
        <v>0</v>
      </c>
      <c r="FW141" s="181">
        <f t="shared" si="703"/>
        <v>0</v>
      </c>
      <c r="FX141" s="181">
        <f t="shared" si="703"/>
        <v>0</v>
      </c>
      <c r="FY141" s="181">
        <f t="shared" si="703"/>
        <v>0</v>
      </c>
      <c r="FZ141" s="181">
        <f t="shared" si="703"/>
        <v>0</v>
      </c>
      <c r="GA141" s="181">
        <f t="shared" si="703"/>
        <v>0</v>
      </c>
      <c r="GB141" s="181">
        <f t="shared" si="703"/>
        <v>0</v>
      </c>
      <c r="GC141" s="181">
        <f t="shared" si="703"/>
        <v>0</v>
      </c>
      <c r="GD141" s="181">
        <f t="shared" si="703"/>
        <v>0</v>
      </c>
      <c r="GE141" s="181">
        <f t="shared" si="703"/>
        <v>0</v>
      </c>
      <c r="GF141" s="181">
        <f t="shared" si="703"/>
        <v>0</v>
      </c>
      <c r="GG141" s="181">
        <f t="shared" si="703"/>
        <v>0</v>
      </c>
      <c r="GH141" s="181">
        <f t="shared" si="703"/>
        <v>0</v>
      </c>
      <c r="GI141" s="181">
        <f t="shared" si="703"/>
        <v>0</v>
      </c>
      <c r="GJ141" s="181">
        <f t="shared" si="703"/>
        <v>0</v>
      </c>
      <c r="GK141" s="181">
        <f t="shared" si="703"/>
        <v>0</v>
      </c>
      <c r="GL141" s="181">
        <f t="shared" si="703"/>
        <v>0</v>
      </c>
      <c r="GM141" s="181">
        <f t="shared" si="703"/>
        <v>0</v>
      </c>
      <c r="GN141" s="181">
        <f t="shared" si="703"/>
        <v>0</v>
      </c>
      <c r="GO141" s="181">
        <f t="shared" si="703"/>
        <v>0</v>
      </c>
      <c r="GP141" s="181">
        <f t="shared" si="703"/>
        <v>0</v>
      </c>
      <c r="GQ141" s="181">
        <f t="shared" si="703"/>
        <v>0</v>
      </c>
      <c r="GR141" s="181">
        <f t="shared" si="703"/>
        <v>0</v>
      </c>
      <c r="GS141" s="181">
        <f t="shared" si="703"/>
        <v>0</v>
      </c>
      <c r="GT141" s="181">
        <f t="shared" si="703"/>
        <v>0</v>
      </c>
      <c r="GU141" s="181">
        <f t="shared" si="703"/>
        <v>0</v>
      </c>
      <c r="GV141" s="181">
        <f t="shared" si="703"/>
        <v>0</v>
      </c>
      <c r="GW141" s="181">
        <f t="shared" si="703"/>
        <v>0</v>
      </c>
    </row>
    <row r="142" spans="1:205" x14ac:dyDescent="0.3">
      <c r="D142" s="141" t="s">
        <v>2</v>
      </c>
      <c r="L142" s="181">
        <f t="shared" ref="L142:AQ142" si="704">L54</f>
        <v>0</v>
      </c>
      <c r="M142" s="181">
        <f t="shared" si="704"/>
        <v>0</v>
      </c>
      <c r="N142" s="181">
        <f t="shared" si="704"/>
        <v>0</v>
      </c>
      <c r="O142" s="181">
        <f t="shared" si="704"/>
        <v>0</v>
      </c>
      <c r="P142" s="181">
        <f t="shared" si="704"/>
        <v>0</v>
      </c>
      <c r="Q142" s="181">
        <f t="shared" si="704"/>
        <v>0</v>
      </c>
      <c r="R142" s="181">
        <f t="shared" si="704"/>
        <v>0</v>
      </c>
      <c r="S142" s="181">
        <f t="shared" si="704"/>
        <v>0</v>
      </c>
      <c r="T142" s="181">
        <f t="shared" si="704"/>
        <v>0</v>
      </c>
      <c r="U142" s="181">
        <f t="shared" si="704"/>
        <v>0</v>
      </c>
      <c r="V142" s="181">
        <f t="shared" si="704"/>
        <v>0</v>
      </c>
      <c r="W142" s="181">
        <f t="shared" si="704"/>
        <v>0</v>
      </c>
      <c r="X142" s="181">
        <f t="shared" si="704"/>
        <v>0</v>
      </c>
      <c r="Y142" s="181">
        <f t="shared" si="704"/>
        <v>0</v>
      </c>
      <c r="Z142" s="181">
        <f t="shared" si="704"/>
        <v>0</v>
      </c>
      <c r="AA142" s="181">
        <f t="shared" si="704"/>
        <v>0</v>
      </c>
      <c r="AB142" s="181">
        <f t="shared" si="704"/>
        <v>0</v>
      </c>
      <c r="AC142" s="181">
        <f t="shared" si="704"/>
        <v>0</v>
      </c>
      <c r="AD142" s="181">
        <f t="shared" si="704"/>
        <v>0</v>
      </c>
      <c r="AE142" s="181">
        <f t="shared" si="704"/>
        <v>0</v>
      </c>
      <c r="AF142" s="181">
        <f t="shared" si="704"/>
        <v>0</v>
      </c>
      <c r="AG142" s="181">
        <f t="shared" si="704"/>
        <v>0</v>
      </c>
      <c r="AH142" s="181">
        <f t="shared" si="704"/>
        <v>0</v>
      </c>
      <c r="AI142" s="181">
        <f t="shared" si="704"/>
        <v>0</v>
      </c>
      <c r="AJ142" s="181">
        <f t="shared" si="704"/>
        <v>0</v>
      </c>
      <c r="AK142" s="181">
        <f t="shared" si="704"/>
        <v>0</v>
      </c>
      <c r="AL142" s="181">
        <f t="shared" si="704"/>
        <v>0</v>
      </c>
      <c r="AM142" s="181">
        <f t="shared" si="704"/>
        <v>0</v>
      </c>
      <c r="AN142" s="181">
        <f t="shared" si="704"/>
        <v>0</v>
      </c>
      <c r="AO142" s="181">
        <f t="shared" si="704"/>
        <v>0</v>
      </c>
      <c r="AP142" s="181">
        <f t="shared" si="704"/>
        <v>0</v>
      </c>
      <c r="AQ142" s="181">
        <f t="shared" si="704"/>
        <v>0</v>
      </c>
      <c r="AR142" s="181">
        <f t="shared" ref="AR142:BW142" si="705">AR54</f>
        <v>0</v>
      </c>
      <c r="AS142" s="181">
        <f t="shared" si="705"/>
        <v>0</v>
      </c>
      <c r="AT142" s="181">
        <f t="shared" si="705"/>
        <v>0</v>
      </c>
      <c r="AU142" s="181">
        <f t="shared" si="705"/>
        <v>0</v>
      </c>
      <c r="AV142" s="181">
        <f t="shared" si="705"/>
        <v>0</v>
      </c>
      <c r="AW142" s="181">
        <f t="shared" si="705"/>
        <v>0</v>
      </c>
      <c r="AX142" s="181">
        <f t="shared" si="705"/>
        <v>0</v>
      </c>
      <c r="AY142" s="181">
        <f t="shared" si="705"/>
        <v>0</v>
      </c>
      <c r="AZ142" s="181">
        <f t="shared" si="705"/>
        <v>0</v>
      </c>
      <c r="BA142" s="181">
        <f t="shared" si="705"/>
        <v>0</v>
      </c>
      <c r="BB142" s="181">
        <f t="shared" si="705"/>
        <v>0</v>
      </c>
      <c r="BC142" s="181">
        <f t="shared" si="705"/>
        <v>0</v>
      </c>
      <c r="BD142" s="181">
        <f t="shared" si="705"/>
        <v>8820000</v>
      </c>
      <c r="BE142" s="181">
        <f t="shared" si="705"/>
        <v>8820000</v>
      </c>
      <c r="BF142" s="181">
        <f t="shared" si="705"/>
        <v>8820000</v>
      </c>
      <c r="BG142" s="181">
        <f t="shared" si="705"/>
        <v>8820000</v>
      </c>
      <c r="BH142" s="181">
        <f t="shared" si="705"/>
        <v>8820000</v>
      </c>
      <c r="BI142" s="181">
        <f t="shared" si="705"/>
        <v>8820000</v>
      </c>
      <c r="BJ142" s="181">
        <f t="shared" si="705"/>
        <v>8820000</v>
      </c>
      <c r="BK142" s="181">
        <f t="shared" si="705"/>
        <v>8820000</v>
      </c>
      <c r="BL142" s="181">
        <f t="shared" si="705"/>
        <v>8820000</v>
      </c>
      <c r="BM142" s="181">
        <f t="shared" si="705"/>
        <v>8820000</v>
      </c>
      <c r="BN142" s="181">
        <f t="shared" si="705"/>
        <v>8820000</v>
      </c>
      <c r="BO142" s="181">
        <f t="shared" si="705"/>
        <v>8820000</v>
      </c>
      <c r="BP142" s="181">
        <f t="shared" si="705"/>
        <v>8820000</v>
      </c>
      <c r="BQ142" s="181">
        <f t="shared" si="705"/>
        <v>8820000</v>
      </c>
      <c r="BR142" s="181">
        <f t="shared" si="705"/>
        <v>8820000</v>
      </c>
      <c r="BS142" s="181">
        <f t="shared" si="705"/>
        <v>8820000</v>
      </c>
      <c r="BT142" s="181">
        <f t="shared" si="705"/>
        <v>8820000</v>
      </c>
      <c r="BU142" s="181">
        <f t="shared" si="705"/>
        <v>8820000</v>
      </c>
      <c r="BV142" s="181">
        <f t="shared" si="705"/>
        <v>8820000</v>
      </c>
      <c r="BW142" s="181">
        <f t="shared" si="705"/>
        <v>8820000</v>
      </c>
      <c r="BX142" s="181">
        <f t="shared" ref="BX142:DC142" si="706">BX54</f>
        <v>8820000</v>
      </c>
      <c r="BY142" s="181">
        <f t="shared" si="706"/>
        <v>8820000</v>
      </c>
      <c r="BZ142" s="181">
        <f t="shared" si="706"/>
        <v>8820000</v>
      </c>
      <c r="CA142" s="181">
        <f t="shared" si="706"/>
        <v>8820000</v>
      </c>
      <c r="CB142" s="181">
        <f t="shared" si="706"/>
        <v>8820000</v>
      </c>
      <c r="CC142" s="181">
        <f t="shared" si="706"/>
        <v>8820000</v>
      </c>
      <c r="CD142" s="181">
        <f t="shared" si="706"/>
        <v>8820000</v>
      </c>
      <c r="CE142" s="181">
        <f t="shared" si="706"/>
        <v>8820000</v>
      </c>
      <c r="CF142" s="181">
        <f t="shared" si="706"/>
        <v>8820000</v>
      </c>
      <c r="CG142" s="181">
        <f t="shared" si="706"/>
        <v>8820000</v>
      </c>
      <c r="CH142" s="181">
        <f t="shared" si="706"/>
        <v>8820000</v>
      </c>
      <c r="CI142" s="181">
        <f t="shared" si="706"/>
        <v>8820000</v>
      </c>
      <c r="CJ142" s="181">
        <f t="shared" si="706"/>
        <v>8820000</v>
      </c>
      <c r="CK142" s="181">
        <f t="shared" si="706"/>
        <v>8820000</v>
      </c>
      <c r="CL142" s="181">
        <f t="shared" si="706"/>
        <v>8820000</v>
      </c>
      <c r="CM142" s="181">
        <f t="shared" si="706"/>
        <v>8820000</v>
      </c>
      <c r="CN142" s="181">
        <f t="shared" si="706"/>
        <v>8820000</v>
      </c>
      <c r="CO142" s="181">
        <f t="shared" si="706"/>
        <v>8820000</v>
      </c>
      <c r="CP142" s="181">
        <f t="shared" si="706"/>
        <v>8820000</v>
      </c>
      <c r="CQ142" s="181">
        <f t="shared" si="706"/>
        <v>8820000</v>
      </c>
      <c r="CR142" s="181">
        <f t="shared" si="706"/>
        <v>8820000</v>
      </c>
      <c r="CS142" s="181">
        <f t="shared" si="706"/>
        <v>8820000</v>
      </c>
      <c r="CT142" s="181">
        <f t="shared" si="706"/>
        <v>8820000</v>
      </c>
      <c r="CU142" s="181">
        <f t="shared" si="706"/>
        <v>8820000</v>
      </c>
      <c r="CV142" s="181">
        <f t="shared" si="706"/>
        <v>8820000</v>
      </c>
      <c r="CW142" s="181">
        <f t="shared" si="706"/>
        <v>8820000</v>
      </c>
      <c r="CX142" s="181">
        <f t="shared" si="706"/>
        <v>8820000</v>
      </c>
      <c r="CY142" s="181">
        <f t="shared" si="706"/>
        <v>8820000</v>
      </c>
      <c r="CZ142" s="181">
        <f t="shared" si="706"/>
        <v>8820000</v>
      </c>
      <c r="DA142" s="181">
        <f t="shared" si="706"/>
        <v>8820000</v>
      </c>
      <c r="DB142" s="181">
        <f t="shared" si="706"/>
        <v>8820000</v>
      </c>
      <c r="DC142" s="181">
        <f t="shared" si="706"/>
        <v>8820000</v>
      </c>
      <c r="DD142" s="181">
        <f t="shared" ref="DD142:EI142" si="707">DD54</f>
        <v>8820000</v>
      </c>
      <c r="DE142" s="181">
        <f t="shared" si="707"/>
        <v>8820000</v>
      </c>
      <c r="DF142" s="181">
        <f t="shared" si="707"/>
        <v>8820000</v>
      </c>
      <c r="DG142" s="181">
        <f t="shared" si="707"/>
        <v>8820000</v>
      </c>
      <c r="DH142" s="181">
        <f t="shared" si="707"/>
        <v>8820000</v>
      </c>
      <c r="DI142" s="181">
        <f t="shared" si="707"/>
        <v>8820000</v>
      </c>
      <c r="DJ142" s="181">
        <f t="shared" si="707"/>
        <v>8820000</v>
      </c>
      <c r="DK142" s="181">
        <f t="shared" si="707"/>
        <v>8820000</v>
      </c>
      <c r="DL142" s="181">
        <f t="shared" si="707"/>
        <v>8820000</v>
      </c>
      <c r="DM142" s="181">
        <f t="shared" si="707"/>
        <v>8820000</v>
      </c>
      <c r="DN142" s="181">
        <f t="shared" si="707"/>
        <v>8820000</v>
      </c>
      <c r="DO142" s="181">
        <f t="shared" si="707"/>
        <v>8820000</v>
      </c>
      <c r="DP142" s="181">
        <f t="shared" si="707"/>
        <v>8820000</v>
      </c>
      <c r="DQ142" s="181">
        <f t="shared" si="707"/>
        <v>8820000</v>
      </c>
      <c r="DR142" s="181">
        <f t="shared" si="707"/>
        <v>8820000</v>
      </c>
      <c r="DS142" s="181">
        <f t="shared" si="707"/>
        <v>8820000</v>
      </c>
      <c r="DT142" s="181">
        <f t="shared" si="707"/>
        <v>8820000</v>
      </c>
      <c r="DU142" s="181">
        <f t="shared" si="707"/>
        <v>8820000</v>
      </c>
      <c r="DV142" s="181">
        <f t="shared" si="707"/>
        <v>8820000</v>
      </c>
      <c r="DW142" s="181">
        <f t="shared" si="707"/>
        <v>8820000</v>
      </c>
      <c r="DX142" s="181">
        <f t="shared" si="707"/>
        <v>8820000</v>
      </c>
      <c r="DY142" s="181">
        <f t="shared" si="707"/>
        <v>8820000</v>
      </c>
      <c r="DZ142" s="181">
        <f t="shared" si="707"/>
        <v>8820000</v>
      </c>
      <c r="EA142" s="181">
        <f t="shared" si="707"/>
        <v>8820000</v>
      </c>
      <c r="EB142" s="181">
        <f t="shared" si="707"/>
        <v>8820000</v>
      </c>
      <c r="EC142" s="181">
        <f t="shared" si="707"/>
        <v>8820000</v>
      </c>
      <c r="ED142" s="181">
        <f t="shared" si="707"/>
        <v>8820000</v>
      </c>
      <c r="EE142" s="181">
        <f t="shared" si="707"/>
        <v>8820000</v>
      </c>
      <c r="EF142" s="181">
        <f t="shared" si="707"/>
        <v>8820000</v>
      </c>
      <c r="EG142" s="181">
        <f t="shared" si="707"/>
        <v>8820000</v>
      </c>
      <c r="EH142" s="181">
        <f t="shared" si="707"/>
        <v>8820000</v>
      </c>
      <c r="EI142" s="181">
        <f t="shared" si="707"/>
        <v>8820000</v>
      </c>
      <c r="EJ142" s="181">
        <f t="shared" ref="EJ142:FO142" si="708">EJ54</f>
        <v>8820000</v>
      </c>
      <c r="EK142" s="181">
        <f t="shared" si="708"/>
        <v>8820000</v>
      </c>
      <c r="EL142" s="181">
        <f t="shared" si="708"/>
        <v>8820000</v>
      </c>
      <c r="EM142" s="181">
        <f t="shared" si="708"/>
        <v>8820000</v>
      </c>
      <c r="EN142" s="181">
        <f t="shared" si="708"/>
        <v>8820000</v>
      </c>
      <c r="EO142" s="181">
        <f t="shared" si="708"/>
        <v>8820000</v>
      </c>
      <c r="EP142" s="181">
        <f t="shared" si="708"/>
        <v>8820000</v>
      </c>
      <c r="EQ142" s="181">
        <f t="shared" si="708"/>
        <v>8820000</v>
      </c>
      <c r="ER142" s="181">
        <f t="shared" si="708"/>
        <v>8820000</v>
      </c>
      <c r="ES142" s="181">
        <f t="shared" si="708"/>
        <v>8820000</v>
      </c>
      <c r="ET142" s="181">
        <f t="shared" si="708"/>
        <v>8820000</v>
      </c>
      <c r="EU142" s="181">
        <f t="shared" si="708"/>
        <v>8820000</v>
      </c>
      <c r="EV142" s="181">
        <f t="shared" si="708"/>
        <v>8820000</v>
      </c>
      <c r="EW142" s="181">
        <f t="shared" si="708"/>
        <v>8820000</v>
      </c>
      <c r="EX142" s="181">
        <f t="shared" si="708"/>
        <v>8820000</v>
      </c>
      <c r="EY142" s="181">
        <f t="shared" si="708"/>
        <v>8820000</v>
      </c>
      <c r="EZ142" s="181">
        <f t="shared" si="708"/>
        <v>0</v>
      </c>
      <c r="FA142" s="181">
        <f t="shared" si="708"/>
        <v>0</v>
      </c>
      <c r="FB142" s="181">
        <f t="shared" si="708"/>
        <v>0</v>
      </c>
      <c r="FC142" s="181">
        <f t="shared" si="708"/>
        <v>0</v>
      </c>
      <c r="FD142" s="181">
        <f t="shared" si="708"/>
        <v>0</v>
      </c>
      <c r="FE142" s="181">
        <f t="shared" si="708"/>
        <v>0</v>
      </c>
      <c r="FF142" s="181">
        <f t="shared" si="708"/>
        <v>0</v>
      </c>
      <c r="FG142" s="181">
        <f t="shared" si="708"/>
        <v>0</v>
      </c>
      <c r="FH142" s="181">
        <f t="shared" si="708"/>
        <v>0</v>
      </c>
      <c r="FI142" s="181">
        <f t="shared" si="708"/>
        <v>0</v>
      </c>
      <c r="FJ142" s="181">
        <f t="shared" si="708"/>
        <v>0</v>
      </c>
      <c r="FK142" s="181">
        <f t="shared" si="708"/>
        <v>0</v>
      </c>
      <c r="FL142" s="181">
        <f t="shared" si="708"/>
        <v>0</v>
      </c>
      <c r="FM142" s="181">
        <f t="shared" si="708"/>
        <v>0</v>
      </c>
      <c r="FN142" s="181">
        <f t="shared" si="708"/>
        <v>0</v>
      </c>
      <c r="FO142" s="181">
        <f t="shared" si="708"/>
        <v>0</v>
      </c>
      <c r="FP142" s="181">
        <f t="shared" ref="FP142:GW142" si="709">FP54</f>
        <v>0</v>
      </c>
      <c r="FQ142" s="181">
        <f t="shared" si="709"/>
        <v>0</v>
      </c>
      <c r="FR142" s="181">
        <f t="shared" si="709"/>
        <v>0</v>
      </c>
      <c r="FS142" s="181">
        <f t="shared" si="709"/>
        <v>0</v>
      </c>
      <c r="FT142" s="181">
        <f t="shared" si="709"/>
        <v>0</v>
      </c>
      <c r="FU142" s="181">
        <f t="shared" si="709"/>
        <v>0</v>
      </c>
      <c r="FV142" s="181">
        <f t="shared" si="709"/>
        <v>0</v>
      </c>
      <c r="FW142" s="181">
        <f t="shared" si="709"/>
        <v>0</v>
      </c>
      <c r="FX142" s="181">
        <f t="shared" si="709"/>
        <v>0</v>
      </c>
      <c r="FY142" s="181">
        <f t="shared" si="709"/>
        <v>0</v>
      </c>
      <c r="FZ142" s="181">
        <f t="shared" si="709"/>
        <v>0</v>
      </c>
      <c r="GA142" s="181">
        <f t="shared" si="709"/>
        <v>0</v>
      </c>
      <c r="GB142" s="181">
        <f t="shared" si="709"/>
        <v>0</v>
      </c>
      <c r="GC142" s="181">
        <f t="shared" si="709"/>
        <v>0</v>
      </c>
      <c r="GD142" s="181">
        <f t="shared" si="709"/>
        <v>0</v>
      </c>
      <c r="GE142" s="181">
        <f t="shared" si="709"/>
        <v>0</v>
      </c>
      <c r="GF142" s="181">
        <f t="shared" si="709"/>
        <v>0</v>
      </c>
      <c r="GG142" s="181">
        <f t="shared" si="709"/>
        <v>0</v>
      </c>
      <c r="GH142" s="181">
        <f t="shared" si="709"/>
        <v>0</v>
      </c>
      <c r="GI142" s="181">
        <f t="shared" si="709"/>
        <v>0</v>
      </c>
      <c r="GJ142" s="181">
        <f t="shared" si="709"/>
        <v>0</v>
      </c>
      <c r="GK142" s="181">
        <f t="shared" si="709"/>
        <v>0</v>
      </c>
      <c r="GL142" s="181">
        <f t="shared" si="709"/>
        <v>0</v>
      </c>
      <c r="GM142" s="181">
        <f t="shared" si="709"/>
        <v>0</v>
      </c>
      <c r="GN142" s="181">
        <f t="shared" si="709"/>
        <v>0</v>
      </c>
      <c r="GO142" s="181">
        <f t="shared" si="709"/>
        <v>0</v>
      </c>
      <c r="GP142" s="181">
        <f t="shared" si="709"/>
        <v>0</v>
      </c>
      <c r="GQ142" s="181">
        <f t="shared" si="709"/>
        <v>0</v>
      </c>
      <c r="GR142" s="181">
        <f t="shared" si="709"/>
        <v>0</v>
      </c>
      <c r="GS142" s="181">
        <f t="shared" si="709"/>
        <v>0</v>
      </c>
      <c r="GT142" s="181">
        <f t="shared" si="709"/>
        <v>0</v>
      </c>
      <c r="GU142" s="181">
        <f t="shared" si="709"/>
        <v>0</v>
      </c>
      <c r="GV142" s="181">
        <f t="shared" si="709"/>
        <v>0</v>
      </c>
      <c r="GW142" s="181">
        <f t="shared" si="709"/>
        <v>0</v>
      </c>
    </row>
    <row r="143" spans="1:205" x14ac:dyDescent="0.3">
      <c r="D143" s="141" t="s">
        <v>248</v>
      </c>
      <c r="L143" s="181">
        <f>L141-L142</f>
        <v>0</v>
      </c>
      <c r="M143" s="181">
        <f t="shared" ref="M143:BX143" si="710">M141-M142</f>
        <v>0</v>
      </c>
      <c r="N143" s="181">
        <f t="shared" si="710"/>
        <v>0</v>
      </c>
      <c r="O143" s="181">
        <f t="shared" si="710"/>
        <v>0</v>
      </c>
      <c r="P143" s="181">
        <f t="shared" si="710"/>
        <v>0</v>
      </c>
      <c r="Q143" s="181">
        <f t="shared" si="710"/>
        <v>0</v>
      </c>
      <c r="R143" s="181">
        <f t="shared" si="710"/>
        <v>0</v>
      </c>
      <c r="S143" s="181">
        <f t="shared" si="710"/>
        <v>0</v>
      </c>
      <c r="T143" s="181">
        <f t="shared" si="710"/>
        <v>0</v>
      </c>
      <c r="U143" s="181">
        <f t="shared" si="710"/>
        <v>0</v>
      </c>
      <c r="V143" s="181">
        <f t="shared" si="710"/>
        <v>0</v>
      </c>
      <c r="W143" s="181">
        <f t="shared" si="710"/>
        <v>0</v>
      </c>
      <c r="X143" s="181">
        <f t="shared" si="710"/>
        <v>0</v>
      </c>
      <c r="Y143" s="181">
        <f t="shared" si="710"/>
        <v>0</v>
      </c>
      <c r="Z143" s="181">
        <f t="shared" si="710"/>
        <v>0</v>
      </c>
      <c r="AA143" s="181">
        <f t="shared" si="710"/>
        <v>0</v>
      </c>
      <c r="AB143" s="181">
        <f t="shared" si="710"/>
        <v>0</v>
      </c>
      <c r="AC143" s="181">
        <f t="shared" si="710"/>
        <v>0</v>
      </c>
      <c r="AD143" s="181">
        <f t="shared" si="710"/>
        <v>0</v>
      </c>
      <c r="AE143" s="181">
        <f t="shared" si="710"/>
        <v>0</v>
      </c>
      <c r="AF143" s="181">
        <f t="shared" si="710"/>
        <v>0</v>
      </c>
      <c r="AG143" s="181">
        <f t="shared" si="710"/>
        <v>0</v>
      </c>
      <c r="AH143" s="181">
        <f t="shared" si="710"/>
        <v>0</v>
      </c>
      <c r="AI143" s="181">
        <f t="shared" si="710"/>
        <v>0</v>
      </c>
      <c r="AJ143" s="181">
        <f t="shared" si="710"/>
        <v>0</v>
      </c>
      <c r="AK143" s="181">
        <f t="shared" si="710"/>
        <v>0</v>
      </c>
      <c r="AL143" s="181">
        <f t="shared" si="710"/>
        <v>0</v>
      </c>
      <c r="AM143" s="181">
        <f t="shared" si="710"/>
        <v>0</v>
      </c>
      <c r="AN143" s="181">
        <f t="shared" si="710"/>
        <v>0</v>
      </c>
      <c r="AO143" s="181">
        <f t="shared" si="710"/>
        <v>0</v>
      </c>
      <c r="AP143" s="181">
        <f t="shared" si="710"/>
        <v>0</v>
      </c>
      <c r="AQ143" s="181">
        <f t="shared" si="710"/>
        <v>0</v>
      </c>
      <c r="AR143" s="181">
        <f t="shared" si="710"/>
        <v>0</v>
      </c>
      <c r="AS143" s="181">
        <f t="shared" si="710"/>
        <v>0</v>
      </c>
      <c r="AT143" s="181">
        <f t="shared" si="710"/>
        <v>0</v>
      </c>
      <c r="AU143" s="181">
        <f t="shared" si="710"/>
        <v>0</v>
      </c>
      <c r="AV143" s="181">
        <f t="shared" si="710"/>
        <v>0</v>
      </c>
      <c r="AW143" s="181">
        <f t="shared" si="710"/>
        <v>0</v>
      </c>
      <c r="AX143" s="181">
        <f t="shared" si="710"/>
        <v>0</v>
      </c>
      <c r="AY143" s="181">
        <f t="shared" si="710"/>
        <v>0</v>
      </c>
      <c r="AZ143" s="181">
        <f t="shared" si="710"/>
        <v>0</v>
      </c>
      <c r="BA143" s="181">
        <f t="shared" si="710"/>
        <v>0</v>
      </c>
      <c r="BB143" s="181">
        <f t="shared" si="710"/>
        <v>0</v>
      </c>
      <c r="BC143" s="181">
        <f t="shared" si="710"/>
        <v>0</v>
      </c>
      <c r="BD143" s="181">
        <f t="shared" si="710"/>
        <v>0</v>
      </c>
      <c r="BE143" s="181">
        <f t="shared" si="710"/>
        <v>0</v>
      </c>
      <c r="BF143" s="181">
        <f t="shared" si="710"/>
        <v>0</v>
      </c>
      <c r="BG143" s="181">
        <f t="shared" si="710"/>
        <v>0</v>
      </c>
      <c r="BH143" s="181">
        <f t="shared" si="710"/>
        <v>0</v>
      </c>
      <c r="BI143" s="181">
        <f t="shared" si="710"/>
        <v>0</v>
      </c>
      <c r="BJ143" s="181">
        <f t="shared" si="710"/>
        <v>-1.4901161193847656E-8</v>
      </c>
      <c r="BK143" s="181">
        <f t="shared" si="710"/>
        <v>0</v>
      </c>
      <c r="BL143" s="181">
        <f t="shared" si="710"/>
        <v>-40030.124479085207</v>
      </c>
      <c r="BM143" s="181">
        <f t="shared" si="710"/>
        <v>-40281.021380573511</v>
      </c>
      <c r="BN143" s="181">
        <f t="shared" si="710"/>
        <v>-40978.913805305958</v>
      </c>
      <c r="BO143" s="181">
        <f t="shared" si="710"/>
        <v>-41235.757435828447</v>
      </c>
      <c r="BP143" s="181">
        <f t="shared" si="710"/>
        <v>-103317.65250022709</v>
      </c>
      <c r="BQ143" s="181">
        <f t="shared" si="710"/>
        <v>-102822.74187415838</v>
      </c>
      <c r="BR143" s="181">
        <f t="shared" si="710"/>
        <v>-105766.47540991008</v>
      </c>
      <c r="BS143" s="181">
        <f t="shared" si="710"/>
        <v>-106429.38818643987</v>
      </c>
      <c r="BT143" s="181">
        <f t="shared" si="710"/>
        <v>-105932.3639908582</v>
      </c>
      <c r="BU143" s="181">
        <f t="shared" si="710"/>
        <v>-105424.92841412127</v>
      </c>
      <c r="BV143" s="181">
        <f t="shared" si="710"/>
        <v>-108443.16048634052</v>
      </c>
      <c r="BW143" s="181">
        <f t="shared" si="710"/>
        <v>-109122.84992796183</v>
      </c>
      <c r="BX143" s="181">
        <f t="shared" si="710"/>
        <v>-166097.13477031887</v>
      </c>
      <c r="BY143" s="181">
        <f t="shared" ref="BY143:EJ143" si="711">BY141-BY142</f>
        <v>-165301.49883621931</v>
      </c>
      <c r="BZ143" s="181">
        <f t="shared" si="711"/>
        <v>-170033.94962254167</v>
      </c>
      <c r="CA143" s="181">
        <f t="shared" si="711"/>
        <v>-171099.67179217935</v>
      </c>
      <c r="CB143" s="181">
        <f t="shared" si="711"/>
        <v>-242158.0600503087</v>
      </c>
      <c r="CC143" s="181">
        <f t="shared" si="711"/>
        <v>-243675.83466956019</v>
      </c>
      <c r="CD143" s="181">
        <f t="shared" si="711"/>
        <v>-247897.66205316782</v>
      </c>
      <c r="CE143" s="181">
        <f t="shared" si="711"/>
        <v>-249451.41078880429</v>
      </c>
      <c r="CF143" s="181">
        <f t="shared" si="711"/>
        <v>-248286.47515504062</v>
      </c>
      <c r="CG143" s="181">
        <f t="shared" si="711"/>
        <v>-247097.13710980117</v>
      </c>
      <c r="CH143" s="181">
        <f t="shared" si="711"/>
        <v>-254171.33213555813</v>
      </c>
      <c r="CI143" s="181">
        <f t="shared" si="711"/>
        <v>-255764.40236735344</v>
      </c>
      <c r="CJ143" s="181">
        <f t="shared" si="711"/>
        <v>-316473.84463837743</v>
      </c>
      <c r="CK143" s="181">
        <f t="shared" si="711"/>
        <v>-314957.87650714815</v>
      </c>
      <c r="CL143" s="181">
        <f t="shared" si="711"/>
        <v>-323974.87067134678</v>
      </c>
      <c r="CM143" s="181">
        <f t="shared" si="711"/>
        <v>-326005.4486990869</v>
      </c>
      <c r="CN143" s="181">
        <f t="shared" si="711"/>
        <v>-542699.6307297051</v>
      </c>
      <c r="CO143" s="181">
        <f t="shared" si="711"/>
        <v>-540099.99932588637</v>
      </c>
      <c r="CP143" s="181">
        <f t="shared" si="711"/>
        <v>-555562.6338724494</v>
      </c>
      <c r="CQ143" s="181">
        <f t="shared" si="711"/>
        <v>-559044.73504604399</v>
      </c>
      <c r="CR143" s="181">
        <f t="shared" si="711"/>
        <v>-556434.00163441896</v>
      </c>
      <c r="CS143" s="181">
        <f t="shared" si="711"/>
        <v>-559921.56428168714</v>
      </c>
      <c r="CT143" s="181">
        <f t="shared" si="711"/>
        <v>-569622.53522919118</v>
      </c>
      <c r="CU143" s="181">
        <f t="shared" si="711"/>
        <v>-573192.75967825949</v>
      </c>
      <c r="CV143" s="181">
        <f t="shared" si="711"/>
        <v>-637179.64109203219</v>
      </c>
      <c r="CW143" s="181">
        <f t="shared" si="711"/>
        <v>-634127.43299926817</v>
      </c>
      <c r="CX143" s="181">
        <f t="shared" si="711"/>
        <v>-652281.99838468432</v>
      </c>
      <c r="CY143" s="181">
        <f t="shared" si="711"/>
        <v>-656370.30773741007</v>
      </c>
      <c r="CZ143" s="181">
        <f t="shared" si="711"/>
        <v>-888027.18064001203</v>
      </c>
      <c r="DA143" s="181">
        <f t="shared" si="711"/>
        <v>-883773.36653080583</v>
      </c>
      <c r="DB143" s="181">
        <f t="shared" si="711"/>
        <v>-909075.09696173668</v>
      </c>
      <c r="DC143" s="181">
        <f t="shared" si="711"/>
        <v>-914772.90899771452</v>
      </c>
      <c r="DD143" s="181">
        <f t="shared" si="711"/>
        <v>-910500.92851406336</v>
      </c>
      <c r="DE143" s="181">
        <f t="shared" si="711"/>
        <v>-906139.461004287</v>
      </c>
      <c r="DF143" s="181">
        <f t="shared" si="711"/>
        <v>-932081.51497809589</v>
      </c>
      <c r="DG143" s="181">
        <f t="shared" si="711"/>
        <v>-937923.52439214289</v>
      </c>
      <c r="DH143" s="181">
        <f t="shared" si="711"/>
        <v>-1005332.92920205</v>
      </c>
      <c r="DI143" s="181">
        <f t="shared" si="711"/>
        <v>-1011634.0566702932</v>
      </c>
      <c r="DJ143" s="181">
        <f t="shared" si="711"/>
        <v>-1029161.2126495093</v>
      </c>
      <c r="DK143" s="181">
        <f t="shared" si="711"/>
        <v>-1035611.6887036562</v>
      </c>
      <c r="DL143" s="181">
        <f t="shared" si="711"/>
        <v>-1283251.1013290286</v>
      </c>
      <c r="DM143" s="181">
        <f t="shared" si="711"/>
        <v>-1277104.0916884542</v>
      </c>
      <c r="DN143" s="181">
        <f t="shared" si="711"/>
        <v>-1313666.5687711984</v>
      </c>
      <c r="DO143" s="181">
        <f t="shared" si="711"/>
        <v>-1321900.239687711</v>
      </c>
      <c r="DP143" s="181">
        <f t="shared" si="711"/>
        <v>-1315726.9785758704</v>
      </c>
      <c r="DQ143" s="181">
        <f t="shared" si="711"/>
        <v>-1309424.4034888297</v>
      </c>
      <c r="DR143" s="181">
        <f t="shared" si="711"/>
        <v>-1346912.185460344</v>
      </c>
      <c r="DS143" s="181">
        <f t="shared" si="711"/>
        <v>-1355354.2300035954</v>
      </c>
      <c r="DT143" s="181">
        <f t="shared" si="711"/>
        <v>-1426334.1769292951</v>
      </c>
      <c r="DU143" s="181">
        <f t="shared" si="711"/>
        <v>-1419501.772946015</v>
      </c>
      <c r="DV143" s="181">
        <f t="shared" si="711"/>
        <v>-1460140.9826862663</v>
      </c>
      <c r="DW143" s="181">
        <f t="shared" si="711"/>
        <v>-1469292.7116173208</v>
      </c>
      <c r="DX143" s="181">
        <f t="shared" si="711"/>
        <v>-1734002.8845019341</v>
      </c>
      <c r="DY143" s="181">
        <f t="shared" si="711"/>
        <v>-1744871.0982927829</v>
      </c>
      <c r="DZ143" s="181">
        <f t="shared" si="711"/>
        <v>-1775102.0179634988</v>
      </c>
      <c r="EA143" s="181">
        <f t="shared" si="711"/>
        <v>-1786227.8288858533</v>
      </c>
      <c r="EB143" s="181">
        <f t="shared" si="711"/>
        <v>-1777886.1625014842</v>
      </c>
      <c r="EC143" s="181">
        <f t="shared" si="711"/>
        <v>-1769369.7596170753</v>
      </c>
      <c r="ED143" s="181">
        <f t="shared" si="711"/>
        <v>-1820025.4122830927</v>
      </c>
      <c r="EE143" s="181">
        <f t="shared" si="711"/>
        <v>-1831432.7896653712</v>
      </c>
      <c r="EF143" s="181">
        <f t="shared" si="711"/>
        <v>-1906133.8253961951</v>
      </c>
      <c r="EG143" s="181">
        <f t="shared" si="711"/>
        <v>-1897003.0925343484</v>
      </c>
      <c r="EH143" s="181">
        <f t="shared" si="711"/>
        <v>-1951312.786276713</v>
      </c>
      <c r="EI143" s="181">
        <f t="shared" si="711"/>
        <v>-1963543.0338291228</v>
      </c>
      <c r="EJ143" s="181">
        <f t="shared" si="711"/>
        <v>-2246485.043960467</v>
      </c>
      <c r="EK143" s="181">
        <f t="shared" ref="EK143:EZ143" si="712">EK141-EK142</f>
        <v>-2235723.9659388959</v>
      </c>
      <c r="EL143" s="181">
        <f t="shared" si="712"/>
        <v>-2299730.9695966542</v>
      </c>
      <c r="EM143" s="181">
        <f t="shared" si="712"/>
        <v>-2314144.9985826164</v>
      </c>
      <c r="EN143" s="181">
        <f t="shared" si="712"/>
        <v>-2303337.9642104805</v>
      </c>
      <c r="EO143" s="181">
        <f t="shared" si="712"/>
        <v>-2317774.6007647067</v>
      </c>
      <c r="EP143" s="181">
        <f t="shared" si="712"/>
        <v>-2357931.4111096859</v>
      </c>
      <c r="EQ143" s="181">
        <f t="shared" si="712"/>
        <v>-2372710.2231342494</v>
      </c>
      <c r="ER143" s="181">
        <f t="shared" si="712"/>
        <v>-2451284.9359721243</v>
      </c>
      <c r="ES143" s="181">
        <f t="shared" si="712"/>
        <v>-2439542.8286654353</v>
      </c>
      <c r="ET143" s="181">
        <f t="shared" si="712"/>
        <v>-2509385.0046837777</v>
      </c>
      <c r="EU143" s="181">
        <f t="shared" si="712"/>
        <v>-2525113.0827384591</v>
      </c>
      <c r="EV143" s="181">
        <f t="shared" si="712"/>
        <v>-2827525.6337683946</v>
      </c>
      <c r="EW143" s="181">
        <f t="shared" si="712"/>
        <v>-2813981.2640719414</v>
      </c>
      <c r="EX143" s="181">
        <f t="shared" si="712"/>
        <v>-2894543.315472886</v>
      </c>
      <c r="EY143" s="181">
        <f t="shared" si="712"/>
        <v>-2912685.4511409253</v>
      </c>
      <c r="EZ143" s="181">
        <f t="shared" si="712"/>
        <v>0</v>
      </c>
      <c r="FA143" s="181">
        <f t="shared" ref="FA143:GI143" si="713">FA141-FA142</f>
        <v>0</v>
      </c>
      <c r="FB143" s="181">
        <f t="shared" si="713"/>
        <v>0</v>
      </c>
      <c r="FC143" s="181">
        <f t="shared" si="713"/>
        <v>0</v>
      </c>
      <c r="FD143" s="181">
        <f t="shared" si="713"/>
        <v>0</v>
      </c>
      <c r="FE143" s="181">
        <f t="shared" si="713"/>
        <v>0</v>
      </c>
      <c r="FF143" s="181">
        <f t="shared" si="713"/>
        <v>0</v>
      </c>
      <c r="FG143" s="181">
        <f t="shared" si="713"/>
        <v>0</v>
      </c>
      <c r="FH143" s="181">
        <f t="shared" si="713"/>
        <v>0</v>
      </c>
      <c r="FI143" s="181">
        <f t="shared" si="713"/>
        <v>0</v>
      </c>
      <c r="FJ143" s="181">
        <f t="shared" si="713"/>
        <v>0</v>
      </c>
      <c r="FK143" s="181">
        <f t="shared" si="713"/>
        <v>0</v>
      </c>
      <c r="FL143" s="181">
        <f t="shared" si="713"/>
        <v>0</v>
      </c>
      <c r="FM143" s="181">
        <f t="shared" si="713"/>
        <v>0</v>
      </c>
      <c r="FN143" s="181">
        <f t="shared" si="713"/>
        <v>0</v>
      </c>
      <c r="FO143" s="181">
        <f t="shared" si="713"/>
        <v>0</v>
      </c>
      <c r="FP143" s="181">
        <f t="shared" si="713"/>
        <v>0</v>
      </c>
      <c r="FQ143" s="181">
        <f t="shared" si="713"/>
        <v>0</v>
      </c>
      <c r="FR143" s="181">
        <f t="shared" si="713"/>
        <v>0</v>
      </c>
      <c r="FS143" s="181">
        <f t="shared" si="713"/>
        <v>0</v>
      </c>
      <c r="FT143" s="181">
        <f t="shared" si="713"/>
        <v>0</v>
      </c>
      <c r="FU143" s="181">
        <f t="shared" si="713"/>
        <v>0</v>
      </c>
      <c r="FV143" s="181">
        <f t="shared" si="713"/>
        <v>0</v>
      </c>
      <c r="FW143" s="181">
        <f t="shared" si="713"/>
        <v>0</v>
      </c>
      <c r="FX143" s="181">
        <f t="shared" si="713"/>
        <v>0</v>
      </c>
      <c r="FY143" s="181">
        <f t="shared" si="713"/>
        <v>0</v>
      </c>
      <c r="FZ143" s="181">
        <f t="shared" si="713"/>
        <v>0</v>
      </c>
      <c r="GA143" s="181">
        <f t="shared" si="713"/>
        <v>0</v>
      </c>
      <c r="GB143" s="181">
        <f t="shared" si="713"/>
        <v>0</v>
      </c>
      <c r="GC143" s="181">
        <f t="shared" si="713"/>
        <v>0</v>
      </c>
      <c r="GD143" s="181">
        <f t="shared" si="713"/>
        <v>0</v>
      </c>
      <c r="GE143" s="181">
        <f t="shared" si="713"/>
        <v>0</v>
      </c>
      <c r="GF143" s="181">
        <f t="shared" si="713"/>
        <v>0</v>
      </c>
      <c r="GG143" s="181">
        <f t="shared" si="713"/>
        <v>0</v>
      </c>
      <c r="GH143" s="181">
        <f t="shared" si="713"/>
        <v>0</v>
      </c>
      <c r="GI143" s="181">
        <f t="shared" si="713"/>
        <v>0</v>
      </c>
      <c r="GJ143" s="181">
        <f t="shared" ref="GJ143:GW143" si="714">GJ141-GJ142</f>
        <v>0</v>
      </c>
      <c r="GK143" s="181">
        <f t="shared" si="714"/>
        <v>0</v>
      </c>
      <c r="GL143" s="181">
        <f t="shared" si="714"/>
        <v>0</v>
      </c>
      <c r="GM143" s="181">
        <f t="shared" si="714"/>
        <v>0</v>
      </c>
      <c r="GN143" s="181">
        <f t="shared" si="714"/>
        <v>0</v>
      </c>
      <c r="GO143" s="181">
        <f t="shared" si="714"/>
        <v>0</v>
      </c>
      <c r="GP143" s="181">
        <f t="shared" si="714"/>
        <v>0</v>
      </c>
      <c r="GQ143" s="181">
        <f t="shared" si="714"/>
        <v>0</v>
      </c>
      <c r="GR143" s="181">
        <f t="shared" si="714"/>
        <v>0</v>
      </c>
      <c r="GS143" s="181">
        <f t="shared" si="714"/>
        <v>0</v>
      </c>
      <c r="GT143" s="181">
        <f t="shared" si="714"/>
        <v>0</v>
      </c>
      <c r="GU143" s="181">
        <f t="shared" si="714"/>
        <v>0</v>
      </c>
      <c r="GV143" s="181">
        <f t="shared" si="714"/>
        <v>0</v>
      </c>
      <c r="GW143" s="181">
        <f t="shared" si="714"/>
        <v>0</v>
      </c>
    </row>
    <row r="144" spans="1:205" x14ac:dyDescent="0.3">
      <c r="D144" s="141" t="s">
        <v>296</v>
      </c>
      <c r="E144" s="221">
        <f>XIRR(L144:EZ144,L7:EZ7)</f>
        <v>7.2545883059501645E-2</v>
      </c>
      <c r="L144" s="181">
        <f>L141-L140-0.00000000001</f>
        <v>-9.9999999999999994E-12</v>
      </c>
      <c r="M144" s="181">
        <f t="shared" ref="M144:BX144" si="715">M141-M140</f>
        <v>0</v>
      </c>
      <c r="N144" s="181">
        <f t="shared" si="715"/>
        <v>0</v>
      </c>
      <c r="O144" s="181">
        <f t="shared" si="715"/>
        <v>0</v>
      </c>
      <c r="P144" s="181">
        <f>P141-P140</f>
        <v>-9107377.8175429851</v>
      </c>
      <c r="Q144" s="181">
        <f t="shared" si="715"/>
        <v>-6942179.8590493156</v>
      </c>
      <c r="R144" s="181">
        <f t="shared" si="715"/>
        <v>-7730154.903165713</v>
      </c>
      <c r="S144" s="181">
        <f t="shared" si="715"/>
        <v>-8296185.1055848887</v>
      </c>
      <c r="T144" s="181">
        <f t="shared" si="715"/>
        <v>-8722202.0146483202</v>
      </c>
      <c r="U144" s="181">
        <f t="shared" si="715"/>
        <v>-9048978.6876139529</v>
      </c>
      <c r="V144" s="181">
        <f t="shared" si="715"/>
        <v>-9300409.8955185506</v>
      </c>
      <c r="W144" s="181">
        <f t="shared" si="715"/>
        <v>-9492024.2019946165</v>
      </c>
      <c r="X144" s="181">
        <f t="shared" si="715"/>
        <v>-9634665.7898776215</v>
      </c>
      <c r="Y144" s="181">
        <f t="shared" si="715"/>
        <v>-9736320.1415161025</v>
      </c>
      <c r="Z144" s="181">
        <f t="shared" si="715"/>
        <v>-9803111.739397537</v>
      </c>
      <c r="AA144" s="181">
        <f t="shared" si="715"/>
        <v>-9839890.6942196302</v>
      </c>
      <c r="AB144" s="181">
        <f t="shared" si="715"/>
        <v>-9850598.0321240649</v>
      </c>
      <c r="AC144" s="181">
        <f t="shared" si="715"/>
        <v>-9838503.9376518913</v>
      </c>
      <c r="AD144" s="181">
        <f t="shared" si="715"/>
        <v>-9806369.2034459226</v>
      </c>
      <c r="AE144" s="181">
        <f t="shared" si="715"/>
        <v>-9756558.229716165</v>
      </c>
      <c r="AF144" s="181">
        <f t="shared" si="715"/>
        <v>-9691120.3320525903</v>
      </c>
      <c r="AG144" s="181">
        <f t="shared" si="715"/>
        <v>-9611849.6697596312</v>
      </c>
      <c r="AH144" s="181">
        <f t="shared" si="715"/>
        <v>-9520330.3608691227</v>
      </c>
      <c r="AI144" s="181">
        <f t="shared" si="715"/>
        <v>-9417971.0905756056</v>
      </c>
      <c r="AJ144" s="181">
        <f t="shared" si="715"/>
        <v>-9306032.1122084334</v>
      </c>
      <c r="AK144" s="181">
        <f t="shared" si="715"/>
        <v>-9185646.6375894416</v>
      </c>
      <c r="AL144" s="181">
        <f t="shared" si="715"/>
        <v>-9057838.0205373298</v>
      </c>
      <c r="AM144" s="181">
        <f t="shared" si="715"/>
        <v>-8923533.7385664675</v>
      </c>
      <c r="AN144" s="181">
        <f t="shared" si="715"/>
        <v>-8783576.9043266326</v>
      </c>
      <c r="AO144" s="181">
        <f t="shared" si="715"/>
        <v>-8638735.8472724464</v>
      </c>
      <c r="AP144" s="181">
        <f t="shared" si="715"/>
        <v>-8489712.170363497</v>
      </c>
      <c r="AQ144" s="181">
        <f t="shared" si="715"/>
        <v>-8337147.5887702201</v>
      </c>
      <c r="AR144" s="181">
        <f t="shared" si="715"/>
        <v>-8181629.7860540105</v>
      </c>
      <c r="AS144" s="181">
        <f t="shared" si="715"/>
        <v>-8023697.4703563014</v>
      </c>
      <c r="AT144" s="181">
        <f t="shared" si="715"/>
        <v>-7863844.7734873034</v>
      </c>
      <c r="AU144" s="181">
        <f t="shared" si="715"/>
        <v>-7702525.1057925606</v>
      </c>
      <c r="AV144" s="181">
        <f t="shared" si="715"/>
        <v>-7540154.5567265283</v>
      </c>
      <c r="AW144" s="181">
        <f t="shared" si="715"/>
        <v>-7377114.9133509016</v>
      </c>
      <c r="AX144" s="181">
        <f t="shared" si="715"/>
        <v>-7213756.3551875353</v>
      </c>
      <c r="AY144" s="181">
        <f t="shared" si="715"/>
        <v>-7050399.8730351133</v>
      </c>
      <c r="AZ144" s="181">
        <f t="shared" si="715"/>
        <v>-6887339.4508023802</v>
      </c>
      <c r="BA144" s="181">
        <f t="shared" si="715"/>
        <v>-6724844.0425967071</v>
      </c>
      <c r="BB144" s="181">
        <f t="shared" si="715"/>
        <v>-6563159.3718439136</v>
      </c>
      <c r="BC144" s="181">
        <f t="shared" si="715"/>
        <v>-6402509.5748080853</v>
      </c>
      <c r="BD144" s="181">
        <f t="shared" si="715"/>
        <v>8820000</v>
      </c>
      <c r="BE144" s="181">
        <f t="shared" si="715"/>
        <v>8820000</v>
      </c>
      <c r="BF144" s="181">
        <f t="shared" si="715"/>
        <v>8819999.9999999925</v>
      </c>
      <c r="BG144" s="181">
        <f t="shared" si="715"/>
        <v>8819999.9999999925</v>
      </c>
      <c r="BH144" s="181">
        <f t="shared" si="715"/>
        <v>8820000.0000000075</v>
      </c>
      <c r="BI144" s="181">
        <f t="shared" si="715"/>
        <v>8820000</v>
      </c>
      <c r="BJ144" s="181">
        <f t="shared" si="715"/>
        <v>8819999.9999999851</v>
      </c>
      <c r="BK144" s="181">
        <f t="shared" si="715"/>
        <v>8819999.9999999925</v>
      </c>
      <c r="BL144" s="181">
        <f t="shared" si="715"/>
        <v>8779969.8755209148</v>
      </c>
      <c r="BM144" s="181">
        <f t="shared" si="715"/>
        <v>8779718.9786194265</v>
      </c>
      <c r="BN144" s="181">
        <f t="shared" si="715"/>
        <v>8779021.086194694</v>
      </c>
      <c r="BO144" s="181">
        <f t="shared" si="715"/>
        <v>8778764.2425641716</v>
      </c>
      <c r="BP144" s="181">
        <f t="shared" si="715"/>
        <v>8716682.3474997729</v>
      </c>
      <c r="BQ144" s="181">
        <f t="shared" si="715"/>
        <v>8717177.2581258416</v>
      </c>
      <c r="BR144" s="181">
        <f t="shared" si="715"/>
        <v>8714233.5245900899</v>
      </c>
      <c r="BS144" s="181">
        <f t="shared" si="715"/>
        <v>8713570.6118135601</v>
      </c>
      <c r="BT144" s="181">
        <f t="shared" si="715"/>
        <v>8714067.6360091418</v>
      </c>
      <c r="BU144" s="181">
        <f t="shared" si="715"/>
        <v>8714575.0715858787</v>
      </c>
      <c r="BV144" s="181">
        <f t="shared" si="715"/>
        <v>8711556.8395136595</v>
      </c>
      <c r="BW144" s="181">
        <f t="shared" si="715"/>
        <v>8710877.1500720382</v>
      </c>
      <c r="BX144" s="181">
        <f t="shared" si="715"/>
        <v>8653902.8652296811</v>
      </c>
      <c r="BY144" s="181">
        <f t="shared" ref="BY144:EJ144" si="716">BY141-BY140</f>
        <v>8654698.5011637807</v>
      </c>
      <c r="BZ144" s="181">
        <f t="shared" si="716"/>
        <v>8649966.0503774583</v>
      </c>
      <c r="CA144" s="181">
        <f t="shared" si="716"/>
        <v>8648900.3282078207</v>
      </c>
      <c r="CB144" s="181">
        <f t="shared" si="716"/>
        <v>8577841.9399496913</v>
      </c>
      <c r="CC144" s="181">
        <f t="shared" si="716"/>
        <v>8576324.1653304398</v>
      </c>
      <c r="CD144" s="181">
        <f t="shared" si="716"/>
        <v>8572102.3379468322</v>
      </c>
      <c r="CE144" s="181">
        <f t="shared" si="716"/>
        <v>8570548.5892111957</v>
      </c>
      <c r="CF144" s="181">
        <f t="shared" si="716"/>
        <v>8571713.5248449594</v>
      </c>
      <c r="CG144" s="181">
        <f t="shared" si="716"/>
        <v>8572902.8628901988</v>
      </c>
      <c r="CH144" s="181">
        <f t="shared" si="716"/>
        <v>8565828.6678644419</v>
      </c>
      <c r="CI144" s="181">
        <f t="shared" si="716"/>
        <v>8564235.5976326466</v>
      </c>
      <c r="CJ144" s="181">
        <f t="shared" si="716"/>
        <v>8503526.1553616226</v>
      </c>
      <c r="CK144" s="181">
        <f t="shared" si="716"/>
        <v>8505042.1234928519</v>
      </c>
      <c r="CL144" s="181">
        <f t="shared" si="716"/>
        <v>8496025.1293286532</v>
      </c>
      <c r="CM144" s="181">
        <f t="shared" si="716"/>
        <v>8493994.5513009131</v>
      </c>
      <c r="CN144" s="181">
        <f t="shared" si="716"/>
        <v>8277300.3692702949</v>
      </c>
      <c r="CO144" s="181">
        <f t="shared" si="716"/>
        <v>8279900.0006741136</v>
      </c>
      <c r="CP144" s="181">
        <f t="shared" si="716"/>
        <v>8264437.3661275506</v>
      </c>
      <c r="CQ144" s="181">
        <f t="shared" si="716"/>
        <v>8260955.264953956</v>
      </c>
      <c r="CR144" s="181">
        <f t="shared" si="716"/>
        <v>8263565.998365581</v>
      </c>
      <c r="CS144" s="181">
        <f t="shared" si="716"/>
        <v>8260078.4357183129</v>
      </c>
      <c r="CT144" s="181">
        <f t="shared" si="716"/>
        <v>8250377.4647708088</v>
      </c>
      <c r="CU144" s="181">
        <f t="shared" si="716"/>
        <v>8246807.2403217405</v>
      </c>
      <c r="CV144" s="181">
        <f t="shared" si="716"/>
        <v>8182820.3589079678</v>
      </c>
      <c r="CW144" s="181">
        <f t="shared" si="716"/>
        <v>8185872.5670007318</v>
      </c>
      <c r="CX144" s="181">
        <f t="shared" si="716"/>
        <v>8167718.0016153157</v>
      </c>
      <c r="CY144" s="181">
        <f t="shared" si="716"/>
        <v>8163629.6922625899</v>
      </c>
      <c r="CZ144" s="181">
        <f t="shared" si="716"/>
        <v>7931972.819359988</v>
      </c>
      <c r="DA144" s="181">
        <f t="shared" si="716"/>
        <v>7936226.6334691942</v>
      </c>
      <c r="DB144" s="181">
        <f t="shared" si="716"/>
        <v>7910924.9030382633</v>
      </c>
      <c r="DC144" s="181">
        <f t="shared" si="716"/>
        <v>7905227.0910022855</v>
      </c>
      <c r="DD144" s="181">
        <f t="shared" si="716"/>
        <v>7909499.0714859366</v>
      </c>
      <c r="DE144" s="181">
        <f t="shared" si="716"/>
        <v>7913860.538995713</v>
      </c>
      <c r="DF144" s="181">
        <f t="shared" si="716"/>
        <v>7887918.4850219041</v>
      </c>
      <c r="DG144" s="181">
        <f t="shared" si="716"/>
        <v>7882076.4756078571</v>
      </c>
      <c r="DH144" s="181">
        <f t="shared" si="716"/>
        <v>7814667.07079795</v>
      </c>
      <c r="DI144" s="181">
        <f t="shared" si="716"/>
        <v>7808365.9433297068</v>
      </c>
      <c r="DJ144" s="181">
        <f t="shared" si="716"/>
        <v>7790838.7873504907</v>
      </c>
      <c r="DK144" s="181">
        <f t="shared" si="716"/>
        <v>7784388.3112963438</v>
      </c>
      <c r="DL144" s="181">
        <f t="shared" si="716"/>
        <v>7536748.8986709714</v>
      </c>
      <c r="DM144" s="181">
        <f t="shared" si="716"/>
        <v>7542895.9083115458</v>
      </c>
      <c r="DN144" s="181">
        <f t="shared" si="716"/>
        <v>7506333.4312288016</v>
      </c>
      <c r="DO144" s="181">
        <f t="shared" si="716"/>
        <v>7498099.760312289</v>
      </c>
      <c r="DP144" s="181">
        <f t="shared" si="716"/>
        <v>7504273.0214241296</v>
      </c>
      <c r="DQ144" s="181">
        <f t="shared" si="716"/>
        <v>7510575.5965111703</v>
      </c>
      <c r="DR144" s="181">
        <f t="shared" si="716"/>
        <v>7473087.814539656</v>
      </c>
      <c r="DS144" s="181">
        <f t="shared" si="716"/>
        <v>7464645.7699964046</v>
      </c>
      <c r="DT144" s="181">
        <f t="shared" si="716"/>
        <v>7393665.8230707049</v>
      </c>
      <c r="DU144" s="181">
        <f t="shared" si="716"/>
        <v>7400498.227053985</v>
      </c>
      <c r="DV144" s="181">
        <f t="shared" si="716"/>
        <v>7359859.0173137337</v>
      </c>
      <c r="DW144" s="181">
        <f t="shared" si="716"/>
        <v>7350707.2883826792</v>
      </c>
      <c r="DX144" s="181">
        <f t="shared" si="716"/>
        <v>7085997.1154980659</v>
      </c>
      <c r="DY144" s="181">
        <f t="shared" si="716"/>
        <v>7075128.9017072171</v>
      </c>
      <c r="DZ144" s="181">
        <f t="shared" si="716"/>
        <v>7044897.9820365012</v>
      </c>
      <c r="EA144" s="181">
        <f t="shared" si="716"/>
        <v>7033772.1711141467</v>
      </c>
      <c r="EB144" s="181">
        <f t="shared" si="716"/>
        <v>7042113.8374985158</v>
      </c>
      <c r="EC144" s="181">
        <f t="shared" si="716"/>
        <v>7050630.2403829247</v>
      </c>
      <c r="ED144" s="181">
        <f t="shared" si="716"/>
        <v>6999974.5877169073</v>
      </c>
      <c r="EE144" s="181">
        <f t="shared" si="716"/>
        <v>6988567.2103346288</v>
      </c>
      <c r="EF144" s="181">
        <f t="shared" si="716"/>
        <v>6913866.1746038049</v>
      </c>
      <c r="EG144" s="181">
        <f t="shared" si="716"/>
        <v>6922996.9074656516</v>
      </c>
      <c r="EH144" s="181">
        <f t="shared" si="716"/>
        <v>6868687.213723287</v>
      </c>
      <c r="EI144" s="181">
        <f t="shared" si="716"/>
        <v>6856456.9661708772</v>
      </c>
      <c r="EJ144" s="181">
        <f t="shared" si="716"/>
        <v>6573514.956039533</v>
      </c>
      <c r="EK144" s="181">
        <f t="shared" ref="EK144:EZ144" si="717">EK141-EK140</f>
        <v>6584276.0340611041</v>
      </c>
      <c r="EL144" s="181">
        <f t="shared" si="717"/>
        <v>6520269.0304033458</v>
      </c>
      <c r="EM144" s="181">
        <f t="shared" si="717"/>
        <v>6505855.0014173836</v>
      </c>
      <c r="EN144" s="181">
        <f t="shared" si="717"/>
        <v>6516662.0357895195</v>
      </c>
      <c r="EO144" s="181">
        <f t="shared" si="717"/>
        <v>6502225.3992352933</v>
      </c>
      <c r="EP144" s="181">
        <f t="shared" si="717"/>
        <v>6462068.5888903141</v>
      </c>
      <c r="EQ144" s="181">
        <f t="shared" si="717"/>
        <v>6447289.7768657506</v>
      </c>
      <c r="ER144" s="181">
        <f t="shared" si="717"/>
        <v>6368715.0640278757</v>
      </c>
      <c r="ES144" s="181">
        <f t="shared" si="717"/>
        <v>6380457.1713345647</v>
      </c>
      <c r="ET144" s="181">
        <f t="shared" si="717"/>
        <v>6310614.9953162223</v>
      </c>
      <c r="EU144" s="181">
        <f t="shared" si="717"/>
        <v>6294886.9172615409</v>
      </c>
      <c r="EV144" s="181">
        <f t="shared" si="717"/>
        <v>5992474.3662316054</v>
      </c>
      <c r="EW144" s="181">
        <f t="shared" si="717"/>
        <v>6006018.7359280586</v>
      </c>
      <c r="EX144" s="181">
        <f t="shared" si="717"/>
        <v>5925456.684527114</v>
      </c>
      <c r="EY144" s="181">
        <f t="shared" si="717"/>
        <v>5907314.5488590747</v>
      </c>
      <c r="EZ144" s="181">
        <f t="shared" si="717"/>
        <v>0</v>
      </c>
      <c r="FA144" s="181">
        <f t="shared" ref="FA144:GI144" si="718">FA141-FA140</f>
        <v>0</v>
      </c>
      <c r="FB144" s="181">
        <f t="shared" si="718"/>
        <v>0</v>
      </c>
      <c r="FC144" s="181">
        <f t="shared" si="718"/>
        <v>0</v>
      </c>
      <c r="FD144" s="181">
        <f t="shared" si="718"/>
        <v>0</v>
      </c>
      <c r="FE144" s="181">
        <f t="shared" si="718"/>
        <v>0</v>
      </c>
      <c r="FF144" s="181">
        <f t="shared" si="718"/>
        <v>0</v>
      </c>
      <c r="FG144" s="181">
        <f t="shared" si="718"/>
        <v>0</v>
      </c>
      <c r="FH144" s="181">
        <f t="shared" si="718"/>
        <v>0</v>
      </c>
      <c r="FI144" s="181">
        <f t="shared" si="718"/>
        <v>0</v>
      </c>
      <c r="FJ144" s="181">
        <f t="shared" si="718"/>
        <v>0</v>
      </c>
      <c r="FK144" s="181">
        <f t="shared" si="718"/>
        <v>0</v>
      </c>
      <c r="FL144" s="181">
        <f t="shared" si="718"/>
        <v>0</v>
      </c>
      <c r="FM144" s="181">
        <f t="shared" si="718"/>
        <v>0</v>
      </c>
      <c r="FN144" s="181">
        <f t="shared" si="718"/>
        <v>0</v>
      </c>
      <c r="FO144" s="181">
        <f t="shared" si="718"/>
        <v>0</v>
      </c>
      <c r="FP144" s="181">
        <f t="shared" si="718"/>
        <v>0</v>
      </c>
      <c r="FQ144" s="181">
        <f t="shared" si="718"/>
        <v>0</v>
      </c>
      <c r="FR144" s="181">
        <f t="shared" si="718"/>
        <v>0</v>
      </c>
      <c r="FS144" s="181">
        <f t="shared" si="718"/>
        <v>0</v>
      </c>
      <c r="FT144" s="181">
        <f t="shared" si="718"/>
        <v>0</v>
      </c>
      <c r="FU144" s="181">
        <f t="shared" si="718"/>
        <v>0</v>
      </c>
      <c r="FV144" s="181">
        <f t="shared" si="718"/>
        <v>0</v>
      </c>
      <c r="FW144" s="181">
        <f t="shared" si="718"/>
        <v>0</v>
      </c>
      <c r="FX144" s="181">
        <f t="shared" si="718"/>
        <v>0</v>
      </c>
      <c r="FY144" s="181">
        <f t="shared" si="718"/>
        <v>0</v>
      </c>
      <c r="FZ144" s="181">
        <f t="shared" si="718"/>
        <v>0</v>
      </c>
      <c r="GA144" s="181">
        <f t="shared" si="718"/>
        <v>0</v>
      </c>
      <c r="GB144" s="181">
        <f t="shared" si="718"/>
        <v>0</v>
      </c>
      <c r="GC144" s="181">
        <f t="shared" si="718"/>
        <v>0</v>
      </c>
      <c r="GD144" s="181">
        <f t="shared" si="718"/>
        <v>0</v>
      </c>
      <c r="GE144" s="181">
        <f t="shared" si="718"/>
        <v>0</v>
      </c>
      <c r="GF144" s="181">
        <f t="shared" si="718"/>
        <v>0</v>
      </c>
      <c r="GG144" s="181">
        <f t="shared" si="718"/>
        <v>0</v>
      </c>
      <c r="GH144" s="181">
        <f t="shared" si="718"/>
        <v>0</v>
      </c>
      <c r="GI144" s="181">
        <f t="shared" si="718"/>
        <v>0</v>
      </c>
      <c r="GJ144" s="181">
        <f t="shared" ref="GJ144:GW144" si="719">GJ141-GJ140</f>
        <v>0</v>
      </c>
      <c r="GK144" s="181">
        <f t="shared" si="719"/>
        <v>0</v>
      </c>
      <c r="GL144" s="181">
        <f t="shared" si="719"/>
        <v>0</v>
      </c>
      <c r="GM144" s="181">
        <f t="shared" si="719"/>
        <v>0</v>
      </c>
      <c r="GN144" s="181">
        <f t="shared" si="719"/>
        <v>0</v>
      </c>
      <c r="GO144" s="181">
        <f t="shared" si="719"/>
        <v>0</v>
      </c>
      <c r="GP144" s="181">
        <f t="shared" si="719"/>
        <v>0</v>
      </c>
      <c r="GQ144" s="181">
        <f t="shared" si="719"/>
        <v>0</v>
      </c>
      <c r="GR144" s="181">
        <f t="shared" si="719"/>
        <v>0</v>
      </c>
      <c r="GS144" s="181">
        <f t="shared" si="719"/>
        <v>0</v>
      </c>
      <c r="GT144" s="181">
        <f t="shared" si="719"/>
        <v>0</v>
      </c>
      <c r="GU144" s="181">
        <f t="shared" si="719"/>
        <v>0</v>
      </c>
      <c r="GV144" s="181">
        <f t="shared" si="719"/>
        <v>0</v>
      </c>
      <c r="GW144" s="181">
        <f t="shared" si="719"/>
        <v>0</v>
      </c>
    </row>
    <row r="145" spans="1:205" x14ac:dyDescent="0.3">
      <c r="F145" s="7"/>
    </row>
    <row r="146" spans="1:205" x14ac:dyDescent="0.3">
      <c r="F146" s="7"/>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c r="AP146" s="50"/>
      <c r="AQ146" s="50"/>
      <c r="AR146" s="50"/>
      <c r="AS146" s="50"/>
      <c r="AT146" s="50"/>
      <c r="AU146" s="50"/>
      <c r="AV146" s="50"/>
      <c r="AW146" s="50"/>
      <c r="AX146" s="50"/>
      <c r="AY146" s="50"/>
      <c r="AZ146" s="50"/>
      <c r="BA146" s="50"/>
      <c r="BB146" s="50"/>
      <c r="BC146" s="50"/>
      <c r="BD146" s="50"/>
      <c r="BE146" s="50"/>
      <c r="BF146" s="50"/>
      <c r="BG146" s="50"/>
      <c r="BH146" s="50"/>
      <c r="BI146" s="50"/>
      <c r="BJ146" s="50"/>
      <c r="BK146" s="50"/>
      <c r="BL146" s="50"/>
      <c r="BM146" s="50"/>
      <c r="BN146" s="50"/>
      <c r="BO146" s="50"/>
      <c r="BP146" s="50"/>
      <c r="BQ146" s="50"/>
      <c r="BR146" s="50"/>
      <c r="BS146" s="50"/>
      <c r="BT146" s="50"/>
      <c r="BU146" s="50"/>
      <c r="BV146" s="50"/>
      <c r="BW146" s="50"/>
      <c r="BX146" s="50"/>
      <c r="BY146" s="50"/>
      <c r="BZ146" s="50"/>
      <c r="CA146" s="50"/>
      <c r="CB146" s="50"/>
      <c r="CC146" s="50"/>
      <c r="CD146" s="50"/>
      <c r="CE146" s="50"/>
      <c r="CF146" s="50"/>
      <c r="CG146" s="50"/>
      <c r="CH146" s="50"/>
      <c r="CI146" s="50"/>
      <c r="CJ146" s="50"/>
      <c r="CK146" s="50"/>
      <c r="CL146" s="50"/>
      <c r="CM146" s="50"/>
      <c r="CN146" s="50"/>
      <c r="CO146" s="50"/>
      <c r="CP146" s="50"/>
      <c r="CQ146" s="50"/>
      <c r="CR146" s="50"/>
      <c r="CS146" s="50"/>
      <c r="CT146" s="50"/>
      <c r="CU146" s="50"/>
      <c r="CV146" s="50"/>
      <c r="CW146" s="50"/>
      <c r="CX146" s="50"/>
      <c r="CY146" s="50"/>
      <c r="CZ146" s="50"/>
      <c r="DA146" s="50"/>
      <c r="DB146" s="50"/>
      <c r="DC146" s="50"/>
      <c r="DD146" s="50"/>
      <c r="DE146" s="50"/>
      <c r="DF146" s="50"/>
      <c r="DG146" s="50"/>
      <c r="DH146" s="50"/>
      <c r="DI146" s="50"/>
      <c r="DJ146" s="50"/>
      <c r="DK146" s="50"/>
      <c r="DL146" s="50"/>
      <c r="DM146" s="50"/>
      <c r="DN146" s="50"/>
      <c r="DO146" s="50"/>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50"/>
      <c r="FA146" s="50"/>
      <c r="FB146" s="50"/>
      <c r="FC146" s="50"/>
      <c r="FD146" s="50"/>
      <c r="FE146" s="50"/>
      <c r="FF146" s="50"/>
      <c r="FG146" s="50"/>
      <c r="FH146" s="50"/>
      <c r="FI146" s="50"/>
      <c r="FJ146" s="50"/>
      <c r="FK146" s="50"/>
      <c r="FL146" s="50"/>
      <c r="FM146" s="50"/>
      <c r="FN146" s="50"/>
      <c r="FO146" s="50"/>
      <c r="FP146" s="50"/>
      <c r="FQ146" s="50"/>
      <c r="FR146" s="50"/>
      <c r="FS146" s="50"/>
      <c r="FT146" s="50"/>
      <c r="FU146" s="50"/>
      <c r="FV146" s="50"/>
      <c r="FW146" s="50"/>
      <c r="FX146" s="50"/>
      <c r="FY146" s="50"/>
      <c r="FZ146" s="50"/>
      <c r="GA146" s="50"/>
      <c r="GB146" s="50"/>
      <c r="GC146" s="50"/>
      <c r="GD146" s="50"/>
      <c r="GE146" s="50"/>
      <c r="GF146" s="50"/>
      <c r="GG146" s="50"/>
      <c r="GH146" s="50"/>
      <c r="GI146" s="50"/>
      <c r="GJ146" s="50"/>
      <c r="GK146" s="50"/>
      <c r="GL146" s="50"/>
      <c r="GM146" s="50"/>
      <c r="GN146" s="50"/>
      <c r="GO146" s="50"/>
      <c r="GP146" s="50"/>
      <c r="GQ146" s="50"/>
      <c r="GR146" s="50"/>
      <c r="GS146" s="50"/>
      <c r="GT146" s="50"/>
      <c r="GU146" s="50"/>
      <c r="GV146" s="50"/>
      <c r="GW146" s="50"/>
    </row>
    <row r="147" spans="1:205" s="128" customFormat="1" x14ac:dyDescent="0.35">
      <c r="A147" s="133" t="s">
        <v>297</v>
      </c>
    </row>
    <row r="148" spans="1:205" x14ac:dyDescent="0.3">
      <c r="F148" s="7"/>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c r="AP148" s="50"/>
      <c r="AQ148" s="50"/>
      <c r="AR148" s="50"/>
      <c r="AS148" s="50"/>
      <c r="AT148" s="50"/>
      <c r="AU148" s="50"/>
      <c r="AV148" s="50"/>
      <c r="AW148" s="50"/>
      <c r="AX148" s="50"/>
      <c r="AY148" s="50"/>
      <c r="AZ148" s="50"/>
      <c r="BA148" s="50"/>
      <c r="BB148" s="50"/>
      <c r="BC148" s="50"/>
      <c r="BD148" s="50"/>
      <c r="BE148" s="50"/>
      <c r="BF148" s="50"/>
      <c r="BG148" s="50"/>
      <c r="BH148" s="50"/>
      <c r="BI148" s="50"/>
      <c r="BJ148" s="50"/>
      <c r="BK148" s="50"/>
      <c r="BL148" s="50"/>
      <c r="BM148" s="50"/>
      <c r="BN148" s="50"/>
      <c r="BO148" s="50"/>
      <c r="BP148" s="50"/>
      <c r="BQ148" s="50"/>
      <c r="BR148" s="50"/>
      <c r="BS148" s="50"/>
      <c r="BT148" s="50"/>
      <c r="BU148" s="50"/>
      <c r="BV148" s="50"/>
      <c r="BW148" s="50"/>
      <c r="BX148" s="50"/>
      <c r="BY148" s="50"/>
      <c r="BZ148" s="50"/>
      <c r="CA148" s="50"/>
      <c r="CB148" s="50"/>
      <c r="CC148" s="50"/>
      <c r="CD148" s="50"/>
      <c r="CE148" s="50"/>
      <c r="CF148" s="50"/>
      <c r="CG148" s="50"/>
      <c r="CH148" s="50"/>
      <c r="CI148" s="50"/>
      <c r="CJ148" s="50"/>
      <c r="CK148" s="50"/>
      <c r="CL148" s="50"/>
      <c r="CM148" s="50"/>
      <c r="CN148" s="50"/>
      <c r="CO148" s="50"/>
      <c r="CP148" s="50"/>
      <c r="CQ148" s="50"/>
      <c r="CR148" s="50"/>
      <c r="CS148" s="50"/>
      <c r="CT148" s="50"/>
      <c r="CU148" s="50"/>
      <c r="CV148" s="50"/>
      <c r="CW148" s="50"/>
      <c r="CX148" s="50"/>
      <c r="CY148" s="50"/>
      <c r="CZ148" s="50"/>
      <c r="DA148" s="50"/>
      <c r="DB148" s="50"/>
      <c r="DC148" s="50"/>
      <c r="DD148" s="50"/>
      <c r="DE148" s="50"/>
      <c r="DF148" s="50"/>
      <c r="DG148" s="50"/>
      <c r="DH148" s="50"/>
      <c r="DI148" s="50"/>
      <c r="DJ148" s="50"/>
      <c r="DK148" s="50"/>
      <c r="DL148" s="50"/>
      <c r="DM148" s="50"/>
      <c r="DN148" s="50"/>
      <c r="DO148" s="50"/>
      <c r="DP148" s="50"/>
      <c r="DQ148" s="50"/>
      <c r="DR148" s="50"/>
      <c r="DS148" s="50"/>
      <c r="DT148" s="50"/>
      <c r="DU148" s="50"/>
      <c r="DV148" s="50"/>
      <c r="DW148" s="50"/>
      <c r="DX148" s="50"/>
      <c r="DY148" s="50"/>
      <c r="DZ148" s="50"/>
      <c r="EA148" s="50"/>
      <c r="EB148" s="50"/>
      <c r="EC148" s="50"/>
      <c r="ED148" s="50"/>
      <c r="EE148" s="50"/>
      <c r="EF148" s="50"/>
      <c r="EG148" s="50"/>
      <c r="EH148" s="50"/>
      <c r="EI148" s="50"/>
      <c r="EJ148" s="50"/>
      <c r="EK148" s="50"/>
      <c r="EL148" s="50"/>
      <c r="EM148" s="50"/>
      <c r="EN148" s="50"/>
      <c r="EO148" s="50"/>
      <c r="EP148" s="50"/>
      <c r="EQ148" s="50"/>
      <c r="ER148" s="50"/>
      <c r="ES148" s="50"/>
      <c r="ET148" s="50"/>
      <c r="EU148" s="50"/>
      <c r="EV148" s="50"/>
      <c r="EW148" s="50"/>
      <c r="EX148" s="50"/>
      <c r="EY148" s="50"/>
      <c r="EZ148" s="50"/>
      <c r="FA148" s="50"/>
      <c r="FB148" s="50"/>
      <c r="FC148" s="50"/>
      <c r="FD148" s="50"/>
      <c r="FE148" s="50"/>
      <c r="FF148" s="50"/>
      <c r="FG148" s="50"/>
      <c r="FH148" s="50"/>
      <c r="FI148" s="50"/>
      <c r="FJ148" s="50"/>
      <c r="FK148" s="50"/>
      <c r="FL148" s="50"/>
      <c r="FM148" s="50"/>
      <c r="FN148" s="50"/>
      <c r="FO148" s="50"/>
      <c r="FP148" s="50"/>
      <c r="FQ148" s="50"/>
      <c r="FR148" s="50"/>
      <c r="FS148" s="50"/>
      <c r="FT148" s="50"/>
      <c r="FU148" s="50"/>
      <c r="FV148" s="50"/>
      <c r="FW148" s="50"/>
      <c r="FX148" s="50"/>
      <c r="FY148" s="50"/>
      <c r="FZ148" s="50"/>
      <c r="GA148" s="50"/>
      <c r="GB148" s="50"/>
      <c r="GC148" s="50"/>
      <c r="GD148" s="50"/>
      <c r="GE148" s="50"/>
      <c r="GF148" s="50"/>
      <c r="GG148" s="50"/>
      <c r="GH148" s="50"/>
      <c r="GI148" s="50"/>
      <c r="GJ148" s="50"/>
      <c r="GK148" s="50"/>
      <c r="GL148" s="50"/>
      <c r="GM148" s="50"/>
      <c r="GN148" s="50"/>
      <c r="GO148" s="50"/>
      <c r="GP148" s="50"/>
      <c r="GQ148" s="50"/>
      <c r="GR148" s="50"/>
      <c r="GS148" s="50"/>
      <c r="GT148" s="50"/>
      <c r="GU148" s="50"/>
      <c r="GV148" s="50"/>
      <c r="GW148" s="50"/>
    </row>
    <row r="149" spans="1:205" x14ac:dyDescent="0.3">
      <c r="D149" s="141" t="s">
        <v>577</v>
      </c>
      <c r="F149" s="7"/>
      <c r="L149" s="181">
        <f t="shared" ref="L149:AQ149" si="720">ABS(L8-L7)+1</f>
        <v>31</v>
      </c>
      <c r="M149" s="181">
        <f t="shared" si="720"/>
        <v>28</v>
      </c>
      <c r="N149" s="181">
        <f t="shared" si="720"/>
        <v>31</v>
      </c>
      <c r="O149" s="181">
        <f t="shared" si="720"/>
        <v>30</v>
      </c>
      <c r="P149" s="181">
        <f t="shared" si="720"/>
        <v>31</v>
      </c>
      <c r="Q149" s="181">
        <f t="shared" si="720"/>
        <v>30</v>
      </c>
      <c r="R149" s="181">
        <f t="shared" si="720"/>
        <v>31</v>
      </c>
      <c r="S149" s="181">
        <f t="shared" si="720"/>
        <v>31</v>
      </c>
      <c r="T149" s="181">
        <f t="shared" si="720"/>
        <v>30</v>
      </c>
      <c r="U149" s="181">
        <f t="shared" si="720"/>
        <v>31</v>
      </c>
      <c r="V149" s="181">
        <f t="shared" si="720"/>
        <v>30</v>
      </c>
      <c r="W149" s="181">
        <f t="shared" si="720"/>
        <v>31</v>
      </c>
      <c r="X149" s="181">
        <f t="shared" si="720"/>
        <v>31</v>
      </c>
      <c r="Y149" s="181">
        <f t="shared" si="720"/>
        <v>28</v>
      </c>
      <c r="Z149" s="181">
        <f t="shared" si="720"/>
        <v>31</v>
      </c>
      <c r="AA149" s="181">
        <f t="shared" si="720"/>
        <v>30</v>
      </c>
      <c r="AB149" s="181">
        <f t="shared" si="720"/>
        <v>31</v>
      </c>
      <c r="AC149" s="181">
        <f t="shared" si="720"/>
        <v>30</v>
      </c>
      <c r="AD149" s="181">
        <f t="shared" si="720"/>
        <v>31</v>
      </c>
      <c r="AE149" s="181">
        <f t="shared" si="720"/>
        <v>31</v>
      </c>
      <c r="AF149" s="181">
        <f t="shared" si="720"/>
        <v>30</v>
      </c>
      <c r="AG149" s="181">
        <f t="shared" si="720"/>
        <v>31</v>
      </c>
      <c r="AH149" s="181">
        <f t="shared" si="720"/>
        <v>30</v>
      </c>
      <c r="AI149" s="181">
        <f t="shared" si="720"/>
        <v>31</v>
      </c>
      <c r="AJ149" s="181">
        <f t="shared" si="720"/>
        <v>31</v>
      </c>
      <c r="AK149" s="181">
        <f t="shared" si="720"/>
        <v>29</v>
      </c>
      <c r="AL149" s="181">
        <f t="shared" si="720"/>
        <v>31</v>
      </c>
      <c r="AM149" s="181">
        <f t="shared" si="720"/>
        <v>30</v>
      </c>
      <c r="AN149" s="181">
        <f t="shared" si="720"/>
        <v>31</v>
      </c>
      <c r="AO149" s="181">
        <f t="shared" si="720"/>
        <v>30</v>
      </c>
      <c r="AP149" s="181">
        <f t="shared" si="720"/>
        <v>31</v>
      </c>
      <c r="AQ149" s="181">
        <f t="shared" si="720"/>
        <v>31</v>
      </c>
      <c r="AR149" s="181">
        <f t="shared" ref="AR149:BW149" si="721">ABS(AR8-AR7)+1</f>
        <v>30</v>
      </c>
      <c r="AS149" s="181">
        <f t="shared" si="721"/>
        <v>31</v>
      </c>
      <c r="AT149" s="181">
        <f t="shared" si="721"/>
        <v>30</v>
      </c>
      <c r="AU149" s="181">
        <f t="shared" si="721"/>
        <v>31</v>
      </c>
      <c r="AV149" s="181">
        <f t="shared" si="721"/>
        <v>31</v>
      </c>
      <c r="AW149" s="181">
        <f t="shared" si="721"/>
        <v>28</v>
      </c>
      <c r="AX149" s="181">
        <f t="shared" si="721"/>
        <v>31</v>
      </c>
      <c r="AY149" s="181">
        <f t="shared" si="721"/>
        <v>30</v>
      </c>
      <c r="AZ149" s="181">
        <f t="shared" si="721"/>
        <v>31</v>
      </c>
      <c r="BA149" s="181">
        <f t="shared" si="721"/>
        <v>30</v>
      </c>
      <c r="BB149" s="181">
        <f t="shared" si="721"/>
        <v>31</v>
      </c>
      <c r="BC149" s="181">
        <f t="shared" si="721"/>
        <v>31</v>
      </c>
      <c r="BD149" s="181">
        <f t="shared" si="721"/>
        <v>91</v>
      </c>
      <c r="BE149" s="181">
        <f t="shared" si="721"/>
        <v>90</v>
      </c>
      <c r="BF149" s="181">
        <f t="shared" si="721"/>
        <v>92</v>
      </c>
      <c r="BG149" s="181">
        <f t="shared" si="721"/>
        <v>92</v>
      </c>
      <c r="BH149" s="181">
        <f t="shared" si="721"/>
        <v>91</v>
      </c>
      <c r="BI149" s="181">
        <f t="shared" si="721"/>
        <v>90</v>
      </c>
      <c r="BJ149" s="181">
        <f t="shared" si="721"/>
        <v>92</v>
      </c>
      <c r="BK149" s="181">
        <f t="shared" si="721"/>
        <v>92</v>
      </c>
      <c r="BL149" s="181">
        <f t="shared" si="721"/>
        <v>91</v>
      </c>
      <c r="BM149" s="181">
        <f t="shared" si="721"/>
        <v>91</v>
      </c>
      <c r="BN149" s="181">
        <f t="shared" si="721"/>
        <v>92</v>
      </c>
      <c r="BO149" s="181">
        <f t="shared" si="721"/>
        <v>92</v>
      </c>
      <c r="BP149" s="181">
        <f t="shared" si="721"/>
        <v>91</v>
      </c>
      <c r="BQ149" s="181">
        <f t="shared" si="721"/>
        <v>90</v>
      </c>
      <c r="BR149" s="181">
        <f t="shared" si="721"/>
        <v>92</v>
      </c>
      <c r="BS149" s="181">
        <f t="shared" si="721"/>
        <v>92</v>
      </c>
      <c r="BT149" s="181">
        <f t="shared" si="721"/>
        <v>91</v>
      </c>
      <c r="BU149" s="181">
        <f t="shared" si="721"/>
        <v>90</v>
      </c>
      <c r="BV149" s="181">
        <f t="shared" si="721"/>
        <v>92</v>
      </c>
      <c r="BW149" s="181">
        <f t="shared" si="721"/>
        <v>92</v>
      </c>
      <c r="BX149" s="181">
        <f t="shared" ref="BX149:DC149" si="722">ABS(BX8-BX7)+1</f>
        <v>91</v>
      </c>
      <c r="BY149" s="181">
        <f t="shared" si="722"/>
        <v>90</v>
      </c>
      <c r="BZ149" s="181">
        <f t="shared" si="722"/>
        <v>92</v>
      </c>
      <c r="CA149" s="181">
        <f t="shared" si="722"/>
        <v>92</v>
      </c>
      <c r="CB149" s="181">
        <f t="shared" si="722"/>
        <v>91</v>
      </c>
      <c r="CC149" s="181">
        <f t="shared" si="722"/>
        <v>91</v>
      </c>
      <c r="CD149" s="181">
        <f t="shared" si="722"/>
        <v>92</v>
      </c>
      <c r="CE149" s="181">
        <f t="shared" si="722"/>
        <v>92</v>
      </c>
      <c r="CF149" s="181">
        <f t="shared" si="722"/>
        <v>91</v>
      </c>
      <c r="CG149" s="181">
        <f t="shared" si="722"/>
        <v>90</v>
      </c>
      <c r="CH149" s="181">
        <f t="shared" si="722"/>
        <v>92</v>
      </c>
      <c r="CI149" s="181">
        <f t="shared" si="722"/>
        <v>92</v>
      </c>
      <c r="CJ149" s="181">
        <f t="shared" si="722"/>
        <v>91</v>
      </c>
      <c r="CK149" s="181">
        <f t="shared" si="722"/>
        <v>90</v>
      </c>
      <c r="CL149" s="181">
        <f t="shared" si="722"/>
        <v>92</v>
      </c>
      <c r="CM149" s="181">
        <f t="shared" si="722"/>
        <v>92</v>
      </c>
      <c r="CN149" s="181">
        <f t="shared" si="722"/>
        <v>91</v>
      </c>
      <c r="CO149" s="181">
        <f t="shared" si="722"/>
        <v>90</v>
      </c>
      <c r="CP149" s="181">
        <f t="shared" si="722"/>
        <v>92</v>
      </c>
      <c r="CQ149" s="181">
        <f t="shared" si="722"/>
        <v>92</v>
      </c>
      <c r="CR149" s="181">
        <f t="shared" si="722"/>
        <v>91</v>
      </c>
      <c r="CS149" s="181">
        <f t="shared" si="722"/>
        <v>91</v>
      </c>
      <c r="CT149" s="181">
        <f t="shared" si="722"/>
        <v>92</v>
      </c>
      <c r="CU149" s="181">
        <f t="shared" si="722"/>
        <v>92</v>
      </c>
      <c r="CV149" s="181">
        <f t="shared" si="722"/>
        <v>91</v>
      </c>
      <c r="CW149" s="181">
        <f t="shared" si="722"/>
        <v>90</v>
      </c>
      <c r="CX149" s="181">
        <f t="shared" si="722"/>
        <v>92</v>
      </c>
      <c r="CY149" s="181">
        <f t="shared" si="722"/>
        <v>92</v>
      </c>
      <c r="CZ149" s="181">
        <f t="shared" si="722"/>
        <v>91</v>
      </c>
      <c r="DA149" s="181">
        <f t="shared" si="722"/>
        <v>90</v>
      </c>
      <c r="DB149" s="181">
        <f t="shared" si="722"/>
        <v>92</v>
      </c>
      <c r="DC149" s="181">
        <f t="shared" si="722"/>
        <v>92</v>
      </c>
      <c r="DD149" s="181">
        <f t="shared" ref="DD149:EI149" si="723">ABS(DD8-DD7)+1</f>
        <v>91</v>
      </c>
      <c r="DE149" s="181">
        <f t="shared" si="723"/>
        <v>90</v>
      </c>
      <c r="DF149" s="181">
        <f t="shared" si="723"/>
        <v>92</v>
      </c>
      <c r="DG149" s="181">
        <f t="shared" si="723"/>
        <v>92</v>
      </c>
      <c r="DH149" s="181">
        <f t="shared" si="723"/>
        <v>91</v>
      </c>
      <c r="DI149" s="181">
        <f t="shared" si="723"/>
        <v>91</v>
      </c>
      <c r="DJ149" s="181">
        <f t="shared" si="723"/>
        <v>92</v>
      </c>
      <c r="DK149" s="181">
        <f t="shared" si="723"/>
        <v>92</v>
      </c>
      <c r="DL149" s="181">
        <f t="shared" si="723"/>
        <v>91</v>
      </c>
      <c r="DM149" s="181">
        <f t="shared" si="723"/>
        <v>90</v>
      </c>
      <c r="DN149" s="181">
        <f t="shared" si="723"/>
        <v>92</v>
      </c>
      <c r="DO149" s="181">
        <f t="shared" si="723"/>
        <v>92</v>
      </c>
      <c r="DP149" s="181">
        <f t="shared" si="723"/>
        <v>91</v>
      </c>
      <c r="DQ149" s="181">
        <f t="shared" si="723"/>
        <v>90</v>
      </c>
      <c r="DR149" s="181">
        <f t="shared" si="723"/>
        <v>92</v>
      </c>
      <c r="DS149" s="181">
        <f t="shared" si="723"/>
        <v>92</v>
      </c>
      <c r="DT149" s="181">
        <f t="shared" si="723"/>
        <v>91</v>
      </c>
      <c r="DU149" s="181">
        <f t="shared" si="723"/>
        <v>90</v>
      </c>
      <c r="DV149" s="181">
        <f t="shared" si="723"/>
        <v>92</v>
      </c>
      <c r="DW149" s="181">
        <f t="shared" si="723"/>
        <v>92</v>
      </c>
      <c r="DX149" s="181">
        <f t="shared" si="723"/>
        <v>91</v>
      </c>
      <c r="DY149" s="181">
        <f t="shared" si="723"/>
        <v>91</v>
      </c>
      <c r="DZ149" s="181">
        <f t="shared" si="723"/>
        <v>92</v>
      </c>
      <c r="EA149" s="181">
        <f t="shared" si="723"/>
        <v>92</v>
      </c>
      <c r="EB149" s="181">
        <f t="shared" si="723"/>
        <v>91</v>
      </c>
      <c r="EC149" s="181">
        <f t="shared" si="723"/>
        <v>90</v>
      </c>
      <c r="ED149" s="181">
        <f t="shared" si="723"/>
        <v>92</v>
      </c>
      <c r="EE149" s="181">
        <f t="shared" si="723"/>
        <v>92</v>
      </c>
      <c r="EF149" s="181">
        <f t="shared" si="723"/>
        <v>91</v>
      </c>
      <c r="EG149" s="181">
        <f t="shared" si="723"/>
        <v>90</v>
      </c>
      <c r="EH149" s="181">
        <f t="shared" si="723"/>
        <v>92</v>
      </c>
      <c r="EI149" s="181">
        <f t="shared" si="723"/>
        <v>92</v>
      </c>
      <c r="EJ149" s="181">
        <f t="shared" ref="EJ149:FO149" si="724">ABS(EJ8-EJ7)+1</f>
        <v>91</v>
      </c>
      <c r="EK149" s="181">
        <f t="shared" si="724"/>
        <v>90</v>
      </c>
      <c r="EL149" s="181">
        <f t="shared" si="724"/>
        <v>92</v>
      </c>
      <c r="EM149" s="181">
        <f t="shared" si="724"/>
        <v>92</v>
      </c>
      <c r="EN149" s="181">
        <f t="shared" si="724"/>
        <v>91</v>
      </c>
      <c r="EO149" s="181">
        <f t="shared" si="724"/>
        <v>91</v>
      </c>
      <c r="EP149" s="181">
        <f t="shared" si="724"/>
        <v>92</v>
      </c>
      <c r="EQ149" s="181">
        <f t="shared" si="724"/>
        <v>92</v>
      </c>
      <c r="ER149" s="181">
        <f t="shared" si="724"/>
        <v>91</v>
      </c>
      <c r="ES149" s="181">
        <f t="shared" si="724"/>
        <v>90</v>
      </c>
      <c r="ET149" s="181">
        <f t="shared" si="724"/>
        <v>92</v>
      </c>
      <c r="EU149" s="181">
        <f t="shared" si="724"/>
        <v>92</v>
      </c>
      <c r="EV149" s="181">
        <f t="shared" si="724"/>
        <v>91</v>
      </c>
      <c r="EW149" s="181">
        <f t="shared" si="724"/>
        <v>90</v>
      </c>
      <c r="EX149" s="181">
        <f t="shared" si="724"/>
        <v>92</v>
      </c>
      <c r="EY149" s="181">
        <f t="shared" si="724"/>
        <v>92</v>
      </c>
      <c r="EZ149" s="181">
        <f t="shared" si="724"/>
        <v>91</v>
      </c>
      <c r="FA149" s="181">
        <f t="shared" si="724"/>
        <v>90</v>
      </c>
      <c r="FB149" s="181">
        <f t="shared" si="724"/>
        <v>92</v>
      </c>
      <c r="FC149" s="181">
        <f t="shared" si="724"/>
        <v>92</v>
      </c>
      <c r="FD149" s="181">
        <f t="shared" si="724"/>
        <v>91</v>
      </c>
      <c r="FE149" s="181">
        <f t="shared" si="724"/>
        <v>91</v>
      </c>
      <c r="FF149" s="181">
        <f t="shared" si="724"/>
        <v>92</v>
      </c>
      <c r="FG149" s="181">
        <f t="shared" si="724"/>
        <v>92</v>
      </c>
      <c r="FH149" s="181">
        <f t="shared" si="724"/>
        <v>91</v>
      </c>
      <c r="FI149" s="181">
        <f t="shared" si="724"/>
        <v>90</v>
      </c>
      <c r="FJ149" s="181">
        <f t="shared" si="724"/>
        <v>92</v>
      </c>
      <c r="FK149" s="181">
        <f t="shared" si="724"/>
        <v>92</v>
      </c>
      <c r="FL149" s="181">
        <f t="shared" si="724"/>
        <v>91</v>
      </c>
      <c r="FM149" s="181">
        <f t="shared" si="724"/>
        <v>90</v>
      </c>
      <c r="FN149" s="181">
        <f t="shared" si="724"/>
        <v>92</v>
      </c>
      <c r="FO149" s="181">
        <f t="shared" si="724"/>
        <v>92</v>
      </c>
      <c r="FP149" s="181">
        <f t="shared" ref="FP149:GW149" si="725">ABS(FP8-FP7)+1</f>
        <v>91</v>
      </c>
      <c r="FQ149" s="181">
        <f t="shared" si="725"/>
        <v>90</v>
      </c>
      <c r="FR149" s="181">
        <f t="shared" si="725"/>
        <v>92</v>
      </c>
      <c r="FS149" s="181">
        <f t="shared" si="725"/>
        <v>92</v>
      </c>
      <c r="FT149" s="181">
        <f t="shared" si="725"/>
        <v>91</v>
      </c>
      <c r="FU149" s="181">
        <f t="shared" si="725"/>
        <v>91</v>
      </c>
      <c r="FV149" s="181">
        <f t="shared" si="725"/>
        <v>92</v>
      </c>
      <c r="FW149" s="181">
        <f t="shared" si="725"/>
        <v>92</v>
      </c>
      <c r="FX149" s="181">
        <f t="shared" si="725"/>
        <v>91</v>
      </c>
      <c r="FY149" s="181">
        <f t="shared" si="725"/>
        <v>90</v>
      </c>
      <c r="FZ149" s="181">
        <f t="shared" si="725"/>
        <v>92</v>
      </c>
      <c r="GA149" s="181">
        <f t="shared" si="725"/>
        <v>92</v>
      </c>
      <c r="GB149" s="181">
        <f t="shared" si="725"/>
        <v>91</v>
      </c>
      <c r="GC149" s="181">
        <f t="shared" si="725"/>
        <v>90</v>
      </c>
      <c r="GD149" s="181">
        <f t="shared" si="725"/>
        <v>92</v>
      </c>
      <c r="GE149" s="181">
        <f t="shared" si="725"/>
        <v>92</v>
      </c>
      <c r="GF149" s="181">
        <f t="shared" si="725"/>
        <v>91</v>
      </c>
      <c r="GG149" s="181">
        <f t="shared" si="725"/>
        <v>90</v>
      </c>
      <c r="GH149" s="181">
        <f t="shared" si="725"/>
        <v>92</v>
      </c>
      <c r="GI149" s="181">
        <f t="shared" si="725"/>
        <v>92</v>
      </c>
      <c r="GJ149" s="181">
        <f t="shared" si="725"/>
        <v>91</v>
      </c>
      <c r="GK149" s="181">
        <f t="shared" si="725"/>
        <v>91</v>
      </c>
      <c r="GL149" s="181">
        <f t="shared" si="725"/>
        <v>92</v>
      </c>
      <c r="GM149" s="181">
        <f t="shared" si="725"/>
        <v>92</v>
      </c>
      <c r="GN149" s="181">
        <f t="shared" si="725"/>
        <v>91</v>
      </c>
      <c r="GO149" s="181">
        <f t="shared" si="725"/>
        <v>90</v>
      </c>
      <c r="GP149" s="181">
        <f t="shared" si="725"/>
        <v>92</v>
      </c>
      <c r="GQ149" s="181">
        <f t="shared" si="725"/>
        <v>92</v>
      </c>
      <c r="GR149" s="181">
        <f t="shared" si="725"/>
        <v>91</v>
      </c>
      <c r="GS149" s="181">
        <f t="shared" si="725"/>
        <v>90</v>
      </c>
      <c r="GT149" s="181">
        <f t="shared" si="725"/>
        <v>92</v>
      </c>
      <c r="GU149" s="181">
        <f t="shared" si="725"/>
        <v>92</v>
      </c>
      <c r="GV149" s="181">
        <f t="shared" si="725"/>
        <v>91</v>
      </c>
      <c r="GW149" s="181">
        <f t="shared" si="725"/>
        <v>90</v>
      </c>
    </row>
    <row r="150" spans="1:205" x14ac:dyDescent="0.3">
      <c r="F150" s="7"/>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c r="AP150" s="50"/>
      <c r="AQ150" s="50"/>
      <c r="AR150" s="50"/>
      <c r="AS150" s="50"/>
      <c r="AT150" s="50"/>
      <c r="AU150" s="50"/>
      <c r="AV150" s="50"/>
      <c r="AW150" s="50"/>
      <c r="AX150" s="50"/>
      <c r="AY150" s="50"/>
      <c r="AZ150" s="50"/>
      <c r="BA150" s="50"/>
      <c r="BB150" s="50"/>
      <c r="BC150" s="50"/>
      <c r="BD150" s="50"/>
      <c r="BE150" s="50"/>
      <c r="BF150" s="50"/>
      <c r="BG150" s="50"/>
      <c r="BH150" s="50"/>
      <c r="BI150" s="50"/>
      <c r="BJ150" s="50"/>
      <c r="BK150" s="50"/>
      <c r="BL150" s="50"/>
      <c r="BM150" s="50"/>
      <c r="BN150" s="50"/>
      <c r="BO150" s="50"/>
      <c r="BP150" s="50"/>
      <c r="BQ150" s="50"/>
      <c r="BR150" s="50"/>
      <c r="BS150" s="50"/>
      <c r="BT150" s="50"/>
      <c r="BU150" s="50"/>
      <c r="BV150" s="50"/>
      <c r="BW150" s="50"/>
      <c r="BX150" s="50"/>
      <c r="BY150" s="50"/>
      <c r="BZ150" s="50"/>
      <c r="CA150" s="50"/>
      <c r="CB150" s="50"/>
      <c r="CC150" s="50"/>
      <c r="CD150" s="50"/>
      <c r="CE150" s="50"/>
      <c r="CF150" s="50"/>
      <c r="CG150" s="50"/>
      <c r="CH150" s="50"/>
      <c r="CI150" s="50"/>
      <c r="CJ150" s="50"/>
      <c r="CK150" s="50"/>
      <c r="CL150" s="50"/>
      <c r="CM150" s="50"/>
      <c r="CN150" s="50"/>
      <c r="CO150" s="50"/>
      <c r="CP150" s="50"/>
      <c r="CQ150" s="50"/>
      <c r="CR150" s="50"/>
      <c r="CS150" s="50"/>
      <c r="CT150" s="50"/>
      <c r="CU150" s="50"/>
      <c r="CV150" s="50"/>
      <c r="CW150" s="50"/>
      <c r="CX150" s="50"/>
      <c r="CY150" s="50"/>
      <c r="CZ150" s="50"/>
      <c r="DA150" s="50"/>
      <c r="DB150" s="50"/>
      <c r="DC150" s="50"/>
      <c r="DD150" s="50"/>
      <c r="DE150" s="50"/>
      <c r="DF150" s="50"/>
      <c r="DG150" s="50"/>
      <c r="DH150" s="50"/>
      <c r="DI150" s="50"/>
      <c r="DJ150" s="50"/>
      <c r="DK150" s="50"/>
      <c r="DL150" s="50"/>
      <c r="DM150" s="50"/>
      <c r="DN150" s="50"/>
      <c r="DO150" s="50"/>
      <c r="DP150" s="50"/>
      <c r="DQ150" s="50"/>
      <c r="DR150" s="50"/>
      <c r="DS150" s="50"/>
      <c r="DT150" s="50"/>
      <c r="DU150" s="50"/>
      <c r="DV150" s="50"/>
      <c r="DW150" s="50"/>
      <c r="DX150" s="50"/>
      <c r="DY150" s="50"/>
      <c r="DZ150" s="50"/>
      <c r="EA150" s="50"/>
      <c r="EB150" s="50"/>
      <c r="EC150" s="50"/>
      <c r="ED150" s="50"/>
      <c r="EE150" s="50"/>
      <c r="EF150" s="50"/>
      <c r="EG150" s="50"/>
      <c r="EH150" s="50"/>
      <c r="EI150" s="50"/>
      <c r="EJ150" s="50"/>
      <c r="EK150" s="50"/>
      <c r="EL150" s="50"/>
      <c r="EM150" s="50"/>
      <c r="EN150" s="50"/>
      <c r="EO150" s="50"/>
      <c r="EP150" s="50"/>
      <c r="EQ150" s="50"/>
      <c r="ER150" s="50"/>
      <c r="ES150" s="50"/>
      <c r="ET150" s="50"/>
      <c r="EU150" s="50"/>
      <c r="EV150" s="50"/>
      <c r="EW150" s="50"/>
      <c r="EX150" s="50"/>
      <c r="EY150" s="50"/>
      <c r="EZ150" s="50"/>
      <c r="FA150" s="50"/>
      <c r="FB150" s="50"/>
      <c r="FC150" s="50"/>
      <c r="FD150" s="50"/>
      <c r="FE150" s="50"/>
      <c r="FF150" s="50"/>
      <c r="FG150" s="50"/>
      <c r="FH150" s="50"/>
      <c r="FI150" s="50"/>
      <c r="FJ150" s="50"/>
      <c r="FK150" s="50"/>
      <c r="FL150" s="50"/>
      <c r="FM150" s="50"/>
      <c r="FN150" s="50"/>
      <c r="FO150" s="50"/>
      <c r="FP150" s="50"/>
      <c r="FQ150" s="50"/>
      <c r="FR150" s="50"/>
      <c r="FS150" s="50"/>
      <c r="FT150" s="50"/>
      <c r="FU150" s="50"/>
      <c r="FV150" s="50"/>
      <c r="FW150" s="50"/>
      <c r="FX150" s="50"/>
      <c r="FY150" s="50"/>
      <c r="FZ150" s="50"/>
      <c r="GA150" s="50"/>
      <c r="GB150" s="50"/>
      <c r="GC150" s="50"/>
      <c r="GD150" s="50"/>
      <c r="GE150" s="50"/>
      <c r="GF150" s="50"/>
      <c r="GG150" s="50"/>
      <c r="GH150" s="50"/>
      <c r="GI150" s="50"/>
      <c r="GJ150" s="50"/>
      <c r="GK150" s="50"/>
      <c r="GL150" s="50"/>
      <c r="GM150" s="50"/>
      <c r="GN150" s="50"/>
      <c r="GO150" s="50"/>
      <c r="GP150" s="50"/>
      <c r="GQ150" s="50"/>
      <c r="GR150" s="50"/>
      <c r="GS150" s="50"/>
      <c r="GT150" s="50"/>
      <c r="GU150" s="50"/>
      <c r="GV150" s="50"/>
      <c r="GW150" s="50"/>
    </row>
    <row r="151" spans="1:205" x14ac:dyDescent="0.3">
      <c r="D151" s="141" t="s">
        <v>841</v>
      </c>
      <c r="E151" s="127" t="s">
        <v>554</v>
      </c>
      <c r="F151" s="223">
        <f>'Operating Assumptions'!G145</f>
        <v>28</v>
      </c>
      <c r="L151" s="181">
        <f>$F151</f>
        <v>28</v>
      </c>
      <c r="M151" s="181">
        <f t="shared" ref="M151:BX151" si="726">$F151</f>
        <v>28</v>
      </c>
      <c r="N151" s="181">
        <f t="shared" si="726"/>
        <v>28</v>
      </c>
      <c r="O151" s="181">
        <f t="shared" si="726"/>
        <v>28</v>
      </c>
      <c r="P151" s="181">
        <f t="shared" si="726"/>
        <v>28</v>
      </c>
      <c r="Q151" s="181">
        <f t="shared" si="726"/>
        <v>28</v>
      </c>
      <c r="R151" s="181">
        <f t="shared" si="726"/>
        <v>28</v>
      </c>
      <c r="S151" s="181">
        <f t="shared" si="726"/>
        <v>28</v>
      </c>
      <c r="T151" s="181">
        <f t="shared" si="726"/>
        <v>28</v>
      </c>
      <c r="U151" s="181">
        <f t="shared" si="726"/>
        <v>28</v>
      </c>
      <c r="V151" s="181">
        <f t="shared" si="726"/>
        <v>28</v>
      </c>
      <c r="W151" s="181">
        <f t="shared" si="726"/>
        <v>28</v>
      </c>
      <c r="X151" s="181">
        <f t="shared" si="726"/>
        <v>28</v>
      </c>
      <c r="Y151" s="181">
        <f t="shared" si="726"/>
        <v>28</v>
      </c>
      <c r="Z151" s="181">
        <f t="shared" si="726"/>
        <v>28</v>
      </c>
      <c r="AA151" s="181">
        <f t="shared" si="726"/>
        <v>28</v>
      </c>
      <c r="AB151" s="181">
        <f t="shared" si="726"/>
        <v>28</v>
      </c>
      <c r="AC151" s="181">
        <f t="shared" si="726"/>
        <v>28</v>
      </c>
      <c r="AD151" s="181">
        <f t="shared" si="726"/>
        <v>28</v>
      </c>
      <c r="AE151" s="181">
        <f t="shared" si="726"/>
        <v>28</v>
      </c>
      <c r="AF151" s="181">
        <f t="shared" si="726"/>
        <v>28</v>
      </c>
      <c r="AG151" s="181">
        <f t="shared" si="726"/>
        <v>28</v>
      </c>
      <c r="AH151" s="181">
        <f t="shared" si="726"/>
        <v>28</v>
      </c>
      <c r="AI151" s="181">
        <f t="shared" si="726"/>
        <v>28</v>
      </c>
      <c r="AJ151" s="181">
        <f t="shared" si="726"/>
        <v>28</v>
      </c>
      <c r="AK151" s="181">
        <f t="shared" si="726"/>
        <v>28</v>
      </c>
      <c r="AL151" s="181">
        <f t="shared" si="726"/>
        <v>28</v>
      </c>
      <c r="AM151" s="181">
        <f t="shared" si="726"/>
        <v>28</v>
      </c>
      <c r="AN151" s="181">
        <f t="shared" si="726"/>
        <v>28</v>
      </c>
      <c r="AO151" s="181">
        <f t="shared" si="726"/>
        <v>28</v>
      </c>
      <c r="AP151" s="181">
        <f t="shared" si="726"/>
        <v>28</v>
      </c>
      <c r="AQ151" s="181">
        <f t="shared" si="726"/>
        <v>28</v>
      </c>
      <c r="AR151" s="181">
        <f t="shared" si="726"/>
        <v>28</v>
      </c>
      <c r="AS151" s="181">
        <f t="shared" si="726"/>
        <v>28</v>
      </c>
      <c r="AT151" s="181">
        <f t="shared" si="726"/>
        <v>28</v>
      </c>
      <c r="AU151" s="181">
        <f t="shared" si="726"/>
        <v>28</v>
      </c>
      <c r="AV151" s="181">
        <f t="shared" si="726"/>
        <v>28</v>
      </c>
      <c r="AW151" s="181">
        <f t="shared" si="726"/>
        <v>28</v>
      </c>
      <c r="AX151" s="181">
        <f t="shared" si="726"/>
        <v>28</v>
      </c>
      <c r="AY151" s="181">
        <f t="shared" si="726"/>
        <v>28</v>
      </c>
      <c r="AZ151" s="181">
        <f t="shared" si="726"/>
        <v>28</v>
      </c>
      <c r="BA151" s="181">
        <f t="shared" si="726"/>
        <v>28</v>
      </c>
      <c r="BB151" s="181">
        <f t="shared" si="726"/>
        <v>28</v>
      </c>
      <c r="BC151" s="181">
        <f t="shared" si="726"/>
        <v>28</v>
      </c>
      <c r="BD151" s="181">
        <f t="shared" si="726"/>
        <v>28</v>
      </c>
      <c r="BE151" s="181">
        <f t="shared" si="726"/>
        <v>28</v>
      </c>
      <c r="BF151" s="181">
        <f t="shared" si="726"/>
        <v>28</v>
      </c>
      <c r="BG151" s="181">
        <f t="shared" si="726"/>
        <v>28</v>
      </c>
      <c r="BH151" s="181">
        <f t="shared" si="726"/>
        <v>28</v>
      </c>
      <c r="BI151" s="181">
        <f t="shared" si="726"/>
        <v>28</v>
      </c>
      <c r="BJ151" s="181">
        <f t="shared" si="726"/>
        <v>28</v>
      </c>
      <c r="BK151" s="181">
        <f t="shared" si="726"/>
        <v>28</v>
      </c>
      <c r="BL151" s="181">
        <f t="shared" si="726"/>
        <v>28</v>
      </c>
      <c r="BM151" s="181">
        <f t="shared" si="726"/>
        <v>28</v>
      </c>
      <c r="BN151" s="181">
        <f t="shared" si="726"/>
        <v>28</v>
      </c>
      <c r="BO151" s="181">
        <f t="shared" si="726"/>
        <v>28</v>
      </c>
      <c r="BP151" s="181">
        <f t="shared" si="726"/>
        <v>28</v>
      </c>
      <c r="BQ151" s="181">
        <f t="shared" si="726"/>
        <v>28</v>
      </c>
      <c r="BR151" s="181">
        <f t="shared" si="726"/>
        <v>28</v>
      </c>
      <c r="BS151" s="181">
        <f t="shared" si="726"/>
        <v>28</v>
      </c>
      <c r="BT151" s="181">
        <f t="shared" si="726"/>
        <v>28</v>
      </c>
      <c r="BU151" s="181">
        <f t="shared" si="726"/>
        <v>28</v>
      </c>
      <c r="BV151" s="181">
        <f t="shared" si="726"/>
        <v>28</v>
      </c>
      <c r="BW151" s="181">
        <f t="shared" si="726"/>
        <v>28</v>
      </c>
      <c r="BX151" s="181">
        <f t="shared" si="726"/>
        <v>28</v>
      </c>
      <c r="BY151" s="181">
        <f t="shared" ref="BY151:EJ151" si="727">$F151</f>
        <v>28</v>
      </c>
      <c r="BZ151" s="181">
        <f t="shared" si="727"/>
        <v>28</v>
      </c>
      <c r="CA151" s="181">
        <f t="shared" si="727"/>
        <v>28</v>
      </c>
      <c r="CB151" s="181">
        <f t="shared" si="727"/>
        <v>28</v>
      </c>
      <c r="CC151" s="181">
        <f t="shared" si="727"/>
        <v>28</v>
      </c>
      <c r="CD151" s="181">
        <f t="shared" si="727"/>
        <v>28</v>
      </c>
      <c r="CE151" s="181">
        <f t="shared" si="727"/>
        <v>28</v>
      </c>
      <c r="CF151" s="181">
        <f t="shared" si="727"/>
        <v>28</v>
      </c>
      <c r="CG151" s="181">
        <f t="shared" si="727"/>
        <v>28</v>
      </c>
      <c r="CH151" s="181">
        <f t="shared" si="727"/>
        <v>28</v>
      </c>
      <c r="CI151" s="181">
        <f t="shared" si="727"/>
        <v>28</v>
      </c>
      <c r="CJ151" s="181">
        <f t="shared" si="727"/>
        <v>28</v>
      </c>
      <c r="CK151" s="181">
        <f t="shared" si="727"/>
        <v>28</v>
      </c>
      <c r="CL151" s="181">
        <f t="shared" si="727"/>
        <v>28</v>
      </c>
      <c r="CM151" s="181">
        <f t="shared" si="727"/>
        <v>28</v>
      </c>
      <c r="CN151" s="181">
        <f t="shared" si="727"/>
        <v>28</v>
      </c>
      <c r="CO151" s="181">
        <f t="shared" si="727"/>
        <v>28</v>
      </c>
      <c r="CP151" s="181">
        <f t="shared" si="727"/>
        <v>28</v>
      </c>
      <c r="CQ151" s="181">
        <f t="shared" si="727"/>
        <v>28</v>
      </c>
      <c r="CR151" s="181">
        <f t="shared" si="727"/>
        <v>28</v>
      </c>
      <c r="CS151" s="181">
        <f t="shared" si="727"/>
        <v>28</v>
      </c>
      <c r="CT151" s="181">
        <f t="shared" si="727"/>
        <v>28</v>
      </c>
      <c r="CU151" s="181">
        <f t="shared" si="727"/>
        <v>28</v>
      </c>
      <c r="CV151" s="181">
        <f t="shared" si="727"/>
        <v>28</v>
      </c>
      <c r="CW151" s="181">
        <f t="shared" si="727"/>
        <v>28</v>
      </c>
      <c r="CX151" s="181">
        <f t="shared" si="727"/>
        <v>28</v>
      </c>
      <c r="CY151" s="181">
        <f t="shared" si="727"/>
        <v>28</v>
      </c>
      <c r="CZ151" s="181">
        <f t="shared" si="727"/>
        <v>28</v>
      </c>
      <c r="DA151" s="181">
        <f t="shared" si="727"/>
        <v>28</v>
      </c>
      <c r="DB151" s="181">
        <f t="shared" si="727"/>
        <v>28</v>
      </c>
      <c r="DC151" s="181">
        <f t="shared" si="727"/>
        <v>28</v>
      </c>
      <c r="DD151" s="181">
        <f t="shared" si="727"/>
        <v>28</v>
      </c>
      <c r="DE151" s="181">
        <f t="shared" si="727"/>
        <v>28</v>
      </c>
      <c r="DF151" s="181">
        <f t="shared" si="727"/>
        <v>28</v>
      </c>
      <c r="DG151" s="181">
        <f t="shared" si="727"/>
        <v>28</v>
      </c>
      <c r="DH151" s="181">
        <f t="shared" si="727"/>
        <v>28</v>
      </c>
      <c r="DI151" s="181">
        <f t="shared" si="727"/>
        <v>28</v>
      </c>
      <c r="DJ151" s="181">
        <f t="shared" si="727"/>
        <v>28</v>
      </c>
      <c r="DK151" s="181">
        <f t="shared" si="727"/>
        <v>28</v>
      </c>
      <c r="DL151" s="181">
        <f t="shared" si="727"/>
        <v>28</v>
      </c>
      <c r="DM151" s="181">
        <f t="shared" si="727"/>
        <v>28</v>
      </c>
      <c r="DN151" s="181">
        <f t="shared" si="727"/>
        <v>28</v>
      </c>
      <c r="DO151" s="181">
        <f t="shared" si="727"/>
        <v>28</v>
      </c>
      <c r="DP151" s="181">
        <f t="shared" si="727"/>
        <v>28</v>
      </c>
      <c r="DQ151" s="181">
        <f t="shared" si="727"/>
        <v>28</v>
      </c>
      <c r="DR151" s="181">
        <f t="shared" si="727"/>
        <v>28</v>
      </c>
      <c r="DS151" s="181">
        <f t="shared" si="727"/>
        <v>28</v>
      </c>
      <c r="DT151" s="181">
        <f t="shared" si="727"/>
        <v>28</v>
      </c>
      <c r="DU151" s="181">
        <f t="shared" si="727"/>
        <v>28</v>
      </c>
      <c r="DV151" s="181">
        <f t="shared" si="727"/>
        <v>28</v>
      </c>
      <c r="DW151" s="181">
        <f t="shared" si="727"/>
        <v>28</v>
      </c>
      <c r="DX151" s="181">
        <f t="shared" si="727"/>
        <v>28</v>
      </c>
      <c r="DY151" s="181">
        <f t="shared" si="727"/>
        <v>28</v>
      </c>
      <c r="DZ151" s="181">
        <f t="shared" si="727"/>
        <v>28</v>
      </c>
      <c r="EA151" s="181">
        <f t="shared" si="727"/>
        <v>28</v>
      </c>
      <c r="EB151" s="181">
        <f t="shared" si="727"/>
        <v>28</v>
      </c>
      <c r="EC151" s="181">
        <f t="shared" si="727"/>
        <v>28</v>
      </c>
      <c r="ED151" s="181">
        <f t="shared" si="727"/>
        <v>28</v>
      </c>
      <c r="EE151" s="181">
        <f t="shared" si="727"/>
        <v>28</v>
      </c>
      <c r="EF151" s="181">
        <f t="shared" si="727"/>
        <v>28</v>
      </c>
      <c r="EG151" s="181">
        <f t="shared" si="727"/>
        <v>28</v>
      </c>
      <c r="EH151" s="181">
        <f t="shared" si="727"/>
        <v>28</v>
      </c>
      <c r="EI151" s="181">
        <f t="shared" si="727"/>
        <v>28</v>
      </c>
      <c r="EJ151" s="181">
        <f t="shared" si="727"/>
        <v>28</v>
      </c>
      <c r="EK151" s="181">
        <f t="shared" ref="EK151:GV151" si="728">$F151</f>
        <v>28</v>
      </c>
      <c r="EL151" s="181">
        <f t="shared" si="728"/>
        <v>28</v>
      </c>
      <c r="EM151" s="181">
        <f t="shared" si="728"/>
        <v>28</v>
      </c>
      <c r="EN151" s="181">
        <f t="shared" si="728"/>
        <v>28</v>
      </c>
      <c r="EO151" s="181">
        <f t="shared" si="728"/>
        <v>28</v>
      </c>
      <c r="EP151" s="181">
        <f t="shared" si="728"/>
        <v>28</v>
      </c>
      <c r="EQ151" s="181">
        <f t="shared" si="728"/>
        <v>28</v>
      </c>
      <c r="ER151" s="181">
        <f t="shared" si="728"/>
        <v>28</v>
      </c>
      <c r="ES151" s="181">
        <f t="shared" si="728"/>
        <v>28</v>
      </c>
      <c r="ET151" s="181">
        <f t="shared" si="728"/>
        <v>28</v>
      </c>
      <c r="EU151" s="181">
        <f t="shared" si="728"/>
        <v>28</v>
      </c>
      <c r="EV151" s="181">
        <f t="shared" si="728"/>
        <v>28</v>
      </c>
      <c r="EW151" s="181">
        <f t="shared" si="728"/>
        <v>28</v>
      </c>
      <c r="EX151" s="181">
        <f t="shared" si="728"/>
        <v>28</v>
      </c>
      <c r="EY151" s="181">
        <f t="shared" si="728"/>
        <v>28</v>
      </c>
      <c r="EZ151" s="181">
        <f t="shared" si="728"/>
        <v>28</v>
      </c>
      <c r="FA151" s="181">
        <f t="shared" si="728"/>
        <v>28</v>
      </c>
      <c r="FB151" s="181">
        <f t="shared" si="728"/>
        <v>28</v>
      </c>
      <c r="FC151" s="181">
        <f t="shared" si="728"/>
        <v>28</v>
      </c>
      <c r="FD151" s="181">
        <f t="shared" si="728"/>
        <v>28</v>
      </c>
      <c r="FE151" s="181">
        <f t="shared" si="728"/>
        <v>28</v>
      </c>
      <c r="FF151" s="181">
        <f t="shared" si="728"/>
        <v>28</v>
      </c>
      <c r="FG151" s="181">
        <f t="shared" si="728"/>
        <v>28</v>
      </c>
      <c r="FH151" s="181">
        <f t="shared" si="728"/>
        <v>28</v>
      </c>
      <c r="FI151" s="181">
        <f t="shared" si="728"/>
        <v>28</v>
      </c>
      <c r="FJ151" s="181">
        <f t="shared" si="728"/>
        <v>28</v>
      </c>
      <c r="FK151" s="181">
        <f t="shared" si="728"/>
        <v>28</v>
      </c>
      <c r="FL151" s="181">
        <f t="shared" si="728"/>
        <v>28</v>
      </c>
      <c r="FM151" s="181">
        <f t="shared" si="728"/>
        <v>28</v>
      </c>
      <c r="FN151" s="181">
        <f t="shared" si="728"/>
        <v>28</v>
      </c>
      <c r="FO151" s="181">
        <f t="shared" si="728"/>
        <v>28</v>
      </c>
      <c r="FP151" s="181">
        <f t="shared" si="728"/>
        <v>28</v>
      </c>
      <c r="FQ151" s="181">
        <f t="shared" si="728"/>
        <v>28</v>
      </c>
      <c r="FR151" s="181">
        <f t="shared" si="728"/>
        <v>28</v>
      </c>
      <c r="FS151" s="181">
        <f t="shared" si="728"/>
        <v>28</v>
      </c>
      <c r="FT151" s="181">
        <f t="shared" si="728"/>
        <v>28</v>
      </c>
      <c r="FU151" s="181">
        <f t="shared" si="728"/>
        <v>28</v>
      </c>
      <c r="FV151" s="181">
        <f t="shared" si="728"/>
        <v>28</v>
      </c>
      <c r="FW151" s="181">
        <f t="shared" si="728"/>
        <v>28</v>
      </c>
      <c r="FX151" s="181">
        <f t="shared" si="728"/>
        <v>28</v>
      </c>
      <c r="FY151" s="181">
        <f t="shared" si="728"/>
        <v>28</v>
      </c>
      <c r="FZ151" s="181">
        <f t="shared" si="728"/>
        <v>28</v>
      </c>
      <c r="GA151" s="181">
        <f t="shared" si="728"/>
        <v>28</v>
      </c>
      <c r="GB151" s="181">
        <f t="shared" si="728"/>
        <v>28</v>
      </c>
      <c r="GC151" s="181">
        <f t="shared" si="728"/>
        <v>28</v>
      </c>
      <c r="GD151" s="181">
        <f t="shared" si="728"/>
        <v>28</v>
      </c>
      <c r="GE151" s="181">
        <f t="shared" si="728"/>
        <v>28</v>
      </c>
      <c r="GF151" s="181">
        <f t="shared" si="728"/>
        <v>28</v>
      </c>
      <c r="GG151" s="181">
        <f t="shared" si="728"/>
        <v>28</v>
      </c>
      <c r="GH151" s="181">
        <f t="shared" si="728"/>
        <v>28</v>
      </c>
      <c r="GI151" s="181">
        <f t="shared" si="728"/>
        <v>28</v>
      </c>
      <c r="GJ151" s="181">
        <f t="shared" si="728"/>
        <v>28</v>
      </c>
      <c r="GK151" s="181">
        <f t="shared" si="728"/>
        <v>28</v>
      </c>
      <c r="GL151" s="181">
        <f t="shared" si="728"/>
        <v>28</v>
      </c>
      <c r="GM151" s="181">
        <f t="shared" si="728"/>
        <v>28</v>
      </c>
      <c r="GN151" s="181">
        <f t="shared" si="728"/>
        <v>28</v>
      </c>
      <c r="GO151" s="181">
        <f t="shared" si="728"/>
        <v>28</v>
      </c>
      <c r="GP151" s="181">
        <f t="shared" si="728"/>
        <v>28</v>
      </c>
      <c r="GQ151" s="181">
        <f t="shared" si="728"/>
        <v>28</v>
      </c>
      <c r="GR151" s="181">
        <f t="shared" si="728"/>
        <v>28</v>
      </c>
      <c r="GS151" s="181">
        <f t="shared" si="728"/>
        <v>28</v>
      </c>
      <c r="GT151" s="181">
        <f t="shared" si="728"/>
        <v>28</v>
      </c>
      <c r="GU151" s="181">
        <f t="shared" si="728"/>
        <v>28</v>
      </c>
      <c r="GV151" s="181">
        <f t="shared" si="728"/>
        <v>28</v>
      </c>
      <c r="GW151" s="181">
        <f t="shared" ref="GW151" si="729">$F151</f>
        <v>28</v>
      </c>
    </row>
    <row r="152" spans="1:205" x14ac:dyDescent="0.3">
      <c r="D152" s="141" t="s">
        <v>842</v>
      </c>
      <c r="E152" s="127" t="s">
        <v>76</v>
      </c>
      <c r="F152" s="7"/>
      <c r="L152" s="184">
        <f>(L151/L149)*L$5</f>
        <v>0.90322580645161288</v>
      </c>
      <c r="M152" s="184">
        <f t="shared" ref="M152:BX152" si="730">(M151/M149)*M$5</f>
        <v>1</v>
      </c>
      <c r="N152" s="184">
        <f t="shared" si="730"/>
        <v>0.90322580645161288</v>
      </c>
      <c r="O152" s="184">
        <f t="shared" si="730"/>
        <v>0.93333333333333335</v>
      </c>
      <c r="P152" s="184">
        <f t="shared" si="730"/>
        <v>0.90322580645161288</v>
      </c>
      <c r="Q152" s="184">
        <f t="shared" si="730"/>
        <v>0.93333333333333335</v>
      </c>
      <c r="R152" s="184">
        <f t="shared" si="730"/>
        <v>0.90322580645161288</v>
      </c>
      <c r="S152" s="184">
        <f t="shared" si="730"/>
        <v>0.90322580645161288</v>
      </c>
      <c r="T152" s="184">
        <f t="shared" si="730"/>
        <v>0.93333333333333335</v>
      </c>
      <c r="U152" s="184">
        <f t="shared" si="730"/>
        <v>0.90322580645161288</v>
      </c>
      <c r="V152" s="184">
        <f t="shared" si="730"/>
        <v>0.93333333333333335</v>
      </c>
      <c r="W152" s="184">
        <f t="shared" si="730"/>
        <v>0.90322580645161288</v>
      </c>
      <c r="X152" s="184">
        <f t="shared" si="730"/>
        <v>0.90322580645161288</v>
      </c>
      <c r="Y152" s="184">
        <f t="shared" si="730"/>
        <v>1</v>
      </c>
      <c r="Z152" s="184">
        <f t="shared" si="730"/>
        <v>0.90322580645161288</v>
      </c>
      <c r="AA152" s="184">
        <f t="shared" si="730"/>
        <v>0.93333333333333335</v>
      </c>
      <c r="AB152" s="184">
        <f t="shared" si="730"/>
        <v>0.90322580645161288</v>
      </c>
      <c r="AC152" s="184">
        <f t="shared" si="730"/>
        <v>0.93333333333333335</v>
      </c>
      <c r="AD152" s="184">
        <f t="shared" si="730"/>
        <v>0.90322580645161288</v>
      </c>
      <c r="AE152" s="184">
        <f t="shared" si="730"/>
        <v>0.90322580645161288</v>
      </c>
      <c r="AF152" s="184">
        <f t="shared" si="730"/>
        <v>0.93333333333333335</v>
      </c>
      <c r="AG152" s="184">
        <f t="shared" si="730"/>
        <v>0.90322580645161288</v>
      </c>
      <c r="AH152" s="184">
        <f t="shared" si="730"/>
        <v>0.93333333333333335</v>
      </c>
      <c r="AI152" s="184">
        <f t="shared" si="730"/>
        <v>0.90322580645161288</v>
      </c>
      <c r="AJ152" s="184">
        <f t="shared" si="730"/>
        <v>0.90322580645161288</v>
      </c>
      <c r="AK152" s="184">
        <f t="shared" si="730"/>
        <v>0.96551724137931039</v>
      </c>
      <c r="AL152" s="184">
        <f t="shared" si="730"/>
        <v>0.90322580645161288</v>
      </c>
      <c r="AM152" s="184">
        <f t="shared" si="730"/>
        <v>0.93333333333333335</v>
      </c>
      <c r="AN152" s="184">
        <f t="shared" si="730"/>
        <v>0.90322580645161288</v>
      </c>
      <c r="AO152" s="184">
        <f t="shared" si="730"/>
        <v>0.93333333333333335</v>
      </c>
      <c r="AP152" s="184">
        <f t="shared" si="730"/>
        <v>0.90322580645161288</v>
      </c>
      <c r="AQ152" s="184">
        <f t="shared" si="730"/>
        <v>0.90322580645161288</v>
      </c>
      <c r="AR152" s="184">
        <f t="shared" si="730"/>
        <v>0.93333333333333335</v>
      </c>
      <c r="AS152" s="184">
        <f t="shared" si="730"/>
        <v>0.90322580645161288</v>
      </c>
      <c r="AT152" s="184">
        <f t="shared" si="730"/>
        <v>0.93333333333333335</v>
      </c>
      <c r="AU152" s="184">
        <f t="shared" si="730"/>
        <v>0.90322580645161288</v>
      </c>
      <c r="AV152" s="184">
        <f t="shared" si="730"/>
        <v>0.90322580645161288</v>
      </c>
      <c r="AW152" s="184">
        <f t="shared" si="730"/>
        <v>1</v>
      </c>
      <c r="AX152" s="184">
        <f t="shared" si="730"/>
        <v>0.90322580645161288</v>
      </c>
      <c r="AY152" s="184">
        <f t="shared" si="730"/>
        <v>0.93333333333333335</v>
      </c>
      <c r="AZ152" s="184">
        <f t="shared" si="730"/>
        <v>0.90322580645161288</v>
      </c>
      <c r="BA152" s="184">
        <f t="shared" si="730"/>
        <v>0.93333333333333335</v>
      </c>
      <c r="BB152" s="184">
        <f t="shared" si="730"/>
        <v>0.90322580645161288</v>
      </c>
      <c r="BC152" s="184">
        <f t="shared" si="730"/>
        <v>0.90322580645161288</v>
      </c>
      <c r="BD152" s="184">
        <f t="shared" si="730"/>
        <v>0.92307692307692313</v>
      </c>
      <c r="BE152" s="184">
        <f t="shared" si="730"/>
        <v>0.93333333333333335</v>
      </c>
      <c r="BF152" s="184">
        <f t="shared" si="730"/>
        <v>0.91304347826086962</v>
      </c>
      <c r="BG152" s="184">
        <f t="shared" si="730"/>
        <v>0.91304347826086962</v>
      </c>
      <c r="BH152" s="184">
        <f t="shared" si="730"/>
        <v>0.92307692307692313</v>
      </c>
      <c r="BI152" s="184">
        <f t="shared" si="730"/>
        <v>0.93333333333333335</v>
      </c>
      <c r="BJ152" s="184">
        <f t="shared" si="730"/>
        <v>0.91304347826086962</v>
      </c>
      <c r="BK152" s="184">
        <f t="shared" si="730"/>
        <v>0.91304347826086962</v>
      </c>
      <c r="BL152" s="184">
        <f t="shared" si="730"/>
        <v>0.92307692307692313</v>
      </c>
      <c r="BM152" s="184">
        <f t="shared" si="730"/>
        <v>0.92307692307692313</v>
      </c>
      <c r="BN152" s="184">
        <f t="shared" si="730"/>
        <v>0.91304347826086962</v>
      </c>
      <c r="BO152" s="184">
        <f t="shared" si="730"/>
        <v>0.91304347826086962</v>
      </c>
      <c r="BP152" s="184">
        <f t="shared" si="730"/>
        <v>0.92307692307692313</v>
      </c>
      <c r="BQ152" s="184">
        <f t="shared" si="730"/>
        <v>0.93333333333333335</v>
      </c>
      <c r="BR152" s="184">
        <f t="shared" si="730"/>
        <v>0.91304347826086962</v>
      </c>
      <c r="BS152" s="184">
        <f t="shared" si="730"/>
        <v>0.91304347826086962</v>
      </c>
      <c r="BT152" s="184">
        <f t="shared" si="730"/>
        <v>0.92307692307692313</v>
      </c>
      <c r="BU152" s="184">
        <f t="shared" si="730"/>
        <v>0.93333333333333335</v>
      </c>
      <c r="BV152" s="184">
        <f t="shared" si="730"/>
        <v>0.91304347826086962</v>
      </c>
      <c r="BW152" s="184">
        <f t="shared" si="730"/>
        <v>0.91304347826086962</v>
      </c>
      <c r="BX152" s="184">
        <f t="shared" si="730"/>
        <v>0.92307692307692313</v>
      </c>
      <c r="BY152" s="184">
        <f t="shared" ref="BY152:EJ152" si="731">(BY151/BY149)*BY$5</f>
        <v>0.93333333333333335</v>
      </c>
      <c r="BZ152" s="184">
        <f t="shared" si="731"/>
        <v>0.91304347826086962</v>
      </c>
      <c r="CA152" s="184">
        <f t="shared" si="731"/>
        <v>0.91304347826086962</v>
      </c>
      <c r="CB152" s="184">
        <f t="shared" si="731"/>
        <v>0.92307692307692313</v>
      </c>
      <c r="CC152" s="184">
        <f t="shared" si="731"/>
        <v>0.92307692307692313</v>
      </c>
      <c r="CD152" s="184">
        <f t="shared" si="731"/>
        <v>0.91304347826086962</v>
      </c>
      <c r="CE152" s="184">
        <f t="shared" si="731"/>
        <v>0.91304347826086962</v>
      </c>
      <c r="CF152" s="184">
        <f t="shared" si="731"/>
        <v>0.92307692307692313</v>
      </c>
      <c r="CG152" s="184">
        <f t="shared" si="731"/>
        <v>0.93333333333333335</v>
      </c>
      <c r="CH152" s="184">
        <f t="shared" si="731"/>
        <v>0.91304347826086962</v>
      </c>
      <c r="CI152" s="184">
        <f t="shared" si="731"/>
        <v>0.91304347826086962</v>
      </c>
      <c r="CJ152" s="184">
        <f t="shared" si="731"/>
        <v>0.92307692307692313</v>
      </c>
      <c r="CK152" s="184">
        <f t="shared" si="731"/>
        <v>0.93333333333333335</v>
      </c>
      <c r="CL152" s="184">
        <f t="shared" si="731"/>
        <v>0.91304347826086962</v>
      </c>
      <c r="CM152" s="184">
        <f t="shared" si="731"/>
        <v>0.91304347826086962</v>
      </c>
      <c r="CN152" s="184">
        <f t="shared" si="731"/>
        <v>0.92307692307692313</v>
      </c>
      <c r="CO152" s="184">
        <f t="shared" si="731"/>
        <v>0.93333333333333335</v>
      </c>
      <c r="CP152" s="184">
        <f t="shared" si="731"/>
        <v>0.91304347826086962</v>
      </c>
      <c r="CQ152" s="184">
        <f t="shared" si="731"/>
        <v>0.91304347826086962</v>
      </c>
      <c r="CR152" s="184">
        <f t="shared" si="731"/>
        <v>0.92307692307692313</v>
      </c>
      <c r="CS152" s="184">
        <f t="shared" si="731"/>
        <v>0.92307692307692313</v>
      </c>
      <c r="CT152" s="184">
        <f t="shared" si="731"/>
        <v>0.91304347826086962</v>
      </c>
      <c r="CU152" s="184">
        <f t="shared" si="731"/>
        <v>0.91304347826086962</v>
      </c>
      <c r="CV152" s="184">
        <f t="shared" si="731"/>
        <v>0.92307692307692313</v>
      </c>
      <c r="CW152" s="184">
        <f t="shared" si="731"/>
        <v>0.93333333333333335</v>
      </c>
      <c r="CX152" s="184">
        <f t="shared" si="731"/>
        <v>0.91304347826086962</v>
      </c>
      <c r="CY152" s="184">
        <f t="shared" si="731"/>
        <v>0.91304347826086962</v>
      </c>
      <c r="CZ152" s="184">
        <f t="shared" si="731"/>
        <v>0.92307692307692313</v>
      </c>
      <c r="DA152" s="184">
        <f t="shared" si="731"/>
        <v>0.93333333333333335</v>
      </c>
      <c r="DB152" s="184">
        <f t="shared" si="731"/>
        <v>0.91304347826086962</v>
      </c>
      <c r="DC152" s="184">
        <f t="shared" si="731"/>
        <v>0.91304347826086962</v>
      </c>
      <c r="DD152" s="184">
        <f t="shared" si="731"/>
        <v>0.92307692307692313</v>
      </c>
      <c r="DE152" s="184">
        <f t="shared" si="731"/>
        <v>0.93333333333333335</v>
      </c>
      <c r="DF152" s="184">
        <f t="shared" si="731"/>
        <v>0.91304347826086962</v>
      </c>
      <c r="DG152" s="184">
        <f t="shared" si="731"/>
        <v>0.91304347826086962</v>
      </c>
      <c r="DH152" s="184">
        <f t="shared" si="731"/>
        <v>0.92307692307692313</v>
      </c>
      <c r="DI152" s="184">
        <f t="shared" si="731"/>
        <v>0.92307692307692313</v>
      </c>
      <c r="DJ152" s="184">
        <f t="shared" si="731"/>
        <v>0.91304347826086962</v>
      </c>
      <c r="DK152" s="184">
        <f t="shared" si="731"/>
        <v>0.91304347826086962</v>
      </c>
      <c r="DL152" s="184">
        <f t="shared" si="731"/>
        <v>0.92307692307692313</v>
      </c>
      <c r="DM152" s="184">
        <f t="shared" si="731"/>
        <v>0.93333333333333335</v>
      </c>
      <c r="DN152" s="184">
        <f t="shared" si="731"/>
        <v>0.91304347826086962</v>
      </c>
      <c r="DO152" s="184">
        <f t="shared" si="731"/>
        <v>0.91304347826086962</v>
      </c>
      <c r="DP152" s="184">
        <f t="shared" si="731"/>
        <v>0.92307692307692313</v>
      </c>
      <c r="DQ152" s="184">
        <f t="shared" si="731"/>
        <v>0.93333333333333335</v>
      </c>
      <c r="DR152" s="184">
        <f t="shared" si="731"/>
        <v>0.91304347826086962</v>
      </c>
      <c r="DS152" s="184">
        <f t="shared" si="731"/>
        <v>0.91304347826086962</v>
      </c>
      <c r="DT152" s="184">
        <f t="shared" si="731"/>
        <v>0.92307692307692313</v>
      </c>
      <c r="DU152" s="184">
        <f t="shared" si="731"/>
        <v>0.93333333333333335</v>
      </c>
      <c r="DV152" s="184">
        <f t="shared" si="731"/>
        <v>0.91304347826086962</v>
      </c>
      <c r="DW152" s="184">
        <f t="shared" si="731"/>
        <v>0.91304347826086962</v>
      </c>
      <c r="DX152" s="184">
        <f t="shared" si="731"/>
        <v>0.92307692307692313</v>
      </c>
      <c r="DY152" s="184">
        <f t="shared" si="731"/>
        <v>0.92307692307692313</v>
      </c>
      <c r="DZ152" s="184">
        <f t="shared" si="731"/>
        <v>0.91304347826086962</v>
      </c>
      <c r="EA152" s="184">
        <f t="shared" si="731"/>
        <v>0.91304347826086962</v>
      </c>
      <c r="EB152" s="184">
        <f t="shared" si="731"/>
        <v>0.92307692307692313</v>
      </c>
      <c r="EC152" s="184">
        <f t="shared" si="731"/>
        <v>0.93333333333333335</v>
      </c>
      <c r="ED152" s="184">
        <f t="shared" si="731"/>
        <v>0.91304347826086962</v>
      </c>
      <c r="EE152" s="184">
        <f t="shared" si="731"/>
        <v>0.91304347826086962</v>
      </c>
      <c r="EF152" s="184">
        <f t="shared" si="731"/>
        <v>0.92307692307692313</v>
      </c>
      <c r="EG152" s="184">
        <f t="shared" si="731"/>
        <v>0.93333333333333335</v>
      </c>
      <c r="EH152" s="184">
        <f t="shared" si="731"/>
        <v>0.91304347826086962</v>
      </c>
      <c r="EI152" s="184">
        <f t="shared" si="731"/>
        <v>0.91304347826086962</v>
      </c>
      <c r="EJ152" s="184">
        <f t="shared" si="731"/>
        <v>0.92307692307692313</v>
      </c>
      <c r="EK152" s="184">
        <f t="shared" ref="EK152:GV152" si="732">(EK151/EK149)*EK$5</f>
        <v>0.93333333333333335</v>
      </c>
      <c r="EL152" s="184">
        <f t="shared" si="732"/>
        <v>0.91304347826086962</v>
      </c>
      <c r="EM152" s="184">
        <f t="shared" si="732"/>
        <v>0.91304347826086962</v>
      </c>
      <c r="EN152" s="184">
        <f t="shared" si="732"/>
        <v>0.92307692307692313</v>
      </c>
      <c r="EO152" s="184">
        <f t="shared" si="732"/>
        <v>0.92307692307692313</v>
      </c>
      <c r="EP152" s="184">
        <f t="shared" si="732"/>
        <v>0.91304347826086962</v>
      </c>
      <c r="EQ152" s="184">
        <f t="shared" si="732"/>
        <v>0.91304347826086962</v>
      </c>
      <c r="ER152" s="184">
        <f t="shared" si="732"/>
        <v>0.92307692307692313</v>
      </c>
      <c r="ES152" s="184">
        <f t="shared" si="732"/>
        <v>0.93333333333333335</v>
      </c>
      <c r="ET152" s="184">
        <f t="shared" si="732"/>
        <v>0.91304347826086962</v>
      </c>
      <c r="EU152" s="184">
        <f t="shared" si="732"/>
        <v>0.91304347826086962</v>
      </c>
      <c r="EV152" s="184">
        <f t="shared" si="732"/>
        <v>0.92307692307692313</v>
      </c>
      <c r="EW152" s="184">
        <f t="shared" si="732"/>
        <v>0.93333333333333335</v>
      </c>
      <c r="EX152" s="184">
        <f t="shared" si="732"/>
        <v>0.91304347826086962</v>
      </c>
      <c r="EY152" s="184">
        <f t="shared" si="732"/>
        <v>0.91304347826086962</v>
      </c>
      <c r="EZ152" s="184">
        <f t="shared" si="732"/>
        <v>0.92307692307692313</v>
      </c>
      <c r="FA152" s="184">
        <f t="shared" si="732"/>
        <v>0.93333333333333335</v>
      </c>
      <c r="FB152" s="184">
        <f t="shared" si="732"/>
        <v>0.91304347826086962</v>
      </c>
      <c r="FC152" s="184">
        <f t="shared" si="732"/>
        <v>0.91304347826086962</v>
      </c>
      <c r="FD152" s="184">
        <f t="shared" si="732"/>
        <v>0.92307692307692313</v>
      </c>
      <c r="FE152" s="184">
        <f t="shared" si="732"/>
        <v>0.92307692307692313</v>
      </c>
      <c r="FF152" s="184">
        <f t="shared" si="732"/>
        <v>0.91304347826086962</v>
      </c>
      <c r="FG152" s="184">
        <f t="shared" si="732"/>
        <v>0.91304347826086962</v>
      </c>
      <c r="FH152" s="184">
        <f t="shared" si="732"/>
        <v>0.92307692307692313</v>
      </c>
      <c r="FI152" s="184">
        <f t="shared" si="732"/>
        <v>0.93333333333333335</v>
      </c>
      <c r="FJ152" s="184">
        <f t="shared" si="732"/>
        <v>0.91304347826086962</v>
      </c>
      <c r="FK152" s="184">
        <f t="shared" si="732"/>
        <v>0.91304347826086962</v>
      </c>
      <c r="FL152" s="184">
        <f t="shared" si="732"/>
        <v>0.92307692307692313</v>
      </c>
      <c r="FM152" s="184">
        <f t="shared" si="732"/>
        <v>0.93333333333333335</v>
      </c>
      <c r="FN152" s="184">
        <f t="shared" si="732"/>
        <v>0.91304347826086962</v>
      </c>
      <c r="FO152" s="184">
        <f t="shared" si="732"/>
        <v>0.91304347826086962</v>
      </c>
      <c r="FP152" s="184">
        <f t="shared" si="732"/>
        <v>0.92307692307692313</v>
      </c>
      <c r="FQ152" s="184">
        <f t="shared" si="732"/>
        <v>0.93333333333333335</v>
      </c>
      <c r="FR152" s="184">
        <f t="shared" si="732"/>
        <v>0.91304347826086962</v>
      </c>
      <c r="FS152" s="184">
        <f t="shared" si="732"/>
        <v>0.91304347826086962</v>
      </c>
      <c r="FT152" s="184">
        <f t="shared" si="732"/>
        <v>0.92307692307692313</v>
      </c>
      <c r="FU152" s="184">
        <f t="shared" si="732"/>
        <v>0.92307692307692313</v>
      </c>
      <c r="FV152" s="184">
        <f t="shared" si="732"/>
        <v>0.91304347826086962</v>
      </c>
      <c r="FW152" s="184">
        <f t="shared" si="732"/>
        <v>0.91304347826086962</v>
      </c>
      <c r="FX152" s="184">
        <f t="shared" si="732"/>
        <v>0.92307692307692313</v>
      </c>
      <c r="FY152" s="184">
        <f t="shared" si="732"/>
        <v>0.93333333333333335</v>
      </c>
      <c r="FZ152" s="184">
        <f t="shared" si="732"/>
        <v>0.91304347826086962</v>
      </c>
      <c r="GA152" s="184">
        <f t="shared" si="732"/>
        <v>0.91304347826086962</v>
      </c>
      <c r="GB152" s="184">
        <f t="shared" si="732"/>
        <v>0.92307692307692313</v>
      </c>
      <c r="GC152" s="184">
        <f t="shared" si="732"/>
        <v>0.93333333333333335</v>
      </c>
      <c r="GD152" s="184">
        <f t="shared" si="732"/>
        <v>0.91304347826086962</v>
      </c>
      <c r="GE152" s="184">
        <f t="shared" si="732"/>
        <v>0.91304347826086962</v>
      </c>
      <c r="GF152" s="184">
        <f t="shared" si="732"/>
        <v>0.92307692307692313</v>
      </c>
      <c r="GG152" s="184">
        <f t="shared" si="732"/>
        <v>0.93333333333333335</v>
      </c>
      <c r="GH152" s="184">
        <f t="shared" si="732"/>
        <v>0.91304347826086962</v>
      </c>
      <c r="GI152" s="184">
        <f t="shared" si="732"/>
        <v>0.91304347826086962</v>
      </c>
      <c r="GJ152" s="184">
        <f t="shared" si="732"/>
        <v>0.92307692307692313</v>
      </c>
      <c r="GK152" s="184">
        <f t="shared" si="732"/>
        <v>0.92307692307692313</v>
      </c>
      <c r="GL152" s="184">
        <f t="shared" si="732"/>
        <v>0.91304347826086962</v>
      </c>
      <c r="GM152" s="184">
        <f t="shared" si="732"/>
        <v>0.91304347826086962</v>
      </c>
      <c r="GN152" s="184">
        <f t="shared" si="732"/>
        <v>0.92307692307692313</v>
      </c>
      <c r="GO152" s="184">
        <f t="shared" si="732"/>
        <v>0.93333333333333335</v>
      </c>
      <c r="GP152" s="184">
        <f t="shared" si="732"/>
        <v>0.91304347826086962</v>
      </c>
      <c r="GQ152" s="184">
        <f t="shared" si="732"/>
        <v>0.91304347826086962</v>
      </c>
      <c r="GR152" s="184">
        <f t="shared" si="732"/>
        <v>0.92307692307692313</v>
      </c>
      <c r="GS152" s="184">
        <f t="shared" si="732"/>
        <v>0.93333333333333335</v>
      </c>
      <c r="GT152" s="184">
        <f t="shared" si="732"/>
        <v>0.91304347826086962</v>
      </c>
      <c r="GU152" s="184">
        <f t="shared" si="732"/>
        <v>0.91304347826086962</v>
      </c>
      <c r="GV152" s="184">
        <f t="shared" si="732"/>
        <v>0.92307692307692313</v>
      </c>
      <c r="GW152" s="184">
        <f t="shared" ref="GW152" si="733">(GW151/GW149)*GW$5</f>
        <v>0.93333333333333335</v>
      </c>
    </row>
    <row r="153" spans="1:205" x14ac:dyDescent="0.3">
      <c r="D153" s="141" t="s">
        <v>578</v>
      </c>
      <c r="E153" s="127" t="s">
        <v>572</v>
      </c>
      <c r="F153" s="7"/>
      <c r="L153" s="181">
        <f t="shared" ref="L153:AQ153" si="734">IFERROR(L152*L96*L12,0)</f>
        <v>0</v>
      </c>
      <c r="M153" s="181">
        <f t="shared" si="734"/>
        <v>0</v>
      </c>
      <c r="N153" s="181">
        <f t="shared" si="734"/>
        <v>0</v>
      </c>
      <c r="O153" s="181">
        <f t="shared" si="734"/>
        <v>0</v>
      </c>
      <c r="P153" s="181">
        <f t="shared" si="734"/>
        <v>0</v>
      </c>
      <c r="Q153" s="181">
        <f t="shared" si="734"/>
        <v>0</v>
      </c>
      <c r="R153" s="181">
        <f t="shared" si="734"/>
        <v>0</v>
      </c>
      <c r="S153" s="181">
        <f t="shared" si="734"/>
        <v>0</v>
      </c>
      <c r="T153" s="181">
        <f t="shared" si="734"/>
        <v>0</v>
      </c>
      <c r="U153" s="181">
        <f t="shared" si="734"/>
        <v>0</v>
      </c>
      <c r="V153" s="181">
        <f t="shared" si="734"/>
        <v>0</v>
      </c>
      <c r="W153" s="181">
        <f t="shared" si="734"/>
        <v>0</v>
      </c>
      <c r="X153" s="181">
        <f t="shared" si="734"/>
        <v>0</v>
      </c>
      <c r="Y153" s="181">
        <f t="shared" si="734"/>
        <v>0</v>
      </c>
      <c r="Z153" s="181">
        <f t="shared" si="734"/>
        <v>0</v>
      </c>
      <c r="AA153" s="181">
        <f t="shared" si="734"/>
        <v>0</v>
      </c>
      <c r="AB153" s="181">
        <f t="shared" si="734"/>
        <v>0</v>
      </c>
      <c r="AC153" s="181">
        <f t="shared" si="734"/>
        <v>0</v>
      </c>
      <c r="AD153" s="181">
        <f t="shared" si="734"/>
        <v>0</v>
      </c>
      <c r="AE153" s="181">
        <f t="shared" si="734"/>
        <v>0</v>
      </c>
      <c r="AF153" s="181">
        <f t="shared" si="734"/>
        <v>0</v>
      </c>
      <c r="AG153" s="181">
        <f t="shared" si="734"/>
        <v>0</v>
      </c>
      <c r="AH153" s="181">
        <f t="shared" si="734"/>
        <v>0</v>
      </c>
      <c r="AI153" s="181">
        <f t="shared" si="734"/>
        <v>0</v>
      </c>
      <c r="AJ153" s="181">
        <f t="shared" si="734"/>
        <v>0</v>
      </c>
      <c r="AK153" s="181">
        <f t="shared" si="734"/>
        <v>0</v>
      </c>
      <c r="AL153" s="181">
        <f t="shared" si="734"/>
        <v>0</v>
      </c>
      <c r="AM153" s="181">
        <f t="shared" si="734"/>
        <v>0</v>
      </c>
      <c r="AN153" s="181">
        <f t="shared" si="734"/>
        <v>0</v>
      </c>
      <c r="AO153" s="181">
        <f t="shared" si="734"/>
        <v>0</v>
      </c>
      <c r="AP153" s="181">
        <f t="shared" si="734"/>
        <v>0</v>
      </c>
      <c r="AQ153" s="181">
        <f t="shared" si="734"/>
        <v>0</v>
      </c>
      <c r="AR153" s="181">
        <f t="shared" ref="AR153:BW153" si="735">IFERROR(AR152*AR96*AR12,0)</f>
        <v>0</v>
      </c>
      <c r="AS153" s="181">
        <f t="shared" si="735"/>
        <v>0</v>
      </c>
      <c r="AT153" s="181">
        <f t="shared" si="735"/>
        <v>0</v>
      </c>
      <c r="AU153" s="181">
        <f t="shared" si="735"/>
        <v>0</v>
      </c>
      <c r="AV153" s="181">
        <f t="shared" si="735"/>
        <v>0</v>
      </c>
      <c r="AW153" s="181">
        <f t="shared" si="735"/>
        <v>0</v>
      </c>
      <c r="AX153" s="181">
        <f t="shared" si="735"/>
        <v>0</v>
      </c>
      <c r="AY153" s="181">
        <f t="shared" si="735"/>
        <v>0</v>
      </c>
      <c r="AZ153" s="181">
        <f t="shared" si="735"/>
        <v>0</v>
      </c>
      <c r="BA153" s="181">
        <f t="shared" si="735"/>
        <v>0</v>
      </c>
      <c r="BB153" s="181">
        <f t="shared" si="735"/>
        <v>0</v>
      </c>
      <c r="BC153" s="181">
        <f t="shared" si="735"/>
        <v>0</v>
      </c>
      <c r="BD153" s="181">
        <f t="shared" si="735"/>
        <v>66635753.429221012</v>
      </c>
      <c r="BE153" s="181">
        <f t="shared" si="735"/>
        <v>67092358.394590385</v>
      </c>
      <c r="BF153" s="181">
        <f t="shared" si="735"/>
        <v>67281832.089877039</v>
      </c>
      <c r="BG153" s="181">
        <f t="shared" si="735"/>
        <v>67652571.905341864</v>
      </c>
      <c r="BH153" s="181">
        <f t="shared" si="735"/>
        <v>68114129.06464</v>
      </c>
      <c r="BI153" s="181">
        <f t="shared" si="735"/>
        <v>68579988.025909483</v>
      </c>
      <c r="BJ153" s="181">
        <f t="shared" si="735"/>
        <v>68778773.516190648</v>
      </c>
      <c r="BK153" s="181">
        <f t="shared" si="735"/>
        <v>69158883.499896869</v>
      </c>
      <c r="BL153" s="181">
        <f t="shared" si="735"/>
        <v>69592918.639570922</v>
      </c>
      <c r="BM153" s="181">
        <f t="shared" si="735"/>
        <v>69977570.560667127</v>
      </c>
      <c r="BN153" s="181">
        <f t="shared" si="735"/>
        <v>70276133.479117677</v>
      </c>
      <c r="BO153" s="181">
        <f t="shared" si="735"/>
        <v>70665615.948955327</v>
      </c>
      <c r="BP153" s="181">
        <f t="shared" si="735"/>
        <v>71146033.168863371</v>
      </c>
      <c r="BQ153" s="181">
        <f t="shared" si="735"/>
        <v>71630870.248322085</v>
      </c>
      <c r="BR153" s="181">
        <f t="shared" si="735"/>
        <v>71848752.386302292</v>
      </c>
      <c r="BS153" s="181">
        <f t="shared" si="735"/>
        <v>72248078.729918957</v>
      </c>
      <c r="BT153" s="181">
        <f t="shared" si="735"/>
        <v>72738401.487241849</v>
      </c>
      <c r="BU153" s="181">
        <f t="shared" si="735"/>
        <v>73233206.110386595</v>
      </c>
      <c r="BV153" s="181">
        <f t="shared" si="735"/>
        <v>73461118.047905222</v>
      </c>
      <c r="BW153" s="181">
        <f t="shared" si="735"/>
        <v>73870537.065290853</v>
      </c>
      <c r="BX153" s="181">
        <f t="shared" ref="BX153:DC153" si="736">IFERROR(BX152*BX96*BX12,0)</f>
        <v>74317953.668572515</v>
      </c>
      <c r="BY153" s="181">
        <f t="shared" si="736"/>
        <v>74822645.184001803</v>
      </c>
      <c r="BZ153" s="181">
        <f t="shared" si="736"/>
        <v>75060505.758714855</v>
      </c>
      <c r="CA153" s="181">
        <f t="shared" si="736"/>
        <v>75479935.779084861</v>
      </c>
      <c r="CB153" s="181">
        <f t="shared" si="736"/>
        <v>75990488.144718841</v>
      </c>
      <c r="CC153" s="181">
        <f t="shared" si="736"/>
        <v>76415185.490065694</v>
      </c>
      <c r="CD153" s="181">
        <f t="shared" si="736"/>
        <v>76754044.316559732</v>
      </c>
      <c r="CE153" s="181">
        <f t="shared" si="736"/>
        <v>77184075.112316042</v>
      </c>
      <c r="CF153" s="181">
        <f t="shared" si="736"/>
        <v>77705294.658327624</v>
      </c>
      <c r="CG153" s="181">
        <f t="shared" si="736"/>
        <v>78231189.473968104</v>
      </c>
      <c r="CH153" s="181">
        <f t="shared" si="736"/>
        <v>78490385.78161186</v>
      </c>
      <c r="CI153" s="181">
        <f t="shared" si="736"/>
        <v>78931285.283131167</v>
      </c>
      <c r="CJ153" s="181">
        <f t="shared" si="736"/>
        <v>79406299.594100922</v>
      </c>
      <c r="CK153" s="181">
        <f t="shared" si="736"/>
        <v>79942841.511353016</v>
      </c>
      <c r="CL153" s="181">
        <f t="shared" si="736"/>
        <v>80212751.413122982</v>
      </c>
      <c r="CM153" s="181">
        <f t="shared" si="736"/>
        <v>80664431.66990301</v>
      </c>
      <c r="CN153" s="181">
        <f t="shared" si="736"/>
        <v>81207436.291452229</v>
      </c>
      <c r="CO153" s="181">
        <f t="shared" si="736"/>
        <v>81755252.549112335</v>
      </c>
      <c r="CP153" s="181">
        <f t="shared" si="736"/>
        <v>82036507.209142163</v>
      </c>
      <c r="CQ153" s="181">
        <f t="shared" si="736"/>
        <v>82499603.34155342</v>
      </c>
      <c r="CR153" s="181">
        <f t="shared" si="736"/>
        <v>83054095.349646449</v>
      </c>
      <c r="CS153" s="181">
        <f t="shared" si="736"/>
        <v>83523007.180883005</v>
      </c>
      <c r="CT153" s="181">
        <f t="shared" si="736"/>
        <v>83906357.054655537</v>
      </c>
      <c r="CU153" s="181">
        <f t="shared" si="736"/>
        <v>84381157.59440884</v>
      </c>
      <c r="CV153" s="181">
        <f t="shared" si="736"/>
        <v>84885891.618059456</v>
      </c>
      <c r="CW153" s="181">
        <f t="shared" si="736"/>
        <v>85456732.934436977</v>
      </c>
      <c r="CX153" s="181">
        <f t="shared" si="736"/>
        <v>85761156.456052065</v>
      </c>
      <c r="CY153" s="181">
        <f t="shared" si="736"/>
        <v>86247566.690076083</v>
      </c>
      <c r="CZ153" s="181">
        <f t="shared" si="736"/>
        <v>86825518.841780514</v>
      </c>
      <c r="DA153" s="181">
        <f t="shared" si="736"/>
        <v>87408501.38964653</v>
      </c>
      <c r="DB153" s="181">
        <f t="shared" si="736"/>
        <v>87725141.97507453</v>
      </c>
      <c r="DC153" s="181">
        <f t="shared" si="736"/>
        <v>88223845.858541995</v>
      </c>
      <c r="DD153" s="181">
        <f t="shared" ref="DD153:EI153" si="737">IFERROR(DD152*DD96*DD12,0)</f>
        <v>88814168.669121236</v>
      </c>
      <c r="DE153" s="181">
        <f t="shared" si="737"/>
        <v>89409599.31319806</v>
      </c>
      <c r="DF153" s="181">
        <f t="shared" si="737"/>
        <v>89738765.743865594</v>
      </c>
      <c r="DG153" s="181">
        <f t="shared" si="737"/>
        <v>90250073.993870899</v>
      </c>
      <c r="DH153" s="181">
        <f t="shared" si="737"/>
        <v>90786812.897485182</v>
      </c>
      <c r="DI153" s="181">
        <f t="shared" si="737"/>
        <v>91304126.967392325</v>
      </c>
      <c r="DJ153" s="181">
        <f t="shared" si="737"/>
        <v>91736181.83048512</v>
      </c>
      <c r="DK153" s="181">
        <f t="shared" si="737"/>
        <v>92259992.451409653</v>
      </c>
      <c r="DL153" s="181">
        <f t="shared" si="737"/>
        <v>92875579.270705163</v>
      </c>
      <c r="DM153" s="181">
        <f t="shared" si="737"/>
        <v>93496432.066809878</v>
      </c>
      <c r="DN153" s="181">
        <f t="shared" si="737"/>
        <v>93851179.423556179</v>
      </c>
      <c r="DO153" s="181">
        <f t="shared" si="737"/>
        <v>94388228.96031338</v>
      </c>
      <c r="DP153" s="181">
        <f t="shared" si="737"/>
        <v>95017137.626176253</v>
      </c>
      <c r="DQ153" s="181">
        <f t="shared" si="737"/>
        <v>95651395.660389498</v>
      </c>
      <c r="DR153" s="181">
        <f t="shared" si="737"/>
        <v>96019631.98244448</v>
      </c>
      <c r="DS153" s="181">
        <f t="shared" si="737"/>
        <v>96570255.043360308</v>
      </c>
      <c r="DT153" s="181">
        <f t="shared" si="737"/>
        <v>97141459.702161729</v>
      </c>
      <c r="DU153" s="181">
        <f t="shared" si="737"/>
        <v>97789014.507315025</v>
      </c>
      <c r="DV153" s="181">
        <f t="shared" si="737"/>
        <v>98170630.640349239</v>
      </c>
      <c r="DW153" s="181">
        <f t="shared" si="737"/>
        <v>98734717.387298286</v>
      </c>
      <c r="DX153" s="181">
        <f t="shared" si="737"/>
        <v>99390832.62729761</v>
      </c>
      <c r="DY153" s="181">
        <f t="shared" si="737"/>
        <v>99962003.340741664</v>
      </c>
      <c r="DZ153" s="181">
        <f t="shared" si="737"/>
        <v>100448251.72022502</v>
      </c>
      <c r="EA153" s="181">
        <f t="shared" si="737"/>
        <v>101026595.33151944</v>
      </c>
      <c r="EB153" s="181">
        <f t="shared" si="737"/>
        <v>101697056.74319485</v>
      </c>
      <c r="EC153" s="181">
        <f t="shared" si="737"/>
        <v>102373127.62983927</v>
      </c>
      <c r="ED153" s="181">
        <f t="shared" si="737"/>
        <v>102783437.9516491</v>
      </c>
      <c r="EE153" s="181">
        <f t="shared" si="737"/>
        <v>103376398.76385817</v>
      </c>
      <c r="EF153" s="181">
        <f t="shared" si="737"/>
        <v>103984719.27130418</v>
      </c>
      <c r="EG153" s="181">
        <f t="shared" si="737"/>
        <v>104675109.32591666</v>
      </c>
      <c r="EH153" s="181">
        <f t="shared" si="737"/>
        <v>105099828.24073429</v>
      </c>
      <c r="EI153" s="181">
        <f t="shared" si="737"/>
        <v>105707287.97021048</v>
      </c>
      <c r="EJ153" s="181">
        <f t="shared" ref="EJ153:FO153" si="738">IFERROR(EJ152*EJ96*EJ12,0)</f>
        <v>106407047.88651179</v>
      </c>
      <c r="EK153" s="181">
        <f t="shared" si="738"/>
        <v>107112600.67553981</v>
      </c>
      <c r="EL153" s="181">
        <f t="shared" si="738"/>
        <v>107552577.02895491</v>
      </c>
      <c r="EM153" s="181">
        <f t="shared" si="738"/>
        <v>108175389.84198649</v>
      </c>
      <c r="EN153" s="181">
        <f t="shared" si="738"/>
        <v>108890599.01607044</v>
      </c>
      <c r="EO153" s="181">
        <f t="shared" si="738"/>
        <v>109521233.29745735</v>
      </c>
      <c r="EP153" s="181">
        <f t="shared" si="738"/>
        <v>110067317.18920456</v>
      </c>
      <c r="EQ153" s="181">
        <f t="shared" si="738"/>
        <v>110705871.12886491</v>
      </c>
      <c r="ER153" s="181">
        <f t="shared" si="738"/>
        <v>111354161.34575514</v>
      </c>
      <c r="ES153" s="181">
        <f t="shared" si="738"/>
        <v>112090680.27892983</v>
      </c>
      <c r="ET153" s="181">
        <f t="shared" si="738"/>
        <v>112561816.17536147</v>
      </c>
      <c r="EU153" s="181">
        <f t="shared" si="738"/>
        <v>113215983.86309938</v>
      </c>
      <c r="EV153" s="181">
        <f t="shared" si="738"/>
        <v>113962744.32214148</v>
      </c>
      <c r="EW153" s="181">
        <f t="shared" si="738"/>
        <v>114715591.86185758</v>
      </c>
      <c r="EX153" s="181">
        <f t="shared" si="738"/>
        <v>115203158.35087636</v>
      </c>
      <c r="EY153" s="181">
        <f t="shared" si="738"/>
        <v>115873859.63035996</v>
      </c>
      <c r="EZ153" s="181">
        <f t="shared" si="738"/>
        <v>0</v>
      </c>
      <c r="FA153" s="181">
        <f t="shared" si="738"/>
        <v>0</v>
      </c>
      <c r="FB153" s="181">
        <f t="shared" si="738"/>
        <v>0</v>
      </c>
      <c r="FC153" s="181">
        <f t="shared" si="738"/>
        <v>0</v>
      </c>
      <c r="FD153" s="181">
        <f t="shared" si="738"/>
        <v>0</v>
      </c>
      <c r="FE153" s="181">
        <f t="shared" si="738"/>
        <v>0</v>
      </c>
      <c r="FF153" s="181">
        <f t="shared" si="738"/>
        <v>0</v>
      </c>
      <c r="FG153" s="181">
        <f t="shared" si="738"/>
        <v>0</v>
      </c>
      <c r="FH153" s="181">
        <f t="shared" si="738"/>
        <v>0</v>
      </c>
      <c r="FI153" s="181">
        <f t="shared" si="738"/>
        <v>0</v>
      </c>
      <c r="FJ153" s="181">
        <f t="shared" si="738"/>
        <v>0</v>
      </c>
      <c r="FK153" s="181">
        <f t="shared" si="738"/>
        <v>0</v>
      </c>
      <c r="FL153" s="181">
        <f t="shared" si="738"/>
        <v>0</v>
      </c>
      <c r="FM153" s="181">
        <f t="shared" si="738"/>
        <v>0</v>
      </c>
      <c r="FN153" s="181">
        <f t="shared" si="738"/>
        <v>0</v>
      </c>
      <c r="FO153" s="181">
        <f t="shared" si="738"/>
        <v>0</v>
      </c>
      <c r="FP153" s="181">
        <f t="shared" ref="FP153:GU153" si="739">IFERROR(FP152*FP96*FP12,0)</f>
        <v>0</v>
      </c>
      <c r="FQ153" s="181">
        <f t="shared" si="739"/>
        <v>0</v>
      </c>
      <c r="FR153" s="181">
        <f t="shared" si="739"/>
        <v>0</v>
      </c>
      <c r="FS153" s="181">
        <f t="shared" si="739"/>
        <v>0</v>
      </c>
      <c r="FT153" s="181">
        <f t="shared" si="739"/>
        <v>0</v>
      </c>
      <c r="FU153" s="181">
        <f t="shared" si="739"/>
        <v>0</v>
      </c>
      <c r="FV153" s="181">
        <f t="shared" si="739"/>
        <v>0</v>
      </c>
      <c r="FW153" s="181">
        <f t="shared" si="739"/>
        <v>0</v>
      </c>
      <c r="FX153" s="181">
        <f t="shared" si="739"/>
        <v>0</v>
      </c>
      <c r="FY153" s="181">
        <f t="shared" si="739"/>
        <v>0</v>
      </c>
      <c r="FZ153" s="181">
        <f t="shared" si="739"/>
        <v>0</v>
      </c>
      <c r="GA153" s="181">
        <f t="shared" si="739"/>
        <v>0</v>
      </c>
      <c r="GB153" s="181">
        <f t="shared" si="739"/>
        <v>0</v>
      </c>
      <c r="GC153" s="181">
        <f t="shared" si="739"/>
        <v>0</v>
      </c>
      <c r="GD153" s="181">
        <f t="shared" si="739"/>
        <v>0</v>
      </c>
      <c r="GE153" s="181">
        <f t="shared" si="739"/>
        <v>0</v>
      </c>
      <c r="GF153" s="181">
        <f t="shared" si="739"/>
        <v>0</v>
      </c>
      <c r="GG153" s="181">
        <f t="shared" si="739"/>
        <v>0</v>
      </c>
      <c r="GH153" s="181">
        <f t="shared" si="739"/>
        <v>0</v>
      </c>
      <c r="GI153" s="181">
        <f t="shared" si="739"/>
        <v>0</v>
      </c>
      <c r="GJ153" s="181">
        <f t="shared" si="739"/>
        <v>0</v>
      </c>
      <c r="GK153" s="181">
        <f t="shared" si="739"/>
        <v>0</v>
      </c>
      <c r="GL153" s="181">
        <f t="shared" si="739"/>
        <v>0</v>
      </c>
      <c r="GM153" s="181">
        <f t="shared" si="739"/>
        <v>0</v>
      </c>
      <c r="GN153" s="181">
        <f t="shared" si="739"/>
        <v>0</v>
      </c>
      <c r="GO153" s="181">
        <f t="shared" si="739"/>
        <v>0</v>
      </c>
      <c r="GP153" s="181">
        <f t="shared" si="739"/>
        <v>0</v>
      </c>
      <c r="GQ153" s="181">
        <f t="shared" si="739"/>
        <v>0</v>
      </c>
      <c r="GR153" s="181">
        <f t="shared" si="739"/>
        <v>0</v>
      </c>
      <c r="GS153" s="181">
        <f t="shared" si="739"/>
        <v>0</v>
      </c>
      <c r="GT153" s="181">
        <f t="shared" si="739"/>
        <v>0</v>
      </c>
      <c r="GU153" s="181">
        <f t="shared" si="739"/>
        <v>0</v>
      </c>
      <c r="GV153" s="181">
        <f t="shared" ref="GV153:GW153" si="740">IFERROR(GV152*GV96*GV12,0)</f>
        <v>0</v>
      </c>
      <c r="GW153" s="181">
        <f t="shared" si="740"/>
        <v>0</v>
      </c>
    </row>
    <row r="154" spans="1:205" x14ac:dyDescent="0.3">
      <c r="F154" s="7"/>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c r="AP154" s="50"/>
      <c r="AQ154" s="50"/>
      <c r="AR154" s="50"/>
      <c r="AS154" s="50"/>
      <c r="AT154" s="50"/>
      <c r="AU154" s="50"/>
      <c r="AV154" s="50"/>
      <c r="AW154" s="50"/>
      <c r="AX154" s="50"/>
      <c r="AY154" s="50"/>
      <c r="AZ154" s="50"/>
      <c r="BA154" s="50"/>
      <c r="BB154" s="50"/>
      <c r="BC154" s="50"/>
      <c r="BD154" s="50"/>
      <c r="BE154" s="50"/>
      <c r="BF154" s="50"/>
      <c r="BG154" s="50"/>
      <c r="BH154" s="50"/>
      <c r="BI154" s="50"/>
      <c r="BJ154" s="50"/>
      <c r="BK154" s="50"/>
      <c r="BL154" s="50"/>
      <c r="BM154" s="50"/>
      <c r="BN154" s="50"/>
      <c r="BO154" s="50"/>
      <c r="BP154" s="50"/>
      <c r="BQ154" s="50"/>
      <c r="BR154" s="50"/>
      <c r="BS154" s="50"/>
      <c r="BT154" s="50"/>
      <c r="BU154" s="50"/>
      <c r="BV154" s="50"/>
      <c r="BW154" s="50"/>
      <c r="BX154" s="50"/>
      <c r="BY154" s="50"/>
      <c r="BZ154" s="50"/>
      <c r="CA154" s="50"/>
      <c r="CB154" s="50"/>
      <c r="CC154" s="50"/>
      <c r="CD154" s="50"/>
      <c r="CE154" s="50"/>
      <c r="CF154" s="50"/>
      <c r="CG154" s="50"/>
      <c r="CH154" s="50"/>
      <c r="CI154" s="50"/>
      <c r="CJ154" s="50"/>
      <c r="CK154" s="50"/>
      <c r="CL154" s="50"/>
      <c r="CM154" s="50"/>
      <c r="CN154" s="50"/>
      <c r="CO154" s="50"/>
      <c r="CP154" s="50"/>
      <c r="CQ154" s="50"/>
      <c r="CR154" s="50"/>
      <c r="CS154" s="50"/>
      <c r="CT154" s="50"/>
      <c r="CU154" s="50"/>
      <c r="CV154" s="50"/>
      <c r="CW154" s="50"/>
      <c r="CX154" s="50"/>
      <c r="CY154" s="50"/>
      <c r="CZ154" s="50"/>
      <c r="DA154" s="50"/>
      <c r="DB154" s="50"/>
      <c r="DC154" s="50"/>
      <c r="DD154" s="50"/>
      <c r="DE154" s="50"/>
      <c r="DF154" s="50"/>
      <c r="DG154" s="50"/>
      <c r="DH154" s="50"/>
      <c r="DI154" s="50"/>
      <c r="DJ154" s="50"/>
      <c r="DK154" s="50"/>
      <c r="DL154" s="50"/>
      <c r="DM154" s="50"/>
      <c r="DN154" s="50"/>
      <c r="DO154" s="50"/>
      <c r="DP154" s="50"/>
      <c r="DQ154" s="50"/>
      <c r="DR154" s="50"/>
      <c r="DS154" s="50"/>
      <c r="DT154" s="50"/>
      <c r="DU154" s="50"/>
      <c r="DV154" s="50"/>
      <c r="DW154" s="50"/>
      <c r="DX154" s="50"/>
      <c r="DY154" s="50"/>
      <c r="DZ154" s="50"/>
      <c r="EA154" s="50"/>
      <c r="EB154" s="50"/>
      <c r="EC154" s="50"/>
      <c r="ED154" s="50"/>
      <c r="EE154" s="50"/>
      <c r="EF154" s="50"/>
      <c r="EG154" s="50"/>
      <c r="EH154" s="50"/>
      <c r="EI154" s="50"/>
      <c r="EJ154" s="50"/>
      <c r="EK154" s="50"/>
      <c r="EL154" s="50"/>
      <c r="EM154" s="50"/>
      <c r="EN154" s="50"/>
      <c r="EO154" s="50"/>
      <c r="EP154" s="50"/>
      <c r="EQ154" s="50"/>
      <c r="ER154" s="50"/>
      <c r="ES154" s="50"/>
      <c r="ET154" s="50"/>
      <c r="EU154" s="50"/>
      <c r="EV154" s="50"/>
      <c r="EW154" s="50"/>
      <c r="EX154" s="50"/>
      <c r="EY154" s="50"/>
      <c r="EZ154" s="50"/>
      <c r="FA154" s="50"/>
      <c r="FB154" s="50"/>
      <c r="FC154" s="50"/>
      <c r="FD154" s="50"/>
      <c r="FE154" s="50"/>
      <c r="FF154" s="50"/>
      <c r="FG154" s="50"/>
      <c r="FH154" s="50"/>
      <c r="FI154" s="50"/>
      <c r="FJ154" s="50"/>
      <c r="FK154" s="50"/>
      <c r="FL154" s="50"/>
      <c r="FM154" s="50"/>
      <c r="FN154" s="50"/>
      <c r="FO154" s="50"/>
      <c r="FP154" s="50"/>
      <c r="FQ154" s="50"/>
      <c r="FR154" s="50"/>
      <c r="FS154" s="50"/>
      <c r="FT154" s="50"/>
      <c r="FU154" s="50"/>
      <c r="FV154" s="50"/>
      <c r="FW154" s="50"/>
      <c r="FX154" s="50"/>
      <c r="FY154" s="50"/>
      <c r="FZ154" s="50"/>
      <c r="GA154" s="50"/>
      <c r="GB154" s="50"/>
      <c r="GC154" s="50"/>
      <c r="GD154" s="50"/>
      <c r="GE154" s="50"/>
      <c r="GF154" s="50"/>
      <c r="GG154" s="50"/>
      <c r="GH154" s="50"/>
      <c r="GI154" s="50"/>
      <c r="GJ154" s="50"/>
      <c r="GK154" s="50"/>
      <c r="GL154" s="50"/>
      <c r="GM154" s="50"/>
      <c r="GN154" s="50"/>
      <c r="GO154" s="50"/>
      <c r="GP154" s="50"/>
      <c r="GQ154" s="50"/>
      <c r="GR154" s="50"/>
      <c r="GS154" s="50"/>
      <c r="GT154" s="50"/>
      <c r="GU154" s="50"/>
      <c r="GV154" s="50"/>
      <c r="GW154" s="50"/>
    </row>
    <row r="155" spans="1:205" x14ac:dyDescent="0.3">
      <c r="D155" s="141" t="s">
        <v>597</v>
      </c>
      <c r="E155" s="127" t="s">
        <v>554</v>
      </c>
      <c r="F155" s="223">
        <f>'Operating Assumptions'!G146</f>
        <v>21</v>
      </c>
      <c r="L155" s="181">
        <f>$F155</f>
        <v>21</v>
      </c>
      <c r="M155" s="181">
        <f t="shared" ref="M155:BX155" si="741">$F155</f>
        <v>21</v>
      </c>
      <c r="N155" s="181">
        <f t="shared" si="741"/>
        <v>21</v>
      </c>
      <c r="O155" s="181">
        <f t="shared" si="741"/>
        <v>21</v>
      </c>
      <c r="P155" s="181">
        <f t="shared" si="741"/>
        <v>21</v>
      </c>
      <c r="Q155" s="181">
        <f t="shared" si="741"/>
        <v>21</v>
      </c>
      <c r="R155" s="181">
        <f t="shared" si="741"/>
        <v>21</v>
      </c>
      <c r="S155" s="181">
        <f t="shared" si="741"/>
        <v>21</v>
      </c>
      <c r="T155" s="181">
        <f t="shared" si="741"/>
        <v>21</v>
      </c>
      <c r="U155" s="181">
        <f t="shared" si="741"/>
        <v>21</v>
      </c>
      <c r="V155" s="181">
        <f t="shared" si="741"/>
        <v>21</v>
      </c>
      <c r="W155" s="181">
        <f t="shared" si="741"/>
        <v>21</v>
      </c>
      <c r="X155" s="181">
        <f t="shared" si="741"/>
        <v>21</v>
      </c>
      <c r="Y155" s="181">
        <f t="shared" si="741"/>
        <v>21</v>
      </c>
      <c r="Z155" s="181">
        <f t="shared" si="741"/>
        <v>21</v>
      </c>
      <c r="AA155" s="181">
        <f t="shared" si="741"/>
        <v>21</v>
      </c>
      <c r="AB155" s="181">
        <f t="shared" si="741"/>
        <v>21</v>
      </c>
      <c r="AC155" s="181">
        <f t="shared" si="741"/>
        <v>21</v>
      </c>
      <c r="AD155" s="181">
        <f t="shared" si="741"/>
        <v>21</v>
      </c>
      <c r="AE155" s="181">
        <f t="shared" si="741"/>
        <v>21</v>
      </c>
      <c r="AF155" s="181">
        <f t="shared" si="741"/>
        <v>21</v>
      </c>
      <c r="AG155" s="181">
        <f t="shared" si="741"/>
        <v>21</v>
      </c>
      <c r="AH155" s="181">
        <f t="shared" si="741"/>
        <v>21</v>
      </c>
      <c r="AI155" s="181">
        <f t="shared" si="741"/>
        <v>21</v>
      </c>
      <c r="AJ155" s="181">
        <f t="shared" si="741"/>
        <v>21</v>
      </c>
      <c r="AK155" s="181">
        <f t="shared" si="741"/>
        <v>21</v>
      </c>
      <c r="AL155" s="181">
        <f t="shared" si="741"/>
        <v>21</v>
      </c>
      <c r="AM155" s="181">
        <f t="shared" si="741"/>
        <v>21</v>
      </c>
      <c r="AN155" s="181">
        <f t="shared" si="741"/>
        <v>21</v>
      </c>
      <c r="AO155" s="181">
        <f t="shared" si="741"/>
        <v>21</v>
      </c>
      <c r="AP155" s="181">
        <f t="shared" si="741"/>
        <v>21</v>
      </c>
      <c r="AQ155" s="181">
        <f t="shared" si="741"/>
        <v>21</v>
      </c>
      <c r="AR155" s="181">
        <f t="shared" si="741"/>
        <v>21</v>
      </c>
      <c r="AS155" s="181">
        <f t="shared" si="741"/>
        <v>21</v>
      </c>
      <c r="AT155" s="181">
        <f t="shared" si="741"/>
        <v>21</v>
      </c>
      <c r="AU155" s="181">
        <f t="shared" si="741"/>
        <v>21</v>
      </c>
      <c r="AV155" s="181">
        <f t="shared" si="741"/>
        <v>21</v>
      </c>
      <c r="AW155" s="181">
        <f t="shared" si="741"/>
        <v>21</v>
      </c>
      <c r="AX155" s="181">
        <f t="shared" si="741"/>
        <v>21</v>
      </c>
      <c r="AY155" s="181">
        <f t="shared" si="741"/>
        <v>21</v>
      </c>
      <c r="AZ155" s="181">
        <f t="shared" si="741"/>
        <v>21</v>
      </c>
      <c r="BA155" s="181">
        <f t="shared" si="741"/>
        <v>21</v>
      </c>
      <c r="BB155" s="181">
        <f t="shared" si="741"/>
        <v>21</v>
      </c>
      <c r="BC155" s="181">
        <f t="shared" si="741"/>
        <v>21</v>
      </c>
      <c r="BD155" s="181">
        <f t="shared" si="741"/>
        <v>21</v>
      </c>
      <c r="BE155" s="181">
        <f t="shared" si="741"/>
        <v>21</v>
      </c>
      <c r="BF155" s="181">
        <f t="shared" si="741"/>
        <v>21</v>
      </c>
      <c r="BG155" s="181">
        <f t="shared" si="741"/>
        <v>21</v>
      </c>
      <c r="BH155" s="181">
        <f t="shared" si="741"/>
        <v>21</v>
      </c>
      <c r="BI155" s="181">
        <f t="shared" si="741"/>
        <v>21</v>
      </c>
      <c r="BJ155" s="181">
        <f t="shared" si="741"/>
        <v>21</v>
      </c>
      <c r="BK155" s="181">
        <f t="shared" si="741"/>
        <v>21</v>
      </c>
      <c r="BL155" s="181">
        <f t="shared" si="741"/>
        <v>21</v>
      </c>
      <c r="BM155" s="181">
        <f t="shared" si="741"/>
        <v>21</v>
      </c>
      <c r="BN155" s="181">
        <f t="shared" si="741"/>
        <v>21</v>
      </c>
      <c r="BO155" s="181">
        <f t="shared" si="741"/>
        <v>21</v>
      </c>
      <c r="BP155" s="181">
        <f t="shared" si="741"/>
        <v>21</v>
      </c>
      <c r="BQ155" s="181">
        <f t="shared" si="741"/>
        <v>21</v>
      </c>
      <c r="BR155" s="181">
        <f t="shared" si="741"/>
        <v>21</v>
      </c>
      <c r="BS155" s="181">
        <f t="shared" si="741"/>
        <v>21</v>
      </c>
      <c r="BT155" s="181">
        <f t="shared" si="741"/>
        <v>21</v>
      </c>
      <c r="BU155" s="181">
        <f t="shared" si="741"/>
        <v>21</v>
      </c>
      <c r="BV155" s="181">
        <f t="shared" si="741"/>
        <v>21</v>
      </c>
      <c r="BW155" s="181">
        <f t="shared" si="741"/>
        <v>21</v>
      </c>
      <c r="BX155" s="181">
        <f t="shared" si="741"/>
        <v>21</v>
      </c>
      <c r="BY155" s="181">
        <f t="shared" ref="BY155:EJ155" si="742">$F155</f>
        <v>21</v>
      </c>
      <c r="BZ155" s="181">
        <f t="shared" si="742"/>
        <v>21</v>
      </c>
      <c r="CA155" s="181">
        <f t="shared" si="742"/>
        <v>21</v>
      </c>
      <c r="CB155" s="181">
        <f t="shared" si="742"/>
        <v>21</v>
      </c>
      <c r="CC155" s="181">
        <f t="shared" si="742"/>
        <v>21</v>
      </c>
      <c r="CD155" s="181">
        <f t="shared" si="742"/>
        <v>21</v>
      </c>
      <c r="CE155" s="181">
        <f t="shared" si="742"/>
        <v>21</v>
      </c>
      <c r="CF155" s="181">
        <f t="shared" si="742"/>
        <v>21</v>
      </c>
      <c r="CG155" s="181">
        <f t="shared" si="742"/>
        <v>21</v>
      </c>
      <c r="CH155" s="181">
        <f t="shared" si="742"/>
        <v>21</v>
      </c>
      <c r="CI155" s="181">
        <f t="shared" si="742"/>
        <v>21</v>
      </c>
      <c r="CJ155" s="181">
        <f t="shared" si="742"/>
        <v>21</v>
      </c>
      <c r="CK155" s="181">
        <f t="shared" si="742"/>
        <v>21</v>
      </c>
      <c r="CL155" s="181">
        <f t="shared" si="742"/>
        <v>21</v>
      </c>
      <c r="CM155" s="181">
        <f t="shared" si="742"/>
        <v>21</v>
      </c>
      <c r="CN155" s="181">
        <f t="shared" si="742"/>
        <v>21</v>
      </c>
      <c r="CO155" s="181">
        <f t="shared" si="742"/>
        <v>21</v>
      </c>
      <c r="CP155" s="181">
        <f t="shared" si="742"/>
        <v>21</v>
      </c>
      <c r="CQ155" s="181">
        <f t="shared" si="742"/>
        <v>21</v>
      </c>
      <c r="CR155" s="181">
        <f t="shared" si="742"/>
        <v>21</v>
      </c>
      <c r="CS155" s="181">
        <f t="shared" si="742"/>
        <v>21</v>
      </c>
      <c r="CT155" s="181">
        <f t="shared" si="742"/>
        <v>21</v>
      </c>
      <c r="CU155" s="181">
        <f t="shared" si="742"/>
        <v>21</v>
      </c>
      <c r="CV155" s="181">
        <f t="shared" si="742"/>
        <v>21</v>
      </c>
      <c r="CW155" s="181">
        <f t="shared" si="742"/>
        <v>21</v>
      </c>
      <c r="CX155" s="181">
        <f t="shared" si="742"/>
        <v>21</v>
      </c>
      <c r="CY155" s="181">
        <f t="shared" si="742"/>
        <v>21</v>
      </c>
      <c r="CZ155" s="181">
        <f t="shared" si="742"/>
        <v>21</v>
      </c>
      <c r="DA155" s="181">
        <f t="shared" si="742"/>
        <v>21</v>
      </c>
      <c r="DB155" s="181">
        <f t="shared" si="742"/>
        <v>21</v>
      </c>
      <c r="DC155" s="181">
        <f t="shared" si="742"/>
        <v>21</v>
      </c>
      <c r="DD155" s="181">
        <f t="shared" si="742"/>
        <v>21</v>
      </c>
      <c r="DE155" s="181">
        <f t="shared" si="742"/>
        <v>21</v>
      </c>
      <c r="DF155" s="181">
        <f t="shared" si="742"/>
        <v>21</v>
      </c>
      <c r="DG155" s="181">
        <f t="shared" si="742"/>
        <v>21</v>
      </c>
      <c r="DH155" s="181">
        <f t="shared" si="742"/>
        <v>21</v>
      </c>
      <c r="DI155" s="181">
        <f t="shared" si="742"/>
        <v>21</v>
      </c>
      <c r="DJ155" s="181">
        <f t="shared" si="742"/>
        <v>21</v>
      </c>
      <c r="DK155" s="181">
        <f t="shared" si="742"/>
        <v>21</v>
      </c>
      <c r="DL155" s="181">
        <f t="shared" si="742"/>
        <v>21</v>
      </c>
      <c r="DM155" s="181">
        <f t="shared" si="742"/>
        <v>21</v>
      </c>
      <c r="DN155" s="181">
        <f t="shared" si="742"/>
        <v>21</v>
      </c>
      <c r="DO155" s="181">
        <f t="shared" si="742"/>
        <v>21</v>
      </c>
      <c r="DP155" s="181">
        <f t="shared" si="742"/>
        <v>21</v>
      </c>
      <c r="DQ155" s="181">
        <f t="shared" si="742"/>
        <v>21</v>
      </c>
      <c r="DR155" s="181">
        <f t="shared" si="742"/>
        <v>21</v>
      </c>
      <c r="DS155" s="181">
        <f t="shared" si="742"/>
        <v>21</v>
      </c>
      <c r="DT155" s="181">
        <f t="shared" si="742"/>
        <v>21</v>
      </c>
      <c r="DU155" s="181">
        <f t="shared" si="742"/>
        <v>21</v>
      </c>
      <c r="DV155" s="181">
        <f t="shared" si="742"/>
        <v>21</v>
      </c>
      <c r="DW155" s="181">
        <f t="shared" si="742"/>
        <v>21</v>
      </c>
      <c r="DX155" s="181">
        <f t="shared" si="742"/>
        <v>21</v>
      </c>
      <c r="DY155" s="181">
        <f t="shared" si="742"/>
        <v>21</v>
      </c>
      <c r="DZ155" s="181">
        <f t="shared" si="742"/>
        <v>21</v>
      </c>
      <c r="EA155" s="181">
        <f t="shared" si="742"/>
        <v>21</v>
      </c>
      <c r="EB155" s="181">
        <f t="shared" si="742"/>
        <v>21</v>
      </c>
      <c r="EC155" s="181">
        <f t="shared" si="742"/>
        <v>21</v>
      </c>
      <c r="ED155" s="181">
        <f t="shared" si="742"/>
        <v>21</v>
      </c>
      <c r="EE155" s="181">
        <f t="shared" si="742"/>
        <v>21</v>
      </c>
      <c r="EF155" s="181">
        <f t="shared" si="742"/>
        <v>21</v>
      </c>
      <c r="EG155" s="181">
        <f t="shared" si="742"/>
        <v>21</v>
      </c>
      <c r="EH155" s="181">
        <f t="shared" si="742"/>
        <v>21</v>
      </c>
      <c r="EI155" s="181">
        <f t="shared" si="742"/>
        <v>21</v>
      </c>
      <c r="EJ155" s="181">
        <f t="shared" si="742"/>
        <v>21</v>
      </c>
      <c r="EK155" s="181">
        <f t="shared" ref="EK155:GV155" si="743">$F155</f>
        <v>21</v>
      </c>
      <c r="EL155" s="181">
        <f t="shared" si="743"/>
        <v>21</v>
      </c>
      <c r="EM155" s="181">
        <f t="shared" si="743"/>
        <v>21</v>
      </c>
      <c r="EN155" s="181">
        <f t="shared" si="743"/>
        <v>21</v>
      </c>
      <c r="EO155" s="181">
        <f t="shared" si="743"/>
        <v>21</v>
      </c>
      <c r="EP155" s="181">
        <f t="shared" si="743"/>
        <v>21</v>
      </c>
      <c r="EQ155" s="181">
        <f t="shared" si="743"/>
        <v>21</v>
      </c>
      <c r="ER155" s="181">
        <f t="shared" si="743"/>
        <v>21</v>
      </c>
      <c r="ES155" s="181">
        <f t="shared" si="743"/>
        <v>21</v>
      </c>
      <c r="ET155" s="181">
        <f t="shared" si="743"/>
        <v>21</v>
      </c>
      <c r="EU155" s="181">
        <f t="shared" si="743"/>
        <v>21</v>
      </c>
      <c r="EV155" s="181">
        <f t="shared" si="743"/>
        <v>21</v>
      </c>
      <c r="EW155" s="181">
        <f t="shared" si="743"/>
        <v>21</v>
      </c>
      <c r="EX155" s="181">
        <f t="shared" si="743"/>
        <v>21</v>
      </c>
      <c r="EY155" s="181">
        <f t="shared" si="743"/>
        <v>21</v>
      </c>
      <c r="EZ155" s="181">
        <f t="shared" si="743"/>
        <v>21</v>
      </c>
      <c r="FA155" s="181">
        <f t="shared" si="743"/>
        <v>21</v>
      </c>
      <c r="FB155" s="181">
        <f t="shared" si="743"/>
        <v>21</v>
      </c>
      <c r="FC155" s="181">
        <f t="shared" si="743"/>
        <v>21</v>
      </c>
      <c r="FD155" s="181">
        <f t="shared" si="743"/>
        <v>21</v>
      </c>
      <c r="FE155" s="181">
        <f t="shared" si="743"/>
        <v>21</v>
      </c>
      <c r="FF155" s="181">
        <f t="shared" si="743"/>
        <v>21</v>
      </c>
      <c r="FG155" s="181">
        <f t="shared" si="743"/>
        <v>21</v>
      </c>
      <c r="FH155" s="181">
        <f t="shared" si="743"/>
        <v>21</v>
      </c>
      <c r="FI155" s="181">
        <f t="shared" si="743"/>
        <v>21</v>
      </c>
      <c r="FJ155" s="181">
        <f t="shared" si="743"/>
        <v>21</v>
      </c>
      <c r="FK155" s="181">
        <f t="shared" si="743"/>
        <v>21</v>
      </c>
      <c r="FL155" s="181">
        <f t="shared" si="743"/>
        <v>21</v>
      </c>
      <c r="FM155" s="181">
        <f t="shared" si="743"/>
        <v>21</v>
      </c>
      <c r="FN155" s="181">
        <f t="shared" si="743"/>
        <v>21</v>
      </c>
      <c r="FO155" s="181">
        <f t="shared" si="743"/>
        <v>21</v>
      </c>
      <c r="FP155" s="181">
        <f t="shared" si="743"/>
        <v>21</v>
      </c>
      <c r="FQ155" s="181">
        <f t="shared" si="743"/>
        <v>21</v>
      </c>
      <c r="FR155" s="181">
        <f t="shared" si="743"/>
        <v>21</v>
      </c>
      <c r="FS155" s="181">
        <f t="shared" si="743"/>
        <v>21</v>
      </c>
      <c r="FT155" s="181">
        <f t="shared" si="743"/>
        <v>21</v>
      </c>
      <c r="FU155" s="181">
        <f t="shared" si="743"/>
        <v>21</v>
      </c>
      <c r="FV155" s="181">
        <f t="shared" si="743"/>
        <v>21</v>
      </c>
      <c r="FW155" s="181">
        <f t="shared" si="743"/>
        <v>21</v>
      </c>
      <c r="FX155" s="181">
        <f t="shared" si="743"/>
        <v>21</v>
      </c>
      <c r="FY155" s="181">
        <f t="shared" si="743"/>
        <v>21</v>
      </c>
      <c r="FZ155" s="181">
        <f t="shared" si="743"/>
        <v>21</v>
      </c>
      <c r="GA155" s="181">
        <f t="shared" si="743"/>
        <v>21</v>
      </c>
      <c r="GB155" s="181">
        <f t="shared" si="743"/>
        <v>21</v>
      </c>
      <c r="GC155" s="181">
        <f t="shared" si="743"/>
        <v>21</v>
      </c>
      <c r="GD155" s="181">
        <f t="shared" si="743"/>
        <v>21</v>
      </c>
      <c r="GE155" s="181">
        <f t="shared" si="743"/>
        <v>21</v>
      </c>
      <c r="GF155" s="181">
        <f t="shared" si="743"/>
        <v>21</v>
      </c>
      <c r="GG155" s="181">
        <f t="shared" si="743"/>
        <v>21</v>
      </c>
      <c r="GH155" s="181">
        <f t="shared" si="743"/>
        <v>21</v>
      </c>
      <c r="GI155" s="181">
        <f t="shared" si="743"/>
        <v>21</v>
      </c>
      <c r="GJ155" s="181">
        <f t="shared" si="743"/>
        <v>21</v>
      </c>
      <c r="GK155" s="181">
        <f t="shared" si="743"/>
        <v>21</v>
      </c>
      <c r="GL155" s="181">
        <f t="shared" si="743"/>
        <v>21</v>
      </c>
      <c r="GM155" s="181">
        <f t="shared" si="743"/>
        <v>21</v>
      </c>
      <c r="GN155" s="181">
        <f t="shared" si="743"/>
        <v>21</v>
      </c>
      <c r="GO155" s="181">
        <f t="shared" si="743"/>
        <v>21</v>
      </c>
      <c r="GP155" s="181">
        <f t="shared" si="743"/>
        <v>21</v>
      </c>
      <c r="GQ155" s="181">
        <f t="shared" si="743"/>
        <v>21</v>
      </c>
      <c r="GR155" s="181">
        <f t="shared" si="743"/>
        <v>21</v>
      </c>
      <c r="GS155" s="181">
        <f t="shared" si="743"/>
        <v>21</v>
      </c>
      <c r="GT155" s="181">
        <f t="shared" si="743"/>
        <v>21</v>
      </c>
      <c r="GU155" s="181">
        <f t="shared" si="743"/>
        <v>21</v>
      </c>
      <c r="GV155" s="181">
        <f t="shared" si="743"/>
        <v>21</v>
      </c>
      <c r="GW155" s="181">
        <f t="shared" ref="GW155" si="744">$F155</f>
        <v>21</v>
      </c>
    </row>
    <row r="156" spans="1:205" x14ac:dyDescent="0.3">
      <c r="D156" s="141" t="s">
        <v>844</v>
      </c>
      <c r="E156" s="127" t="s">
        <v>76</v>
      </c>
      <c r="F156" s="7"/>
      <c r="L156" s="184">
        <f>(L155/L149)*L$5</f>
        <v>0.67741935483870963</v>
      </c>
      <c r="M156" s="184">
        <f t="shared" ref="M156:BX156" si="745">(M155/M149)*M$5</f>
        <v>0.75</v>
      </c>
      <c r="N156" s="184">
        <f t="shared" si="745"/>
        <v>0.67741935483870963</v>
      </c>
      <c r="O156" s="184">
        <f t="shared" si="745"/>
        <v>0.7</v>
      </c>
      <c r="P156" s="184">
        <f t="shared" si="745"/>
        <v>0.67741935483870963</v>
      </c>
      <c r="Q156" s="184">
        <f t="shared" si="745"/>
        <v>0.7</v>
      </c>
      <c r="R156" s="184">
        <f t="shared" si="745"/>
        <v>0.67741935483870963</v>
      </c>
      <c r="S156" s="184">
        <f t="shared" si="745"/>
        <v>0.67741935483870963</v>
      </c>
      <c r="T156" s="184">
        <f t="shared" si="745"/>
        <v>0.7</v>
      </c>
      <c r="U156" s="184">
        <f t="shared" si="745"/>
        <v>0.67741935483870963</v>
      </c>
      <c r="V156" s="184">
        <f t="shared" si="745"/>
        <v>0.7</v>
      </c>
      <c r="W156" s="184">
        <f t="shared" si="745"/>
        <v>0.67741935483870963</v>
      </c>
      <c r="X156" s="184">
        <f t="shared" si="745"/>
        <v>0.67741935483870963</v>
      </c>
      <c r="Y156" s="184">
        <f t="shared" si="745"/>
        <v>0.75</v>
      </c>
      <c r="Z156" s="184">
        <f t="shared" si="745"/>
        <v>0.67741935483870963</v>
      </c>
      <c r="AA156" s="184">
        <f t="shared" si="745"/>
        <v>0.7</v>
      </c>
      <c r="AB156" s="184">
        <f t="shared" si="745"/>
        <v>0.67741935483870963</v>
      </c>
      <c r="AC156" s="184">
        <f t="shared" si="745"/>
        <v>0.7</v>
      </c>
      <c r="AD156" s="184">
        <f t="shared" si="745"/>
        <v>0.67741935483870963</v>
      </c>
      <c r="AE156" s="184">
        <f t="shared" si="745"/>
        <v>0.67741935483870963</v>
      </c>
      <c r="AF156" s="184">
        <f t="shared" si="745"/>
        <v>0.7</v>
      </c>
      <c r="AG156" s="184">
        <f t="shared" si="745"/>
        <v>0.67741935483870963</v>
      </c>
      <c r="AH156" s="184">
        <f t="shared" si="745"/>
        <v>0.7</v>
      </c>
      <c r="AI156" s="184">
        <f t="shared" si="745"/>
        <v>0.67741935483870963</v>
      </c>
      <c r="AJ156" s="184">
        <f t="shared" si="745"/>
        <v>0.67741935483870963</v>
      </c>
      <c r="AK156" s="184">
        <f t="shared" si="745"/>
        <v>0.72413793103448276</v>
      </c>
      <c r="AL156" s="184">
        <f t="shared" si="745"/>
        <v>0.67741935483870963</v>
      </c>
      <c r="AM156" s="184">
        <f t="shared" si="745"/>
        <v>0.7</v>
      </c>
      <c r="AN156" s="184">
        <f t="shared" si="745"/>
        <v>0.67741935483870963</v>
      </c>
      <c r="AO156" s="184">
        <f t="shared" si="745"/>
        <v>0.7</v>
      </c>
      <c r="AP156" s="184">
        <f t="shared" si="745"/>
        <v>0.67741935483870963</v>
      </c>
      <c r="AQ156" s="184">
        <f t="shared" si="745"/>
        <v>0.67741935483870963</v>
      </c>
      <c r="AR156" s="184">
        <f t="shared" si="745"/>
        <v>0.7</v>
      </c>
      <c r="AS156" s="184">
        <f t="shared" si="745"/>
        <v>0.67741935483870963</v>
      </c>
      <c r="AT156" s="184">
        <f t="shared" si="745"/>
        <v>0.7</v>
      </c>
      <c r="AU156" s="184">
        <f t="shared" si="745"/>
        <v>0.67741935483870963</v>
      </c>
      <c r="AV156" s="184">
        <f t="shared" si="745"/>
        <v>0.67741935483870963</v>
      </c>
      <c r="AW156" s="184">
        <f t="shared" si="745"/>
        <v>0.75</v>
      </c>
      <c r="AX156" s="184">
        <f t="shared" si="745"/>
        <v>0.67741935483870963</v>
      </c>
      <c r="AY156" s="184">
        <f t="shared" si="745"/>
        <v>0.7</v>
      </c>
      <c r="AZ156" s="184">
        <f t="shared" si="745"/>
        <v>0.67741935483870963</v>
      </c>
      <c r="BA156" s="184">
        <f t="shared" si="745"/>
        <v>0.7</v>
      </c>
      <c r="BB156" s="184">
        <f t="shared" si="745"/>
        <v>0.67741935483870963</v>
      </c>
      <c r="BC156" s="184">
        <f t="shared" si="745"/>
        <v>0.67741935483870963</v>
      </c>
      <c r="BD156" s="184">
        <f t="shared" si="745"/>
        <v>0.69230769230769229</v>
      </c>
      <c r="BE156" s="184">
        <f t="shared" si="745"/>
        <v>0.7</v>
      </c>
      <c r="BF156" s="184">
        <f t="shared" si="745"/>
        <v>0.68478260869565211</v>
      </c>
      <c r="BG156" s="184">
        <f t="shared" si="745"/>
        <v>0.68478260869565211</v>
      </c>
      <c r="BH156" s="184">
        <f t="shared" si="745"/>
        <v>0.69230769230769229</v>
      </c>
      <c r="BI156" s="184">
        <f t="shared" si="745"/>
        <v>0.7</v>
      </c>
      <c r="BJ156" s="184">
        <f t="shared" si="745"/>
        <v>0.68478260869565211</v>
      </c>
      <c r="BK156" s="184">
        <f t="shared" si="745"/>
        <v>0.68478260869565211</v>
      </c>
      <c r="BL156" s="184">
        <f t="shared" si="745"/>
        <v>0.69230769230769229</v>
      </c>
      <c r="BM156" s="184">
        <f t="shared" si="745"/>
        <v>0.69230769230769229</v>
      </c>
      <c r="BN156" s="184">
        <f t="shared" si="745"/>
        <v>0.68478260869565211</v>
      </c>
      <c r="BO156" s="184">
        <f t="shared" si="745"/>
        <v>0.68478260869565211</v>
      </c>
      <c r="BP156" s="184">
        <f t="shared" si="745"/>
        <v>0.69230769230769229</v>
      </c>
      <c r="BQ156" s="184">
        <f t="shared" si="745"/>
        <v>0.7</v>
      </c>
      <c r="BR156" s="184">
        <f t="shared" si="745"/>
        <v>0.68478260869565211</v>
      </c>
      <c r="BS156" s="184">
        <f t="shared" si="745"/>
        <v>0.68478260869565211</v>
      </c>
      <c r="BT156" s="184">
        <f t="shared" si="745"/>
        <v>0.69230769230769229</v>
      </c>
      <c r="BU156" s="184">
        <f t="shared" si="745"/>
        <v>0.7</v>
      </c>
      <c r="BV156" s="184">
        <f t="shared" si="745"/>
        <v>0.68478260869565211</v>
      </c>
      <c r="BW156" s="184">
        <f t="shared" si="745"/>
        <v>0.68478260869565211</v>
      </c>
      <c r="BX156" s="184">
        <f t="shared" si="745"/>
        <v>0.69230769230769229</v>
      </c>
      <c r="BY156" s="184">
        <f t="shared" ref="BY156:EJ156" si="746">(BY155/BY149)*BY$5</f>
        <v>0.7</v>
      </c>
      <c r="BZ156" s="184">
        <f t="shared" si="746"/>
        <v>0.68478260869565211</v>
      </c>
      <c r="CA156" s="184">
        <f t="shared" si="746"/>
        <v>0.68478260869565211</v>
      </c>
      <c r="CB156" s="184">
        <f t="shared" si="746"/>
        <v>0.69230769230769229</v>
      </c>
      <c r="CC156" s="184">
        <f t="shared" si="746"/>
        <v>0.69230769230769229</v>
      </c>
      <c r="CD156" s="184">
        <f t="shared" si="746"/>
        <v>0.68478260869565211</v>
      </c>
      <c r="CE156" s="184">
        <f t="shared" si="746"/>
        <v>0.68478260869565211</v>
      </c>
      <c r="CF156" s="184">
        <f t="shared" si="746"/>
        <v>0.69230769230769229</v>
      </c>
      <c r="CG156" s="184">
        <f t="shared" si="746"/>
        <v>0.7</v>
      </c>
      <c r="CH156" s="184">
        <f t="shared" si="746"/>
        <v>0.68478260869565211</v>
      </c>
      <c r="CI156" s="184">
        <f t="shared" si="746"/>
        <v>0.68478260869565211</v>
      </c>
      <c r="CJ156" s="184">
        <f t="shared" si="746"/>
        <v>0.69230769230769229</v>
      </c>
      <c r="CK156" s="184">
        <f t="shared" si="746"/>
        <v>0.7</v>
      </c>
      <c r="CL156" s="184">
        <f t="shared" si="746"/>
        <v>0.68478260869565211</v>
      </c>
      <c r="CM156" s="184">
        <f t="shared" si="746"/>
        <v>0.68478260869565211</v>
      </c>
      <c r="CN156" s="184">
        <f t="shared" si="746"/>
        <v>0.69230769230769229</v>
      </c>
      <c r="CO156" s="184">
        <f t="shared" si="746"/>
        <v>0.7</v>
      </c>
      <c r="CP156" s="184">
        <f t="shared" si="746"/>
        <v>0.68478260869565211</v>
      </c>
      <c r="CQ156" s="184">
        <f t="shared" si="746"/>
        <v>0.68478260869565211</v>
      </c>
      <c r="CR156" s="184">
        <f t="shared" si="746"/>
        <v>0.69230769230769229</v>
      </c>
      <c r="CS156" s="184">
        <f t="shared" si="746"/>
        <v>0.69230769230769229</v>
      </c>
      <c r="CT156" s="184">
        <f t="shared" si="746"/>
        <v>0.68478260869565211</v>
      </c>
      <c r="CU156" s="184">
        <f t="shared" si="746"/>
        <v>0.68478260869565211</v>
      </c>
      <c r="CV156" s="184">
        <f t="shared" si="746"/>
        <v>0.69230769230769229</v>
      </c>
      <c r="CW156" s="184">
        <f t="shared" si="746"/>
        <v>0.7</v>
      </c>
      <c r="CX156" s="184">
        <f t="shared" si="746"/>
        <v>0.68478260869565211</v>
      </c>
      <c r="CY156" s="184">
        <f t="shared" si="746"/>
        <v>0.68478260869565211</v>
      </c>
      <c r="CZ156" s="184">
        <f t="shared" si="746"/>
        <v>0.69230769230769229</v>
      </c>
      <c r="DA156" s="184">
        <f t="shared" si="746"/>
        <v>0.7</v>
      </c>
      <c r="DB156" s="184">
        <f t="shared" si="746"/>
        <v>0.68478260869565211</v>
      </c>
      <c r="DC156" s="184">
        <f t="shared" si="746"/>
        <v>0.68478260869565211</v>
      </c>
      <c r="DD156" s="184">
        <f t="shared" si="746"/>
        <v>0.69230769230769229</v>
      </c>
      <c r="DE156" s="184">
        <f t="shared" si="746"/>
        <v>0.7</v>
      </c>
      <c r="DF156" s="184">
        <f t="shared" si="746"/>
        <v>0.68478260869565211</v>
      </c>
      <c r="DG156" s="184">
        <f t="shared" si="746"/>
        <v>0.68478260869565211</v>
      </c>
      <c r="DH156" s="184">
        <f t="shared" si="746"/>
        <v>0.69230769230769229</v>
      </c>
      <c r="DI156" s="184">
        <f t="shared" si="746"/>
        <v>0.69230769230769229</v>
      </c>
      <c r="DJ156" s="184">
        <f t="shared" si="746"/>
        <v>0.68478260869565211</v>
      </c>
      <c r="DK156" s="184">
        <f t="shared" si="746"/>
        <v>0.68478260869565211</v>
      </c>
      <c r="DL156" s="184">
        <f t="shared" si="746"/>
        <v>0.69230769230769229</v>
      </c>
      <c r="DM156" s="184">
        <f t="shared" si="746"/>
        <v>0.7</v>
      </c>
      <c r="DN156" s="184">
        <f t="shared" si="746"/>
        <v>0.68478260869565211</v>
      </c>
      <c r="DO156" s="184">
        <f t="shared" si="746"/>
        <v>0.68478260869565211</v>
      </c>
      <c r="DP156" s="184">
        <f t="shared" si="746"/>
        <v>0.69230769230769229</v>
      </c>
      <c r="DQ156" s="184">
        <f t="shared" si="746"/>
        <v>0.7</v>
      </c>
      <c r="DR156" s="184">
        <f t="shared" si="746"/>
        <v>0.68478260869565211</v>
      </c>
      <c r="DS156" s="184">
        <f t="shared" si="746"/>
        <v>0.68478260869565211</v>
      </c>
      <c r="DT156" s="184">
        <f t="shared" si="746"/>
        <v>0.69230769230769229</v>
      </c>
      <c r="DU156" s="184">
        <f t="shared" si="746"/>
        <v>0.7</v>
      </c>
      <c r="DV156" s="184">
        <f t="shared" si="746"/>
        <v>0.68478260869565211</v>
      </c>
      <c r="DW156" s="184">
        <f t="shared" si="746"/>
        <v>0.68478260869565211</v>
      </c>
      <c r="DX156" s="184">
        <f t="shared" si="746"/>
        <v>0.69230769230769229</v>
      </c>
      <c r="DY156" s="184">
        <f t="shared" si="746"/>
        <v>0.69230769230769229</v>
      </c>
      <c r="DZ156" s="184">
        <f t="shared" si="746"/>
        <v>0.68478260869565211</v>
      </c>
      <c r="EA156" s="184">
        <f t="shared" si="746"/>
        <v>0.68478260869565211</v>
      </c>
      <c r="EB156" s="184">
        <f t="shared" si="746"/>
        <v>0.69230769230769229</v>
      </c>
      <c r="EC156" s="184">
        <f t="shared" si="746"/>
        <v>0.7</v>
      </c>
      <c r="ED156" s="184">
        <f t="shared" si="746"/>
        <v>0.68478260869565211</v>
      </c>
      <c r="EE156" s="184">
        <f t="shared" si="746"/>
        <v>0.68478260869565211</v>
      </c>
      <c r="EF156" s="184">
        <f t="shared" si="746"/>
        <v>0.69230769230769229</v>
      </c>
      <c r="EG156" s="184">
        <f t="shared" si="746"/>
        <v>0.7</v>
      </c>
      <c r="EH156" s="184">
        <f t="shared" si="746"/>
        <v>0.68478260869565211</v>
      </c>
      <c r="EI156" s="184">
        <f t="shared" si="746"/>
        <v>0.68478260869565211</v>
      </c>
      <c r="EJ156" s="184">
        <f t="shared" si="746"/>
        <v>0.69230769230769229</v>
      </c>
      <c r="EK156" s="184">
        <f t="shared" ref="EK156:GV156" si="747">(EK155/EK149)*EK$5</f>
        <v>0.7</v>
      </c>
      <c r="EL156" s="184">
        <f t="shared" si="747"/>
        <v>0.68478260869565211</v>
      </c>
      <c r="EM156" s="184">
        <f t="shared" si="747"/>
        <v>0.68478260869565211</v>
      </c>
      <c r="EN156" s="184">
        <f t="shared" si="747"/>
        <v>0.69230769230769229</v>
      </c>
      <c r="EO156" s="184">
        <f t="shared" si="747"/>
        <v>0.69230769230769229</v>
      </c>
      <c r="EP156" s="184">
        <f t="shared" si="747"/>
        <v>0.68478260869565211</v>
      </c>
      <c r="EQ156" s="184">
        <f t="shared" si="747"/>
        <v>0.68478260869565211</v>
      </c>
      <c r="ER156" s="184">
        <f t="shared" si="747"/>
        <v>0.69230769230769229</v>
      </c>
      <c r="ES156" s="184">
        <f t="shared" si="747"/>
        <v>0.7</v>
      </c>
      <c r="ET156" s="184">
        <f t="shared" si="747"/>
        <v>0.68478260869565211</v>
      </c>
      <c r="EU156" s="184">
        <f t="shared" si="747"/>
        <v>0.68478260869565211</v>
      </c>
      <c r="EV156" s="184">
        <f t="shared" si="747"/>
        <v>0.69230769230769229</v>
      </c>
      <c r="EW156" s="184">
        <f t="shared" si="747"/>
        <v>0.7</v>
      </c>
      <c r="EX156" s="184">
        <f t="shared" si="747"/>
        <v>0.68478260869565211</v>
      </c>
      <c r="EY156" s="184">
        <f t="shared" si="747"/>
        <v>0.68478260869565211</v>
      </c>
      <c r="EZ156" s="184">
        <f t="shared" si="747"/>
        <v>0.69230769230769229</v>
      </c>
      <c r="FA156" s="184">
        <f t="shared" si="747"/>
        <v>0.7</v>
      </c>
      <c r="FB156" s="184">
        <f t="shared" si="747"/>
        <v>0.68478260869565211</v>
      </c>
      <c r="FC156" s="184">
        <f t="shared" si="747"/>
        <v>0.68478260869565211</v>
      </c>
      <c r="FD156" s="184">
        <f t="shared" si="747"/>
        <v>0.69230769230769229</v>
      </c>
      <c r="FE156" s="184">
        <f t="shared" si="747"/>
        <v>0.69230769230769229</v>
      </c>
      <c r="FF156" s="184">
        <f t="shared" si="747"/>
        <v>0.68478260869565211</v>
      </c>
      <c r="FG156" s="184">
        <f t="shared" si="747"/>
        <v>0.68478260869565211</v>
      </c>
      <c r="FH156" s="184">
        <f t="shared" si="747"/>
        <v>0.69230769230769229</v>
      </c>
      <c r="FI156" s="184">
        <f t="shared" si="747"/>
        <v>0.7</v>
      </c>
      <c r="FJ156" s="184">
        <f t="shared" si="747"/>
        <v>0.68478260869565211</v>
      </c>
      <c r="FK156" s="184">
        <f t="shared" si="747"/>
        <v>0.68478260869565211</v>
      </c>
      <c r="FL156" s="184">
        <f t="shared" si="747"/>
        <v>0.69230769230769229</v>
      </c>
      <c r="FM156" s="184">
        <f t="shared" si="747"/>
        <v>0.7</v>
      </c>
      <c r="FN156" s="184">
        <f t="shared" si="747"/>
        <v>0.68478260869565211</v>
      </c>
      <c r="FO156" s="184">
        <f t="shared" si="747"/>
        <v>0.68478260869565211</v>
      </c>
      <c r="FP156" s="184">
        <f t="shared" si="747"/>
        <v>0.69230769230769229</v>
      </c>
      <c r="FQ156" s="184">
        <f t="shared" si="747"/>
        <v>0.7</v>
      </c>
      <c r="FR156" s="184">
        <f t="shared" si="747"/>
        <v>0.68478260869565211</v>
      </c>
      <c r="FS156" s="184">
        <f t="shared" si="747"/>
        <v>0.68478260869565211</v>
      </c>
      <c r="FT156" s="184">
        <f t="shared" si="747"/>
        <v>0.69230769230769229</v>
      </c>
      <c r="FU156" s="184">
        <f t="shared" si="747"/>
        <v>0.69230769230769229</v>
      </c>
      <c r="FV156" s="184">
        <f t="shared" si="747"/>
        <v>0.68478260869565211</v>
      </c>
      <c r="FW156" s="184">
        <f t="shared" si="747"/>
        <v>0.68478260869565211</v>
      </c>
      <c r="FX156" s="184">
        <f t="shared" si="747"/>
        <v>0.69230769230769229</v>
      </c>
      <c r="FY156" s="184">
        <f t="shared" si="747"/>
        <v>0.7</v>
      </c>
      <c r="FZ156" s="184">
        <f t="shared" si="747"/>
        <v>0.68478260869565211</v>
      </c>
      <c r="GA156" s="184">
        <f t="shared" si="747"/>
        <v>0.68478260869565211</v>
      </c>
      <c r="GB156" s="184">
        <f t="shared" si="747"/>
        <v>0.69230769230769229</v>
      </c>
      <c r="GC156" s="184">
        <f t="shared" si="747"/>
        <v>0.7</v>
      </c>
      <c r="GD156" s="184">
        <f t="shared" si="747"/>
        <v>0.68478260869565211</v>
      </c>
      <c r="GE156" s="184">
        <f t="shared" si="747"/>
        <v>0.68478260869565211</v>
      </c>
      <c r="GF156" s="184">
        <f t="shared" si="747"/>
        <v>0.69230769230769229</v>
      </c>
      <c r="GG156" s="184">
        <f t="shared" si="747"/>
        <v>0.7</v>
      </c>
      <c r="GH156" s="184">
        <f t="shared" si="747"/>
        <v>0.68478260869565211</v>
      </c>
      <c r="GI156" s="184">
        <f t="shared" si="747"/>
        <v>0.68478260869565211</v>
      </c>
      <c r="GJ156" s="184">
        <f t="shared" si="747"/>
        <v>0.69230769230769229</v>
      </c>
      <c r="GK156" s="184">
        <f t="shared" si="747"/>
        <v>0.69230769230769229</v>
      </c>
      <c r="GL156" s="184">
        <f t="shared" si="747"/>
        <v>0.68478260869565211</v>
      </c>
      <c r="GM156" s="184">
        <f t="shared" si="747"/>
        <v>0.68478260869565211</v>
      </c>
      <c r="GN156" s="184">
        <f t="shared" si="747"/>
        <v>0.69230769230769229</v>
      </c>
      <c r="GO156" s="184">
        <f t="shared" si="747"/>
        <v>0.7</v>
      </c>
      <c r="GP156" s="184">
        <f t="shared" si="747"/>
        <v>0.68478260869565211</v>
      </c>
      <c r="GQ156" s="184">
        <f t="shared" si="747"/>
        <v>0.68478260869565211</v>
      </c>
      <c r="GR156" s="184">
        <f t="shared" si="747"/>
        <v>0.69230769230769229</v>
      </c>
      <c r="GS156" s="184">
        <f t="shared" si="747"/>
        <v>0.7</v>
      </c>
      <c r="GT156" s="184">
        <f t="shared" si="747"/>
        <v>0.68478260869565211</v>
      </c>
      <c r="GU156" s="184">
        <f t="shared" si="747"/>
        <v>0.68478260869565211</v>
      </c>
      <c r="GV156" s="184">
        <f t="shared" si="747"/>
        <v>0.69230769230769229</v>
      </c>
      <c r="GW156" s="184">
        <f t="shared" ref="GW156" si="748">(GW155/GW149)*GW$5</f>
        <v>0.7</v>
      </c>
    </row>
    <row r="157" spans="1:205" x14ac:dyDescent="0.3">
      <c r="D157" s="141" t="s">
        <v>579</v>
      </c>
      <c r="E157" s="127" t="s">
        <v>572</v>
      </c>
      <c r="F157" s="7"/>
      <c r="L157" s="181">
        <f t="shared" ref="L157:AQ157" si="749">IFERROR(L132*L156*L12,0)</f>
        <v>0</v>
      </c>
      <c r="M157" s="181">
        <f t="shared" si="749"/>
        <v>0</v>
      </c>
      <c r="N157" s="181">
        <f t="shared" si="749"/>
        <v>0</v>
      </c>
      <c r="O157" s="181">
        <f t="shared" si="749"/>
        <v>0</v>
      </c>
      <c r="P157" s="181">
        <f t="shared" si="749"/>
        <v>0</v>
      </c>
      <c r="Q157" s="181">
        <f t="shared" si="749"/>
        <v>0</v>
      </c>
      <c r="R157" s="181">
        <f t="shared" si="749"/>
        <v>0</v>
      </c>
      <c r="S157" s="181">
        <f t="shared" si="749"/>
        <v>0</v>
      </c>
      <c r="T157" s="181">
        <f t="shared" si="749"/>
        <v>0</v>
      </c>
      <c r="U157" s="181">
        <f t="shared" si="749"/>
        <v>0</v>
      </c>
      <c r="V157" s="181">
        <f t="shared" si="749"/>
        <v>0</v>
      </c>
      <c r="W157" s="181">
        <f t="shared" si="749"/>
        <v>0</v>
      </c>
      <c r="X157" s="181">
        <f t="shared" si="749"/>
        <v>0</v>
      </c>
      <c r="Y157" s="181">
        <f t="shared" si="749"/>
        <v>0</v>
      </c>
      <c r="Z157" s="181">
        <f t="shared" si="749"/>
        <v>0</v>
      </c>
      <c r="AA157" s="181">
        <f t="shared" si="749"/>
        <v>0</v>
      </c>
      <c r="AB157" s="181">
        <f t="shared" si="749"/>
        <v>0</v>
      </c>
      <c r="AC157" s="181">
        <f t="shared" si="749"/>
        <v>0</v>
      </c>
      <c r="AD157" s="181">
        <f t="shared" si="749"/>
        <v>0</v>
      </c>
      <c r="AE157" s="181">
        <f t="shared" si="749"/>
        <v>0</v>
      </c>
      <c r="AF157" s="181">
        <f t="shared" si="749"/>
        <v>0</v>
      </c>
      <c r="AG157" s="181">
        <f t="shared" si="749"/>
        <v>0</v>
      </c>
      <c r="AH157" s="181">
        <f t="shared" si="749"/>
        <v>0</v>
      </c>
      <c r="AI157" s="181">
        <f t="shared" si="749"/>
        <v>0</v>
      </c>
      <c r="AJ157" s="181">
        <f t="shared" si="749"/>
        <v>0</v>
      </c>
      <c r="AK157" s="181">
        <f t="shared" si="749"/>
        <v>0</v>
      </c>
      <c r="AL157" s="181">
        <f t="shared" si="749"/>
        <v>0</v>
      </c>
      <c r="AM157" s="181">
        <f t="shared" si="749"/>
        <v>0</v>
      </c>
      <c r="AN157" s="181">
        <f t="shared" si="749"/>
        <v>0</v>
      </c>
      <c r="AO157" s="181">
        <f t="shared" si="749"/>
        <v>0</v>
      </c>
      <c r="AP157" s="181">
        <f t="shared" si="749"/>
        <v>0</v>
      </c>
      <c r="AQ157" s="181">
        <f t="shared" si="749"/>
        <v>0</v>
      </c>
      <c r="AR157" s="181">
        <f t="shared" ref="AR157:BW157" si="750">IFERROR(AR132*AR156*AR12,0)</f>
        <v>0</v>
      </c>
      <c r="AS157" s="181">
        <f t="shared" si="750"/>
        <v>0</v>
      </c>
      <c r="AT157" s="181">
        <f t="shared" si="750"/>
        <v>0</v>
      </c>
      <c r="AU157" s="181">
        <f t="shared" si="750"/>
        <v>0</v>
      </c>
      <c r="AV157" s="181">
        <f t="shared" si="750"/>
        <v>0</v>
      </c>
      <c r="AW157" s="181">
        <f t="shared" si="750"/>
        <v>0</v>
      </c>
      <c r="AX157" s="181">
        <f t="shared" si="750"/>
        <v>0</v>
      </c>
      <c r="AY157" s="181">
        <f t="shared" si="750"/>
        <v>0</v>
      </c>
      <c r="AZ157" s="181">
        <f t="shared" si="750"/>
        <v>0</v>
      </c>
      <c r="BA157" s="181">
        <f t="shared" si="750"/>
        <v>0</v>
      </c>
      <c r="BB157" s="181">
        <f t="shared" si="750"/>
        <v>0</v>
      </c>
      <c r="BC157" s="181">
        <f t="shared" si="750"/>
        <v>0</v>
      </c>
      <c r="BD157" s="181">
        <f t="shared" si="750"/>
        <v>43870661.225761913</v>
      </c>
      <c r="BE157" s="181">
        <f t="shared" si="750"/>
        <v>44145268.795942791</v>
      </c>
      <c r="BF157" s="181">
        <f t="shared" si="750"/>
        <v>44421591.458712131</v>
      </c>
      <c r="BG157" s="181">
        <f t="shared" si="750"/>
        <v>44699646.320310749</v>
      </c>
      <c r="BH157" s="181">
        <f t="shared" si="750"/>
        <v>44979442.952326141</v>
      </c>
      <c r="BI157" s="181">
        <f t="shared" si="750"/>
        <v>45260991.019432105</v>
      </c>
      <c r="BJ157" s="181">
        <f t="shared" si="750"/>
        <v>45544297.528447337</v>
      </c>
      <c r="BK157" s="181">
        <f t="shared" si="750"/>
        <v>45829380.016226999</v>
      </c>
      <c r="BL157" s="181">
        <f t="shared" si="750"/>
        <v>46116248.296625249</v>
      </c>
      <c r="BM157" s="181">
        <f t="shared" si="750"/>
        <v>46404910.935302272</v>
      </c>
      <c r="BN157" s="181">
        <f t="shared" si="750"/>
        <v>46695379.148139708</v>
      </c>
      <c r="BO157" s="181">
        <f t="shared" si="750"/>
        <v>46987666.882569276</v>
      </c>
      <c r="BP157" s="181">
        <f t="shared" si="750"/>
        <v>47324898.636070751</v>
      </c>
      <c r="BQ157" s="181">
        <f t="shared" si="750"/>
        <v>47621128.605553471</v>
      </c>
      <c r="BR157" s="181">
        <f t="shared" si="750"/>
        <v>47919208.723974809</v>
      </c>
      <c r="BS157" s="181">
        <f t="shared" si="750"/>
        <v>48219157.432827748</v>
      </c>
      <c r="BT157" s="181">
        <f t="shared" si="750"/>
        <v>48520985.059732743</v>
      </c>
      <c r="BU157" s="181">
        <f t="shared" si="750"/>
        <v>48824702.032679826</v>
      </c>
      <c r="BV157" s="181">
        <f t="shared" si="750"/>
        <v>49130315.917566292</v>
      </c>
      <c r="BW157" s="181">
        <f t="shared" si="750"/>
        <v>49437845.620114453</v>
      </c>
      <c r="BX157" s="181">
        <f t="shared" ref="BX157:DC157" si="751">IFERROR(BX132*BX156*BX12,0)</f>
        <v>49747301.729347296</v>
      </c>
      <c r="BY157" s="181">
        <f t="shared" si="751"/>
        <v>50058694.937186696</v>
      </c>
      <c r="BZ157" s="181">
        <f t="shared" si="751"/>
        <v>50372033.001929834</v>
      </c>
      <c r="CA157" s="181">
        <f t="shared" si="751"/>
        <v>50687335.305214807</v>
      </c>
      <c r="CB157" s="181">
        <f t="shared" si="751"/>
        <v>51054360.15011242</v>
      </c>
      <c r="CC157" s="181">
        <f t="shared" si="751"/>
        <v>51373933.926166654</v>
      </c>
      <c r="CD157" s="181">
        <f t="shared" si="751"/>
        <v>51695506.636434458</v>
      </c>
      <c r="CE157" s="181">
        <f t="shared" si="751"/>
        <v>52019093.713364147</v>
      </c>
      <c r="CF157" s="181">
        <f t="shared" si="751"/>
        <v>52344707.78423766</v>
      </c>
      <c r="CG157" s="181">
        <f t="shared" si="751"/>
        <v>52672360.101452939</v>
      </c>
      <c r="CH157" s="181">
        <f t="shared" si="751"/>
        <v>53002058.835388668</v>
      </c>
      <c r="CI157" s="181">
        <f t="shared" si="751"/>
        <v>53333824.368317321</v>
      </c>
      <c r="CJ157" s="181">
        <f t="shared" si="751"/>
        <v>53667668.126479179</v>
      </c>
      <c r="CK157" s="181">
        <f t="shared" si="751"/>
        <v>54003601.64706976</v>
      </c>
      <c r="CL157" s="181">
        <f t="shared" si="751"/>
        <v>54341633.308236733</v>
      </c>
      <c r="CM157" s="181">
        <f t="shared" si="751"/>
        <v>54681784.005340748</v>
      </c>
      <c r="CN157" s="181">
        <f t="shared" si="751"/>
        <v>55175138.501402043</v>
      </c>
      <c r="CO157" s="181">
        <f t="shared" si="751"/>
        <v>55520509.411362365</v>
      </c>
      <c r="CP157" s="181">
        <f t="shared" si="751"/>
        <v>55868037.427877963</v>
      </c>
      <c r="CQ157" s="181">
        <f t="shared" si="751"/>
        <v>56217744.009511799</v>
      </c>
      <c r="CR157" s="181">
        <f t="shared" si="751"/>
        <v>56569641.205674052</v>
      </c>
      <c r="CS157" s="181">
        <f t="shared" si="751"/>
        <v>56923739.545549572</v>
      </c>
      <c r="CT157" s="181">
        <f t="shared" si="751"/>
        <v>57280052.787942067</v>
      </c>
      <c r="CU157" s="181">
        <f t="shared" si="751"/>
        <v>57638598.020368911</v>
      </c>
      <c r="CV157" s="181">
        <f t="shared" si="751"/>
        <v>57999389.234300613</v>
      </c>
      <c r="CW157" s="181">
        <f t="shared" si="751"/>
        <v>58362438.903927222</v>
      </c>
      <c r="CX157" s="181">
        <f t="shared" si="751"/>
        <v>58727756.101802461</v>
      </c>
      <c r="CY157" s="181">
        <f t="shared" si="751"/>
        <v>59095363.380464196</v>
      </c>
      <c r="CZ157" s="181">
        <f t="shared" si="751"/>
        <v>59627773.33331693</v>
      </c>
      <c r="DA157" s="181">
        <f t="shared" si="751"/>
        <v>60001017.398806453</v>
      </c>
      <c r="DB157" s="181">
        <f t="shared" si="751"/>
        <v>60376592.689007953</v>
      </c>
      <c r="DC157" s="181">
        <f t="shared" si="751"/>
        <v>60754522.364198394</v>
      </c>
      <c r="DD157" s="181">
        <f t="shared" ref="DD157:EI157" si="752">IFERROR(DD132*DD156*DD12,0)</f>
        <v>61134819.452350654</v>
      </c>
      <c r="DE157" s="181">
        <f t="shared" si="752"/>
        <v>61517497.107601538</v>
      </c>
      <c r="DF157" s="181">
        <f t="shared" si="752"/>
        <v>61902564.910547227</v>
      </c>
      <c r="DG157" s="181">
        <f t="shared" si="752"/>
        <v>62290046.604497783</v>
      </c>
      <c r="DH157" s="181">
        <f t="shared" si="752"/>
        <v>62679955.547176838</v>
      </c>
      <c r="DI157" s="181">
        <f t="shared" si="752"/>
        <v>63072303.418623671</v>
      </c>
      <c r="DJ157" s="181">
        <f t="shared" si="752"/>
        <v>63467105.464134693</v>
      </c>
      <c r="DK157" s="181">
        <f t="shared" si="752"/>
        <v>63864380.603647776</v>
      </c>
      <c r="DL157" s="181">
        <f t="shared" si="752"/>
        <v>64438935.215487428</v>
      </c>
      <c r="DM157" s="181">
        <f t="shared" si="752"/>
        <v>64842296.914289325</v>
      </c>
      <c r="DN157" s="181">
        <f t="shared" si="752"/>
        <v>65248177.978890881</v>
      </c>
      <c r="DO157" s="181">
        <f t="shared" si="752"/>
        <v>65656603.406108126</v>
      </c>
      <c r="DP157" s="181">
        <f t="shared" si="752"/>
        <v>66067587.281723171</v>
      </c>
      <c r="DQ157" s="181">
        <f t="shared" si="752"/>
        <v>66481143.827734306</v>
      </c>
      <c r="DR157" s="181">
        <f t="shared" si="752"/>
        <v>66897283.418181196</v>
      </c>
      <c r="DS157" s="181">
        <f t="shared" si="752"/>
        <v>67316031.679153115</v>
      </c>
      <c r="DT157" s="181">
        <f t="shared" si="752"/>
        <v>67737403.052956954</v>
      </c>
      <c r="DU157" s="181">
        <f t="shared" si="752"/>
        <v>68161412.121548474</v>
      </c>
      <c r="DV157" s="181">
        <f t="shared" si="752"/>
        <v>68588069.522753596</v>
      </c>
      <c r="DW157" s="181">
        <f t="shared" si="752"/>
        <v>69017401.527776867</v>
      </c>
      <c r="DX157" s="181">
        <f t="shared" si="752"/>
        <v>69637434.159743771</v>
      </c>
      <c r="DY157" s="181">
        <f t="shared" si="752"/>
        <v>70073336.342835858</v>
      </c>
      <c r="DZ157" s="181">
        <f t="shared" si="752"/>
        <v>70511965.172035068</v>
      </c>
      <c r="EA157" s="181">
        <f t="shared" si="752"/>
        <v>70953341.642333135</v>
      </c>
      <c r="EB157" s="181">
        <f t="shared" si="752"/>
        <v>71397482.977589458</v>
      </c>
      <c r="EC157" s="181">
        <f t="shared" si="752"/>
        <v>71844404.554111391</v>
      </c>
      <c r="ED157" s="181">
        <f t="shared" si="752"/>
        <v>72294117.604756758</v>
      </c>
      <c r="EE157" s="181">
        <f t="shared" si="752"/>
        <v>72746649.787555769</v>
      </c>
      <c r="EF157" s="181">
        <f t="shared" si="752"/>
        <v>73202016.717213944</v>
      </c>
      <c r="EG157" s="181">
        <f t="shared" si="752"/>
        <v>73660234.159211531</v>
      </c>
      <c r="EH157" s="181">
        <f t="shared" si="752"/>
        <v>74121313.632022798</v>
      </c>
      <c r="EI157" s="181">
        <f t="shared" si="752"/>
        <v>74585283.489953876</v>
      </c>
      <c r="EJ157" s="181">
        <f t="shared" ref="EJ157:FO157" si="753">IFERROR(EJ132*EJ156*EJ12,0)</f>
        <v>75254390.945317999</v>
      </c>
      <c r="EK157" s="181">
        <f t="shared" si="753"/>
        <v>75725457.282812074</v>
      </c>
      <c r="EL157" s="181">
        <f t="shared" si="753"/>
        <v>76199465.935679093</v>
      </c>
      <c r="EM157" s="181">
        <f t="shared" si="753"/>
        <v>76676446.0218236</v>
      </c>
      <c r="EN157" s="181">
        <f t="shared" si="753"/>
        <v>77156414.006506234</v>
      </c>
      <c r="EO157" s="181">
        <f t="shared" si="753"/>
        <v>77639384.31208396</v>
      </c>
      <c r="EP157" s="181">
        <f t="shared" si="753"/>
        <v>78125375.706032872</v>
      </c>
      <c r="EQ157" s="181">
        <f t="shared" si="753"/>
        <v>78614411.434229746</v>
      </c>
      <c r="ER157" s="181">
        <f t="shared" si="753"/>
        <v>79106510.580373973</v>
      </c>
      <c r="ES157" s="181">
        <f t="shared" si="753"/>
        <v>79601690.189263165</v>
      </c>
      <c r="ET157" s="181">
        <f t="shared" si="753"/>
        <v>80099962.732554555</v>
      </c>
      <c r="EU157" s="181">
        <f t="shared" si="753"/>
        <v>80601358.812678024</v>
      </c>
      <c r="EV157" s="181">
        <f t="shared" si="753"/>
        <v>81323422.141907305</v>
      </c>
      <c r="EW157" s="181">
        <f t="shared" si="753"/>
        <v>81832480.781243533</v>
      </c>
      <c r="EX157" s="181">
        <f t="shared" si="753"/>
        <v>82344719.077013686</v>
      </c>
      <c r="EY157" s="181">
        <f t="shared" si="753"/>
        <v>82860168.455616459</v>
      </c>
      <c r="EZ157" s="181">
        <f t="shared" si="753"/>
        <v>0</v>
      </c>
      <c r="FA157" s="181">
        <f t="shared" si="753"/>
        <v>0</v>
      </c>
      <c r="FB157" s="181">
        <f t="shared" si="753"/>
        <v>0</v>
      </c>
      <c r="FC157" s="181">
        <f t="shared" si="753"/>
        <v>0</v>
      </c>
      <c r="FD157" s="181">
        <f t="shared" si="753"/>
        <v>0</v>
      </c>
      <c r="FE157" s="181">
        <f t="shared" si="753"/>
        <v>0</v>
      </c>
      <c r="FF157" s="181">
        <f t="shared" si="753"/>
        <v>0</v>
      </c>
      <c r="FG157" s="181">
        <f t="shared" si="753"/>
        <v>0</v>
      </c>
      <c r="FH157" s="181">
        <f t="shared" si="753"/>
        <v>0</v>
      </c>
      <c r="FI157" s="181">
        <f t="shared" si="753"/>
        <v>0</v>
      </c>
      <c r="FJ157" s="181">
        <f t="shared" si="753"/>
        <v>0</v>
      </c>
      <c r="FK157" s="181">
        <f t="shared" si="753"/>
        <v>0</v>
      </c>
      <c r="FL157" s="181">
        <f t="shared" si="753"/>
        <v>0</v>
      </c>
      <c r="FM157" s="181">
        <f t="shared" si="753"/>
        <v>0</v>
      </c>
      <c r="FN157" s="181">
        <f t="shared" si="753"/>
        <v>0</v>
      </c>
      <c r="FO157" s="181">
        <f t="shared" si="753"/>
        <v>0</v>
      </c>
      <c r="FP157" s="181">
        <f t="shared" ref="FP157:GU157" si="754">IFERROR(FP132*FP156*FP12,0)</f>
        <v>0</v>
      </c>
      <c r="FQ157" s="181">
        <f t="shared" si="754"/>
        <v>0</v>
      </c>
      <c r="FR157" s="181">
        <f t="shared" si="754"/>
        <v>0</v>
      </c>
      <c r="FS157" s="181">
        <f t="shared" si="754"/>
        <v>0</v>
      </c>
      <c r="FT157" s="181">
        <f t="shared" si="754"/>
        <v>0</v>
      </c>
      <c r="FU157" s="181">
        <f t="shared" si="754"/>
        <v>0</v>
      </c>
      <c r="FV157" s="181">
        <f t="shared" si="754"/>
        <v>0</v>
      </c>
      <c r="FW157" s="181">
        <f t="shared" si="754"/>
        <v>0</v>
      </c>
      <c r="FX157" s="181">
        <f t="shared" si="754"/>
        <v>0</v>
      </c>
      <c r="FY157" s="181">
        <f t="shared" si="754"/>
        <v>0</v>
      </c>
      <c r="FZ157" s="181">
        <f t="shared" si="754"/>
        <v>0</v>
      </c>
      <c r="GA157" s="181">
        <f t="shared" si="754"/>
        <v>0</v>
      </c>
      <c r="GB157" s="181">
        <f t="shared" si="754"/>
        <v>0</v>
      </c>
      <c r="GC157" s="181">
        <f t="shared" si="754"/>
        <v>0</v>
      </c>
      <c r="GD157" s="181">
        <f t="shared" si="754"/>
        <v>0</v>
      </c>
      <c r="GE157" s="181">
        <f t="shared" si="754"/>
        <v>0</v>
      </c>
      <c r="GF157" s="181">
        <f t="shared" si="754"/>
        <v>0</v>
      </c>
      <c r="GG157" s="181">
        <f t="shared" si="754"/>
        <v>0</v>
      </c>
      <c r="GH157" s="181">
        <f t="shared" si="754"/>
        <v>0</v>
      </c>
      <c r="GI157" s="181">
        <f t="shared" si="754"/>
        <v>0</v>
      </c>
      <c r="GJ157" s="181">
        <f t="shared" si="754"/>
        <v>0</v>
      </c>
      <c r="GK157" s="181">
        <f t="shared" si="754"/>
        <v>0</v>
      </c>
      <c r="GL157" s="181">
        <f t="shared" si="754"/>
        <v>0</v>
      </c>
      <c r="GM157" s="181">
        <f t="shared" si="754"/>
        <v>0</v>
      </c>
      <c r="GN157" s="181">
        <f t="shared" si="754"/>
        <v>0</v>
      </c>
      <c r="GO157" s="181">
        <f t="shared" si="754"/>
        <v>0</v>
      </c>
      <c r="GP157" s="181">
        <f t="shared" si="754"/>
        <v>0</v>
      </c>
      <c r="GQ157" s="181">
        <f t="shared" si="754"/>
        <v>0</v>
      </c>
      <c r="GR157" s="181">
        <f t="shared" si="754"/>
        <v>0</v>
      </c>
      <c r="GS157" s="181">
        <f t="shared" si="754"/>
        <v>0</v>
      </c>
      <c r="GT157" s="181">
        <f t="shared" si="754"/>
        <v>0</v>
      </c>
      <c r="GU157" s="181">
        <f t="shared" si="754"/>
        <v>0</v>
      </c>
      <c r="GV157" s="181">
        <f t="shared" ref="GV157:GW157" si="755">IFERROR(GV132*GV156*GV12,0)</f>
        <v>0</v>
      </c>
      <c r="GW157" s="181">
        <f t="shared" si="755"/>
        <v>0</v>
      </c>
    </row>
    <row r="158" spans="1:205" x14ac:dyDescent="0.3">
      <c r="F158" s="7"/>
      <c r="L158" s="181"/>
      <c r="M158" s="181"/>
      <c r="N158" s="181"/>
      <c r="O158" s="181"/>
      <c r="P158" s="181"/>
      <c r="Q158" s="181"/>
      <c r="R158" s="181"/>
      <c r="S158" s="181"/>
      <c r="T158" s="181"/>
      <c r="U158" s="181"/>
      <c r="V158" s="181"/>
      <c r="W158" s="181"/>
      <c r="X158" s="181"/>
      <c r="Y158" s="181"/>
      <c r="Z158" s="181"/>
      <c r="AA158" s="181"/>
      <c r="AB158" s="181"/>
      <c r="AC158" s="181"/>
      <c r="AD158" s="181"/>
      <c r="AE158" s="181"/>
      <c r="AF158" s="181"/>
      <c r="AG158" s="181"/>
      <c r="AH158" s="181"/>
      <c r="AI158" s="181"/>
      <c r="AJ158" s="181"/>
      <c r="AK158" s="181"/>
      <c r="AL158" s="181"/>
      <c r="AM158" s="181"/>
      <c r="AN158" s="181"/>
      <c r="AO158" s="181"/>
      <c r="AP158" s="181"/>
      <c r="AQ158" s="181"/>
      <c r="AR158" s="181"/>
      <c r="AS158" s="181"/>
      <c r="AT158" s="181"/>
      <c r="AU158" s="181"/>
      <c r="AV158" s="181"/>
      <c r="AW158" s="181"/>
      <c r="AX158" s="181"/>
      <c r="AY158" s="181"/>
      <c r="AZ158" s="181"/>
      <c r="BA158" s="181"/>
      <c r="BB158" s="181"/>
      <c r="BC158" s="181"/>
      <c r="BD158" s="181"/>
      <c r="BE158" s="181"/>
      <c r="BF158" s="181"/>
      <c r="BG158" s="181"/>
      <c r="BH158" s="181"/>
      <c r="BI158" s="181"/>
      <c r="BJ158" s="181"/>
      <c r="BK158" s="181"/>
      <c r="BL158" s="181"/>
      <c r="BM158" s="181"/>
      <c r="BN158" s="181"/>
      <c r="BO158" s="181"/>
      <c r="BP158" s="181"/>
      <c r="BQ158" s="181"/>
      <c r="BR158" s="181"/>
      <c r="BS158" s="181"/>
      <c r="BT158" s="181"/>
      <c r="BU158" s="181"/>
      <c r="BV158" s="181"/>
      <c r="BW158" s="181"/>
      <c r="BX158" s="181"/>
      <c r="BY158" s="181"/>
      <c r="BZ158" s="181"/>
      <c r="CA158" s="181"/>
      <c r="CB158" s="181"/>
      <c r="CC158" s="181"/>
      <c r="CD158" s="181"/>
      <c r="CE158" s="181"/>
      <c r="CF158" s="181"/>
      <c r="CG158" s="181"/>
      <c r="CH158" s="181"/>
      <c r="CI158" s="181"/>
      <c r="CJ158" s="181"/>
      <c r="CK158" s="181"/>
      <c r="CL158" s="181"/>
      <c r="CM158" s="181"/>
      <c r="CN158" s="181"/>
      <c r="CO158" s="181"/>
      <c r="CP158" s="181"/>
      <c r="CQ158" s="181"/>
      <c r="CR158" s="181"/>
      <c r="CS158" s="181"/>
      <c r="CT158" s="181"/>
      <c r="CU158" s="181"/>
      <c r="CV158" s="181"/>
      <c r="CW158" s="181"/>
      <c r="CX158" s="181"/>
      <c r="CY158" s="181"/>
      <c r="CZ158" s="181"/>
      <c r="DA158" s="181"/>
      <c r="DB158" s="181"/>
      <c r="DC158" s="181"/>
      <c r="DD158" s="181"/>
      <c r="DE158" s="181"/>
      <c r="DF158" s="181"/>
      <c r="DG158" s="181"/>
      <c r="DH158" s="181"/>
      <c r="DI158" s="181"/>
      <c r="DJ158" s="181"/>
      <c r="DK158" s="181"/>
      <c r="DL158" s="181"/>
      <c r="DM158" s="181"/>
      <c r="DN158" s="181"/>
      <c r="DO158" s="181"/>
      <c r="DP158" s="181"/>
      <c r="DQ158" s="181"/>
      <c r="DR158" s="181"/>
      <c r="DS158" s="181"/>
      <c r="DT158" s="181"/>
      <c r="DU158" s="181"/>
      <c r="DV158" s="181"/>
      <c r="DW158" s="181"/>
      <c r="DX158" s="181"/>
      <c r="DY158" s="181"/>
      <c r="DZ158" s="181"/>
      <c r="EA158" s="181"/>
      <c r="EB158" s="181"/>
      <c r="EC158" s="181"/>
      <c r="ED158" s="181"/>
      <c r="EE158" s="181"/>
      <c r="EF158" s="181"/>
      <c r="EG158" s="181"/>
      <c r="EH158" s="181"/>
      <c r="EI158" s="181"/>
      <c r="EJ158" s="181"/>
      <c r="EK158" s="181"/>
      <c r="EL158" s="181"/>
      <c r="EM158" s="181"/>
      <c r="EN158" s="181"/>
      <c r="EO158" s="181"/>
      <c r="EP158" s="181"/>
      <c r="EQ158" s="181"/>
      <c r="ER158" s="181"/>
      <c r="ES158" s="181"/>
      <c r="ET158" s="181"/>
      <c r="EU158" s="181"/>
      <c r="EV158" s="181"/>
      <c r="EW158" s="181"/>
      <c r="EX158" s="181"/>
      <c r="EY158" s="181"/>
      <c r="EZ158" s="181"/>
      <c r="FA158" s="181"/>
      <c r="FB158" s="181"/>
      <c r="FC158" s="181"/>
      <c r="FD158" s="181"/>
      <c r="FE158" s="181"/>
      <c r="FF158" s="181"/>
      <c r="FG158" s="181"/>
      <c r="FH158" s="181"/>
      <c r="FI158" s="181"/>
      <c r="FJ158" s="181"/>
      <c r="FK158" s="181"/>
      <c r="FL158" s="181"/>
      <c r="FM158" s="181"/>
      <c r="FN158" s="181"/>
      <c r="FO158" s="181"/>
      <c r="FP158" s="181"/>
      <c r="FQ158" s="181"/>
      <c r="FR158" s="181"/>
      <c r="FS158" s="181"/>
      <c r="FT158" s="181"/>
      <c r="FU158" s="181"/>
      <c r="FV158" s="181"/>
      <c r="FW158" s="181"/>
      <c r="FX158" s="181"/>
      <c r="FY158" s="181"/>
      <c r="FZ158" s="181"/>
      <c r="GA158" s="181"/>
      <c r="GB158" s="181"/>
      <c r="GC158" s="181"/>
      <c r="GD158" s="181"/>
      <c r="GE158" s="181"/>
      <c r="GF158" s="181"/>
      <c r="GG158" s="181"/>
      <c r="GH158" s="181"/>
      <c r="GI158" s="181"/>
      <c r="GJ158" s="181"/>
      <c r="GK158" s="181"/>
      <c r="GL158" s="181"/>
      <c r="GM158" s="181"/>
      <c r="GN158" s="181"/>
      <c r="GO158" s="181"/>
      <c r="GP158" s="181"/>
      <c r="GQ158" s="181"/>
      <c r="GR158" s="181"/>
      <c r="GS158" s="181"/>
      <c r="GT158" s="181"/>
      <c r="GU158" s="181"/>
      <c r="GV158" s="181"/>
      <c r="GW158" s="181"/>
    </row>
    <row r="159" spans="1:205" x14ac:dyDescent="0.3">
      <c r="D159" s="141" t="s">
        <v>843</v>
      </c>
      <c r="F159" s="7"/>
      <c r="L159" s="181"/>
      <c r="M159" s="181"/>
      <c r="N159" s="181"/>
      <c r="O159" s="181"/>
      <c r="P159" s="181"/>
      <c r="Q159" s="181"/>
      <c r="R159" s="181"/>
      <c r="S159" s="181"/>
      <c r="T159" s="181"/>
      <c r="U159" s="181"/>
      <c r="V159" s="181"/>
      <c r="W159" s="181"/>
      <c r="X159" s="181"/>
      <c r="Y159" s="181"/>
      <c r="Z159" s="181"/>
      <c r="AA159" s="181"/>
      <c r="AB159" s="181"/>
      <c r="AC159" s="181"/>
      <c r="AD159" s="181"/>
      <c r="AE159" s="181"/>
      <c r="AF159" s="181"/>
      <c r="AG159" s="181"/>
      <c r="AH159" s="181"/>
      <c r="AI159" s="181"/>
      <c r="AJ159" s="181"/>
      <c r="AK159" s="181"/>
      <c r="AL159" s="181"/>
      <c r="AM159" s="181"/>
      <c r="AN159" s="181"/>
      <c r="AO159" s="181"/>
      <c r="AP159" s="181"/>
      <c r="AQ159" s="181"/>
      <c r="AR159" s="181"/>
      <c r="AS159" s="181"/>
      <c r="AT159" s="181"/>
      <c r="AU159" s="181"/>
      <c r="AV159" s="181"/>
      <c r="AW159" s="181"/>
      <c r="AX159" s="181"/>
      <c r="AY159" s="181"/>
      <c r="AZ159" s="181"/>
      <c r="BA159" s="181"/>
      <c r="BB159" s="181"/>
      <c r="BC159" s="181"/>
      <c r="BD159" s="181"/>
      <c r="BE159" s="181"/>
      <c r="BF159" s="181"/>
      <c r="BG159" s="181"/>
      <c r="BH159" s="181"/>
      <c r="BI159" s="181"/>
      <c r="BJ159" s="181"/>
      <c r="BK159" s="181"/>
      <c r="BL159" s="181"/>
      <c r="BM159" s="181"/>
      <c r="BN159" s="181"/>
      <c r="BO159" s="181"/>
      <c r="BP159" s="181"/>
      <c r="BQ159" s="181"/>
      <c r="BR159" s="181"/>
      <c r="BS159" s="181"/>
      <c r="BT159" s="181"/>
      <c r="BU159" s="181"/>
      <c r="BV159" s="181"/>
      <c r="BW159" s="181"/>
      <c r="BX159" s="181"/>
      <c r="BY159" s="181"/>
      <c r="BZ159" s="181"/>
      <c r="CA159" s="181"/>
      <c r="CB159" s="181"/>
      <c r="CC159" s="181"/>
      <c r="CD159" s="181"/>
      <c r="CE159" s="181"/>
      <c r="CF159" s="181"/>
      <c r="CG159" s="181"/>
      <c r="CH159" s="181"/>
      <c r="CI159" s="181"/>
      <c r="CJ159" s="181"/>
      <c r="CK159" s="181"/>
      <c r="CL159" s="181"/>
      <c r="CM159" s="181"/>
      <c r="CN159" s="181"/>
      <c r="CO159" s="181"/>
      <c r="CP159" s="181"/>
      <c r="CQ159" s="181"/>
      <c r="CR159" s="181"/>
      <c r="CS159" s="181"/>
      <c r="CT159" s="181"/>
      <c r="CU159" s="181"/>
      <c r="CV159" s="181"/>
      <c r="CW159" s="181"/>
      <c r="CX159" s="181"/>
      <c r="CY159" s="181"/>
      <c r="CZ159" s="181"/>
      <c r="DA159" s="181"/>
      <c r="DB159" s="181"/>
      <c r="DC159" s="181"/>
      <c r="DD159" s="181"/>
      <c r="DE159" s="181"/>
      <c r="DF159" s="181"/>
      <c r="DG159" s="181"/>
      <c r="DH159" s="181"/>
      <c r="DI159" s="181"/>
      <c r="DJ159" s="181"/>
      <c r="DK159" s="181"/>
      <c r="DL159" s="181"/>
      <c r="DM159" s="181"/>
      <c r="DN159" s="181"/>
      <c r="DO159" s="181"/>
      <c r="DP159" s="181"/>
      <c r="DQ159" s="181"/>
      <c r="DR159" s="181"/>
      <c r="DS159" s="181"/>
      <c r="DT159" s="181"/>
      <c r="DU159" s="181"/>
      <c r="DV159" s="181"/>
      <c r="DW159" s="181"/>
      <c r="DX159" s="181"/>
      <c r="DY159" s="181"/>
      <c r="DZ159" s="181"/>
      <c r="EA159" s="181"/>
      <c r="EB159" s="181"/>
      <c r="EC159" s="181"/>
      <c r="ED159" s="181"/>
      <c r="EE159" s="181"/>
      <c r="EF159" s="181"/>
      <c r="EG159" s="181"/>
      <c r="EH159" s="181"/>
      <c r="EI159" s="181"/>
      <c r="EJ159" s="181"/>
      <c r="EK159" s="181"/>
      <c r="EL159" s="181"/>
      <c r="EM159" s="181"/>
      <c r="EN159" s="181"/>
      <c r="EO159" s="181"/>
      <c r="EP159" s="181"/>
      <c r="EQ159" s="181"/>
      <c r="ER159" s="181"/>
      <c r="ES159" s="181"/>
      <c r="ET159" s="181"/>
      <c r="EU159" s="181"/>
      <c r="EV159" s="181"/>
      <c r="EW159" s="181"/>
      <c r="EX159" s="181"/>
      <c r="EY159" s="181"/>
      <c r="EZ159" s="181"/>
      <c r="FA159" s="181"/>
      <c r="FB159" s="181"/>
      <c r="FC159" s="181"/>
      <c r="FD159" s="181"/>
      <c r="FE159" s="181"/>
      <c r="FF159" s="181"/>
      <c r="FG159" s="181"/>
      <c r="FH159" s="181"/>
      <c r="FI159" s="181"/>
      <c r="FJ159" s="181"/>
      <c r="FK159" s="181"/>
      <c r="FL159" s="181"/>
      <c r="FM159" s="181"/>
      <c r="FN159" s="181"/>
      <c r="FO159" s="181"/>
      <c r="FP159" s="181"/>
      <c r="FQ159" s="181"/>
      <c r="FR159" s="181"/>
      <c r="FS159" s="181"/>
      <c r="FT159" s="181"/>
      <c r="FU159" s="181"/>
      <c r="FV159" s="181"/>
      <c r="FW159" s="181"/>
      <c r="FX159" s="181"/>
      <c r="FY159" s="181"/>
      <c r="FZ159" s="181"/>
      <c r="GA159" s="181"/>
      <c r="GB159" s="181"/>
      <c r="GC159" s="181"/>
      <c r="GD159" s="181"/>
      <c r="GE159" s="181"/>
      <c r="GF159" s="181"/>
      <c r="GG159" s="181"/>
      <c r="GH159" s="181"/>
      <c r="GI159" s="181"/>
      <c r="GJ159" s="181"/>
      <c r="GK159" s="181"/>
      <c r="GL159" s="181"/>
      <c r="GM159" s="181"/>
      <c r="GN159" s="181"/>
      <c r="GO159" s="181"/>
      <c r="GP159" s="181"/>
      <c r="GQ159" s="181"/>
      <c r="GR159" s="181"/>
      <c r="GS159" s="181"/>
      <c r="GT159" s="181"/>
      <c r="GU159" s="181"/>
      <c r="GV159" s="181"/>
      <c r="GW159" s="181"/>
    </row>
    <row r="160" spans="1:205" x14ac:dyDescent="0.3">
      <c r="D160" s="141" t="s">
        <v>299</v>
      </c>
      <c r="E160" s="127" t="s">
        <v>572</v>
      </c>
      <c r="F160" s="7"/>
      <c r="L160" s="181">
        <f>K163</f>
        <v>0</v>
      </c>
      <c r="M160" s="181">
        <f t="shared" ref="M160:BX160" si="756">L163</f>
        <v>0</v>
      </c>
      <c r="N160" s="181">
        <f t="shared" si="756"/>
        <v>0</v>
      </c>
      <c r="O160" s="181">
        <f t="shared" si="756"/>
        <v>0</v>
      </c>
      <c r="P160" s="181">
        <f t="shared" si="756"/>
        <v>0</v>
      </c>
      <c r="Q160" s="181">
        <f t="shared" si="756"/>
        <v>0</v>
      </c>
      <c r="R160" s="181">
        <f t="shared" si="756"/>
        <v>0</v>
      </c>
      <c r="S160" s="181">
        <f t="shared" si="756"/>
        <v>0</v>
      </c>
      <c r="T160" s="181">
        <f t="shared" si="756"/>
        <v>0</v>
      </c>
      <c r="U160" s="181">
        <f t="shared" si="756"/>
        <v>0</v>
      </c>
      <c r="V160" s="181">
        <f t="shared" si="756"/>
        <v>0</v>
      </c>
      <c r="W160" s="181">
        <f t="shared" si="756"/>
        <v>0</v>
      </c>
      <c r="X160" s="181">
        <f t="shared" si="756"/>
        <v>0</v>
      </c>
      <c r="Y160" s="181">
        <f t="shared" si="756"/>
        <v>0</v>
      </c>
      <c r="Z160" s="181">
        <f t="shared" si="756"/>
        <v>0</v>
      </c>
      <c r="AA160" s="181">
        <f t="shared" si="756"/>
        <v>0</v>
      </c>
      <c r="AB160" s="181">
        <f t="shared" si="756"/>
        <v>0</v>
      </c>
      <c r="AC160" s="181">
        <f t="shared" si="756"/>
        <v>0</v>
      </c>
      <c r="AD160" s="181">
        <f t="shared" si="756"/>
        <v>0</v>
      </c>
      <c r="AE160" s="181">
        <f t="shared" si="756"/>
        <v>0</v>
      </c>
      <c r="AF160" s="181">
        <f t="shared" si="756"/>
        <v>0</v>
      </c>
      <c r="AG160" s="181">
        <f t="shared" si="756"/>
        <v>0</v>
      </c>
      <c r="AH160" s="181">
        <f t="shared" si="756"/>
        <v>0</v>
      </c>
      <c r="AI160" s="181">
        <f t="shared" si="756"/>
        <v>0</v>
      </c>
      <c r="AJ160" s="181">
        <f t="shared" si="756"/>
        <v>0</v>
      </c>
      <c r="AK160" s="181">
        <f t="shared" si="756"/>
        <v>0</v>
      </c>
      <c r="AL160" s="181">
        <f t="shared" si="756"/>
        <v>0</v>
      </c>
      <c r="AM160" s="181">
        <f t="shared" si="756"/>
        <v>0</v>
      </c>
      <c r="AN160" s="181">
        <f t="shared" si="756"/>
        <v>0</v>
      </c>
      <c r="AO160" s="181">
        <f t="shared" si="756"/>
        <v>0</v>
      </c>
      <c r="AP160" s="181">
        <f t="shared" si="756"/>
        <v>0</v>
      </c>
      <c r="AQ160" s="181">
        <f t="shared" si="756"/>
        <v>0</v>
      </c>
      <c r="AR160" s="181">
        <f t="shared" si="756"/>
        <v>0</v>
      </c>
      <c r="AS160" s="181">
        <f t="shared" si="756"/>
        <v>0</v>
      </c>
      <c r="AT160" s="181">
        <f t="shared" si="756"/>
        <v>0</v>
      </c>
      <c r="AU160" s="181">
        <f t="shared" si="756"/>
        <v>0</v>
      </c>
      <c r="AV160" s="181">
        <f t="shared" si="756"/>
        <v>0</v>
      </c>
      <c r="AW160" s="181">
        <f t="shared" si="756"/>
        <v>0</v>
      </c>
      <c r="AX160" s="181">
        <f t="shared" si="756"/>
        <v>0</v>
      </c>
      <c r="AY160" s="181">
        <f t="shared" si="756"/>
        <v>0</v>
      </c>
      <c r="AZ160" s="181">
        <f t="shared" si="756"/>
        <v>0</v>
      </c>
      <c r="BA160" s="181">
        <f t="shared" si="756"/>
        <v>0</v>
      </c>
      <c r="BB160" s="181">
        <f t="shared" si="756"/>
        <v>0</v>
      </c>
      <c r="BC160" s="181">
        <f t="shared" si="756"/>
        <v>0</v>
      </c>
      <c r="BD160" s="181">
        <f t="shared" si="756"/>
        <v>0</v>
      </c>
      <c r="BE160" s="181">
        <f t="shared" si="756"/>
        <v>66635753.429221012</v>
      </c>
      <c r="BF160" s="181">
        <f t="shared" si="756"/>
        <v>67092358.394590385</v>
      </c>
      <c r="BG160" s="181">
        <f t="shared" si="756"/>
        <v>67281832.089877039</v>
      </c>
      <c r="BH160" s="181">
        <f t="shared" si="756"/>
        <v>67652571.905341864</v>
      </c>
      <c r="BI160" s="181">
        <f t="shared" si="756"/>
        <v>68114129.064639986</v>
      </c>
      <c r="BJ160" s="181">
        <f t="shared" si="756"/>
        <v>68579988.025909469</v>
      </c>
      <c r="BK160" s="181">
        <f t="shared" si="756"/>
        <v>68778773.516190648</v>
      </c>
      <c r="BL160" s="181">
        <f t="shared" si="756"/>
        <v>69158883.499896884</v>
      </c>
      <c r="BM160" s="181">
        <f t="shared" si="756"/>
        <v>69592918.639570937</v>
      </c>
      <c r="BN160" s="181">
        <f t="shared" si="756"/>
        <v>69977570.560667127</v>
      </c>
      <c r="BO160" s="181">
        <f t="shared" si="756"/>
        <v>70276133.479117662</v>
      </c>
      <c r="BP160" s="181">
        <f t="shared" si="756"/>
        <v>70665615.948955312</v>
      </c>
      <c r="BQ160" s="181">
        <f t="shared" si="756"/>
        <v>71146033.168863356</v>
      </c>
      <c r="BR160" s="181">
        <f t="shared" si="756"/>
        <v>71630870.248322055</v>
      </c>
      <c r="BS160" s="181">
        <f t="shared" si="756"/>
        <v>71848752.386302277</v>
      </c>
      <c r="BT160" s="181">
        <f t="shared" si="756"/>
        <v>72248078.729918957</v>
      </c>
      <c r="BU160" s="181">
        <f t="shared" si="756"/>
        <v>72738401.487241864</v>
      </c>
      <c r="BV160" s="181">
        <f t="shared" si="756"/>
        <v>73233206.110386625</v>
      </c>
      <c r="BW160" s="181">
        <f t="shared" si="756"/>
        <v>73461118.047905251</v>
      </c>
      <c r="BX160" s="181">
        <f t="shared" si="756"/>
        <v>73870537.065290883</v>
      </c>
      <c r="BY160" s="181">
        <f t="shared" ref="BY160:EJ160" si="757">BX163</f>
        <v>74317953.66857256</v>
      </c>
      <c r="BZ160" s="181">
        <f t="shared" si="757"/>
        <v>74822645.184001833</v>
      </c>
      <c r="CA160" s="181">
        <f t="shared" si="757"/>
        <v>75060505.758714885</v>
      </c>
      <c r="CB160" s="181">
        <f t="shared" si="757"/>
        <v>75479935.779084891</v>
      </c>
      <c r="CC160" s="181">
        <f t="shared" si="757"/>
        <v>75990488.144718885</v>
      </c>
      <c r="CD160" s="181">
        <f t="shared" si="757"/>
        <v>76415185.490065739</v>
      </c>
      <c r="CE160" s="181">
        <f t="shared" si="757"/>
        <v>76754044.316559792</v>
      </c>
      <c r="CF160" s="181">
        <f t="shared" si="757"/>
        <v>77184075.112316102</v>
      </c>
      <c r="CG160" s="181">
        <f t="shared" si="757"/>
        <v>77705294.658327669</v>
      </c>
      <c r="CH160" s="181">
        <f t="shared" si="757"/>
        <v>78231189.473968163</v>
      </c>
      <c r="CI160" s="181">
        <f t="shared" si="757"/>
        <v>78490385.781611905</v>
      </c>
      <c r="CJ160" s="181">
        <f t="shared" si="757"/>
        <v>78931285.283131212</v>
      </c>
      <c r="CK160" s="181">
        <f t="shared" si="757"/>
        <v>79406299.594100967</v>
      </c>
      <c r="CL160" s="181">
        <f t="shared" si="757"/>
        <v>79942841.511353046</v>
      </c>
      <c r="CM160" s="181">
        <f t="shared" si="757"/>
        <v>80212751.413123012</v>
      </c>
      <c r="CN160" s="181">
        <f t="shared" si="757"/>
        <v>80664431.66990304</v>
      </c>
      <c r="CO160" s="181">
        <f t="shared" si="757"/>
        <v>81207436.291452259</v>
      </c>
      <c r="CP160" s="181">
        <f t="shared" si="757"/>
        <v>81755252.54911238</v>
      </c>
      <c r="CQ160" s="181">
        <f t="shared" si="757"/>
        <v>82036507.209142193</v>
      </c>
      <c r="CR160" s="181">
        <f t="shared" si="757"/>
        <v>82499603.341553435</v>
      </c>
      <c r="CS160" s="181">
        <f t="shared" si="757"/>
        <v>83054095.349646479</v>
      </c>
      <c r="CT160" s="181">
        <f t="shared" si="757"/>
        <v>83523007.18088305</v>
      </c>
      <c r="CU160" s="181">
        <f t="shared" si="757"/>
        <v>83906357.054655597</v>
      </c>
      <c r="CV160" s="181">
        <f t="shared" si="757"/>
        <v>84381157.594408885</v>
      </c>
      <c r="CW160" s="181">
        <f t="shared" si="757"/>
        <v>84885891.618059486</v>
      </c>
      <c r="CX160" s="181">
        <f t="shared" si="757"/>
        <v>85456732.934437007</v>
      </c>
      <c r="CY160" s="181">
        <f t="shared" si="757"/>
        <v>85761156.456052095</v>
      </c>
      <c r="CZ160" s="181">
        <f t="shared" si="757"/>
        <v>86247566.690076113</v>
      </c>
      <c r="DA160" s="181">
        <f t="shared" si="757"/>
        <v>86825518.841780543</v>
      </c>
      <c r="DB160" s="181">
        <f t="shared" si="757"/>
        <v>87408501.38964656</v>
      </c>
      <c r="DC160" s="181">
        <f t="shared" si="757"/>
        <v>87725141.975074559</v>
      </c>
      <c r="DD160" s="181">
        <f t="shared" si="757"/>
        <v>88223845.858542025</v>
      </c>
      <c r="DE160" s="181">
        <f t="shared" si="757"/>
        <v>88814168.669121265</v>
      </c>
      <c r="DF160" s="181">
        <f t="shared" si="757"/>
        <v>89409599.31319809</v>
      </c>
      <c r="DG160" s="181">
        <f t="shared" si="757"/>
        <v>89738765.743865639</v>
      </c>
      <c r="DH160" s="181">
        <f t="shared" si="757"/>
        <v>90250073.993870929</v>
      </c>
      <c r="DI160" s="181">
        <f t="shared" si="757"/>
        <v>90786812.897485211</v>
      </c>
      <c r="DJ160" s="181">
        <f t="shared" si="757"/>
        <v>91304126.96739234</v>
      </c>
      <c r="DK160" s="181">
        <f t="shared" si="757"/>
        <v>91736181.830485135</v>
      </c>
      <c r="DL160" s="181">
        <f t="shared" si="757"/>
        <v>92259992.451409683</v>
      </c>
      <c r="DM160" s="181">
        <f t="shared" si="757"/>
        <v>92875579.270705208</v>
      </c>
      <c r="DN160" s="181">
        <f t="shared" si="757"/>
        <v>93496432.066809922</v>
      </c>
      <c r="DO160" s="181">
        <f t="shared" si="757"/>
        <v>93851179.423556224</v>
      </c>
      <c r="DP160" s="181">
        <f t="shared" si="757"/>
        <v>94388228.96031341</v>
      </c>
      <c r="DQ160" s="181">
        <f t="shared" si="757"/>
        <v>95017137.626176298</v>
      </c>
      <c r="DR160" s="181">
        <f t="shared" si="757"/>
        <v>95651395.660389528</v>
      </c>
      <c r="DS160" s="181">
        <f t="shared" si="757"/>
        <v>96019631.98244451</v>
      </c>
      <c r="DT160" s="181">
        <f t="shared" si="757"/>
        <v>96570255.043360338</v>
      </c>
      <c r="DU160" s="181">
        <f t="shared" si="757"/>
        <v>97141459.702161774</v>
      </c>
      <c r="DV160" s="181">
        <f t="shared" si="757"/>
        <v>97789014.507315069</v>
      </c>
      <c r="DW160" s="181">
        <f t="shared" si="757"/>
        <v>98170630.640349284</v>
      </c>
      <c r="DX160" s="181">
        <f t="shared" si="757"/>
        <v>98734717.387298316</v>
      </c>
      <c r="DY160" s="181">
        <f t="shared" si="757"/>
        <v>99390832.62729764</v>
      </c>
      <c r="DZ160" s="181">
        <f t="shared" si="757"/>
        <v>99962003.340741694</v>
      </c>
      <c r="EA160" s="181">
        <f t="shared" si="757"/>
        <v>100448251.72022507</v>
      </c>
      <c r="EB160" s="181">
        <f t="shared" si="757"/>
        <v>101026595.3315195</v>
      </c>
      <c r="EC160" s="181">
        <f t="shared" si="757"/>
        <v>101697056.74319492</v>
      </c>
      <c r="ED160" s="181">
        <f t="shared" si="757"/>
        <v>102373127.62983933</v>
      </c>
      <c r="EE160" s="181">
        <f t="shared" si="757"/>
        <v>102783437.95164916</v>
      </c>
      <c r="EF160" s="181">
        <f t="shared" si="757"/>
        <v>103376398.76385823</v>
      </c>
      <c r="EG160" s="181">
        <f t="shared" si="757"/>
        <v>103984719.27130422</v>
      </c>
      <c r="EH160" s="181">
        <f t="shared" si="757"/>
        <v>104675109.32591672</v>
      </c>
      <c r="EI160" s="181">
        <f t="shared" si="757"/>
        <v>105099828.24073435</v>
      </c>
      <c r="EJ160" s="181">
        <f t="shared" si="757"/>
        <v>105707287.97021054</v>
      </c>
      <c r="EK160" s="181">
        <f t="shared" ref="EK160:GV160" si="758">EJ163</f>
        <v>106407047.88651185</v>
      </c>
      <c r="EL160" s="181">
        <f t="shared" si="758"/>
        <v>107112600.67553987</v>
      </c>
      <c r="EM160" s="181">
        <f t="shared" si="758"/>
        <v>107552577.02895497</v>
      </c>
      <c r="EN160" s="181">
        <f t="shared" si="758"/>
        <v>108175389.84198655</v>
      </c>
      <c r="EO160" s="181">
        <f t="shared" si="758"/>
        <v>108890599.0160705</v>
      </c>
      <c r="EP160" s="181">
        <f t="shared" si="758"/>
        <v>109521233.29745741</v>
      </c>
      <c r="EQ160" s="181">
        <f t="shared" si="758"/>
        <v>110067317.18920462</v>
      </c>
      <c r="ER160" s="181">
        <f t="shared" si="758"/>
        <v>110705871.12886496</v>
      </c>
      <c r="ES160" s="181">
        <f t="shared" si="758"/>
        <v>111354161.34575519</v>
      </c>
      <c r="ET160" s="181">
        <f t="shared" si="758"/>
        <v>112090680.27892987</v>
      </c>
      <c r="EU160" s="181">
        <f t="shared" si="758"/>
        <v>112561816.17536151</v>
      </c>
      <c r="EV160" s="181">
        <f t="shared" si="758"/>
        <v>113215983.86309944</v>
      </c>
      <c r="EW160" s="181">
        <f t="shared" si="758"/>
        <v>113962744.32214154</v>
      </c>
      <c r="EX160" s="181">
        <f t="shared" si="758"/>
        <v>114715591.86185764</v>
      </c>
      <c r="EY160" s="181">
        <f t="shared" si="758"/>
        <v>115203158.35087641</v>
      </c>
      <c r="EZ160" s="181">
        <f t="shared" si="758"/>
        <v>115873859.63036001</v>
      </c>
      <c r="FA160" s="181">
        <f t="shared" si="758"/>
        <v>0</v>
      </c>
      <c r="FB160" s="181">
        <f t="shared" si="758"/>
        <v>0</v>
      </c>
      <c r="FC160" s="181">
        <f t="shared" si="758"/>
        <v>0</v>
      </c>
      <c r="FD160" s="181">
        <f t="shared" si="758"/>
        <v>0</v>
      </c>
      <c r="FE160" s="181">
        <f t="shared" si="758"/>
        <v>0</v>
      </c>
      <c r="FF160" s="181">
        <f t="shared" si="758"/>
        <v>0</v>
      </c>
      <c r="FG160" s="181">
        <f t="shared" si="758"/>
        <v>0</v>
      </c>
      <c r="FH160" s="181">
        <f t="shared" si="758"/>
        <v>0</v>
      </c>
      <c r="FI160" s="181">
        <f t="shared" si="758"/>
        <v>0</v>
      </c>
      <c r="FJ160" s="181">
        <f t="shared" si="758"/>
        <v>0</v>
      </c>
      <c r="FK160" s="181">
        <f t="shared" si="758"/>
        <v>0</v>
      </c>
      <c r="FL160" s="181">
        <f t="shared" si="758"/>
        <v>0</v>
      </c>
      <c r="FM160" s="181">
        <f t="shared" si="758"/>
        <v>0</v>
      </c>
      <c r="FN160" s="181">
        <f t="shared" si="758"/>
        <v>0</v>
      </c>
      <c r="FO160" s="181">
        <f t="shared" si="758"/>
        <v>0</v>
      </c>
      <c r="FP160" s="181">
        <f t="shared" si="758"/>
        <v>0</v>
      </c>
      <c r="FQ160" s="181">
        <f t="shared" si="758"/>
        <v>0</v>
      </c>
      <c r="FR160" s="181">
        <f t="shared" si="758"/>
        <v>0</v>
      </c>
      <c r="FS160" s="181">
        <f t="shared" si="758"/>
        <v>0</v>
      </c>
      <c r="FT160" s="181">
        <f t="shared" si="758"/>
        <v>0</v>
      </c>
      <c r="FU160" s="181">
        <f t="shared" si="758"/>
        <v>0</v>
      </c>
      <c r="FV160" s="181">
        <f t="shared" si="758"/>
        <v>0</v>
      </c>
      <c r="FW160" s="181">
        <f t="shared" si="758"/>
        <v>0</v>
      </c>
      <c r="FX160" s="181">
        <f t="shared" si="758"/>
        <v>0</v>
      </c>
      <c r="FY160" s="181">
        <f t="shared" si="758"/>
        <v>0</v>
      </c>
      <c r="FZ160" s="181">
        <f t="shared" si="758"/>
        <v>0</v>
      </c>
      <c r="GA160" s="181">
        <f t="shared" si="758"/>
        <v>0</v>
      </c>
      <c r="GB160" s="181">
        <f t="shared" si="758"/>
        <v>0</v>
      </c>
      <c r="GC160" s="181">
        <f t="shared" si="758"/>
        <v>0</v>
      </c>
      <c r="GD160" s="181">
        <f t="shared" si="758"/>
        <v>0</v>
      </c>
      <c r="GE160" s="181">
        <f t="shared" si="758"/>
        <v>0</v>
      </c>
      <c r="GF160" s="181">
        <f t="shared" si="758"/>
        <v>0</v>
      </c>
      <c r="GG160" s="181">
        <f t="shared" si="758"/>
        <v>0</v>
      </c>
      <c r="GH160" s="181">
        <f t="shared" si="758"/>
        <v>0</v>
      </c>
      <c r="GI160" s="181">
        <f t="shared" si="758"/>
        <v>0</v>
      </c>
      <c r="GJ160" s="181">
        <f t="shared" si="758"/>
        <v>0</v>
      </c>
      <c r="GK160" s="181">
        <f t="shared" si="758"/>
        <v>0</v>
      </c>
      <c r="GL160" s="181">
        <f t="shared" si="758"/>
        <v>0</v>
      </c>
      <c r="GM160" s="181">
        <f t="shared" si="758"/>
        <v>0</v>
      </c>
      <c r="GN160" s="181">
        <f t="shared" si="758"/>
        <v>0</v>
      </c>
      <c r="GO160" s="181">
        <f t="shared" si="758"/>
        <v>0</v>
      </c>
      <c r="GP160" s="181">
        <f t="shared" si="758"/>
        <v>0</v>
      </c>
      <c r="GQ160" s="181">
        <f t="shared" si="758"/>
        <v>0</v>
      </c>
      <c r="GR160" s="181">
        <f t="shared" si="758"/>
        <v>0</v>
      </c>
      <c r="GS160" s="181">
        <f t="shared" si="758"/>
        <v>0</v>
      </c>
      <c r="GT160" s="181">
        <f t="shared" si="758"/>
        <v>0</v>
      </c>
      <c r="GU160" s="181">
        <f t="shared" si="758"/>
        <v>0</v>
      </c>
      <c r="GV160" s="181">
        <f t="shared" si="758"/>
        <v>0</v>
      </c>
      <c r="GW160" s="181">
        <f t="shared" ref="GW160" si="759">GV163</f>
        <v>0</v>
      </c>
    </row>
    <row r="161" spans="4:205" x14ac:dyDescent="0.3">
      <c r="D161" s="141" t="s">
        <v>580</v>
      </c>
      <c r="E161" s="127" t="s">
        <v>572</v>
      </c>
      <c r="F161" s="7"/>
      <c r="L161" s="181">
        <f>L153</f>
        <v>0</v>
      </c>
      <c r="M161" s="181">
        <f t="shared" ref="M161:BX161" si="760">M153</f>
        <v>0</v>
      </c>
      <c r="N161" s="181">
        <f t="shared" si="760"/>
        <v>0</v>
      </c>
      <c r="O161" s="181">
        <f t="shared" si="760"/>
        <v>0</v>
      </c>
      <c r="P161" s="181">
        <f t="shared" si="760"/>
        <v>0</v>
      </c>
      <c r="Q161" s="181">
        <f t="shared" si="760"/>
        <v>0</v>
      </c>
      <c r="R161" s="181">
        <f t="shared" si="760"/>
        <v>0</v>
      </c>
      <c r="S161" s="181">
        <f t="shared" si="760"/>
        <v>0</v>
      </c>
      <c r="T161" s="181">
        <f t="shared" si="760"/>
        <v>0</v>
      </c>
      <c r="U161" s="181">
        <f t="shared" si="760"/>
        <v>0</v>
      </c>
      <c r="V161" s="181">
        <f t="shared" si="760"/>
        <v>0</v>
      </c>
      <c r="W161" s="181">
        <f t="shared" si="760"/>
        <v>0</v>
      </c>
      <c r="X161" s="181">
        <f t="shared" si="760"/>
        <v>0</v>
      </c>
      <c r="Y161" s="181">
        <f t="shared" si="760"/>
        <v>0</v>
      </c>
      <c r="Z161" s="181">
        <f t="shared" si="760"/>
        <v>0</v>
      </c>
      <c r="AA161" s="181">
        <f t="shared" si="760"/>
        <v>0</v>
      </c>
      <c r="AB161" s="181">
        <f t="shared" si="760"/>
        <v>0</v>
      </c>
      <c r="AC161" s="181">
        <f t="shared" si="760"/>
        <v>0</v>
      </c>
      <c r="AD161" s="181">
        <f t="shared" si="760"/>
        <v>0</v>
      </c>
      <c r="AE161" s="181">
        <f t="shared" si="760"/>
        <v>0</v>
      </c>
      <c r="AF161" s="181">
        <f t="shared" si="760"/>
        <v>0</v>
      </c>
      <c r="AG161" s="181">
        <f t="shared" si="760"/>
        <v>0</v>
      </c>
      <c r="AH161" s="181">
        <f t="shared" si="760"/>
        <v>0</v>
      </c>
      <c r="AI161" s="181">
        <f t="shared" si="760"/>
        <v>0</v>
      </c>
      <c r="AJ161" s="181">
        <f t="shared" si="760"/>
        <v>0</v>
      </c>
      <c r="AK161" s="181">
        <f t="shared" si="760"/>
        <v>0</v>
      </c>
      <c r="AL161" s="181">
        <f t="shared" si="760"/>
        <v>0</v>
      </c>
      <c r="AM161" s="181">
        <f t="shared" si="760"/>
        <v>0</v>
      </c>
      <c r="AN161" s="181">
        <f t="shared" si="760"/>
        <v>0</v>
      </c>
      <c r="AO161" s="181">
        <f t="shared" si="760"/>
        <v>0</v>
      </c>
      <c r="AP161" s="181">
        <f t="shared" si="760"/>
        <v>0</v>
      </c>
      <c r="AQ161" s="181">
        <f t="shared" si="760"/>
        <v>0</v>
      </c>
      <c r="AR161" s="181">
        <f t="shared" si="760"/>
        <v>0</v>
      </c>
      <c r="AS161" s="181">
        <f t="shared" si="760"/>
        <v>0</v>
      </c>
      <c r="AT161" s="181">
        <f t="shared" si="760"/>
        <v>0</v>
      </c>
      <c r="AU161" s="181">
        <f t="shared" si="760"/>
        <v>0</v>
      </c>
      <c r="AV161" s="181">
        <f t="shared" si="760"/>
        <v>0</v>
      </c>
      <c r="AW161" s="181">
        <f t="shared" si="760"/>
        <v>0</v>
      </c>
      <c r="AX161" s="181">
        <f t="shared" si="760"/>
        <v>0</v>
      </c>
      <c r="AY161" s="181">
        <f t="shared" si="760"/>
        <v>0</v>
      </c>
      <c r="AZ161" s="181">
        <f t="shared" si="760"/>
        <v>0</v>
      </c>
      <c r="BA161" s="181">
        <f t="shared" si="760"/>
        <v>0</v>
      </c>
      <c r="BB161" s="181">
        <f t="shared" si="760"/>
        <v>0</v>
      </c>
      <c r="BC161" s="181">
        <f t="shared" si="760"/>
        <v>0</v>
      </c>
      <c r="BD161" s="181">
        <f t="shared" si="760"/>
        <v>66635753.429221012</v>
      </c>
      <c r="BE161" s="181">
        <f t="shared" si="760"/>
        <v>67092358.394590385</v>
      </c>
      <c r="BF161" s="181">
        <f t="shared" si="760"/>
        <v>67281832.089877039</v>
      </c>
      <c r="BG161" s="181">
        <f t="shared" si="760"/>
        <v>67652571.905341864</v>
      </c>
      <c r="BH161" s="181">
        <f t="shared" si="760"/>
        <v>68114129.06464</v>
      </c>
      <c r="BI161" s="181">
        <f t="shared" si="760"/>
        <v>68579988.025909483</v>
      </c>
      <c r="BJ161" s="181">
        <f t="shared" si="760"/>
        <v>68778773.516190648</v>
      </c>
      <c r="BK161" s="181">
        <f t="shared" si="760"/>
        <v>69158883.499896869</v>
      </c>
      <c r="BL161" s="181">
        <f t="shared" si="760"/>
        <v>69592918.639570922</v>
      </c>
      <c r="BM161" s="181">
        <f t="shared" si="760"/>
        <v>69977570.560667127</v>
      </c>
      <c r="BN161" s="181">
        <f t="shared" si="760"/>
        <v>70276133.479117677</v>
      </c>
      <c r="BO161" s="181">
        <f t="shared" si="760"/>
        <v>70665615.948955327</v>
      </c>
      <c r="BP161" s="181">
        <f t="shared" si="760"/>
        <v>71146033.168863371</v>
      </c>
      <c r="BQ161" s="181">
        <f t="shared" si="760"/>
        <v>71630870.248322085</v>
      </c>
      <c r="BR161" s="181">
        <f t="shared" si="760"/>
        <v>71848752.386302292</v>
      </c>
      <c r="BS161" s="181">
        <f t="shared" si="760"/>
        <v>72248078.729918957</v>
      </c>
      <c r="BT161" s="181">
        <f t="shared" si="760"/>
        <v>72738401.487241849</v>
      </c>
      <c r="BU161" s="181">
        <f t="shared" si="760"/>
        <v>73233206.110386595</v>
      </c>
      <c r="BV161" s="181">
        <f t="shared" si="760"/>
        <v>73461118.047905222</v>
      </c>
      <c r="BW161" s="181">
        <f t="shared" si="760"/>
        <v>73870537.065290853</v>
      </c>
      <c r="BX161" s="181">
        <f t="shared" si="760"/>
        <v>74317953.668572515</v>
      </c>
      <c r="BY161" s="181">
        <f t="shared" ref="BY161:EJ161" si="761">BY153</f>
        <v>74822645.184001803</v>
      </c>
      <c r="BZ161" s="181">
        <f t="shared" si="761"/>
        <v>75060505.758714855</v>
      </c>
      <c r="CA161" s="181">
        <f t="shared" si="761"/>
        <v>75479935.779084861</v>
      </c>
      <c r="CB161" s="181">
        <f t="shared" si="761"/>
        <v>75990488.144718841</v>
      </c>
      <c r="CC161" s="181">
        <f t="shared" si="761"/>
        <v>76415185.490065694</v>
      </c>
      <c r="CD161" s="181">
        <f t="shared" si="761"/>
        <v>76754044.316559732</v>
      </c>
      <c r="CE161" s="181">
        <f t="shared" si="761"/>
        <v>77184075.112316042</v>
      </c>
      <c r="CF161" s="181">
        <f t="shared" si="761"/>
        <v>77705294.658327624</v>
      </c>
      <c r="CG161" s="181">
        <f t="shared" si="761"/>
        <v>78231189.473968104</v>
      </c>
      <c r="CH161" s="181">
        <f t="shared" si="761"/>
        <v>78490385.78161186</v>
      </c>
      <c r="CI161" s="181">
        <f t="shared" si="761"/>
        <v>78931285.283131167</v>
      </c>
      <c r="CJ161" s="181">
        <f t="shared" si="761"/>
        <v>79406299.594100922</v>
      </c>
      <c r="CK161" s="181">
        <f t="shared" si="761"/>
        <v>79942841.511353016</v>
      </c>
      <c r="CL161" s="181">
        <f t="shared" si="761"/>
        <v>80212751.413122982</v>
      </c>
      <c r="CM161" s="181">
        <f t="shared" si="761"/>
        <v>80664431.66990301</v>
      </c>
      <c r="CN161" s="181">
        <f t="shared" si="761"/>
        <v>81207436.291452229</v>
      </c>
      <c r="CO161" s="181">
        <f t="shared" si="761"/>
        <v>81755252.549112335</v>
      </c>
      <c r="CP161" s="181">
        <f t="shared" si="761"/>
        <v>82036507.209142163</v>
      </c>
      <c r="CQ161" s="181">
        <f t="shared" si="761"/>
        <v>82499603.34155342</v>
      </c>
      <c r="CR161" s="181">
        <f t="shared" si="761"/>
        <v>83054095.349646449</v>
      </c>
      <c r="CS161" s="181">
        <f t="shared" si="761"/>
        <v>83523007.180883005</v>
      </c>
      <c r="CT161" s="181">
        <f t="shared" si="761"/>
        <v>83906357.054655537</v>
      </c>
      <c r="CU161" s="181">
        <f t="shared" si="761"/>
        <v>84381157.59440884</v>
      </c>
      <c r="CV161" s="181">
        <f t="shared" si="761"/>
        <v>84885891.618059456</v>
      </c>
      <c r="CW161" s="181">
        <f t="shared" si="761"/>
        <v>85456732.934436977</v>
      </c>
      <c r="CX161" s="181">
        <f t="shared" si="761"/>
        <v>85761156.456052065</v>
      </c>
      <c r="CY161" s="181">
        <f t="shared" si="761"/>
        <v>86247566.690076083</v>
      </c>
      <c r="CZ161" s="181">
        <f t="shared" si="761"/>
        <v>86825518.841780514</v>
      </c>
      <c r="DA161" s="181">
        <f t="shared" si="761"/>
        <v>87408501.38964653</v>
      </c>
      <c r="DB161" s="181">
        <f t="shared" si="761"/>
        <v>87725141.97507453</v>
      </c>
      <c r="DC161" s="181">
        <f t="shared" si="761"/>
        <v>88223845.858541995</v>
      </c>
      <c r="DD161" s="181">
        <f t="shared" si="761"/>
        <v>88814168.669121236</v>
      </c>
      <c r="DE161" s="181">
        <f t="shared" si="761"/>
        <v>89409599.31319806</v>
      </c>
      <c r="DF161" s="181">
        <f t="shared" si="761"/>
        <v>89738765.743865594</v>
      </c>
      <c r="DG161" s="181">
        <f t="shared" si="761"/>
        <v>90250073.993870899</v>
      </c>
      <c r="DH161" s="181">
        <f t="shared" si="761"/>
        <v>90786812.897485182</v>
      </c>
      <c r="DI161" s="181">
        <f t="shared" si="761"/>
        <v>91304126.967392325</v>
      </c>
      <c r="DJ161" s="181">
        <f t="shared" si="761"/>
        <v>91736181.83048512</v>
      </c>
      <c r="DK161" s="181">
        <f t="shared" si="761"/>
        <v>92259992.451409653</v>
      </c>
      <c r="DL161" s="181">
        <f t="shared" si="761"/>
        <v>92875579.270705163</v>
      </c>
      <c r="DM161" s="181">
        <f t="shared" si="761"/>
        <v>93496432.066809878</v>
      </c>
      <c r="DN161" s="181">
        <f t="shared" si="761"/>
        <v>93851179.423556179</v>
      </c>
      <c r="DO161" s="181">
        <f t="shared" si="761"/>
        <v>94388228.96031338</v>
      </c>
      <c r="DP161" s="181">
        <f t="shared" si="761"/>
        <v>95017137.626176253</v>
      </c>
      <c r="DQ161" s="181">
        <f t="shared" si="761"/>
        <v>95651395.660389498</v>
      </c>
      <c r="DR161" s="181">
        <f t="shared" si="761"/>
        <v>96019631.98244448</v>
      </c>
      <c r="DS161" s="181">
        <f t="shared" si="761"/>
        <v>96570255.043360308</v>
      </c>
      <c r="DT161" s="181">
        <f t="shared" si="761"/>
        <v>97141459.702161729</v>
      </c>
      <c r="DU161" s="181">
        <f t="shared" si="761"/>
        <v>97789014.507315025</v>
      </c>
      <c r="DV161" s="181">
        <f t="shared" si="761"/>
        <v>98170630.640349239</v>
      </c>
      <c r="DW161" s="181">
        <f t="shared" si="761"/>
        <v>98734717.387298286</v>
      </c>
      <c r="DX161" s="181">
        <f t="shared" si="761"/>
        <v>99390832.62729761</v>
      </c>
      <c r="DY161" s="181">
        <f t="shared" si="761"/>
        <v>99962003.340741664</v>
      </c>
      <c r="DZ161" s="181">
        <f t="shared" si="761"/>
        <v>100448251.72022502</v>
      </c>
      <c r="EA161" s="181">
        <f t="shared" si="761"/>
        <v>101026595.33151944</v>
      </c>
      <c r="EB161" s="181">
        <f t="shared" si="761"/>
        <v>101697056.74319485</v>
      </c>
      <c r="EC161" s="181">
        <f t="shared" si="761"/>
        <v>102373127.62983927</v>
      </c>
      <c r="ED161" s="181">
        <f t="shared" si="761"/>
        <v>102783437.9516491</v>
      </c>
      <c r="EE161" s="181">
        <f t="shared" si="761"/>
        <v>103376398.76385817</v>
      </c>
      <c r="EF161" s="181">
        <f t="shared" si="761"/>
        <v>103984719.27130418</v>
      </c>
      <c r="EG161" s="181">
        <f t="shared" si="761"/>
        <v>104675109.32591666</v>
      </c>
      <c r="EH161" s="181">
        <f t="shared" si="761"/>
        <v>105099828.24073429</v>
      </c>
      <c r="EI161" s="181">
        <f t="shared" si="761"/>
        <v>105707287.97021048</v>
      </c>
      <c r="EJ161" s="181">
        <f t="shared" si="761"/>
        <v>106407047.88651179</v>
      </c>
      <c r="EK161" s="181">
        <f t="shared" ref="EK161:GV161" si="762">EK153</f>
        <v>107112600.67553981</v>
      </c>
      <c r="EL161" s="181">
        <f t="shared" si="762"/>
        <v>107552577.02895491</v>
      </c>
      <c r="EM161" s="181">
        <f t="shared" si="762"/>
        <v>108175389.84198649</v>
      </c>
      <c r="EN161" s="181">
        <f t="shared" si="762"/>
        <v>108890599.01607044</v>
      </c>
      <c r="EO161" s="181">
        <f t="shared" si="762"/>
        <v>109521233.29745735</v>
      </c>
      <c r="EP161" s="181">
        <f t="shared" si="762"/>
        <v>110067317.18920456</v>
      </c>
      <c r="EQ161" s="181">
        <f t="shared" si="762"/>
        <v>110705871.12886491</v>
      </c>
      <c r="ER161" s="181">
        <f t="shared" si="762"/>
        <v>111354161.34575514</v>
      </c>
      <c r="ES161" s="181">
        <f t="shared" si="762"/>
        <v>112090680.27892983</v>
      </c>
      <c r="ET161" s="181">
        <f t="shared" si="762"/>
        <v>112561816.17536147</v>
      </c>
      <c r="EU161" s="181">
        <f t="shared" si="762"/>
        <v>113215983.86309938</v>
      </c>
      <c r="EV161" s="181">
        <f t="shared" si="762"/>
        <v>113962744.32214148</v>
      </c>
      <c r="EW161" s="181">
        <f t="shared" si="762"/>
        <v>114715591.86185758</v>
      </c>
      <c r="EX161" s="181">
        <f t="shared" si="762"/>
        <v>115203158.35087636</v>
      </c>
      <c r="EY161" s="181">
        <f t="shared" si="762"/>
        <v>115873859.63035996</v>
      </c>
      <c r="EZ161" s="181">
        <f t="shared" si="762"/>
        <v>0</v>
      </c>
      <c r="FA161" s="181">
        <f t="shared" si="762"/>
        <v>0</v>
      </c>
      <c r="FB161" s="181">
        <f t="shared" si="762"/>
        <v>0</v>
      </c>
      <c r="FC161" s="181">
        <f t="shared" si="762"/>
        <v>0</v>
      </c>
      <c r="FD161" s="181">
        <f t="shared" si="762"/>
        <v>0</v>
      </c>
      <c r="FE161" s="181">
        <f t="shared" si="762"/>
        <v>0</v>
      </c>
      <c r="FF161" s="181">
        <f t="shared" si="762"/>
        <v>0</v>
      </c>
      <c r="FG161" s="181">
        <f t="shared" si="762"/>
        <v>0</v>
      </c>
      <c r="FH161" s="181">
        <f t="shared" si="762"/>
        <v>0</v>
      </c>
      <c r="FI161" s="181">
        <f t="shared" si="762"/>
        <v>0</v>
      </c>
      <c r="FJ161" s="181">
        <f t="shared" si="762"/>
        <v>0</v>
      </c>
      <c r="FK161" s="181">
        <f t="shared" si="762"/>
        <v>0</v>
      </c>
      <c r="FL161" s="181">
        <f t="shared" si="762"/>
        <v>0</v>
      </c>
      <c r="FM161" s="181">
        <f t="shared" si="762"/>
        <v>0</v>
      </c>
      <c r="FN161" s="181">
        <f t="shared" si="762"/>
        <v>0</v>
      </c>
      <c r="FO161" s="181">
        <f t="shared" si="762"/>
        <v>0</v>
      </c>
      <c r="FP161" s="181">
        <f t="shared" si="762"/>
        <v>0</v>
      </c>
      <c r="FQ161" s="181">
        <f t="shared" si="762"/>
        <v>0</v>
      </c>
      <c r="FR161" s="181">
        <f t="shared" si="762"/>
        <v>0</v>
      </c>
      <c r="FS161" s="181">
        <f t="shared" si="762"/>
        <v>0</v>
      </c>
      <c r="FT161" s="181">
        <f t="shared" si="762"/>
        <v>0</v>
      </c>
      <c r="FU161" s="181">
        <f t="shared" si="762"/>
        <v>0</v>
      </c>
      <c r="FV161" s="181">
        <f t="shared" si="762"/>
        <v>0</v>
      </c>
      <c r="FW161" s="181">
        <f t="shared" si="762"/>
        <v>0</v>
      </c>
      <c r="FX161" s="181">
        <f t="shared" si="762"/>
        <v>0</v>
      </c>
      <c r="FY161" s="181">
        <f t="shared" si="762"/>
        <v>0</v>
      </c>
      <c r="FZ161" s="181">
        <f t="shared" si="762"/>
        <v>0</v>
      </c>
      <c r="GA161" s="181">
        <f t="shared" si="762"/>
        <v>0</v>
      </c>
      <c r="GB161" s="181">
        <f t="shared" si="762"/>
        <v>0</v>
      </c>
      <c r="GC161" s="181">
        <f t="shared" si="762"/>
        <v>0</v>
      </c>
      <c r="GD161" s="181">
        <f t="shared" si="762"/>
        <v>0</v>
      </c>
      <c r="GE161" s="181">
        <f t="shared" si="762"/>
        <v>0</v>
      </c>
      <c r="GF161" s="181">
        <f t="shared" si="762"/>
        <v>0</v>
      </c>
      <c r="GG161" s="181">
        <f t="shared" si="762"/>
        <v>0</v>
      </c>
      <c r="GH161" s="181">
        <f t="shared" si="762"/>
        <v>0</v>
      </c>
      <c r="GI161" s="181">
        <f t="shared" si="762"/>
        <v>0</v>
      </c>
      <c r="GJ161" s="181">
        <f t="shared" si="762"/>
        <v>0</v>
      </c>
      <c r="GK161" s="181">
        <f t="shared" si="762"/>
        <v>0</v>
      </c>
      <c r="GL161" s="181">
        <f t="shared" si="762"/>
        <v>0</v>
      </c>
      <c r="GM161" s="181">
        <f t="shared" si="762"/>
        <v>0</v>
      </c>
      <c r="GN161" s="181">
        <f t="shared" si="762"/>
        <v>0</v>
      </c>
      <c r="GO161" s="181">
        <f t="shared" si="762"/>
        <v>0</v>
      </c>
      <c r="GP161" s="181">
        <f t="shared" si="762"/>
        <v>0</v>
      </c>
      <c r="GQ161" s="181">
        <f t="shared" si="762"/>
        <v>0</v>
      </c>
      <c r="GR161" s="181">
        <f t="shared" si="762"/>
        <v>0</v>
      </c>
      <c r="GS161" s="181">
        <f t="shared" si="762"/>
        <v>0</v>
      </c>
      <c r="GT161" s="181">
        <f t="shared" si="762"/>
        <v>0</v>
      </c>
      <c r="GU161" s="181">
        <f t="shared" si="762"/>
        <v>0</v>
      </c>
      <c r="GV161" s="181">
        <f t="shared" si="762"/>
        <v>0</v>
      </c>
      <c r="GW161" s="181">
        <f t="shared" ref="GW161" si="763">GW153</f>
        <v>0</v>
      </c>
    </row>
    <row r="162" spans="4:205" x14ac:dyDescent="0.3">
      <c r="D162" s="141" t="s">
        <v>581</v>
      </c>
      <c r="E162" s="127" t="s">
        <v>572</v>
      </c>
      <c r="F162" s="7"/>
      <c r="L162" s="181">
        <f>K161</f>
        <v>0</v>
      </c>
      <c r="M162" s="181">
        <f t="shared" ref="M162:BX162" si="764">L161</f>
        <v>0</v>
      </c>
      <c r="N162" s="181">
        <f t="shared" si="764"/>
        <v>0</v>
      </c>
      <c r="O162" s="181">
        <f t="shared" si="764"/>
        <v>0</v>
      </c>
      <c r="P162" s="181">
        <f t="shared" si="764"/>
        <v>0</v>
      </c>
      <c r="Q162" s="181">
        <f t="shared" si="764"/>
        <v>0</v>
      </c>
      <c r="R162" s="181">
        <f t="shared" si="764"/>
        <v>0</v>
      </c>
      <c r="S162" s="181">
        <f t="shared" si="764"/>
        <v>0</v>
      </c>
      <c r="T162" s="181">
        <f t="shared" si="764"/>
        <v>0</v>
      </c>
      <c r="U162" s="181">
        <f t="shared" si="764"/>
        <v>0</v>
      </c>
      <c r="V162" s="181">
        <f t="shared" si="764"/>
        <v>0</v>
      </c>
      <c r="W162" s="181">
        <f t="shared" si="764"/>
        <v>0</v>
      </c>
      <c r="X162" s="181">
        <f t="shared" si="764"/>
        <v>0</v>
      </c>
      <c r="Y162" s="181">
        <f t="shared" si="764"/>
        <v>0</v>
      </c>
      <c r="Z162" s="181">
        <f t="shared" si="764"/>
        <v>0</v>
      </c>
      <c r="AA162" s="181">
        <f t="shared" si="764"/>
        <v>0</v>
      </c>
      <c r="AB162" s="181">
        <f t="shared" si="764"/>
        <v>0</v>
      </c>
      <c r="AC162" s="181">
        <f t="shared" si="764"/>
        <v>0</v>
      </c>
      <c r="AD162" s="181">
        <f t="shared" si="764"/>
        <v>0</v>
      </c>
      <c r="AE162" s="181">
        <f t="shared" si="764"/>
        <v>0</v>
      </c>
      <c r="AF162" s="181">
        <f t="shared" si="764"/>
        <v>0</v>
      </c>
      <c r="AG162" s="181">
        <f t="shared" si="764"/>
        <v>0</v>
      </c>
      <c r="AH162" s="181">
        <f t="shared" si="764"/>
        <v>0</v>
      </c>
      <c r="AI162" s="181">
        <f t="shared" si="764"/>
        <v>0</v>
      </c>
      <c r="AJ162" s="181">
        <f t="shared" si="764"/>
        <v>0</v>
      </c>
      <c r="AK162" s="181">
        <f t="shared" si="764"/>
        <v>0</v>
      </c>
      <c r="AL162" s="181">
        <f t="shared" si="764"/>
        <v>0</v>
      </c>
      <c r="AM162" s="181">
        <f t="shared" si="764"/>
        <v>0</v>
      </c>
      <c r="AN162" s="181">
        <f t="shared" si="764"/>
        <v>0</v>
      </c>
      <c r="AO162" s="181">
        <f t="shared" si="764"/>
        <v>0</v>
      </c>
      <c r="AP162" s="181">
        <f t="shared" si="764"/>
        <v>0</v>
      </c>
      <c r="AQ162" s="181">
        <f t="shared" si="764"/>
        <v>0</v>
      </c>
      <c r="AR162" s="181">
        <f t="shared" si="764"/>
        <v>0</v>
      </c>
      <c r="AS162" s="181">
        <f t="shared" si="764"/>
        <v>0</v>
      </c>
      <c r="AT162" s="181">
        <f t="shared" si="764"/>
        <v>0</v>
      </c>
      <c r="AU162" s="181">
        <f t="shared" si="764"/>
        <v>0</v>
      </c>
      <c r="AV162" s="181">
        <f t="shared" si="764"/>
        <v>0</v>
      </c>
      <c r="AW162" s="181">
        <f t="shared" si="764"/>
        <v>0</v>
      </c>
      <c r="AX162" s="181">
        <f t="shared" si="764"/>
        <v>0</v>
      </c>
      <c r="AY162" s="181">
        <f t="shared" si="764"/>
        <v>0</v>
      </c>
      <c r="AZ162" s="181">
        <f t="shared" si="764"/>
        <v>0</v>
      </c>
      <c r="BA162" s="181">
        <f t="shared" si="764"/>
        <v>0</v>
      </c>
      <c r="BB162" s="181">
        <f t="shared" si="764"/>
        <v>0</v>
      </c>
      <c r="BC162" s="181">
        <f t="shared" si="764"/>
        <v>0</v>
      </c>
      <c r="BD162" s="181">
        <f t="shared" si="764"/>
        <v>0</v>
      </c>
      <c r="BE162" s="181">
        <f t="shared" si="764"/>
        <v>66635753.429221012</v>
      </c>
      <c r="BF162" s="181">
        <f t="shared" si="764"/>
        <v>67092358.394590385</v>
      </c>
      <c r="BG162" s="181">
        <f t="shared" si="764"/>
        <v>67281832.089877039</v>
      </c>
      <c r="BH162" s="181">
        <f t="shared" si="764"/>
        <v>67652571.905341864</v>
      </c>
      <c r="BI162" s="181">
        <f t="shared" si="764"/>
        <v>68114129.06464</v>
      </c>
      <c r="BJ162" s="181">
        <f t="shared" si="764"/>
        <v>68579988.025909483</v>
      </c>
      <c r="BK162" s="181">
        <f t="shared" si="764"/>
        <v>68778773.516190648</v>
      </c>
      <c r="BL162" s="181">
        <f t="shared" si="764"/>
        <v>69158883.499896869</v>
      </c>
      <c r="BM162" s="181">
        <f t="shared" si="764"/>
        <v>69592918.639570922</v>
      </c>
      <c r="BN162" s="181">
        <f t="shared" si="764"/>
        <v>69977570.560667127</v>
      </c>
      <c r="BO162" s="181">
        <f t="shared" si="764"/>
        <v>70276133.479117677</v>
      </c>
      <c r="BP162" s="181">
        <f t="shared" si="764"/>
        <v>70665615.948955327</v>
      </c>
      <c r="BQ162" s="181">
        <f t="shared" si="764"/>
        <v>71146033.168863371</v>
      </c>
      <c r="BR162" s="181">
        <f t="shared" si="764"/>
        <v>71630870.248322085</v>
      </c>
      <c r="BS162" s="181">
        <f t="shared" si="764"/>
        <v>71848752.386302292</v>
      </c>
      <c r="BT162" s="181">
        <f t="shared" si="764"/>
        <v>72248078.729918957</v>
      </c>
      <c r="BU162" s="181">
        <f t="shared" si="764"/>
        <v>72738401.487241849</v>
      </c>
      <c r="BV162" s="181">
        <f t="shared" si="764"/>
        <v>73233206.110386595</v>
      </c>
      <c r="BW162" s="181">
        <f t="shared" si="764"/>
        <v>73461118.047905222</v>
      </c>
      <c r="BX162" s="181">
        <f t="shared" si="764"/>
        <v>73870537.065290853</v>
      </c>
      <c r="BY162" s="181">
        <f t="shared" ref="BY162:EJ162" si="765">BX161</f>
        <v>74317953.668572515</v>
      </c>
      <c r="BZ162" s="181">
        <f t="shared" si="765"/>
        <v>74822645.184001803</v>
      </c>
      <c r="CA162" s="181">
        <f t="shared" si="765"/>
        <v>75060505.758714855</v>
      </c>
      <c r="CB162" s="181">
        <f t="shared" si="765"/>
        <v>75479935.779084861</v>
      </c>
      <c r="CC162" s="181">
        <f t="shared" si="765"/>
        <v>75990488.144718841</v>
      </c>
      <c r="CD162" s="181">
        <f t="shared" si="765"/>
        <v>76415185.490065694</v>
      </c>
      <c r="CE162" s="181">
        <f t="shared" si="765"/>
        <v>76754044.316559732</v>
      </c>
      <c r="CF162" s="181">
        <f t="shared" si="765"/>
        <v>77184075.112316042</v>
      </c>
      <c r="CG162" s="181">
        <f t="shared" si="765"/>
        <v>77705294.658327624</v>
      </c>
      <c r="CH162" s="181">
        <f t="shared" si="765"/>
        <v>78231189.473968104</v>
      </c>
      <c r="CI162" s="181">
        <f t="shared" si="765"/>
        <v>78490385.78161186</v>
      </c>
      <c r="CJ162" s="181">
        <f t="shared" si="765"/>
        <v>78931285.283131167</v>
      </c>
      <c r="CK162" s="181">
        <f t="shared" si="765"/>
        <v>79406299.594100922</v>
      </c>
      <c r="CL162" s="181">
        <f t="shared" si="765"/>
        <v>79942841.511353016</v>
      </c>
      <c r="CM162" s="181">
        <f t="shared" si="765"/>
        <v>80212751.413122982</v>
      </c>
      <c r="CN162" s="181">
        <f t="shared" si="765"/>
        <v>80664431.66990301</v>
      </c>
      <c r="CO162" s="181">
        <f t="shared" si="765"/>
        <v>81207436.291452229</v>
      </c>
      <c r="CP162" s="181">
        <f t="shared" si="765"/>
        <v>81755252.549112335</v>
      </c>
      <c r="CQ162" s="181">
        <f t="shared" si="765"/>
        <v>82036507.209142163</v>
      </c>
      <c r="CR162" s="181">
        <f t="shared" si="765"/>
        <v>82499603.34155342</v>
      </c>
      <c r="CS162" s="181">
        <f t="shared" si="765"/>
        <v>83054095.349646449</v>
      </c>
      <c r="CT162" s="181">
        <f t="shared" si="765"/>
        <v>83523007.180883005</v>
      </c>
      <c r="CU162" s="181">
        <f t="shared" si="765"/>
        <v>83906357.054655537</v>
      </c>
      <c r="CV162" s="181">
        <f t="shared" si="765"/>
        <v>84381157.59440884</v>
      </c>
      <c r="CW162" s="181">
        <f t="shared" si="765"/>
        <v>84885891.618059456</v>
      </c>
      <c r="CX162" s="181">
        <f t="shared" si="765"/>
        <v>85456732.934436977</v>
      </c>
      <c r="CY162" s="181">
        <f t="shared" si="765"/>
        <v>85761156.456052065</v>
      </c>
      <c r="CZ162" s="181">
        <f t="shared" si="765"/>
        <v>86247566.690076083</v>
      </c>
      <c r="DA162" s="181">
        <f t="shared" si="765"/>
        <v>86825518.841780514</v>
      </c>
      <c r="DB162" s="181">
        <f t="shared" si="765"/>
        <v>87408501.38964653</v>
      </c>
      <c r="DC162" s="181">
        <f t="shared" si="765"/>
        <v>87725141.97507453</v>
      </c>
      <c r="DD162" s="181">
        <f t="shared" si="765"/>
        <v>88223845.858541995</v>
      </c>
      <c r="DE162" s="181">
        <f t="shared" si="765"/>
        <v>88814168.669121236</v>
      </c>
      <c r="DF162" s="181">
        <f t="shared" si="765"/>
        <v>89409599.31319806</v>
      </c>
      <c r="DG162" s="181">
        <f t="shared" si="765"/>
        <v>89738765.743865594</v>
      </c>
      <c r="DH162" s="181">
        <f t="shared" si="765"/>
        <v>90250073.993870899</v>
      </c>
      <c r="DI162" s="181">
        <f t="shared" si="765"/>
        <v>90786812.897485182</v>
      </c>
      <c r="DJ162" s="181">
        <f t="shared" si="765"/>
        <v>91304126.967392325</v>
      </c>
      <c r="DK162" s="181">
        <f t="shared" si="765"/>
        <v>91736181.83048512</v>
      </c>
      <c r="DL162" s="181">
        <f t="shared" si="765"/>
        <v>92259992.451409653</v>
      </c>
      <c r="DM162" s="181">
        <f t="shared" si="765"/>
        <v>92875579.270705163</v>
      </c>
      <c r="DN162" s="181">
        <f t="shared" si="765"/>
        <v>93496432.066809878</v>
      </c>
      <c r="DO162" s="181">
        <f t="shared" si="765"/>
        <v>93851179.423556179</v>
      </c>
      <c r="DP162" s="181">
        <f t="shared" si="765"/>
        <v>94388228.96031338</v>
      </c>
      <c r="DQ162" s="181">
        <f t="shared" si="765"/>
        <v>95017137.626176253</v>
      </c>
      <c r="DR162" s="181">
        <f t="shared" si="765"/>
        <v>95651395.660389498</v>
      </c>
      <c r="DS162" s="181">
        <f t="shared" si="765"/>
        <v>96019631.98244448</v>
      </c>
      <c r="DT162" s="181">
        <f t="shared" si="765"/>
        <v>96570255.043360308</v>
      </c>
      <c r="DU162" s="181">
        <f t="shared" si="765"/>
        <v>97141459.702161729</v>
      </c>
      <c r="DV162" s="181">
        <f t="shared" si="765"/>
        <v>97789014.507315025</v>
      </c>
      <c r="DW162" s="181">
        <f t="shared" si="765"/>
        <v>98170630.640349239</v>
      </c>
      <c r="DX162" s="181">
        <f t="shared" si="765"/>
        <v>98734717.387298286</v>
      </c>
      <c r="DY162" s="181">
        <f t="shared" si="765"/>
        <v>99390832.62729761</v>
      </c>
      <c r="DZ162" s="181">
        <f t="shared" si="765"/>
        <v>99962003.340741664</v>
      </c>
      <c r="EA162" s="181">
        <f t="shared" si="765"/>
        <v>100448251.72022502</v>
      </c>
      <c r="EB162" s="181">
        <f t="shared" si="765"/>
        <v>101026595.33151944</v>
      </c>
      <c r="EC162" s="181">
        <f t="shared" si="765"/>
        <v>101697056.74319485</v>
      </c>
      <c r="ED162" s="181">
        <f t="shared" si="765"/>
        <v>102373127.62983927</v>
      </c>
      <c r="EE162" s="181">
        <f t="shared" si="765"/>
        <v>102783437.9516491</v>
      </c>
      <c r="EF162" s="181">
        <f t="shared" si="765"/>
        <v>103376398.76385817</v>
      </c>
      <c r="EG162" s="181">
        <f t="shared" si="765"/>
        <v>103984719.27130418</v>
      </c>
      <c r="EH162" s="181">
        <f t="shared" si="765"/>
        <v>104675109.32591666</v>
      </c>
      <c r="EI162" s="181">
        <f t="shared" si="765"/>
        <v>105099828.24073429</v>
      </c>
      <c r="EJ162" s="181">
        <f t="shared" si="765"/>
        <v>105707287.97021048</v>
      </c>
      <c r="EK162" s="181">
        <f t="shared" ref="EK162:GV162" si="766">EJ161</f>
        <v>106407047.88651179</v>
      </c>
      <c r="EL162" s="181">
        <f t="shared" si="766"/>
        <v>107112600.67553981</v>
      </c>
      <c r="EM162" s="181">
        <f t="shared" si="766"/>
        <v>107552577.02895491</v>
      </c>
      <c r="EN162" s="181">
        <f t="shared" si="766"/>
        <v>108175389.84198649</v>
      </c>
      <c r="EO162" s="181">
        <f t="shared" si="766"/>
        <v>108890599.01607044</v>
      </c>
      <c r="EP162" s="181">
        <f t="shared" si="766"/>
        <v>109521233.29745735</v>
      </c>
      <c r="EQ162" s="181">
        <f t="shared" si="766"/>
        <v>110067317.18920456</v>
      </c>
      <c r="ER162" s="181">
        <f t="shared" si="766"/>
        <v>110705871.12886491</v>
      </c>
      <c r="ES162" s="181">
        <f t="shared" si="766"/>
        <v>111354161.34575514</v>
      </c>
      <c r="ET162" s="181">
        <f t="shared" si="766"/>
        <v>112090680.27892983</v>
      </c>
      <c r="EU162" s="181">
        <f t="shared" si="766"/>
        <v>112561816.17536147</v>
      </c>
      <c r="EV162" s="181">
        <f t="shared" si="766"/>
        <v>113215983.86309938</v>
      </c>
      <c r="EW162" s="181">
        <f t="shared" si="766"/>
        <v>113962744.32214148</v>
      </c>
      <c r="EX162" s="181">
        <f t="shared" si="766"/>
        <v>114715591.86185758</v>
      </c>
      <c r="EY162" s="181">
        <f t="shared" si="766"/>
        <v>115203158.35087636</v>
      </c>
      <c r="EZ162" s="181">
        <f t="shared" si="766"/>
        <v>115873859.63035996</v>
      </c>
      <c r="FA162" s="181">
        <f t="shared" si="766"/>
        <v>0</v>
      </c>
      <c r="FB162" s="181">
        <f t="shared" si="766"/>
        <v>0</v>
      </c>
      <c r="FC162" s="181">
        <f t="shared" si="766"/>
        <v>0</v>
      </c>
      <c r="FD162" s="181">
        <f t="shared" si="766"/>
        <v>0</v>
      </c>
      <c r="FE162" s="181">
        <f t="shared" si="766"/>
        <v>0</v>
      </c>
      <c r="FF162" s="181">
        <f t="shared" si="766"/>
        <v>0</v>
      </c>
      <c r="FG162" s="181">
        <f t="shared" si="766"/>
        <v>0</v>
      </c>
      <c r="FH162" s="181">
        <f t="shared" si="766"/>
        <v>0</v>
      </c>
      <c r="FI162" s="181">
        <f t="shared" si="766"/>
        <v>0</v>
      </c>
      <c r="FJ162" s="181">
        <f t="shared" si="766"/>
        <v>0</v>
      </c>
      <c r="FK162" s="181">
        <f t="shared" si="766"/>
        <v>0</v>
      </c>
      <c r="FL162" s="181">
        <f t="shared" si="766"/>
        <v>0</v>
      </c>
      <c r="FM162" s="181">
        <f t="shared" si="766"/>
        <v>0</v>
      </c>
      <c r="FN162" s="181">
        <f t="shared" si="766"/>
        <v>0</v>
      </c>
      <c r="FO162" s="181">
        <f t="shared" si="766"/>
        <v>0</v>
      </c>
      <c r="FP162" s="181">
        <f t="shared" si="766"/>
        <v>0</v>
      </c>
      <c r="FQ162" s="181">
        <f t="shared" si="766"/>
        <v>0</v>
      </c>
      <c r="FR162" s="181">
        <f t="shared" si="766"/>
        <v>0</v>
      </c>
      <c r="FS162" s="181">
        <f t="shared" si="766"/>
        <v>0</v>
      </c>
      <c r="FT162" s="181">
        <f t="shared" si="766"/>
        <v>0</v>
      </c>
      <c r="FU162" s="181">
        <f t="shared" si="766"/>
        <v>0</v>
      </c>
      <c r="FV162" s="181">
        <f t="shared" si="766"/>
        <v>0</v>
      </c>
      <c r="FW162" s="181">
        <f t="shared" si="766"/>
        <v>0</v>
      </c>
      <c r="FX162" s="181">
        <f t="shared" si="766"/>
        <v>0</v>
      </c>
      <c r="FY162" s="181">
        <f t="shared" si="766"/>
        <v>0</v>
      </c>
      <c r="FZ162" s="181">
        <f t="shared" si="766"/>
        <v>0</v>
      </c>
      <c r="GA162" s="181">
        <f t="shared" si="766"/>
        <v>0</v>
      </c>
      <c r="GB162" s="181">
        <f t="shared" si="766"/>
        <v>0</v>
      </c>
      <c r="GC162" s="181">
        <f t="shared" si="766"/>
        <v>0</v>
      </c>
      <c r="GD162" s="181">
        <f t="shared" si="766"/>
        <v>0</v>
      </c>
      <c r="GE162" s="181">
        <f t="shared" si="766"/>
        <v>0</v>
      </c>
      <c r="GF162" s="181">
        <f t="shared" si="766"/>
        <v>0</v>
      </c>
      <c r="GG162" s="181">
        <f t="shared" si="766"/>
        <v>0</v>
      </c>
      <c r="GH162" s="181">
        <f t="shared" si="766"/>
        <v>0</v>
      </c>
      <c r="GI162" s="181">
        <f t="shared" si="766"/>
        <v>0</v>
      </c>
      <c r="GJ162" s="181">
        <f t="shared" si="766"/>
        <v>0</v>
      </c>
      <c r="GK162" s="181">
        <f t="shared" si="766"/>
        <v>0</v>
      </c>
      <c r="GL162" s="181">
        <f t="shared" si="766"/>
        <v>0</v>
      </c>
      <c r="GM162" s="181">
        <f t="shared" si="766"/>
        <v>0</v>
      </c>
      <c r="GN162" s="181">
        <f t="shared" si="766"/>
        <v>0</v>
      </c>
      <c r="GO162" s="181">
        <f t="shared" si="766"/>
        <v>0</v>
      </c>
      <c r="GP162" s="181">
        <f t="shared" si="766"/>
        <v>0</v>
      </c>
      <c r="GQ162" s="181">
        <f t="shared" si="766"/>
        <v>0</v>
      </c>
      <c r="GR162" s="181">
        <f t="shared" si="766"/>
        <v>0</v>
      </c>
      <c r="GS162" s="181">
        <f t="shared" si="766"/>
        <v>0</v>
      </c>
      <c r="GT162" s="181">
        <f t="shared" si="766"/>
        <v>0</v>
      </c>
      <c r="GU162" s="181">
        <f t="shared" si="766"/>
        <v>0</v>
      </c>
      <c r="GV162" s="181">
        <f t="shared" si="766"/>
        <v>0</v>
      </c>
      <c r="GW162" s="181">
        <f t="shared" ref="GW162" si="767">GV161</f>
        <v>0</v>
      </c>
    </row>
    <row r="163" spans="4:205" x14ac:dyDescent="0.3">
      <c r="D163" s="141" t="s">
        <v>301</v>
      </c>
      <c r="E163" s="127" t="s">
        <v>572</v>
      </c>
      <c r="F163" s="7"/>
      <c r="L163" s="181">
        <f>L160+L161-L162</f>
        <v>0</v>
      </c>
      <c r="M163" s="181">
        <f t="shared" ref="M163:BX163" si="768">M160+M161-M162</f>
        <v>0</v>
      </c>
      <c r="N163" s="181">
        <f t="shared" si="768"/>
        <v>0</v>
      </c>
      <c r="O163" s="181">
        <f t="shared" si="768"/>
        <v>0</v>
      </c>
      <c r="P163" s="181">
        <f t="shared" si="768"/>
        <v>0</v>
      </c>
      <c r="Q163" s="181">
        <f t="shared" si="768"/>
        <v>0</v>
      </c>
      <c r="R163" s="181">
        <f t="shared" si="768"/>
        <v>0</v>
      </c>
      <c r="S163" s="181">
        <f t="shared" si="768"/>
        <v>0</v>
      </c>
      <c r="T163" s="181">
        <f t="shared" si="768"/>
        <v>0</v>
      </c>
      <c r="U163" s="181">
        <f t="shared" si="768"/>
        <v>0</v>
      </c>
      <c r="V163" s="181">
        <f t="shared" si="768"/>
        <v>0</v>
      </c>
      <c r="W163" s="181">
        <f t="shared" si="768"/>
        <v>0</v>
      </c>
      <c r="X163" s="181">
        <f t="shared" si="768"/>
        <v>0</v>
      </c>
      <c r="Y163" s="181">
        <f t="shared" si="768"/>
        <v>0</v>
      </c>
      <c r="Z163" s="181">
        <f t="shared" si="768"/>
        <v>0</v>
      </c>
      <c r="AA163" s="181">
        <f t="shared" si="768"/>
        <v>0</v>
      </c>
      <c r="AB163" s="181">
        <f t="shared" si="768"/>
        <v>0</v>
      </c>
      <c r="AC163" s="181">
        <f t="shared" si="768"/>
        <v>0</v>
      </c>
      <c r="AD163" s="181">
        <f t="shared" si="768"/>
        <v>0</v>
      </c>
      <c r="AE163" s="181">
        <f t="shared" si="768"/>
        <v>0</v>
      </c>
      <c r="AF163" s="181">
        <f t="shared" si="768"/>
        <v>0</v>
      </c>
      <c r="AG163" s="181">
        <f t="shared" si="768"/>
        <v>0</v>
      </c>
      <c r="AH163" s="181">
        <f t="shared" si="768"/>
        <v>0</v>
      </c>
      <c r="AI163" s="181">
        <f t="shared" si="768"/>
        <v>0</v>
      </c>
      <c r="AJ163" s="181">
        <f t="shared" si="768"/>
        <v>0</v>
      </c>
      <c r="AK163" s="181">
        <f t="shared" si="768"/>
        <v>0</v>
      </c>
      <c r="AL163" s="181">
        <f t="shared" si="768"/>
        <v>0</v>
      </c>
      <c r="AM163" s="181">
        <f t="shared" si="768"/>
        <v>0</v>
      </c>
      <c r="AN163" s="181">
        <f t="shared" si="768"/>
        <v>0</v>
      </c>
      <c r="AO163" s="181">
        <f t="shared" si="768"/>
        <v>0</v>
      </c>
      <c r="AP163" s="181">
        <f t="shared" si="768"/>
        <v>0</v>
      </c>
      <c r="AQ163" s="181">
        <f t="shared" si="768"/>
        <v>0</v>
      </c>
      <c r="AR163" s="181">
        <f t="shared" si="768"/>
        <v>0</v>
      </c>
      <c r="AS163" s="181">
        <f t="shared" si="768"/>
        <v>0</v>
      </c>
      <c r="AT163" s="181">
        <f t="shared" si="768"/>
        <v>0</v>
      </c>
      <c r="AU163" s="181">
        <f t="shared" si="768"/>
        <v>0</v>
      </c>
      <c r="AV163" s="181">
        <f t="shared" si="768"/>
        <v>0</v>
      </c>
      <c r="AW163" s="181">
        <f t="shared" si="768"/>
        <v>0</v>
      </c>
      <c r="AX163" s="181">
        <f t="shared" si="768"/>
        <v>0</v>
      </c>
      <c r="AY163" s="181">
        <f t="shared" si="768"/>
        <v>0</v>
      </c>
      <c r="AZ163" s="181">
        <f t="shared" si="768"/>
        <v>0</v>
      </c>
      <c r="BA163" s="181">
        <f t="shared" si="768"/>
        <v>0</v>
      </c>
      <c r="BB163" s="181">
        <f t="shared" si="768"/>
        <v>0</v>
      </c>
      <c r="BC163" s="181">
        <f t="shared" si="768"/>
        <v>0</v>
      </c>
      <c r="BD163" s="181">
        <f t="shared" si="768"/>
        <v>66635753.429221012</v>
      </c>
      <c r="BE163" s="181">
        <f t="shared" si="768"/>
        <v>67092358.394590385</v>
      </c>
      <c r="BF163" s="181">
        <f t="shared" si="768"/>
        <v>67281832.089877039</v>
      </c>
      <c r="BG163" s="181">
        <f t="shared" si="768"/>
        <v>67652571.905341864</v>
      </c>
      <c r="BH163" s="181">
        <f t="shared" si="768"/>
        <v>68114129.064639986</v>
      </c>
      <c r="BI163" s="181">
        <f t="shared" si="768"/>
        <v>68579988.025909469</v>
      </c>
      <c r="BJ163" s="181">
        <f t="shared" si="768"/>
        <v>68778773.516190648</v>
      </c>
      <c r="BK163" s="181">
        <f t="shared" si="768"/>
        <v>69158883.499896884</v>
      </c>
      <c r="BL163" s="181">
        <f t="shared" si="768"/>
        <v>69592918.639570937</v>
      </c>
      <c r="BM163" s="181">
        <f t="shared" si="768"/>
        <v>69977570.560667127</v>
      </c>
      <c r="BN163" s="181">
        <f t="shared" si="768"/>
        <v>70276133.479117662</v>
      </c>
      <c r="BO163" s="181">
        <f t="shared" si="768"/>
        <v>70665615.948955312</v>
      </c>
      <c r="BP163" s="181">
        <f t="shared" si="768"/>
        <v>71146033.168863356</v>
      </c>
      <c r="BQ163" s="181">
        <f t="shared" si="768"/>
        <v>71630870.248322055</v>
      </c>
      <c r="BR163" s="181">
        <f t="shared" si="768"/>
        <v>71848752.386302277</v>
      </c>
      <c r="BS163" s="181">
        <f t="shared" si="768"/>
        <v>72248078.729918957</v>
      </c>
      <c r="BT163" s="181">
        <f t="shared" si="768"/>
        <v>72738401.487241864</v>
      </c>
      <c r="BU163" s="181">
        <f t="shared" si="768"/>
        <v>73233206.110386625</v>
      </c>
      <c r="BV163" s="181">
        <f t="shared" si="768"/>
        <v>73461118.047905251</v>
      </c>
      <c r="BW163" s="181">
        <f t="shared" si="768"/>
        <v>73870537.065290883</v>
      </c>
      <c r="BX163" s="181">
        <f t="shared" si="768"/>
        <v>74317953.66857256</v>
      </c>
      <c r="BY163" s="181">
        <f t="shared" ref="BY163:EJ163" si="769">BY160+BY161-BY162</f>
        <v>74822645.184001833</v>
      </c>
      <c r="BZ163" s="181">
        <f t="shared" si="769"/>
        <v>75060505.758714885</v>
      </c>
      <c r="CA163" s="181">
        <f t="shared" si="769"/>
        <v>75479935.779084891</v>
      </c>
      <c r="CB163" s="181">
        <f t="shared" si="769"/>
        <v>75990488.144718885</v>
      </c>
      <c r="CC163" s="181">
        <f t="shared" si="769"/>
        <v>76415185.490065739</v>
      </c>
      <c r="CD163" s="181">
        <f t="shared" si="769"/>
        <v>76754044.316559792</v>
      </c>
      <c r="CE163" s="181">
        <f t="shared" si="769"/>
        <v>77184075.112316102</v>
      </c>
      <c r="CF163" s="181">
        <f t="shared" si="769"/>
        <v>77705294.658327669</v>
      </c>
      <c r="CG163" s="181">
        <f t="shared" si="769"/>
        <v>78231189.473968163</v>
      </c>
      <c r="CH163" s="181">
        <f t="shared" si="769"/>
        <v>78490385.781611905</v>
      </c>
      <c r="CI163" s="181">
        <f t="shared" si="769"/>
        <v>78931285.283131212</v>
      </c>
      <c r="CJ163" s="181">
        <f t="shared" si="769"/>
        <v>79406299.594100967</v>
      </c>
      <c r="CK163" s="181">
        <f t="shared" si="769"/>
        <v>79942841.511353046</v>
      </c>
      <c r="CL163" s="181">
        <f t="shared" si="769"/>
        <v>80212751.413123012</v>
      </c>
      <c r="CM163" s="181">
        <f t="shared" si="769"/>
        <v>80664431.66990304</v>
      </c>
      <c r="CN163" s="181">
        <f t="shared" si="769"/>
        <v>81207436.291452259</v>
      </c>
      <c r="CO163" s="181">
        <f t="shared" si="769"/>
        <v>81755252.54911238</v>
      </c>
      <c r="CP163" s="181">
        <f t="shared" si="769"/>
        <v>82036507.209142193</v>
      </c>
      <c r="CQ163" s="181">
        <f t="shared" si="769"/>
        <v>82499603.341553435</v>
      </c>
      <c r="CR163" s="181">
        <f t="shared" si="769"/>
        <v>83054095.349646479</v>
      </c>
      <c r="CS163" s="181">
        <f t="shared" si="769"/>
        <v>83523007.18088305</v>
      </c>
      <c r="CT163" s="181">
        <f t="shared" si="769"/>
        <v>83906357.054655597</v>
      </c>
      <c r="CU163" s="181">
        <f t="shared" si="769"/>
        <v>84381157.594408885</v>
      </c>
      <c r="CV163" s="181">
        <f t="shared" si="769"/>
        <v>84885891.618059486</v>
      </c>
      <c r="CW163" s="181">
        <f t="shared" si="769"/>
        <v>85456732.934437007</v>
      </c>
      <c r="CX163" s="181">
        <f t="shared" si="769"/>
        <v>85761156.456052095</v>
      </c>
      <c r="CY163" s="181">
        <f t="shared" si="769"/>
        <v>86247566.690076113</v>
      </c>
      <c r="CZ163" s="181">
        <f t="shared" si="769"/>
        <v>86825518.841780543</v>
      </c>
      <c r="DA163" s="181">
        <f t="shared" si="769"/>
        <v>87408501.38964656</v>
      </c>
      <c r="DB163" s="181">
        <f t="shared" si="769"/>
        <v>87725141.975074559</v>
      </c>
      <c r="DC163" s="181">
        <f t="shared" si="769"/>
        <v>88223845.858542025</v>
      </c>
      <c r="DD163" s="181">
        <f t="shared" si="769"/>
        <v>88814168.669121265</v>
      </c>
      <c r="DE163" s="181">
        <f t="shared" si="769"/>
        <v>89409599.31319809</v>
      </c>
      <c r="DF163" s="181">
        <f t="shared" si="769"/>
        <v>89738765.743865639</v>
      </c>
      <c r="DG163" s="181">
        <f t="shared" si="769"/>
        <v>90250073.993870929</v>
      </c>
      <c r="DH163" s="181">
        <f t="shared" si="769"/>
        <v>90786812.897485211</v>
      </c>
      <c r="DI163" s="181">
        <f t="shared" si="769"/>
        <v>91304126.96739234</v>
      </c>
      <c r="DJ163" s="181">
        <f t="shared" si="769"/>
        <v>91736181.830485135</v>
      </c>
      <c r="DK163" s="181">
        <f t="shared" si="769"/>
        <v>92259992.451409683</v>
      </c>
      <c r="DL163" s="181">
        <f t="shared" si="769"/>
        <v>92875579.270705208</v>
      </c>
      <c r="DM163" s="181">
        <f t="shared" si="769"/>
        <v>93496432.066809922</v>
      </c>
      <c r="DN163" s="181">
        <f t="shared" si="769"/>
        <v>93851179.423556224</v>
      </c>
      <c r="DO163" s="181">
        <f t="shared" si="769"/>
        <v>94388228.96031341</v>
      </c>
      <c r="DP163" s="181">
        <f t="shared" si="769"/>
        <v>95017137.626176298</v>
      </c>
      <c r="DQ163" s="181">
        <f t="shared" si="769"/>
        <v>95651395.660389528</v>
      </c>
      <c r="DR163" s="181">
        <f t="shared" si="769"/>
        <v>96019631.98244451</v>
      </c>
      <c r="DS163" s="181">
        <f t="shared" si="769"/>
        <v>96570255.043360338</v>
      </c>
      <c r="DT163" s="181">
        <f t="shared" si="769"/>
        <v>97141459.702161774</v>
      </c>
      <c r="DU163" s="181">
        <f t="shared" si="769"/>
        <v>97789014.507315069</v>
      </c>
      <c r="DV163" s="181">
        <f t="shared" si="769"/>
        <v>98170630.640349284</v>
      </c>
      <c r="DW163" s="181">
        <f t="shared" si="769"/>
        <v>98734717.387298316</v>
      </c>
      <c r="DX163" s="181">
        <f t="shared" si="769"/>
        <v>99390832.62729764</v>
      </c>
      <c r="DY163" s="181">
        <f t="shared" si="769"/>
        <v>99962003.340741694</v>
      </c>
      <c r="DZ163" s="181">
        <f t="shared" si="769"/>
        <v>100448251.72022507</v>
      </c>
      <c r="EA163" s="181">
        <f t="shared" si="769"/>
        <v>101026595.3315195</v>
      </c>
      <c r="EB163" s="181">
        <f t="shared" si="769"/>
        <v>101697056.74319492</v>
      </c>
      <c r="EC163" s="181">
        <f t="shared" si="769"/>
        <v>102373127.62983933</v>
      </c>
      <c r="ED163" s="181">
        <f t="shared" si="769"/>
        <v>102783437.95164916</v>
      </c>
      <c r="EE163" s="181">
        <f t="shared" si="769"/>
        <v>103376398.76385823</v>
      </c>
      <c r="EF163" s="181">
        <f t="shared" si="769"/>
        <v>103984719.27130422</v>
      </c>
      <c r="EG163" s="181">
        <f t="shared" si="769"/>
        <v>104675109.32591672</v>
      </c>
      <c r="EH163" s="181">
        <f t="shared" si="769"/>
        <v>105099828.24073435</v>
      </c>
      <c r="EI163" s="181">
        <f t="shared" si="769"/>
        <v>105707287.97021054</v>
      </c>
      <c r="EJ163" s="181">
        <f t="shared" si="769"/>
        <v>106407047.88651185</v>
      </c>
      <c r="EK163" s="181">
        <f t="shared" ref="EK163:GV163" si="770">EK160+EK161-EK162</f>
        <v>107112600.67553987</v>
      </c>
      <c r="EL163" s="181">
        <f t="shared" si="770"/>
        <v>107552577.02895497</v>
      </c>
      <c r="EM163" s="181">
        <f t="shared" si="770"/>
        <v>108175389.84198655</v>
      </c>
      <c r="EN163" s="181">
        <f t="shared" si="770"/>
        <v>108890599.0160705</v>
      </c>
      <c r="EO163" s="181">
        <f t="shared" si="770"/>
        <v>109521233.29745741</v>
      </c>
      <c r="EP163" s="181">
        <f t="shared" si="770"/>
        <v>110067317.18920462</v>
      </c>
      <c r="EQ163" s="181">
        <f t="shared" si="770"/>
        <v>110705871.12886496</v>
      </c>
      <c r="ER163" s="181">
        <f t="shared" si="770"/>
        <v>111354161.34575519</v>
      </c>
      <c r="ES163" s="181">
        <f t="shared" si="770"/>
        <v>112090680.27892987</v>
      </c>
      <c r="ET163" s="181">
        <f t="shared" si="770"/>
        <v>112561816.17536151</v>
      </c>
      <c r="EU163" s="181">
        <f t="shared" si="770"/>
        <v>113215983.86309944</v>
      </c>
      <c r="EV163" s="181">
        <f t="shared" si="770"/>
        <v>113962744.32214154</v>
      </c>
      <c r="EW163" s="181">
        <f t="shared" si="770"/>
        <v>114715591.86185764</v>
      </c>
      <c r="EX163" s="181">
        <f t="shared" si="770"/>
        <v>115203158.35087641</v>
      </c>
      <c r="EY163" s="181">
        <f t="shared" si="770"/>
        <v>115873859.63036001</v>
      </c>
      <c r="EZ163" s="181">
        <f t="shared" si="770"/>
        <v>0</v>
      </c>
      <c r="FA163" s="181">
        <f t="shared" si="770"/>
        <v>0</v>
      </c>
      <c r="FB163" s="181">
        <f t="shared" si="770"/>
        <v>0</v>
      </c>
      <c r="FC163" s="181">
        <f t="shared" si="770"/>
        <v>0</v>
      </c>
      <c r="FD163" s="181">
        <f t="shared" si="770"/>
        <v>0</v>
      </c>
      <c r="FE163" s="181">
        <f t="shared" si="770"/>
        <v>0</v>
      </c>
      <c r="FF163" s="181">
        <f t="shared" si="770"/>
        <v>0</v>
      </c>
      <c r="FG163" s="181">
        <f t="shared" si="770"/>
        <v>0</v>
      </c>
      <c r="FH163" s="181">
        <f t="shared" si="770"/>
        <v>0</v>
      </c>
      <c r="FI163" s="181">
        <f t="shared" si="770"/>
        <v>0</v>
      </c>
      <c r="FJ163" s="181">
        <f t="shared" si="770"/>
        <v>0</v>
      </c>
      <c r="FK163" s="181">
        <f t="shared" si="770"/>
        <v>0</v>
      </c>
      <c r="FL163" s="181">
        <f t="shared" si="770"/>
        <v>0</v>
      </c>
      <c r="FM163" s="181">
        <f t="shared" si="770"/>
        <v>0</v>
      </c>
      <c r="FN163" s="181">
        <f t="shared" si="770"/>
        <v>0</v>
      </c>
      <c r="FO163" s="181">
        <f t="shared" si="770"/>
        <v>0</v>
      </c>
      <c r="FP163" s="181">
        <f t="shared" si="770"/>
        <v>0</v>
      </c>
      <c r="FQ163" s="181">
        <f t="shared" si="770"/>
        <v>0</v>
      </c>
      <c r="FR163" s="181">
        <f t="shared" si="770"/>
        <v>0</v>
      </c>
      <c r="FS163" s="181">
        <f t="shared" si="770"/>
        <v>0</v>
      </c>
      <c r="FT163" s="181">
        <f t="shared" si="770"/>
        <v>0</v>
      </c>
      <c r="FU163" s="181">
        <f t="shared" si="770"/>
        <v>0</v>
      </c>
      <c r="FV163" s="181">
        <f t="shared" si="770"/>
        <v>0</v>
      </c>
      <c r="FW163" s="181">
        <f t="shared" si="770"/>
        <v>0</v>
      </c>
      <c r="FX163" s="181">
        <f t="shared" si="770"/>
        <v>0</v>
      </c>
      <c r="FY163" s="181">
        <f t="shared" si="770"/>
        <v>0</v>
      </c>
      <c r="FZ163" s="181">
        <f t="shared" si="770"/>
        <v>0</v>
      </c>
      <c r="GA163" s="181">
        <f t="shared" si="770"/>
        <v>0</v>
      </c>
      <c r="GB163" s="181">
        <f t="shared" si="770"/>
        <v>0</v>
      </c>
      <c r="GC163" s="181">
        <f t="shared" si="770"/>
        <v>0</v>
      </c>
      <c r="GD163" s="181">
        <f t="shared" si="770"/>
        <v>0</v>
      </c>
      <c r="GE163" s="181">
        <f t="shared" si="770"/>
        <v>0</v>
      </c>
      <c r="GF163" s="181">
        <f t="shared" si="770"/>
        <v>0</v>
      </c>
      <c r="GG163" s="181">
        <f t="shared" si="770"/>
        <v>0</v>
      </c>
      <c r="GH163" s="181">
        <f t="shared" si="770"/>
        <v>0</v>
      </c>
      <c r="GI163" s="181">
        <f t="shared" si="770"/>
        <v>0</v>
      </c>
      <c r="GJ163" s="181">
        <f t="shared" si="770"/>
        <v>0</v>
      </c>
      <c r="GK163" s="181">
        <f t="shared" si="770"/>
        <v>0</v>
      </c>
      <c r="GL163" s="181">
        <f t="shared" si="770"/>
        <v>0</v>
      </c>
      <c r="GM163" s="181">
        <f t="shared" si="770"/>
        <v>0</v>
      </c>
      <c r="GN163" s="181">
        <f t="shared" si="770"/>
        <v>0</v>
      </c>
      <c r="GO163" s="181">
        <f t="shared" si="770"/>
        <v>0</v>
      </c>
      <c r="GP163" s="181">
        <f t="shared" si="770"/>
        <v>0</v>
      </c>
      <c r="GQ163" s="181">
        <f t="shared" si="770"/>
        <v>0</v>
      </c>
      <c r="GR163" s="181">
        <f t="shared" si="770"/>
        <v>0</v>
      </c>
      <c r="GS163" s="181">
        <f t="shared" si="770"/>
        <v>0</v>
      </c>
      <c r="GT163" s="181">
        <f t="shared" si="770"/>
        <v>0</v>
      </c>
      <c r="GU163" s="181">
        <f t="shared" si="770"/>
        <v>0</v>
      </c>
      <c r="GV163" s="181">
        <f t="shared" si="770"/>
        <v>0</v>
      </c>
      <c r="GW163" s="181">
        <f t="shared" ref="GW163" si="771">GW160+GW161-GW162</f>
        <v>0</v>
      </c>
    </row>
    <row r="164" spans="4:205" x14ac:dyDescent="0.3">
      <c r="F164" s="7"/>
      <c r="L164" s="181"/>
      <c r="M164" s="181"/>
      <c r="N164" s="181"/>
      <c r="O164" s="181"/>
      <c r="P164" s="181"/>
      <c r="Q164" s="181"/>
      <c r="R164" s="181"/>
      <c r="S164" s="181"/>
      <c r="T164" s="181"/>
      <c r="U164" s="181"/>
      <c r="V164" s="181"/>
      <c r="W164" s="181"/>
      <c r="X164" s="181"/>
      <c r="Y164" s="181"/>
      <c r="Z164" s="181"/>
      <c r="AA164" s="181"/>
      <c r="AB164" s="181"/>
      <c r="AC164" s="181"/>
      <c r="AD164" s="181"/>
      <c r="AE164" s="181"/>
      <c r="AF164" s="181"/>
      <c r="AG164" s="181"/>
      <c r="AH164" s="181"/>
      <c r="AI164" s="181"/>
      <c r="AJ164" s="181"/>
      <c r="AK164" s="181"/>
      <c r="AL164" s="181"/>
      <c r="AM164" s="181"/>
      <c r="AN164" s="181"/>
      <c r="AO164" s="181"/>
      <c r="AP164" s="181"/>
      <c r="AQ164" s="181"/>
      <c r="AR164" s="181"/>
      <c r="AS164" s="181"/>
      <c r="AT164" s="181"/>
      <c r="AU164" s="181"/>
      <c r="AV164" s="181"/>
      <c r="AW164" s="181"/>
      <c r="AX164" s="181"/>
      <c r="AY164" s="181"/>
      <c r="AZ164" s="181"/>
      <c r="BA164" s="181"/>
      <c r="BB164" s="181"/>
      <c r="BC164" s="181"/>
      <c r="BD164" s="181"/>
      <c r="BE164" s="181"/>
      <c r="BF164" s="181"/>
      <c r="BG164" s="181"/>
      <c r="BH164" s="181"/>
      <c r="BI164" s="181"/>
      <c r="BJ164" s="181"/>
      <c r="BK164" s="181"/>
      <c r="BL164" s="181"/>
      <c r="BM164" s="181"/>
      <c r="BN164" s="181"/>
      <c r="BO164" s="181"/>
      <c r="BP164" s="181"/>
      <c r="BQ164" s="181"/>
      <c r="BR164" s="181"/>
      <c r="BS164" s="181"/>
      <c r="BT164" s="181"/>
      <c r="BU164" s="181"/>
      <c r="BV164" s="181"/>
      <c r="BW164" s="181"/>
      <c r="BX164" s="181"/>
      <c r="BY164" s="181"/>
      <c r="BZ164" s="181"/>
      <c r="CA164" s="181"/>
      <c r="CB164" s="181"/>
      <c r="CC164" s="181"/>
      <c r="CD164" s="181"/>
      <c r="CE164" s="181"/>
      <c r="CF164" s="181"/>
      <c r="CG164" s="181"/>
      <c r="CH164" s="181"/>
      <c r="CI164" s="181"/>
      <c r="CJ164" s="181"/>
      <c r="CK164" s="181"/>
      <c r="CL164" s="181"/>
      <c r="CM164" s="181"/>
      <c r="CN164" s="181"/>
      <c r="CO164" s="181"/>
      <c r="CP164" s="181"/>
      <c r="CQ164" s="181"/>
      <c r="CR164" s="181"/>
      <c r="CS164" s="181"/>
      <c r="CT164" s="181"/>
      <c r="CU164" s="181"/>
      <c r="CV164" s="181"/>
      <c r="CW164" s="181"/>
      <c r="CX164" s="181"/>
      <c r="CY164" s="181"/>
      <c r="CZ164" s="181"/>
      <c r="DA164" s="181"/>
      <c r="DB164" s="181"/>
      <c r="DC164" s="181"/>
      <c r="DD164" s="181"/>
      <c r="DE164" s="181"/>
      <c r="DF164" s="181"/>
      <c r="DG164" s="181"/>
      <c r="DH164" s="181"/>
      <c r="DI164" s="181"/>
      <c r="DJ164" s="181"/>
      <c r="DK164" s="181"/>
      <c r="DL164" s="181"/>
      <c r="DM164" s="181"/>
      <c r="DN164" s="181"/>
      <c r="DO164" s="181"/>
      <c r="DP164" s="181"/>
      <c r="DQ164" s="181"/>
      <c r="DR164" s="181"/>
      <c r="DS164" s="181"/>
      <c r="DT164" s="181"/>
      <c r="DU164" s="181"/>
      <c r="DV164" s="181"/>
      <c r="DW164" s="181"/>
      <c r="DX164" s="181"/>
      <c r="DY164" s="181"/>
      <c r="DZ164" s="181"/>
      <c r="EA164" s="181"/>
      <c r="EB164" s="181"/>
      <c r="EC164" s="181"/>
      <c r="ED164" s="181"/>
      <c r="EE164" s="181"/>
      <c r="EF164" s="181"/>
      <c r="EG164" s="181"/>
      <c r="EH164" s="181"/>
      <c r="EI164" s="181"/>
      <c r="EJ164" s="181"/>
      <c r="EK164" s="181"/>
      <c r="EL164" s="181"/>
      <c r="EM164" s="181"/>
      <c r="EN164" s="181"/>
      <c r="EO164" s="181"/>
      <c r="EP164" s="181"/>
      <c r="EQ164" s="181"/>
      <c r="ER164" s="181"/>
      <c r="ES164" s="181"/>
      <c r="ET164" s="181"/>
      <c r="EU164" s="181"/>
      <c r="EV164" s="181"/>
      <c r="EW164" s="181"/>
      <c r="EX164" s="181"/>
      <c r="EY164" s="181"/>
      <c r="EZ164" s="181"/>
      <c r="FA164" s="181"/>
      <c r="FB164" s="181"/>
      <c r="FC164" s="181"/>
      <c r="FD164" s="181"/>
      <c r="FE164" s="181"/>
      <c r="FF164" s="181"/>
      <c r="FG164" s="181"/>
      <c r="FH164" s="181"/>
      <c r="FI164" s="181"/>
      <c r="FJ164" s="181"/>
      <c r="FK164" s="181"/>
      <c r="FL164" s="181"/>
      <c r="FM164" s="181"/>
      <c r="FN164" s="181"/>
      <c r="FO164" s="181"/>
      <c r="FP164" s="181"/>
      <c r="FQ164" s="181"/>
      <c r="FR164" s="181"/>
      <c r="FS164" s="181"/>
      <c r="FT164" s="181"/>
      <c r="FU164" s="181"/>
      <c r="FV164" s="181"/>
      <c r="FW164" s="181"/>
      <c r="FX164" s="181"/>
      <c r="FY164" s="181"/>
      <c r="FZ164" s="181"/>
      <c r="GA164" s="181"/>
      <c r="GB164" s="181"/>
      <c r="GC164" s="181"/>
      <c r="GD164" s="181"/>
      <c r="GE164" s="181"/>
      <c r="GF164" s="181"/>
      <c r="GG164" s="181"/>
      <c r="GH164" s="181"/>
      <c r="GI164" s="181"/>
      <c r="GJ164" s="181"/>
      <c r="GK164" s="181"/>
      <c r="GL164" s="181"/>
      <c r="GM164" s="181"/>
      <c r="GN164" s="181"/>
      <c r="GO164" s="181"/>
      <c r="GP164" s="181"/>
      <c r="GQ164" s="181"/>
      <c r="GR164" s="181"/>
      <c r="GS164" s="181"/>
      <c r="GT164" s="181"/>
      <c r="GU164" s="181"/>
      <c r="GV164" s="181"/>
      <c r="GW164" s="181"/>
    </row>
    <row r="165" spans="4:205" x14ac:dyDescent="0.3">
      <c r="D165" s="141" t="s">
        <v>845</v>
      </c>
      <c r="F165" s="7"/>
      <c r="L165" s="181"/>
      <c r="M165" s="181"/>
      <c r="N165" s="181"/>
      <c r="O165" s="181"/>
      <c r="P165" s="181"/>
      <c r="Q165" s="181"/>
      <c r="R165" s="181"/>
      <c r="S165" s="181"/>
      <c r="T165" s="181"/>
      <c r="U165" s="181"/>
      <c r="V165" s="181"/>
      <c r="W165" s="181"/>
      <c r="X165" s="181"/>
      <c r="Y165" s="181"/>
      <c r="Z165" s="181"/>
      <c r="AA165" s="181"/>
      <c r="AB165" s="181"/>
      <c r="AC165" s="181"/>
      <c r="AD165" s="181"/>
      <c r="AE165" s="181"/>
      <c r="AF165" s="181"/>
      <c r="AG165" s="181"/>
      <c r="AH165" s="181"/>
      <c r="AI165" s="181"/>
      <c r="AJ165" s="181"/>
      <c r="AK165" s="181"/>
      <c r="AL165" s="181"/>
      <c r="AM165" s="181"/>
      <c r="AN165" s="181"/>
      <c r="AO165" s="181"/>
      <c r="AP165" s="181"/>
      <c r="AQ165" s="181"/>
      <c r="AR165" s="181"/>
      <c r="AS165" s="181"/>
      <c r="AT165" s="181"/>
      <c r="AU165" s="181"/>
      <c r="AV165" s="181"/>
      <c r="AW165" s="181"/>
      <c r="AX165" s="181"/>
      <c r="AY165" s="181"/>
      <c r="AZ165" s="181"/>
      <c r="BA165" s="181"/>
      <c r="BB165" s="181"/>
      <c r="BC165" s="181"/>
      <c r="BD165" s="181"/>
      <c r="BE165" s="181"/>
      <c r="BF165" s="181"/>
      <c r="BG165" s="181"/>
      <c r="BH165" s="181"/>
      <c r="BI165" s="181"/>
      <c r="BJ165" s="181"/>
      <c r="BK165" s="181"/>
      <c r="BL165" s="181"/>
      <c r="BM165" s="181"/>
      <c r="BN165" s="181"/>
      <c r="BO165" s="181"/>
      <c r="BP165" s="181"/>
      <c r="BQ165" s="181"/>
      <c r="BR165" s="181"/>
      <c r="BS165" s="181"/>
      <c r="BT165" s="181"/>
      <c r="BU165" s="181"/>
      <c r="BV165" s="181"/>
      <c r="BW165" s="181"/>
      <c r="BX165" s="181"/>
      <c r="BY165" s="181"/>
      <c r="BZ165" s="181"/>
      <c r="CA165" s="181"/>
      <c r="CB165" s="181"/>
      <c r="CC165" s="181"/>
      <c r="CD165" s="181"/>
      <c r="CE165" s="181"/>
      <c r="CF165" s="181"/>
      <c r="CG165" s="181"/>
      <c r="CH165" s="181"/>
      <c r="CI165" s="181"/>
      <c r="CJ165" s="181"/>
      <c r="CK165" s="181"/>
      <c r="CL165" s="181"/>
      <c r="CM165" s="181"/>
      <c r="CN165" s="181"/>
      <c r="CO165" s="181"/>
      <c r="CP165" s="181"/>
      <c r="CQ165" s="181"/>
      <c r="CR165" s="181"/>
      <c r="CS165" s="181"/>
      <c r="CT165" s="181"/>
      <c r="CU165" s="181"/>
      <c r="CV165" s="181"/>
      <c r="CW165" s="181"/>
      <c r="CX165" s="181"/>
      <c r="CY165" s="181"/>
      <c r="CZ165" s="181"/>
      <c r="DA165" s="181"/>
      <c r="DB165" s="181"/>
      <c r="DC165" s="181"/>
      <c r="DD165" s="181"/>
      <c r="DE165" s="181"/>
      <c r="DF165" s="181"/>
      <c r="DG165" s="181"/>
      <c r="DH165" s="181"/>
      <c r="DI165" s="181"/>
      <c r="DJ165" s="181"/>
      <c r="DK165" s="181"/>
      <c r="DL165" s="181"/>
      <c r="DM165" s="181"/>
      <c r="DN165" s="181"/>
      <c r="DO165" s="181"/>
      <c r="DP165" s="181"/>
      <c r="DQ165" s="181"/>
      <c r="DR165" s="181"/>
      <c r="DS165" s="181"/>
      <c r="DT165" s="181"/>
      <c r="DU165" s="181"/>
      <c r="DV165" s="181"/>
      <c r="DW165" s="181"/>
      <c r="DX165" s="181"/>
      <c r="DY165" s="181"/>
      <c r="DZ165" s="181"/>
      <c r="EA165" s="181"/>
      <c r="EB165" s="181"/>
      <c r="EC165" s="181"/>
      <c r="ED165" s="181"/>
      <c r="EE165" s="181"/>
      <c r="EF165" s="181"/>
      <c r="EG165" s="181"/>
      <c r="EH165" s="181"/>
      <c r="EI165" s="181"/>
      <c r="EJ165" s="181"/>
      <c r="EK165" s="181"/>
      <c r="EL165" s="181"/>
      <c r="EM165" s="181"/>
      <c r="EN165" s="181"/>
      <c r="EO165" s="181"/>
      <c r="EP165" s="181"/>
      <c r="EQ165" s="181"/>
      <c r="ER165" s="181"/>
      <c r="ES165" s="181"/>
      <c r="ET165" s="181"/>
      <c r="EU165" s="181"/>
      <c r="EV165" s="181"/>
      <c r="EW165" s="181"/>
      <c r="EX165" s="181"/>
      <c r="EY165" s="181"/>
      <c r="EZ165" s="181"/>
      <c r="FA165" s="181"/>
      <c r="FB165" s="181"/>
      <c r="FC165" s="181"/>
      <c r="FD165" s="181"/>
      <c r="FE165" s="181"/>
      <c r="FF165" s="181"/>
      <c r="FG165" s="181"/>
      <c r="FH165" s="181"/>
      <c r="FI165" s="181"/>
      <c r="FJ165" s="181"/>
      <c r="FK165" s="181"/>
      <c r="FL165" s="181"/>
      <c r="FM165" s="181"/>
      <c r="FN165" s="181"/>
      <c r="FO165" s="181"/>
      <c r="FP165" s="181"/>
      <c r="FQ165" s="181"/>
      <c r="FR165" s="181"/>
      <c r="FS165" s="181"/>
      <c r="FT165" s="181"/>
      <c r="FU165" s="181"/>
      <c r="FV165" s="181"/>
      <c r="FW165" s="181"/>
      <c r="FX165" s="181"/>
      <c r="FY165" s="181"/>
      <c r="FZ165" s="181"/>
      <c r="GA165" s="181"/>
      <c r="GB165" s="181"/>
      <c r="GC165" s="181"/>
      <c r="GD165" s="181"/>
      <c r="GE165" s="181"/>
      <c r="GF165" s="181"/>
      <c r="GG165" s="181"/>
      <c r="GH165" s="181"/>
      <c r="GI165" s="181"/>
      <c r="GJ165" s="181"/>
      <c r="GK165" s="181"/>
      <c r="GL165" s="181"/>
      <c r="GM165" s="181"/>
      <c r="GN165" s="181"/>
      <c r="GO165" s="181"/>
      <c r="GP165" s="181"/>
      <c r="GQ165" s="181"/>
      <c r="GR165" s="181"/>
      <c r="GS165" s="181"/>
      <c r="GT165" s="181"/>
      <c r="GU165" s="181"/>
      <c r="GV165" s="181"/>
      <c r="GW165" s="181"/>
    </row>
    <row r="166" spans="4:205" x14ac:dyDescent="0.3">
      <c r="D166" s="141" t="s">
        <v>299</v>
      </c>
      <c r="E166" s="127" t="s">
        <v>572</v>
      </c>
      <c r="L166" s="181">
        <f>K169</f>
        <v>0</v>
      </c>
      <c r="M166" s="181">
        <f t="shared" ref="M166:BX166" si="772">L169</f>
        <v>0</v>
      </c>
      <c r="N166" s="181">
        <f t="shared" si="772"/>
        <v>0</v>
      </c>
      <c r="O166" s="181">
        <f t="shared" si="772"/>
        <v>0</v>
      </c>
      <c r="P166" s="181">
        <f t="shared" si="772"/>
        <v>0</v>
      </c>
      <c r="Q166" s="181">
        <f t="shared" si="772"/>
        <v>0</v>
      </c>
      <c r="R166" s="181">
        <f t="shared" si="772"/>
        <v>0</v>
      </c>
      <c r="S166" s="181">
        <f t="shared" si="772"/>
        <v>0</v>
      </c>
      <c r="T166" s="181">
        <f t="shared" si="772"/>
        <v>0</v>
      </c>
      <c r="U166" s="181">
        <f t="shared" si="772"/>
        <v>0</v>
      </c>
      <c r="V166" s="181">
        <f t="shared" si="772"/>
        <v>0</v>
      </c>
      <c r="W166" s="181">
        <f t="shared" si="772"/>
        <v>0</v>
      </c>
      <c r="X166" s="181">
        <f t="shared" si="772"/>
        <v>0</v>
      </c>
      <c r="Y166" s="181">
        <f t="shared" si="772"/>
        <v>0</v>
      </c>
      <c r="Z166" s="181">
        <f t="shared" si="772"/>
        <v>0</v>
      </c>
      <c r="AA166" s="181">
        <f t="shared" si="772"/>
        <v>0</v>
      </c>
      <c r="AB166" s="181">
        <f t="shared" si="772"/>
        <v>0</v>
      </c>
      <c r="AC166" s="181">
        <f t="shared" si="772"/>
        <v>0</v>
      </c>
      <c r="AD166" s="181">
        <f t="shared" si="772"/>
        <v>0</v>
      </c>
      <c r="AE166" s="181">
        <f t="shared" si="772"/>
        <v>0</v>
      </c>
      <c r="AF166" s="181">
        <f t="shared" si="772"/>
        <v>0</v>
      </c>
      <c r="AG166" s="181">
        <f t="shared" si="772"/>
        <v>0</v>
      </c>
      <c r="AH166" s="181">
        <f t="shared" si="772"/>
        <v>0</v>
      </c>
      <c r="AI166" s="181">
        <f t="shared" si="772"/>
        <v>0</v>
      </c>
      <c r="AJ166" s="181">
        <f t="shared" si="772"/>
        <v>0</v>
      </c>
      <c r="AK166" s="181">
        <f t="shared" si="772"/>
        <v>0</v>
      </c>
      <c r="AL166" s="181">
        <f t="shared" si="772"/>
        <v>0</v>
      </c>
      <c r="AM166" s="181">
        <f t="shared" si="772"/>
        <v>0</v>
      </c>
      <c r="AN166" s="181">
        <f t="shared" si="772"/>
        <v>0</v>
      </c>
      <c r="AO166" s="181">
        <f t="shared" si="772"/>
        <v>0</v>
      </c>
      <c r="AP166" s="181">
        <f t="shared" si="772"/>
        <v>0</v>
      </c>
      <c r="AQ166" s="181">
        <f t="shared" si="772"/>
        <v>0</v>
      </c>
      <c r="AR166" s="181">
        <f t="shared" si="772"/>
        <v>0</v>
      </c>
      <c r="AS166" s="181">
        <f t="shared" si="772"/>
        <v>0</v>
      </c>
      <c r="AT166" s="181">
        <f t="shared" si="772"/>
        <v>0</v>
      </c>
      <c r="AU166" s="181">
        <f t="shared" si="772"/>
        <v>0</v>
      </c>
      <c r="AV166" s="181">
        <f t="shared" si="772"/>
        <v>0</v>
      </c>
      <c r="AW166" s="181">
        <f t="shared" si="772"/>
        <v>0</v>
      </c>
      <c r="AX166" s="181">
        <f t="shared" si="772"/>
        <v>0</v>
      </c>
      <c r="AY166" s="181">
        <f t="shared" si="772"/>
        <v>0</v>
      </c>
      <c r="AZ166" s="181">
        <f t="shared" si="772"/>
        <v>0</v>
      </c>
      <c r="BA166" s="181">
        <f t="shared" si="772"/>
        <v>0</v>
      </c>
      <c r="BB166" s="181">
        <f t="shared" si="772"/>
        <v>0</v>
      </c>
      <c r="BC166" s="181">
        <f t="shared" si="772"/>
        <v>0</v>
      </c>
      <c r="BD166" s="181">
        <f t="shared" si="772"/>
        <v>0</v>
      </c>
      <c r="BE166" s="181">
        <f t="shared" si="772"/>
        <v>43870661.225761913</v>
      </c>
      <c r="BF166" s="181">
        <f t="shared" si="772"/>
        <v>44145268.795942791</v>
      </c>
      <c r="BG166" s="181">
        <f t="shared" si="772"/>
        <v>44421591.458712123</v>
      </c>
      <c r="BH166" s="181">
        <f t="shared" si="772"/>
        <v>44699646.320310742</v>
      </c>
      <c r="BI166" s="181">
        <f t="shared" si="772"/>
        <v>44979442.952326141</v>
      </c>
      <c r="BJ166" s="181">
        <f t="shared" si="772"/>
        <v>45260991.019432105</v>
      </c>
      <c r="BK166" s="181">
        <f t="shared" si="772"/>
        <v>45544297.528447337</v>
      </c>
      <c r="BL166" s="181">
        <f t="shared" si="772"/>
        <v>45829380.016226999</v>
      </c>
      <c r="BM166" s="181">
        <f t="shared" si="772"/>
        <v>46116248.296625249</v>
      </c>
      <c r="BN166" s="181">
        <f t="shared" si="772"/>
        <v>46404910.935302265</v>
      </c>
      <c r="BO166" s="181">
        <f t="shared" si="772"/>
        <v>46695379.1481397</v>
      </c>
      <c r="BP166" s="181">
        <f t="shared" si="772"/>
        <v>46987666.882569261</v>
      </c>
      <c r="BQ166" s="181">
        <f t="shared" si="772"/>
        <v>47324898.636070736</v>
      </c>
      <c r="BR166" s="181">
        <f t="shared" si="772"/>
        <v>47621128.605553456</v>
      </c>
      <c r="BS166" s="181">
        <f t="shared" si="772"/>
        <v>47919208.723974802</v>
      </c>
      <c r="BT166" s="181">
        <f t="shared" si="772"/>
        <v>48219157.432827741</v>
      </c>
      <c r="BU166" s="181">
        <f t="shared" si="772"/>
        <v>48520985.059732728</v>
      </c>
      <c r="BV166" s="181">
        <f t="shared" si="772"/>
        <v>48824702.032679819</v>
      </c>
      <c r="BW166" s="181">
        <f t="shared" si="772"/>
        <v>49130315.917566285</v>
      </c>
      <c r="BX166" s="181">
        <f t="shared" si="772"/>
        <v>49437845.620114453</v>
      </c>
      <c r="BY166" s="181">
        <f t="shared" ref="BY166:EJ166" si="773">BX169</f>
        <v>49747301.729347296</v>
      </c>
      <c r="BZ166" s="181">
        <f t="shared" si="773"/>
        <v>50058694.937186696</v>
      </c>
      <c r="CA166" s="181">
        <f t="shared" si="773"/>
        <v>50372033.001929842</v>
      </c>
      <c r="CB166" s="181">
        <f t="shared" si="773"/>
        <v>50687335.305214807</v>
      </c>
      <c r="CC166" s="181">
        <f t="shared" si="773"/>
        <v>51054360.15011242</v>
      </c>
      <c r="CD166" s="181">
        <f t="shared" si="773"/>
        <v>51373933.926166654</v>
      </c>
      <c r="CE166" s="181">
        <f t="shared" si="773"/>
        <v>51695506.636434466</v>
      </c>
      <c r="CF166" s="181">
        <f t="shared" si="773"/>
        <v>52019093.713364162</v>
      </c>
      <c r="CG166" s="181">
        <f t="shared" si="773"/>
        <v>52344707.784237675</v>
      </c>
      <c r="CH166" s="181">
        <f t="shared" si="773"/>
        <v>52672360.101452954</v>
      </c>
      <c r="CI166" s="181">
        <f t="shared" si="773"/>
        <v>53002058.835388683</v>
      </c>
      <c r="CJ166" s="181">
        <f t="shared" si="773"/>
        <v>53333824.368317328</v>
      </c>
      <c r="CK166" s="181">
        <f t="shared" si="773"/>
        <v>53667668.126479194</v>
      </c>
      <c r="CL166" s="181">
        <f t="shared" si="773"/>
        <v>54003601.647069782</v>
      </c>
      <c r="CM166" s="181">
        <f t="shared" si="773"/>
        <v>54341633.308236755</v>
      </c>
      <c r="CN166" s="181">
        <f t="shared" si="773"/>
        <v>54681784.00534077</v>
      </c>
      <c r="CO166" s="181">
        <f t="shared" si="773"/>
        <v>55175138.501402058</v>
      </c>
      <c r="CP166" s="181">
        <f t="shared" si="773"/>
        <v>55520509.411362387</v>
      </c>
      <c r="CQ166" s="181">
        <f t="shared" si="773"/>
        <v>55868037.427877977</v>
      </c>
      <c r="CR166" s="181">
        <f t="shared" si="773"/>
        <v>56217744.009511814</v>
      </c>
      <c r="CS166" s="181">
        <f t="shared" si="773"/>
        <v>56569641.205674067</v>
      </c>
      <c r="CT166" s="181">
        <f t="shared" si="773"/>
        <v>56923739.545549586</v>
      </c>
      <c r="CU166" s="181">
        <f t="shared" si="773"/>
        <v>57280052.787942082</v>
      </c>
      <c r="CV166" s="181">
        <f t="shared" si="773"/>
        <v>57638598.020368919</v>
      </c>
      <c r="CW166" s="181">
        <f t="shared" si="773"/>
        <v>57999389.234300621</v>
      </c>
      <c r="CX166" s="181">
        <f t="shared" si="773"/>
        <v>58362438.903927237</v>
      </c>
      <c r="CY166" s="181">
        <f t="shared" si="773"/>
        <v>58727756.101802483</v>
      </c>
      <c r="CZ166" s="181">
        <f t="shared" si="773"/>
        <v>59095363.380464219</v>
      </c>
      <c r="DA166" s="181">
        <f t="shared" si="773"/>
        <v>59627773.333316952</v>
      </c>
      <c r="DB166" s="181">
        <f t="shared" si="773"/>
        <v>60001017.398806475</v>
      </c>
      <c r="DC166" s="181">
        <f t="shared" si="773"/>
        <v>60376592.689007968</v>
      </c>
      <c r="DD166" s="181">
        <f t="shared" si="773"/>
        <v>60754522.364198402</v>
      </c>
      <c r="DE166" s="181">
        <f t="shared" si="773"/>
        <v>61134819.452350669</v>
      </c>
      <c r="DF166" s="181">
        <f t="shared" si="773"/>
        <v>61517497.107601546</v>
      </c>
      <c r="DG166" s="181">
        <f t="shared" si="773"/>
        <v>61902564.910547242</v>
      </c>
      <c r="DH166" s="181">
        <f t="shared" si="773"/>
        <v>62290046.60449779</v>
      </c>
      <c r="DI166" s="181">
        <f t="shared" si="773"/>
        <v>62679955.547176845</v>
      </c>
      <c r="DJ166" s="181">
        <f t="shared" si="773"/>
        <v>63072303.418623686</v>
      </c>
      <c r="DK166" s="181">
        <f t="shared" si="773"/>
        <v>63467105.464134708</v>
      </c>
      <c r="DL166" s="181">
        <f t="shared" si="773"/>
        <v>63864380.603647798</v>
      </c>
      <c r="DM166" s="181">
        <f t="shared" si="773"/>
        <v>64438935.215487443</v>
      </c>
      <c r="DN166" s="181">
        <f t="shared" si="773"/>
        <v>64842296.914289348</v>
      </c>
      <c r="DO166" s="181">
        <f t="shared" si="773"/>
        <v>65248177.978890896</v>
      </c>
      <c r="DP166" s="181">
        <f t="shared" si="773"/>
        <v>65656603.406108141</v>
      </c>
      <c r="DQ166" s="181">
        <f t="shared" si="773"/>
        <v>66067587.281723186</v>
      </c>
      <c r="DR166" s="181">
        <f t="shared" si="773"/>
        <v>66481143.827734321</v>
      </c>
      <c r="DS166" s="181">
        <f t="shared" si="773"/>
        <v>66897283.418181211</v>
      </c>
      <c r="DT166" s="181">
        <f t="shared" si="773"/>
        <v>67316031.679153129</v>
      </c>
      <c r="DU166" s="181">
        <f t="shared" si="773"/>
        <v>67737403.052956969</v>
      </c>
      <c r="DV166" s="181">
        <f t="shared" si="773"/>
        <v>68161412.121548489</v>
      </c>
      <c r="DW166" s="181">
        <f t="shared" si="773"/>
        <v>68588069.522753596</v>
      </c>
      <c r="DX166" s="181">
        <f t="shared" si="773"/>
        <v>69017401.527776867</v>
      </c>
      <c r="DY166" s="181">
        <f t="shared" si="773"/>
        <v>69637434.159743756</v>
      </c>
      <c r="DZ166" s="181">
        <f t="shared" si="773"/>
        <v>70073336.342835858</v>
      </c>
      <c r="EA166" s="181">
        <f t="shared" si="773"/>
        <v>70511965.172035083</v>
      </c>
      <c r="EB166" s="181">
        <f t="shared" si="773"/>
        <v>70953341.64233315</v>
      </c>
      <c r="EC166" s="181">
        <f t="shared" si="773"/>
        <v>71397482.977589473</v>
      </c>
      <c r="ED166" s="181">
        <f t="shared" si="773"/>
        <v>71844404.554111391</v>
      </c>
      <c r="EE166" s="181">
        <f t="shared" si="773"/>
        <v>72294117.604756743</v>
      </c>
      <c r="EF166" s="181">
        <f t="shared" si="773"/>
        <v>72746649.787555769</v>
      </c>
      <c r="EG166" s="181">
        <f t="shared" si="773"/>
        <v>73202016.717213944</v>
      </c>
      <c r="EH166" s="181">
        <f t="shared" si="773"/>
        <v>73660234.159211531</v>
      </c>
      <c r="EI166" s="181">
        <f t="shared" si="773"/>
        <v>74121313.632022783</v>
      </c>
      <c r="EJ166" s="181">
        <f t="shared" si="773"/>
        <v>74585283.489953876</v>
      </c>
      <c r="EK166" s="181">
        <f t="shared" ref="EK166:GV166" si="774">EJ169</f>
        <v>75254390.945317984</v>
      </c>
      <c r="EL166" s="181">
        <f t="shared" si="774"/>
        <v>75725457.282812044</v>
      </c>
      <c r="EM166" s="181">
        <f t="shared" si="774"/>
        <v>76199465.935679063</v>
      </c>
      <c r="EN166" s="181">
        <f t="shared" si="774"/>
        <v>76676446.02182357</v>
      </c>
      <c r="EO166" s="181">
        <f t="shared" si="774"/>
        <v>77156414.00650619</v>
      </c>
      <c r="EP166" s="181">
        <f t="shared" si="774"/>
        <v>77639384.31208393</v>
      </c>
      <c r="EQ166" s="181">
        <f t="shared" si="774"/>
        <v>78125375.706032842</v>
      </c>
      <c r="ER166" s="181">
        <f t="shared" si="774"/>
        <v>78614411.434229732</v>
      </c>
      <c r="ES166" s="181">
        <f t="shared" si="774"/>
        <v>79106510.580373958</v>
      </c>
      <c r="ET166" s="181">
        <f t="shared" si="774"/>
        <v>79601690.189263135</v>
      </c>
      <c r="EU166" s="181">
        <f t="shared" si="774"/>
        <v>80099962.732554525</v>
      </c>
      <c r="EV166" s="181">
        <f t="shared" si="774"/>
        <v>80601358.812677979</v>
      </c>
      <c r="EW166" s="181">
        <f t="shared" si="774"/>
        <v>81323422.14190726</v>
      </c>
      <c r="EX166" s="181">
        <f t="shared" si="774"/>
        <v>81832480.781243473</v>
      </c>
      <c r="EY166" s="181">
        <f t="shared" si="774"/>
        <v>82344719.077013642</v>
      </c>
      <c r="EZ166" s="181">
        <f t="shared" si="774"/>
        <v>82860168.4556164</v>
      </c>
      <c r="FA166" s="181">
        <f t="shared" si="774"/>
        <v>0</v>
      </c>
      <c r="FB166" s="181">
        <f t="shared" si="774"/>
        <v>0</v>
      </c>
      <c r="FC166" s="181">
        <f t="shared" si="774"/>
        <v>0</v>
      </c>
      <c r="FD166" s="181">
        <f t="shared" si="774"/>
        <v>0</v>
      </c>
      <c r="FE166" s="181">
        <f t="shared" si="774"/>
        <v>0</v>
      </c>
      <c r="FF166" s="181">
        <f t="shared" si="774"/>
        <v>0</v>
      </c>
      <c r="FG166" s="181">
        <f t="shared" si="774"/>
        <v>0</v>
      </c>
      <c r="FH166" s="181">
        <f t="shared" si="774"/>
        <v>0</v>
      </c>
      <c r="FI166" s="181">
        <f t="shared" si="774"/>
        <v>0</v>
      </c>
      <c r="FJ166" s="181">
        <f t="shared" si="774"/>
        <v>0</v>
      </c>
      <c r="FK166" s="181">
        <f t="shared" si="774"/>
        <v>0</v>
      </c>
      <c r="FL166" s="181">
        <f t="shared" si="774"/>
        <v>0</v>
      </c>
      <c r="FM166" s="181">
        <f t="shared" si="774"/>
        <v>0</v>
      </c>
      <c r="FN166" s="181">
        <f t="shared" si="774"/>
        <v>0</v>
      </c>
      <c r="FO166" s="181">
        <f t="shared" si="774"/>
        <v>0</v>
      </c>
      <c r="FP166" s="181">
        <f t="shared" si="774"/>
        <v>0</v>
      </c>
      <c r="FQ166" s="181">
        <f t="shared" si="774"/>
        <v>0</v>
      </c>
      <c r="FR166" s="181">
        <f t="shared" si="774"/>
        <v>0</v>
      </c>
      <c r="FS166" s="181">
        <f t="shared" si="774"/>
        <v>0</v>
      </c>
      <c r="FT166" s="181">
        <f t="shared" si="774"/>
        <v>0</v>
      </c>
      <c r="FU166" s="181">
        <f t="shared" si="774"/>
        <v>0</v>
      </c>
      <c r="FV166" s="181">
        <f t="shared" si="774"/>
        <v>0</v>
      </c>
      <c r="FW166" s="181">
        <f t="shared" si="774"/>
        <v>0</v>
      </c>
      <c r="FX166" s="181">
        <f t="shared" si="774"/>
        <v>0</v>
      </c>
      <c r="FY166" s="181">
        <f t="shared" si="774"/>
        <v>0</v>
      </c>
      <c r="FZ166" s="181">
        <f t="shared" si="774"/>
        <v>0</v>
      </c>
      <c r="GA166" s="181">
        <f t="shared" si="774"/>
        <v>0</v>
      </c>
      <c r="GB166" s="181">
        <f t="shared" si="774"/>
        <v>0</v>
      </c>
      <c r="GC166" s="181">
        <f t="shared" si="774"/>
        <v>0</v>
      </c>
      <c r="GD166" s="181">
        <f t="shared" si="774"/>
        <v>0</v>
      </c>
      <c r="GE166" s="181">
        <f t="shared" si="774"/>
        <v>0</v>
      </c>
      <c r="GF166" s="181">
        <f t="shared" si="774"/>
        <v>0</v>
      </c>
      <c r="GG166" s="181">
        <f t="shared" si="774"/>
        <v>0</v>
      </c>
      <c r="GH166" s="181">
        <f t="shared" si="774"/>
        <v>0</v>
      </c>
      <c r="GI166" s="181">
        <f t="shared" si="774"/>
        <v>0</v>
      </c>
      <c r="GJ166" s="181">
        <f t="shared" si="774"/>
        <v>0</v>
      </c>
      <c r="GK166" s="181">
        <f t="shared" si="774"/>
        <v>0</v>
      </c>
      <c r="GL166" s="181">
        <f t="shared" si="774"/>
        <v>0</v>
      </c>
      <c r="GM166" s="181">
        <f t="shared" si="774"/>
        <v>0</v>
      </c>
      <c r="GN166" s="181">
        <f t="shared" si="774"/>
        <v>0</v>
      </c>
      <c r="GO166" s="181">
        <f t="shared" si="774"/>
        <v>0</v>
      </c>
      <c r="GP166" s="181">
        <f t="shared" si="774"/>
        <v>0</v>
      </c>
      <c r="GQ166" s="181">
        <f t="shared" si="774"/>
        <v>0</v>
      </c>
      <c r="GR166" s="181">
        <f t="shared" si="774"/>
        <v>0</v>
      </c>
      <c r="GS166" s="181">
        <f t="shared" si="774"/>
        <v>0</v>
      </c>
      <c r="GT166" s="181">
        <f t="shared" si="774"/>
        <v>0</v>
      </c>
      <c r="GU166" s="181">
        <f t="shared" si="774"/>
        <v>0</v>
      </c>
      <c r="GV166" s="181">
        <f t="shared" si="774"/>
        <v>0</v>
      </c>
      <c r="GW166" s="181">
        <f t="shared" ref="GW166" si="775">GV169</f>
        <v>0</v>
      </c>
    </row>
    <row r="167" spans="4:205" x14ac:dyDescent="0.3">
      <c r="D167" s="141" t="s">
        <v>582</v>
      </c>
      <c r="E167" s="127" t="s">
        <v>572</v>
      </c>
      <c r="L167" s="181">
        <f>L157</f>
        <v>0</v>
      </c>
      <c r="M167" s="181">
        <f t="shared" ref="M167:BX167" si="776">M157</f>
        <v>0</v>
      </c>
      <c r="N167" s="181">
        <f t="shared" si="776"/>
        <v>0</v>
      </c>
      <c r="O167" s="181">
        <f t="shared" si="776"/>
        <v>0</v>
      </c>
      <c r="P167" s="181">
        <f t="shared" si="776"/>
        <v>0</v>
      </c>
      <c r="Q167" s="181">
        <f t="shared" si="776"/>
        <v>0</v>
      </c>
      <c r="R167" s="181">
        <f t="shared" si="776"/>
        <v>0</v>
      </c>
      <c r="S167" s="181">
        <f t="shared" si="776"/>
        <v>0</v>
      </c>
      <c r="T167" s="181">
        <f t="shared" si="776"/>
        <v>0</v>
      </c>
      <c r="U167" s="181">
        <f t="shared" si="776"/>
        <v>0</v>
      </c>
      <c r="V167" s="181">
        <f t="shared" si="776"/>
        <v>0</v>
      </c>
      <c r="W167" s="181">
        <f t="shared" si="776"/>
        <v>0</v>
      </c>
      <c r="X167" s="181">
        <f t="shared" si="776"/>
        <v>0</v>
      </c>
      <c r="Y167" s="181">
        <f t="shared" si="776"/>
        <v>0</v>
      </c>
      <c r="Z167" s="181">
        <f t="shared" si="776"/>
        <v>0</v>
      </c>
      <c r="AA167" s="181">
        <f t="shared" si="776"/>
        <v>0</v>
      </c>
      <c r="AB167" s="181">
        <f t="shared" si="776"/>
        <v>0</v>
      </c>
      <c r="AC167" s="181">
        <f t="shared" si="776"/>
        <v>0</v>
      </c>
      <c r="AD167" s="181">
        <f t="shared" si="776"/>
        <v>0</v>
      </c>
      <c r="AE167" s="181">
        <f t="shared" si="776"/>
        <v>0</v>
      </c>
      <c r="AF167" s="181">
        <f t="shared" si="776"/>
        <v>0</v>
      </c>
      <c r="AG167" s="181">
        <f t="shared" si="776"/>
        <v>0</v>
      </c>
      <c r="AH167" s="181">
        <f t="shared" si="776"/>
        <v>0</v>
      </c>
      <c r="AI167" s="181">
        <f t="shared" si="776"/>
        <v>0</v>
      </c>
      <c r="AJ167" s="181">
        <f t="shared" si="776"/>
        <v>0</v>
      </c>
      <c r="AK167" s="181">
        <f t="shared" si="776"/>
        <v>0</v>
      </c>
      <c r="AL167" s="181">
        <f t="shared" si="776"/>
        <v>0</v>
      </c>
      <c r="AM167" s="181">
        <f t="shared" si="776"/>
        <v>0</v>
      </c>
      <c r="AN167" s="181">
        <f t="shared" si="776"/>
        <v>0</v>
      </c>
      <c r="AO167" s="181">
        <f t="shared" si="776"/>
        <v>0</v>
      </c>
      <c r="AP167" s="181">
        <f t="shared" si="776"/>
        <v>0</v>
      </c>
      <c r="AQ167" s="181">
        <f t="shared" si="776"/>
        <v>0</v>
      </c>
      <c r="AR167" s="181">
        <f t="shared" si="776"/>
        <v>0</v>
      </c>
      <c r="AS167" s="181">
        <f t="shared" si="776"/>
        <v>0</v>
      </c>
      <c r="AT167" s="181">
        <f t="shared" si="776"/>
        <v>0</v>
      </c>
      <c r="AU167" s="181">
        <f t="shared" si="776"/>
        <v>0</v>
      </c>
      <c r="AV167" s="181">
        <f t="shared" si="776"/>
        <v>0</v>
      </c>
      <c r="AW167" s="181">
        <f t="shared" si="776"/>
        <v>0</v>
      </c>
      <c r="AX167" s="181">
        <f t="shared" si="776"/>
        <v>0</v>
      </c>
      <c r="AY167" s="181">
        <f t="shared" si="776"/>
        <v>0</v>
      </c>
      <c r="AZ167" s="181">
        <f t="shared" si="776"/>
        <v>0</v>
      </c>
      <c r="BA167" s="181">
        <f t="shared" si="776"/>
        <v>0</v>
      </c>
      <c r="BB167" s="181">
        <f t="shared" si="776"/>
        <v>0</v>
      </c>
      <c r="BC167" s="181">
        <f t="shared" si="776"/>
        <v>0</v>
      </c>
      <c r="BD167" s="181">
        <f t="shared" si="776"/>
        <v>43870661.225761913</v>
      </c>
      <c r="BE167" s="181">
        <f t="shared" si="776"/>
        <v>44145268.795942791</v>
      </c>
      <c r="BF167" s="181">
        <f t="shared" si="776"/>
        <v>44421591.458712131</v>
      </c>
      <c r="BG167" s="181">
        <f t="shared" si="776"/>
        <v>44699646.320310749</v>
      </c>
      <c r="BH167" s="181">
        <f t="shared" si="776"/>
        <v>44979442.952326141</v>
      </c>
      <c r="BI167" s="181">
        <f t="shared" si="776"/>
        <v>45260991.019432105</v>
      </c>
      <c r="BJ167" s="181">
        <f t="shared" si="776"/>
        <v>45544297.528447337</v>
      </c>
      <c r="BK167" s="181">
        <f t="shared" si="776"/>
        <v>45829380.016226999</v>
      </c>
      <c r="BL167" s="181">
        <f t="shared" si="776"/>
        <v>46116248.296625249</v>
      </c>
      <c r="BM167" s="181">
        <f t="shared" si="776"/>
        <v>46404910.935302272</v>
      </c>
      <c r="BN167" s="181">
        <f t="shared" si="776"/>
        <v>46695379.148139708</v>
      </c>
      <c r="BO167" s="181">
        <f t="shared" si="776"/>
        <v>46987666.882569276</v>
      </c>
      <c r="BP167" s="181">
        <f t="shared" si="776"/>
        <v>47324898.636070751</v>
      </c>
      <c r="BQ167" s="181">
        <f t="shared" si="776"/>
        <v>47621128.605553471</v>
      </c>
      <c r="BR167" s="181">
        <f t="shared" si="776"/>
        <v>47919208.723974809</v>
      </c>
      <c r="BS167" s="181">
        <f t="shared" si="776"/>
        <v>48219157.432827748</v>
      </c>
      <c r="BT167" s="181">
        <f t="shared" si="776"/>
        <v>48520985.059732743</v>
      </c>
      <c r="BU167" s="181">
        <f t="shared" si="776"/>
        <v>48824702.032679826</v>
      </c>
      <c r="BV167" s="181">
        <f t="shared" si="776"/>
        <v>49130315.917566292</v>
      </c>
      <c r="BW167" s="181">
        <f t="shared" si="776"/>
        <v>49437845.620114453</v>
      </c>
      <c r="BX167" s="181">
        <f t="shared" si="776"/>
        <v>49747301.729347296</v>
      </c>
      <c r="BY167" s="181">
        <f t="shared" ref="BY167:EJ167" si="777">BY157</f>
        <v>50058694.937186696</v>
      </c>
      <c r="BZ167" s="181">
        <f t="shared" si="777"/>
        <v>50372033.001929834</v>
      </c>
      <c r="CA167" s="181">
        <f t="shared" si="777"/>
        <v>50687335.305214807</v>
      </c>
      <c r="CB167" s="181">
        <f t="shared" si="777"/>
        <v>51054360.15011242</v>
      </c>
      <c r="CC167" s="181">
        <f t="shared" si="777"/>
        <v>51373933.926166654</v>
      </c>
      <c r="CD167" s="181">
        <f t="shared" si="777"/>
        <v>51695506.636434458</v>
      </c>
      <c r="CE167" s="181">
        <f t="shared" si="777"/>
        <v>52019093.713364147</v>
      </c>
      <c r="CF167" s="181">
        <f t="shared" si="777"/>
        <v>52344707.78423766</v>
      </c>
      <c r="CG167" s="181">
        <f t="shared" si="777"/>
        <v>52672360.101452939</v>
      </c>
      <c r="CH167" s="181">
        <f t="shared" si="777"/>
        <v>53002058.835388668</v>
      </c>
      <c r="CI167" s="181">
        <f t="shared" si="777"/>
        <v>53333824.368317321</v>
      </c>
      <c r="CJ167" s="181">
        <f t="shared" si="777"/>
        <v>53667668.126479179</v>
      </c>
      <c r="CK167" s="181">
        <f t="shared" si="777"/>
        <v>54003601.64706976</v>
      </c>
      <c r="CL167" s="181">
        <f t="shared" si="777"/>
        <v>54341633.308236733</v>
      </c>
      <c r="CM167" s="181">
        <f t="shared" si="777"/>
        <v>54681784.005340748</v>
      </c>
      <c r="CN167" s="181">
        <f t="shared" si="777"/>
        <v>55175138.501402043</v>
      </c>
      <c r="CO167" s="181">
        <f t="shared" si="777"/>
        <v>55520509.411362365</v>
      </c>
      <c r="CP167" s="181">
        <f t="shared" si="777"/>
        <v>55868037.427877963</v>
      </c>
      <c r="CQ167" s="181">
        <f t="shared" si="777"/>
        <v>56217744.009511799</v>
      </c>
      <c r="CR167" s="181">
        <f t="shared" si="777"/>
        <v>56569641.205674052</v>
      </c>
      <c r="CS167" s="181">
        <f t="shared" si="777"/>
        <v>56923739.545549572</v>
      </c>
      <c r="CT167" s="181">
        <f t="shared" si="777"/>
        <v>57280052.787942067</v>
      </c>
      <c r="CU167" s="181">
        <f t="shared" si="777"/>
        <v>57638598.020368911</v>
      </c>
      <c r="CV167" s="181">
        <f t="shared" si="777"/>
        <v>57999389.234300613</v>
      </c>
      <c r="CW167" s="181">
        <f t="shared" si="777"/>
        <v>58362438.903927222</v>
      </c>
      <c r="CX167" s="181">
        <f t="shared" si="777"/>
        <v>58727756.101802461</v>
      </c>
      <c r="CY167" s="181">
        <f t="shared" si="777"/>
        <v>59095363.380464196</v>
      </c>
      <c r="CZ167" s="181">
        <f t="shared" si="777"/>
        <v>59627773.33331693</v>
      </c>
      <c r="DA167" s="181">
        <f t="shared" si="777"/>
        <v>60001017.398806453</v>
      </c>
      <c r="DB167" s="181">
        <f t="shared" si="777"/>
        <v>60376592.689007953</v>
      </c>
      <c r="DC167" s="181">
        <f t="shared" si="777"/>
        <v>60754522.364198394</v>
      </c>
      <c r="DD167" s="181">
        <f t="shared" si="777"/>
        <v>61134819.452350654</v>
      </c>
      <c r="DE167" s="181">
        <f t="shared" si="777"/>
        <v>61517497.107601538</v>
      </c>
      <c r="DF167" s="181">
        <f t="shared" si="777"/>
        <v>61902564.910547227</v>
      </c>
      <c r="DG167" s="181">
        <f t="shared" si="777"/>
        <v>62290046.604497783</v>
      </c>
      <c r="DH167" s="181">
        <f t="shared" si="777"/>
        <v>62679955.547176838</v>
      </c>
      <c r="DI167" s="181">
        <f t="shared" si="777"/>
        <v>63072303.418623671</v>
      </c>
      <c r="DJ167" s="181">
        <f t="shared" si="777"/>
        <v>63467105.464134693</v>
      </c>
      <c r="DK167" s="181">
        <f t="shared" si="777"/>
        <v>63864380.603647776</v>
      </c>
      <c r="DL167" s="181">
        <f t="shared" si="777"/>
        <v>64438935.215487428</v>
      </c>
      <c r="DM167" s="181">
        <f t="shared" si="777"/>
        <v>64842296.914289325</v>
      </c>
      <c r="DN167" s="181">
        <f t="shared" si="777"/>
        <v>65248177.978890881</v>
      </c>
      <c r="DO167" s="181">
        <f t="shared" si="777"/>
        <v>65656603.406108126</v>
      </c>
      <c r="DP167" s="181">
        <f t="shared" si="777"/>
        <v>66067587.281723171</v>
      </c>
      <c r="DQ167" s="181">
        <f t="shared" si="777"/>
        <v>66481143.827734306</v>
      </c>
      <c r="DR167" s="181">
        <f t="shared" si="777"/>
        <v>66897283.418181196</v>
      </c>
      <c r="DS167" s="181">
        <f t="shared" si="777"/>
        <v>67316031.679153115</v>
      </c>
      <c r="DT167" s="181">
        <f t="shared" si="777"/>
        <v>67737403.052956954</v>
      </c>
      <c r="DU167" s="181">
        <f t="shared" si="777"/>
        <v>68161412.121548474</v>
      </c>
      <c r="DV167" s="181">
        <f t="shared" si="777"/>
        <v>68588069.522753596</v>
      </c>
      <c r="DW167" s="181">
        <f t="shared" si="777"/>
        <v>69017401.527776867</v>
      </c>
      <c r="DX167" s="181">
        <f t="shared" si="777"/>
        <v>69637434.159743771</v>
      </c>
      <c r="DY167" s="181">
        <f t="shared" si="777"/>
        <v>70073336.342835858</v>
      </c>
      <c r="DZ167" s="181">
        <f t="shared" si="777"/>
        <v>70511965.172035068</v>
      </c>
      <c r="EA167" s="181">
        <f t="shared" si="777"/>
        <v>70953341.642333135</v>
      </c>
      <c r="EB167" s="181">
        <f t="shared" si="777"/>
        <v>71397482.977589458</v>
      </c>
      <c r="EC167" s="181">
        <f t="shared" si="777"/>
        <v>71844404.554111391</v>
      </c>
      <c r="ED167" s="181">
        <f t="shared" si="777"/>
        <v>72294117.604756758</v>
      </c>
      <c r="EE167" s="181">
        <f t="shared" si="777"/>
        <v>72746649.787555769</v>
      </c>
      <c r="EF167" s="181">
        <f t="shared" si="777"/>
        <v>73202016.717213944</v>
      </c>
      <c r="EG167" s="181">
        <f t="shared" si="777"/>
        <v>73660234.159211531</v>
      </c>
      <c r="EH167" s="181">
        <f t="shared" si="777"/>
        <v>74121313.632022798</v>
      </c>
      <c r="EI167" s="181">
        <f t="shared" si="777"/>
        <v>74585283.489953876</v>
      </c>
      <c r="EJ167" s="181">
        <f t="shared" si="777"/>
        <v>75254390.945317999</v>
      </c>
      <c r="EK167" s="181">
        <f t="shared" ref="EK167:GV167" si="778">EK157</f>
        <v>75725457.282812074</v>
      </c>
      <c r="EL167" s="181">
        <f t="shared" si="778"/>
        <v>76199465.935679093</v>
      </c>
      <c r="EM167" s="181">
        <f t="shared" si="778"/>
        <v>76676446.0218236</v>
      </c>
      <c r="EN167" s="181">
        <f t="shared" si="778"/>
        <v>77156414.006506234</v>
      </c>
      <c r="EO167" s="181">
        <f t="shared" si="778"/>
        <v>77639384.31208396</v>
      </c>
      <c r="EP167" s="181">
        <f t="shared" si="778"/>
        <v>78125375.706032872</v>
      </c>
      <c r="EQ167" s="181">
        <f t="shared" si="778"/>
        <v>78614411.434229746</v>
      </c>
      <c r="ER167" s="181">
        <f t="shared" si="778"/>
        <v>79106510.580373973</v>
      </c>
      <c r="ES167" s="181">
        <f t="shared" si="778"/>
        <v>79601690.189263165</v>
      </c>
      <c r="ET167" s="181">
        <f t="shared" si="778"/>
        <v>80099962.732554555</v>
      </c>
      <c r="EU167" s="181">
        <f t="shared" si="778"/>
        <v>80601358.812678024</v>
      </c>
      <c r="EV167" s="181">
        <f t="shared" si="778"/>
        <v>81323422.141907305</v>
      </c>
      <c r="EW167" s="181">
        <f t="shared" si="778"/>
        <v>81832480.781243533</v>
      </c>
      <c r="EX167" s="181">
        <f t="shared" si="778"/>
        <v>82344719.077013686</v>
      </c>
      <c r="EY167" s="181">
        <f t="shared" si="778"/>
        <v>82860168.455616459</v>
      </c>
      <c r="EZ167" s="181">
        <f t="shared" si="778"/>
        <v>0</v>
      </c>
      <c r="FA167" s="181">
        <f t="shared" si="778"/>
        <v>0</v>
      </c>
      <c r="FB167" s="181">
        <f t="shared" si="778"/>
        <v>0</v>
      </c>
      <c r="FC167" s="181">
        <f t="shared" si="778"/>
        <v>0</v>
      </c>
      <c r="FD167" s="181">
        <f t="shared" si="778"/>
        <v>0</v>
      </c>
      <c r="FE167" s="181">
        <f t="shared" si="778"/>
        <v>0</v>
      </c>
      <c r="FF167" s="181">
        <f t="shared" si="778"/>
        <v>0</v>
      </c>
      <c r="FG167" s="181">
        <f t="shared" si="778"/>
        <v>0</v>
      </c>
      <c r="FH167" s="181">
        <f t="shared" si="778"/>
        <v>0</v>
      </c>
      <c r="FI167" s="181">
        <f t="shared" si="778"/>
        <v>0</v>
      </c>
      <c r="FJ167" s="181">
        <f t="shared" si="778"/>
        <v>0</v>
      </c>
      <c r="FK167" s="181">
        <f t="shared" si="778"/>
        <v>0</v>
      </c>
      <c r="FL167" s="181">
        <f t="shared" si="778"/>
        <v>0</v>
      </c>
      <c r="FM167" s="181">
        <f t="shared" si="778"/>
        <v>0</v>
      </c>
      <c r="FN167" s="181">
        <f t="shared" si="778"/>
        <v>0</v>
      </c>
      <c r="FO167" s="181">
        <f t="shared" si="778"/>
        <v>0</v>
      </c>
      <c r="FP167" s="181">
        <f t="shared" si="778"/>
        <v>0</v>
      </c>
      <c r="FQ167" s="181">
        <f t="shared" si="778"/>
        <v>0</v>
      </c>
      <c r="FR167" s="181">
        <f t="shared" si="778"/>
        <v>0</v>
      </c>
      <c r="FS167" s="181">
        <f t="shared" si="778"/>
        <v>0</v>
      </c>
      <c r="FT167" s="181">
        <f t="shared" si="778"/>
        <v>0</v>
      </c>
      <c r="FU167" s="181">
        <f t="shared" si="778"/>
        <v>0</v>
      </c>
      <c r="FV167" s="181">
        <f t="shared" si="778"/>
        <v>0</v>
      </c>
      <c r="FW167" s="181">
        <f t="shared" si="778"/>
        <v>0</v>
      </c>
      <c r="FX167" s="181">
        <f t="shared" si="778"/>
        <v>0</v>
      </c>
      <c r="FY167" s="181">
        <f t="shared" si="778"/>
        <v>0</v>
      </c>
      <c r="FZ167" s="181">
        <f t="shared" si="778"/>
        <v>0</v>
      </c>
      <c r="GA167" s="181">
        <f t="shared" si="778"/>
        <v>0</v>
      </c>
      <c r="GB167" s="181">
        <f t="shared" si="778"/>
        <v>0</v>
      </c>
      <c r="GC167" s="181">
        <f t="shared" si="778"/>
        <v>0</v>
      </c>
      <c r="GD167" s="181">
        <f t="shared" si="778"/>
        <v>0</v>
      </c>
      <c r="GE167" s="181">
        <f t="shared" si="778"/>
        <v>0</v>
      </c>
      <c r="GF167" s="181">
        <f t="shared" si="778"/>
        <v>0</v>
      </c>
      <c r="GG167" s="181">
        <f t="shared" si="778"/>
        <v>0</v>
      </c>
      <c r="GH167" s="181">
        <f t="shared" si="778"/>
        <v>0</v>
      </c>
      <c r="GI167" s="181">
        <f t="shared" si="778"/>
        <v>0</v>
      </c>
      <c r="GJ167" s="181">
        <f t="shared" si="778"/>
        <v>0</v>
      </c>
      <c r="GK167" s="181">
        <f t="shared" si="778"/>
        <v>0</v>
      </c>
      <c r="GL167" s="181">
        <f t="shared" si="778"/>
        <v>0</v>
      </c>
      <c r="GM167" s="181">
        <f t="shared" si="778"/>
        <v>0</v>
      </c>
      <c r="GN167" s="181">
        <f t="shared" si="778"/>
        <v>0</v>
      </c>
      <c r="GO167" s="181">
        <f t="shared" si="778"/>
        <v>0</v>
      </c>
      <c r="GP167" s="181">
        <f t="shared" si="778"/>
        <v>0</v>
      </c>
      <c r="GQ167" s="181">
        <f t="shared" si="778"/>
        <v>0</v>
      </c>
      <c r="GR167" s="181">
        <f t="shared" si="778"/>
        <v>0</v>
      </c>
      <c r="GS167" s="181">
        <f t="shared" si="778"/>
        <v>0</v>
      </c>
      <c r="GT167" s="181">
        <f t="shared" si="778"/>
        <v>0</v>
      </c>
      <c r="GU167" s="181">
        <f t="shared" si="778"/>
        <v>0</v>
      </c>
      <c r="GV167" s="181">
        <f t="shared" si="778"/>
        <v>0</v>
      </c>
      <c r="GW167" s="181">
        <f t="shared" ref="GW167" si="779">GW157</f>
        <v>0</v>
      </c>
    </row>
    <row r="168" spans="4:205" x14ac:dyDescent="0.3">
      <c r="D168" s="141" t="s">
        <v>583</v>
      </c>
      <c r="E168" s="127" t="s">
        <v>572</v>
      </c>
      <c r="F168" s="7"/>
      <c r="L168" s="181">
        <f>K167</f>
        <v>0</v>
      </c>
      <c r="M168" s="181">
        <f t="shared" ref="M168:BX168" si="780">L167</f>
        <v>0</v>
      </c>
      <c r="N168" s="181">
        <f t="shared" si="780"/>
        <v>0</v>
      </c>
      <c r="O168" s="181">
        <f t="shared" si="780"/>
        <v>0</v>
      </c>
      <c r="P168" s="181">
        <f t="shared" si="780"/>
        <v>0</v>
      </c>
      <c r="Q168" s="181">
        <f t="shared" si="780"/>
        <v>0</v>
      </c>
      <c r="R168" s="181">
        <f t="shared" si="780"/>
        <v>0</v>
      </c>
      <c r="S168" s="181">
        <f t="shared" si="780"/>
        <v>0</v>
      </c>
      <c r="T168" s="181">
        <f t="shared" si="780"/>
        <v>0</v>
      </c>
      <c r="U168" s="181">
        <f t="shared" si="780"/>
        <v>0</v>
      </c>
      <c r="V168" s="181">
        <f t="shared" si="780"/>
        <v>0</v>
      </c>
      <c r="W168" s="181">
        <f t="shared" si="780"/>
        <v>0</v>
      </c>
      <c r="X168" s="181">
        <f t="shared" si="780"/>
        <v>0</v>
      </c>
      <c r="Y168" s="181">
        <f t="shared" si="780"/>
        <v>0</v>
      </c>
      <c r="Z168" s="181">
        <f t="shared" si="780"/>
        <v>0</v>
      </c>
      <c r="AA168" s="181">
        <f t="shared" si="780"/>
        <v>0</v>
      </c>
      <c r="AB168" s="181">
        <f t="shared" si="780"/>
        <v>0</v>
      </c>
      <c r="AC168" s="181">
        <f t="shared" si="780"/>
        <v>0</v>
      </c>
      <c r="AD168" s="181">
        <f t="shared" si="780"/>
        <v>0</v>
      </c>
      <c r="AE168" s="181">
        <f t="shared" si="780"/>
        <v>0</v>
      </c>
      <c r="AF168" s="181">
        <f t="shared" si="780"/>
        <v>0</v>
      </c>
      <c r="AG168" s="181">
        <f t="shared" si="780"/>
        <v>0</v>
      </c>
      <c r="AH168" s="181">
        <f t="shared" si="780"/>
        <v>0</v>
      </c>
      <c r="AI168" s="181">
        <f t="shared" si="780"/>
        <v>0</v>
      </c>
      <c r="AJ168" s="181">
        <f t="shared" si="780"/>
        <v>0</v>
      </c>
      <c r="AK168" s="181">
        <f t="shared" si="780"/>
        <v>0</v>
      </c>
      <c r="AL168" s="181">
        <f t="shared" si="780"/>
        <v>0</v>
      </c>
      <c r="AM168" s="181">
        <f t="shared" si="780"/>
        <v>0</v>
      </c>
      <c r="AN168" s="181">
        <f t="shared" si="780"/>
        <v>0</v>
      </c>
      <c r="AO168" s="181">
        <f t="shared" si="780"/>
        <v>0</v>
      </c>
      <c r="AP168" s="181">
        <f t="shared" si="780"/>
        <v>0</v>
      </c>
      <c r="AQ168" s="181">
        <f t="shared" si="780"/>
        <v>0</v>
      </c>
      <c r="AR168" s="181">
        <f t="shared" si="780"/>
        <v>0</v>
      </c>
      <c r="AS168" s="181">
        <f t="shared" si="780"/>
        <v>0</v>
      </c>
      <c r="AT168" s="181">
        <f t="shared" si="780"/>
        <v>0</v>
      </c>
      <c r="AU168" s="181">
        <f t="shared" si="780"/>
        <v>0</v>
      </c>
      <c r="AV168" s="181">
        <f t="shared" si="780"/>
        <v>0</v>
      </c>
      <c r="AW168" s="181">
        <f t="shared" si="780"/>
        <v>0</v>
      </c>
      <c r="AX168" s="181">
        <f t="shared" si="780"/>
        <v>0</v>
      </c>
      <c r="AY168" s="181">
        <f t="shared" si="780"/>
        <v>0</v>
      </c>
      <c r="AZ168" s="181">
        <f t="shared" si="780"/>
        <v>0</v>
      </c>
      <c r="BA168" s="181">
        <f t="shared" si="780"/>
        <v>0</v>
      </c>
      <c r="BB168" s="181">
        <f t="shared" si="780"/>
        <v>0</v>
      </c>
      <c r="BC168" s="181">
        <f t="shared" si="780"/>
        <v>0</v>
      </c>
      <c r="BD168" s="181">
        <f t="shared" si="780"/>
        <v>0</v>
      </c>
      <c r="BE168" s="181">
        <f t="shared" si="780"/>
        <v>43870661.225761913</v>
      </c>
      <c r="BF168" s="181">
        <f t="shared" si="780"/>
        <v>44145268.795942791</v>
      </c>
      <c r="BG168" s="181">
        <f t="shared" si="780"/>
        <v>44421591.458712131</v>
      </c>
      <c r="BH168" s="181">
        <f t="shared" si="780"/>
        <v>44699646.320310749</v>
      </c>
      <c r="BI168" s="181">
        <f t="shared" si="780"/>
        <v>44979442.952326141</v>
      </c>
      <c r="BJ168" s="181">
        <f t="shared" si="780"/>
        <v>45260991.019432105</v>
      </c>
      <c r="BK168" s="181">
        <f t="shared" si="780"/>
        <v>45544297.528447337</v>
      </c>
      <c r="BL168" s="181">
        <f t="shared" si="780"/>
        <v>45829380.016226999</v>
      </c>
      <c r="BM168" s="181">
        <f t="shared" si="780"/>
        <v>46116248.296625249</v>
      </c>
      <c r="BN168" s="181">
        <f t="shared" si="780"/>
        <v>46404910.935302272</v>
      </c>
      <c r="BO168" s="181">
        <f t="shared" si="780"/>
        <v>46695379.148139708</v>
      </c>
      <c r="BP168" s="181">
        <f t="shared" si="780"/>
        <v>46987666.882569276</v>
      </c>
      <c r="BQ168" s="181">
        <f t="shared" si="780"/>
        <v>47324898.636070751</v>
      </c>
      <c r="BR168" s="181">
        <f t="shared" si="780"/>
        <v>47621128.605553471</v>
      </c>
      <c r="BS168" s="181">
        <f t="shared" si="780"/>
        <v>47919208.723974809</v>
      </c>
      <c r="BT168" s="181">
        <f t="shared" si="780"/>
        <v>48219157.432827748</v>
      </c>
      <c r="BU168" s="181">
        <f t="shared" si="780"/>
        <v>48520985.059732743</v>
      </c>
      <c r="BV168" s="181">
        <f t="shared" si="780"/>
        <v>48824702.032679826</v>
      </c>
      <c r="BW168" s="181">
        <f t="shared" si="780"/>
        <v>49130315.917566292</v>
      </c>
      <c r="BX168" s="181">
        <f t="shared" si="780"/>
        <v>49437845.620114453</v>
      </c>
      <c r="BY168" s="181">
        <f t="shared" ref="BY168:EJ168" si="781">BX167</f>
        <v>49747301.729347296</v>
      </c>
      <c r="BZ168" s="181">
        <f t="shared" si="781"/>
        <v>50058694.937186696</v>
      </c>
      <c r="CA168" s="181">
        <f t="shared" si="781"/>
        <v>50372033.001929834</v>
      </c>
      <c r="CB168" s="181">
        <f t="shared" si="781"/>
        <v>50687335.305214807</v>
      </c>
      <c r="CC168" s="181">
        <f t="shared" si="781"/>
        <v>51054360.15011242</v>
      </c>
      <c r="CD168" s="181">
        <f t="shared" si="781"/>
        <v>51373933.926166654</v>
      </c>
      <c r="CE168" s="181">
        <f t="shared" si="781"/>
        <v>51695506.636434458</v>
      </c>
      <c r="CF168" s="181">
        <f t="shared" si="781"/>
        <v>52019093.713364147</v>
      </c>
      <c r="CG168" s="181">
        <f t="shared" si="781"/>
        <v>52344707.78423766</v>
      </c>
      <c r="CH168" s="181">
        <f t="shared" si="781"/>
        <v>52672360.101452939</v>
      </c>
      <c r="CI168" s="181">
        <f t="shared" si="781"/>
        <v>53002058.835388668</v>
      </c>
      <c r="CJ168" s="181">
        <f t="shared" si="781"/>
        <v>53333824.368317321</v>
      </c>
      <c r="CK168" s="181">
        <f t="shared" si="781"/>
        <v>53667668.126479179</v>
      </c>
      <c r="CL168" s="181">
        <f t="shared" si="781"/>
        <v>54003601.64706976</v>
      </c>
      <c r="CM168" s="181">
        <f t="shared" si="781"/>
        <v>54341633.308236733</v>
      </c>
      <c r="CN168" s="181">
        <f t="shared" si="781"/>
        <v>54681784.005340748</v>
      </c>
      <c r="CO168" s="181">
        <f t="shared" si="781"/>
        <v>55175138.501402043</v>
      </c>
      <c r="CP168" s="181">
        <f t="shared" si="781"/>
        <v>55520509.411362365</v>
      </c>
      <c r="CQ168" s="181">
        <f t="shared" si="781"/>
        <v>55868037.427877963</v>
      </c>
      <c r="CR168" s="181">
        <f t="shared" si="781"/>
        <v>56217744.009511799</v>
      </c>
      <c r="CS168" s="181">
        <f t="shared" si="781"/>
        <v>56569641.205674052</v>
      </c>
      <c r="CT168" s="181">
        <f t="shared" si="781"/>
        <v>56923739.545549572</v>
      </c>
      <c r="CU168" s="181">
        <f t="shared" si="781"/>
        <v>57280052.787942067</v>
      </c>
      <c r="CV168" s="181">
        <f t="shared" si="781"/>
        <v>57638598.020368911</v>
      </c>
      <c r="CW168" s="181">
        <f t="shared" si="781"/>
        <v>57999389.234300613</v>
      </c>
      <c r="CX168" s="181">
        <f t="shared" si="781"/>
        <v>58362438.903927222</v>
      </c>
      <c r="CY168" s="181">
        <f t="shared" si="781"/>
        <v>58727756.101802461</v>
      </c>
      <c r="CZ168" s="181">
        <f t="shared" si="781"/>
        <v>59095363.380464196</v>
      </c>
      <c r="DA168" s="181">
        <f t="shared" si="781"/>
        <v>59627773.33331693</v>
      </c>
      <c r="DB168" s="181">
        <f t="shared" si="781"/>
        <v>60001017.398806453</v>
      </c>
      <c r="DC168" s="181">
        <f t="shared" si="781"/>
        <v>60376592.689007953</v>
      </c>
      <c r="DD168" s="181">
        <f t="shared" si="781"/>
        <v>60754522.364198394</v>
      </c>
      <c r="DE168" s="181">
        <f t="shared" si="781"/>
        <v>61134819.452350654</v>
      </c>
      <c r="DF168" s="181">
        <f t="shared" si="781"/>
        <v>61517497.107601538</v>
      </c>
      <c r="DG168" s="181">
        <f t="shared" si="781"/>
        <v>61902564.910547227</v>
      </c>
      <c r="DH168" s="181">
        <f t="shared" si="781"/>
        <v>62290046.604497783</v>
      </c>
      <c r="DI168" s="181">
        <f t="shared" si="781"/>
        <v>62679955.547176838</v>
      </c>
      <c r="DJ168" s="181">
        <f t="shared" si="781"/>
        <v>63072303.418623671</v>
      </c>
      <c r="DK168" s="181">
        <f t="shared" si="781"/>
        <v>63467105.464134693</v>
      </c>
      <c r="DL168" s="181">
        <f t="shared" si="781"/>
        <v>63864380.603647776</v>
      </c>
      <c r="DM168" s="181">
        <f t="shared" si="781"/>
        <v>64438935.215487428</v>
      </c>
      <c r="DN168" s="181">
        <f t="shared" si="781"/>
        <v>64842296.914289325</v>
      </c>
      <c r="DO168" s="181">
        <f t="shared" si="781"/>
        <v>65248177.978890881</v>
      </c>
      <c r="DP168" s="181">
        <f t="shared" si="781"/>
        <v>65656603.406108126</v>
      </c>
      <c r="DQ168" s="181">
        <f t="shared" si="781"/>
        <v>66067587.281723171</v>
      </c>
      <c r="DR168" s="181">
        <f t="shared" si="781"/>
        <v>66481143.827734306</v>
      </c>
      <c r="DS168" s="181">
        <f t="shared" si="781"/>
        <v>66897283.418181196</v>
      </c>
      <c r="DT168" s="181">
        <f t="shared" si="781"/>
        <v>67316031.679153115</v>
      </c>
      <c r="DU168" s="181">
        <f t="shared" si="781"/>
        <v>67737403.052956954</v>
      </c>
      <c r="DV168" s="181">
        <f t="shared" si="781"/>
        <v>68161412.121548474</v>
      </c>
      <c r="DW168" s="181">
        <f t="shared" si="781"/>
        <v>68588069.522753596</v>
      </c>
      <c r="DX168" s="181">
        <f t="shared" si="781"/>
        <v>69017401.527776867</v>
      </c>
      <c r="DY168" s="181">
        <f t="shared" si="781"/>
        <v>69637434.159743771</v>
      </c>
      <c r="DZ168" s="181">
        <f t="shared" si="781"/>
        <v>70073336.342835858</v>
      </c>
      <c r="EA168" s="181">
        <f t="shared" si="781"/>
        <v>70511965.172035068</v>
      </c>
      <c r="EB168" s="181">
        <f t="shared" si="781"/>
        <v>70953341.642333135</v>
      </c>
      <c r="EC168" s="181">
        <f t="shared" si="781"/>
        <v>71397482.977589458</v>
      </c>
      <c r="ED168" s="181">
        <f t="shared" si="781"/>
        <v>71844404.554111391</v>
      </c>
      <c r="EE168" s="181">
        <f t="shared" si="781"/>
        <v>72294117.604756758</v>
      </c>
      <c r="EF168" s="181">
        <f t="shared" si="781"/>
        <v>72746649.787555769</v>
      </c>
      <c r="EG168" s="181">
        <f t="shared" si="781"/>
        <v>73202016.717213944</v>
      </c>
      <c r="EH168" s="181">
        <f t="shared" si="781"/>
        <v>73660234.159211531</v>
      </c>
      <c r="EI168" s="181">
        <f t="shared" si="781"/>
        <v>74121313.632022798</v>
      </c>
      <c r="EJ168" s="181">
        <f t="shared" si="781"/>
        <v>74585283.489953876</v>
      </c>
      <c r="EK168" s="181">
        <f t="shared" ref="EK168:GV168" si="782">EJ167</f>
        <v>75254390.945317999</v>
      </c>
      <c r="EL168" s="181">
        <f t="shared" si="782"/>
        <v>75725457.282812074</v>
      </c>
      <c r="EM168" s="181">
        <f t="shared" si="782"/>
        <v>76199465.935679093</v>
      </c>
      <c r="EN168" s="181">
        <f t="shared" si="782"/>
        <v>76676446.0218236</v>
      </c>
      <c r="EO168" s="181">
        <f t="shared" si="782"/>
        <v>77156414.006506234</v>
      </c>
      <c r="EP168" s="181">
        <f t="shared" si="782"/>
        <v>77639384.31208396</v>
      </c>
      <c r="EQ168" s="181">
        <f t="shared" si="782"/>
        <v>78125375.706032872</v>
      </c>
      <c r="ER168" s="181">
        <f t="shared" si="782"/>
        <v>78614411.434229746</v>
      </c>
      <c r="ES168" s="181">
        <f t="shared" si="782"/>
        <v>79106510.580373973</v>
      </c>
      <c r="ET168" s="181">
        <f t="shared" si="782"/>
        <v>79601690.189263165</v>
      </c>
      <c r="EU168" s="181">
        <f t="shared" si="782"/>
        <v>80099962.732554555</v>
      </c>
      <c r="EV168" s="181">
        <f t="shared" si="782"/>
        <v>80601358.812678024</v>
      </c>
      <c r="EW168" s="181">
        <f t="shared" si="782"/>
        <v>81323422.141907305</v>
      </c>
      <c r="EX168" s="181">
        <f t="shared" si="782"/>
        <v>81832480.781243533</v>
      </c>
      <c r="EY168" s="181">
        <f t="shared" si="782"/>
        <v>82344719.077013686</v>
      </c>
      <c r="EZ168" s="181">
        <f t="shared" si="782"/>
        <v>82860168.455616459</v>
      </c>
      <c r="FA168" s="181">
        <f t="shared" si="782"/>
        <v>0</v>
      </c>
      <c r="FB168" s="181">
        <f t="shared" si="782"/>
        <v>0</v>
      </c>
      <c r="FC168" s="181">
        <f t="shared" si="782"/>
        <v>0</v>
      </c>
      <c r="FD168" s="181">
        <f t="shared" si="782"/>
        <v>0</v>
      </c>
      <c r="FE168" s="181">
        <f t="shared" si="782"/>
        <v>0</v>
      </c>
      <c r="FF168" s="181">
        <f t="shared" si="782"/>
        <v>0</v>
      </c>
      <c r="FG168" s="181">
        <f t="shared" si="782"/>
        <v>0</v>
      </c>
      <c r="FH168" s="181">
        <f t="shared" si="782"/>
        <v>0</v>
      </c>
      <c r="FI168" s="181">
        <f t="shared" si="782"/>
        <v>0</v>
      </c>
      <c r="FJ168" s="181">
        <f t="shared" si="782"/>
        <v>0</v>
      </c>
      <c r="FK168" s="181">
        <f t="shared" si="782"/>
        <v>0</v>
      </c>
      <c r="FL168" s="181">
        <f t="shared" si="782"/>
        <v>0</v>
      </c>
      <c r="FM168" s="181">
        <f t="shared" si="782"/>
        <v>0</v>
      </c>
      <c r="FN168" s="181">
        <f t="shared" si="782"/>
        <v>0</v>
      </c>
      <c r="FO168" s="181">
        <f t="shared" si="782"/>
        <v>0</v>
      </c>
      <c r="FP168" s="181">
        <f t="shared" si="782"/>
        <v>0</v>
      </c>
      <c r="FQ168" s="181">
        <f t="shared" si="782"/>
        <v>0</v>
      </c>
      <c r="FR168" s="181">
        <f t="shared" si="782"/>
        <v>0</v>
      </c>
      <c r="FS168" s="181">
        <f t="shared" si="782"/>
        <v>0</v>
      </c>
      <c r="FT168" s="181">
        <f t="shared" si="782"/>
        <v>0</v>
      </c>
      <c r="FU168" s="181">
        <f t="shared" si="782"/>
        <v>0</v>
      </c>
      <c r="FV168" s="181">
        <f t="shared" si="782"/>
        <v>0</v>
      </c>
      <c r="FW168" s="181">
        <f t="shared" si="782"/>
        <v>0</v>
      </c>
      <c r="FX168" s="181">
        <f t="shared" si="782"/>
        <v>0</v>
      </c>
      <c r="FY168" s="181">
        <f t="shared" si="782"/>
        <v>0</v>
      </c>
      <c r="FZ168" s="181">
        <f t="shared" si="782"/>
        <v>0</v>
      </c>
      <c r="GA168" s="181">
        <f t="shared" si="782"/>
        <v>0</v>
      </c>
      <c r="GB168" s="181">
        <f t="shared" si="782"/>
        <v>0</v>
      </c>
      <c r="GC168" s="181">
        <f t="shared" si="782"/>
        <v>0</v>
      </c>
      <c r="GD168" s="181">
        <f t="shared" si="782"/>
        <v>0</v>
      </c>
      <c r="GE168" s="181">
        <f t="shared" si="782"/>
        <v>0</v>
      </c>
      <c r="GF168" s="181">
        <f t="shared" si="782"/>
        <v>0</v>
      </c>
      <c r="GG168" s="181">
        <f t="shared" si="782"/>
        <v>0</v>
      </c>
      <c r="GH168" s="181">
        <f t="shared" si="782"/>
        <v>0</v>
      </c>
      <c r="GI168" s="181">
        <f t="shared" si="782"/>
        <v>0</v>
      </c>
      <c r="GJ168" s="181">
        <f t="shared" si="782"/>
        <v>0</v>
      </c>
      <c r="GK168" s="181">
        <f t="shared" si="782"/>
        <v>0</v>
      </c>
      <c r="GL168" s="181">
        <f t="shared" si="782"/>
        <v>0</v>
      </c>
      <c r="GM168" s="181">
        <f t="shared" si="782"/>
        <v>0</v>
      </c>
      <c r="GN168" s="181">
        <f t="shared" si="782"/>
        <v>0</v>
      </c>
      <c r="GO168" s="181">
        <f t="shared" si="782"/>
        <v>0</v>
      </c>
      <c r="GP168" s="181">
        <f t="shared" si="782"/>
        <v>0</v>
      </c>
      <c r="GQ168" s="181">
        <f t="shared" si="782"/>
        <v>0</v>
      </c>
      <c r="GR168" s="181">
        <f t="shared" si="782"/>
        <v>0</v>
      </c>
      <c r="GS168" s="181">
        <f t="shared" si="782"/>
        <v>0</v>
      </c>
      <c r="GT168" s="181">
        <f t="shared" si="782"/>
        <v>0</v>
      </c>
      <c r="GU168" s="181">
        <f t="shared" si="782"/>
        <v>0</v>
      </c>
      <c r="GV168" s="181">
        <f t="shared" si="782"/>
        <v>0</v>
      </c>
      <c r="GW168" s="181">
        <f t="shared" ref="GW168" si="783">GV167</f>
        <v>0</v>
      </c>
    </row>
    <row r="169" spans="4:205" x14ac:dyDescent="0.3">
      <c r="D169" s="141" t="s">
        <v>301</v>
      </c>
      <c r="E169" s="127" t="s">
        <v>572</v>
      </c>
      <c r="F169" s="7"/>
      <c r="L169" s="181">
        <f>L166+L167-L168</f>
        <v>0</v>
      </c>
      <c r="M169" s="181">
        <f t="shared" ref="M169:BX169" si="784">M166+M167-M168</f>
        <v>0</v>
      </c>
      <c r="N169" s="181">
        <f t="shared" si="784"/>
        <v>0</v>
      </c>
      <c r="O169" s="181">
        <f t="shared" si="784"/>
        <v>0</v>
      </c>
      <c r="P169" s="181">
        <f t="shared" si="784"/>
        <v>0</v>
      </c>
      <c r="Q169" s="181">
        <f t="shared" si="784"/>
        <v>0</v>
      </c>
      <c r="R169" s="181">
        <f t="shared" si="784"/>
        <v>0</v>
      </c>
      <c r="S169" s="181">
        <f t="shared" si="784"/>
        <v>0</v>
      </c>
      <c r="T169" s="181">
        <f t="shared" si="784"/>
        <v>0</v>
      </c>
      <c r="U169" s="181">
        <f t="shared" si="784"/>
        <v>0</v>
      </c>
      <c r="V169" s="181">
        <f t="shared" si="784"/>
        <v>0</v>
      </c>
      <c r="W169" s="181">
        <f t="shared" si="784"/>
        <v>0</v>
      </c>
      <c r="X169" s="181">
        <f t="shared" si="784"/>
        <v>0</v>
      </c>
      <c r="Y169" s="181">
        <f t="shared" si="784"/>
        <v>0</v>
      </c>
      <c r="Z169" s="181">
        <f t="shared" si="784"/>
        <v>0</v>
      </c>
      <c r="AA169" s="181">
        <f t="shared" si="784"/>
        <v>0</v>
      </c>
      <c r="AB169" s="181">
        <f t="shared" si="784"/>
        <v>0</v>
      </c>
      <c r="AC169" s="181">
        <f t="shared" si="784"/>
        <v>0</v>
      </c>
      <c r="AD169" s="181">
        <f t="shared" si="784"/>
        <v>0</v>
      </c>
      <c r="AE169" s="181">
        <f t="shared" si="784"/>
        <v>0</v>
      </c>
      <c r="AF169" s="181">
        <f t="shared" si="784"/>
        <v>0</v>
      </c>
      <c r="AG169" s="181">
        <f t="shared" si="784"/>
        <v>0</v>
      </c>
      <c r="AH169" s="181">
        <f t="shared" si="784"/>
        <v>0</v>
      </c>
      <c r="AI169" s="181">
        <f t="shared" si="784"/>
        <v>0</v>
      </c>
      <c r="AJ169" s="181">
        <f t="shared" si="784"/>
        <v>0</v>
      </c>
      <c r="AK169" s="181">
        <f t="shared" si="784"/>
        <v>0</v>
      </c>
      <c r="AL169" s="181">
        <f t="shared" si="784"/>
        <v>0</v>
      </c>
      <c r="AM169" s="181">
        <f t="shared" si="784"/>
        <v>0</v>
      </c>
      <c r="AN169" s="181">
        <f t="shared" si="784"/>
        <v>0</v>
      </c>
      <c r="AO169" s="181">
        <f t="shared" si="784"/>
        <v>0</v>
      </c>
      <c r="AP169" s="181">
        <f t="shared" si="784"/>
        <v>0</v>
      </c>
      <c r="AQ169" s="181">
        <f t="shared" si="784"/>
        <v>0</v>
      </c>
      <c r="AR169" s="181">
        <f t="shared" si="784"/>
        <v>0</v>
      </c>
      <c r="AS169" s="181">
        <f t="shared" si="784"/>
        <v>0</v>
      </c>
      <c r="AT169" s="181">
        <f t="shared" si="784"/>
        <v>0</v>
      </c>
      <c r="AU169" s="181">
        <f t="shared" si="784"/>
        <v>0</v>
      </c>
      <c r="AV169" s="181">
        <f t="shared" si="784"/>
        <v>0</v>
      </c>
      <c r="AW169" s="181">
        <f t="shared" si="784"/>
        <v>0</v>
      </c>
      <c r="AX169" s="181">
        <f t="shared" si="784"/>
        <v>0</v>
      </c>
      <c r="AY169" s="181">
        <f t="shared" si="784"/>
        <v>0</v>
      </c>
      <c r="AZ169" s="181">
        <f t="shared" si="784"/>
        <v>0</v>
      </c>
      <c r="BA169" s="181">
        <f t="shared" si="784"/>
        <v>0</v>
      </c>
      <c r="BB169" s="181">
        <f t="shared" si="784"/>
        <v>0</v>
      </c>
      <c r="BC169" s="181">
        <f t="shared" si="784"/>
        <v>0</v>
      </c>
      <c r="BD169" s="181">
        <f t="shared" si="784"/>
        <v>43870661.225761913</v>
      </c>
      <c r="BE169" s="181">
        <f t="shared" si="784"/>
        <v>44145268.795942791</v>
      </c>
      <c r="BF169" s="181">
        <f t="shared" si="784"/>
        <v>44421591.458712123</v>
      </c>
      <c r="BG169" s="181">
        <f t="shared" si="784"/>
        <v>44699646.320310742</v>
      </c>
      <c r="BH169" s="181">
        <f t="shared" si="784"/>
        <v>44979442.952326141</v>
      </c>
      <c r="BI169" s="181">
        <f t="shared" si="784"/>
        <v>45260991.019432105</v>
      </c>
      <c r="BJ169" s="181">
        <f t="shared" si="784"/>
        <v>45544297.528447337</v>
      </c>
      <c r="BK169" s="181">
        <f t="shared" si="784"/>
        <v>45829380.016226999</v>
      </c>
      <c r="BL169" s="181">
        <f t="shared" si="784"/>
        <v>46116248.296625249</v>
      </c>
      <c r="BM169" s="181">
        <f t="shared" si="784"/>
        <v>46404910.935302265</v>
      </c>
      <c r="BN169" s="181">
        <f t="shared" si="784"/>
        <v>46695379.1481397</v>
      </c>
      <c r="BO169" s="181">
        <f t="shared" si="784"/>
        <v>46987666.882569261</v>
      </c>
      <c r="BP169" s="181">
        <f t="shared" si="784"/>
        <v>47324898.636070736</v>
      </c>
      <c r="BQ169" s="181">
        <f t="shared" si="784"/>
        <v>47621128.605553456</v>
      </c>
      <c r="BR169" s="181">
        <f t="shared" si="784"/>
        <v>47919208.723974802</v>
      </c>
      <c r="BS169" s="181">
        <f t="shared" si="784"/>
        <v>48219157.432827741</v>
      </c>
      <c r="BT169" s="181">
        <f t="shared" si="784"/>
        <v>48520985.059732728</v>
      </c>
      <c r="BU169" s="181">
        <f t="shared" si="784"/>
        <v>48824702.032679819</v>
      </c>
      <c r="BV169" s="181">
        <f t="shared" si="784"/>
        <v>49130315.917566285</v>
      </c>
      <c r="BW169" s="181">
        <f t="shared" si="784"/>
        <v>49437845.620114453</v>
      </c>
      <c r="BX169" s="181">
        <f t="shared" si="784"/>
        <v>49747301.729347296</v>
      </c>
      <c r="BY169" s="181">
        <f t="shared" ref="BY169:EJ169" si="785">BY166+BY167-BY168</f>
        <v>50058694.937186696</v>
      </c>
      <c r="BZ169" s="181">
        <f t="shared" si="785"/>
        <v>50372033.001929842</v>
      </c>
      <c r="CA169" s="181">
        <f t="shared" si="785"/>
        <v>50687335.305214807</v>
      </c>
      <c r="CB169" s="181">
        <f t="shared" si="785"/>
        <v>51054360.15011242</v>
      </c>
      <c r="CC169" s="181">
        <f t="shared" si="785"/>
        <v>51373933.926166654</v>
      </c>
      <c r="CD169" s="181">
        <f t="shared" si="785"/>
        <v>51695506.636434466</v>
      </c>
      <c r="CE169" s="181">
        <f t="shared" si="785"/>
        <v>52019093.713364162</v>
      </c>
      <c r="CF169" s="181">
        <f t="shared" si="785"/>
        <v>52344707.784237675</v>
      </c>
      <c r="CG169" s="181">
        <f t="shared" si="785"/>
        <v>52672360.101452954</v>
      </c>
      <c r="CH169" s="181">
        <f t="shared" si="785"/>
        <v>53002058.835388683</v>
      </c>
      <c r="CI169" s="181">
        <f t="shared" si="785"/>
        <v>53333824.368317328</v>
      </c>
      <c r="CJ169" s="181">
        <f t="shared" si="785"/>
        <v>53667668.126479194</v>
      </c>
      <c r="CK169" s="181">
        <f t="shared" si="785"/>
        <v>54003601.647069782</v>
      </c>
      <c r="CL169" s="181">
        <f t="shared" si="785"/>
        <v>54341633.308236755</v>
      </c>
      <c r="CM169" s="181">
        <f t="shared" si="785"/>
        <v>54681784.00534077</v>
      </c>
      <c r="CN169" s="181">
        <f t="shared" si="785"/>
        <v>55175138.501402058</v>
      </c>
      <c r="CO169" s="181">
        <f t="shared" si="785"/>
        <v>55520509.411362387</v>
      </c>
      <c r="CP169" s="181">
        <f t="shared" si="785"/>
        <v>55868037.427877977</v>
      </c>
      <c r="CQ169" s="181">
        <f t="shared" si="785"/>
        <v>56217744.009511814</v>
      </c>
      <c r="CR169" s="181">
        <f t="shared" si="785"/>
        <v>56569641.205674067</v>
      </c>
      <c r="CS169" s="181">
        <f t="shared" si="785"/>
        <v>56923739.545549586</v>
      </c>
      <c r="CT169" s="181">
        <f t="shared" si="785"/>
        <v>57280052.787942082</v>
      </c>
      <c r="CU169" s="181">
        <f t="shared" si="785"/>
        <v>57638598.020368919</v>
      </c>
      <c r="CV169" s="181">
        <f t="shared" si="785"/>
        <v>57999389.234300621</v>
      </c>
      <c r="CW169" s="181">
        <f t="shared" si="785"/>
        <v>58362438.903927237</v>
      </c>
      <c r="CX169" s="181">
        <f t="shared" si="785"/>
        <v>58727756.101802483</v>
      </c>
      <c r="CY169" s="181">
        <f t="shared" si="785"/>
        <v>59095363.380464219</v>
      </c>
      <c r="CZ169" s="181">
        <f t="shared" si="785"/>
        <v>59627773.333316952</v>
      </c>
      <c r="DA169" s="181">
        <f t="shared" si="785"/>
        <v>60001017.398806475</v>
      </c>
      <c r="DB169" s="181">
        <f t="shared" si="785"/>
        <v>60376592.689007968</v>
      </c>
      <c r="DC169" s="181">
        <f t="shared" si="785"/>
        <v>60754522.364198402</v>
      </c>
      <c r="DD169" s="181">
        <f t="shared" si="785"/>
        <v>61134819.452350669</v>
      </c>
      <c r="DE169" s="181">
        <f t="shared" si="785"/>
        <v>61517497.107601546</v>
      </c>
      <c r="DF169" s="181">
        <f t="shared" si="785"/>
        <v>61902564.910547242</v>
      </c>
      <c r="DG169" s="181">
        <f t="shared" si="785"/>
        <v>62290046.60449779</v>
      </c>
      <c r="DH169" s="181">
        <f t="shared" si="785"/>
        <v>62679955.547176845</v>
      </c>
      <c r="DI169" s="181">
        <f t="shared" si="785"/>
        <v>63072303.418623686</v>
      </c>
      <c r="DJ169" s="181">
        <f t="shared" si="785"/>
        <v>63467105.464134708</v>
      </c>
      <c r="DK169" s="181">
        <f t="shared" si="785"/>
        <v>63864380.603647798</v>
      </c>
      <c r="DL169" s="181">
        <f t="shared" si="785"/>
        <v>64438935.215487443</v>
      </c>
      <c r="DM169" s="181">
        <f t="shared" si="785"/>
        <v>64842296.914289348</v>
      </c>
      <c r="DN169" s="181">
        <f t="shared" si="785"/>
        <v>65248177.978890896</v>
      </c>
      <c r="DO169" s="181">
        <f t="shared" si="785"/>
        <v>65656603.406108141</v>
      </c>
      <c r="DP169" s="181">
        <f t="shared" si="785"/>
        <v>66067587.281723186</v>
      </c>
      <c r="DQ169" s="181">
        <f t="shared" si="785"/>
        <v>66481143.827734321</v>
      </c>
      <c r="DR169" s="181">
        <f t="shared" si="785"/>
        <v>66897283.418181211</v>
      </c>
      <c r="DS169" s="181">
        <f t="shared" si="785"/>
        <v>67316031.679153129</v>
      </c>
      <c r="DT169" s="181">
        <f t="shared" si="785"/>
        <v>67737403.052956969</v>
      </c>
      <c r="DU169" s="181">
        <f t="shared" si="785"/>
        <v>68161412.121548489</v>
      </c>
      <c r="DV169" s="181">
        <f t="shared" si="785"/>
        <v>68588069.522753596</v>
      </c>
      <c r="DW169" s="181">
        <f t="shared" si="785"/>
        <v>69017401.527776867</v>
      </c>
      <c r="DX169" s="181">
        <f t="shared" si="785"/>
        <v>69637434.159743756</v>
      </c>
      <c r="DY169" s="181">
        <f t="shared" si="785"/>
        <v>70073336.342835858</v>
      </c>
      <c r="DZ169" s="181">
        <f t="shared" si="785"/>
        <v>70511965.172035083</v>
      </c>
      <c r="EA169" s="181">
        <f t="shared" si="785"/>
        <v>70953341.64233315</v>
      </c>
      <c r="EB169" s="181">
        <f t="shared" si="785"/>
        <v>71397482.977589473</v>
      </c>
      <c r="EC169" s="181">
        <f t="shared" si="785"/>
        <v>71844404.554111391</v>
      </c>
      <c r="ED169" s="181">
        <f t="shared" si="785"/>
        <v>72294117.604756743</v>
      </c>
      <c r="EE169" s="181">
        <f t="shared" si="785"/>
        <v>72746649.787555769</v>
      </c>
      <c r="EF169" s="181">
        <f t="shared" si="785"/>
        <v>73202016.717213944</v>
      </c>
      <c r="EG169" s="181">
        <f t="shared" si="785"/>
        <v>73660234.159211531</v>
      </c>
      <c r="EH169" s="181">
        <f t="shared" si="785"/>
        <v>74121313.632022783</v>
      </c>
      <c r="EI169" s="181">
        <f t="shared" si="785"/>
        <v>74585283.489953876</v>
      </c>
      <c r="EJ169" s="181">
        <f t="shared" si="785"/>
        <v>75254390.945317984</v>
      </c>
      <c r="EK169" s="181">
        <f t="shared" ref="EK169:GV169" si="786">EK166+EK167-EK168</f>
        <v>75725457.282812044</v>
      </c>
      <c r="EL169" s="181">
        <f t="shared" si="786"/>
        <v>76199465.935679063</v>
      </c>
      <c r="EM169" s="181">
        <f t="shared" si="786"/>
        <v>76676446.02182357</v>
      </c>
      <c r="EN169" s="181">
        <f t="shared" si="786"/>
        <v>77156414.00650619</v>
      </c>
      <c r="EO169" s="181">
        <f t="shared" si="786"/>
        <v>77639384.31208393</v>
      </c>
      <c r="EP169" s="181">
        <f t="shared" si="786"/>
        <v>78125375.706032842</v>
      </c>
      <c r="EQ169" s="181">
        <f t="shared" si="786"/>
        <v>78614411.434229732</v>
      </c>
      <c r="ER169" s="181">
        <f t="shared" si="786"/>
        <v>79106510.580373958</v>
      </c>
      <c r="ES169" s="181">
        <f t="shared" si="786"/>
        <v>79601690.189263135</v>
      </c>
      <c r="ET169" s="181">
        <f t="shared" si="786"/>
        <v>80099962.732554525</v>
      </c>
      <c r="EU169" s="181">
        <f t="shared" si="786"/>
        <v>80601358.812677979</v>
      </c>
      <c r="EV169" s="181">
        <f t="shared" si="786"/>
        <v>81323422.14190726</v>
      </c>
      <c r="EW169" s="181">
        <f t="shared" si="786"/>
        <v>81832480.781243473</v>
      </c>
      <c r="EX169" s="181">
        <f t="shared" si="786"/>
        <v>82344719.077013642</v>
      </c>
      <c r="EY169" s="181">
        <f t="shared" si="786"/>
        <v>82860168.4556164</v>
      </c>
      <c r="EZ169" s="181">
        <f t="shared" si="786"/>
        <v>0</v>
      </c>
      <c r="FA169" s="181">
        <f t="shared" si="786"/>
        <v>0</v>
      </c>
      <c r="FB169" s="181">
        <f t="shared" si="786"/>
        <v>0</v>
      </c>
      <c r="FC169" s="181">
        <f t="shared" si="786"/>
        <v>0</v>
      </c>
      <c r="FD169" s="181">
        <f t="shared" si="786"/>
        <v>0</v>
      </c>
      <c r="FE169" s="181">
        <f t="shared" si="786"/>
        <v>0</v>
      </c>
      <c r="FF169" s="181">
        <f t="shared" si="786"/>
        <v>0</v>
      </c>
      <c r="FG169" s="181">
        <f t="shared" si="786"/>
        <v>0</v>
      </c>
      <c r="FH169" s="181">
        <f t="shared" si="786"/>
        <v>0</v>
      </c>
      <c r="FI169" s="181">
        <f t="shared" si="786"/>
        <v>0</v>
      </c>
      <c r="FJ169" s="181">
        <f t="shared" si="786"/>
        <v>0</v>
      </c>
      <c r="FK169" s="181">
        <f t="shared" si="786"/>
        <v>0</v>
      </c>
      <c r="FL169" s="181">
        <f t="shared" si="786"/>
        <v>0</v>
      </c>
      <c r="FM169" s="181">
        <f t="shared" si="786"/>
        <v>0</v>
      </c>
      <c r="FN169" s="181">
        <f t="shared" si="786"/>
        <v>0</v>
      </c>
      <c r="FO169" s="181">
        <f t="shared" si="786"/>
        <v>0</v>
      </c>
      <c r="FP169" s="181">
        <f t="shared" si="786"/>
        <v>0</v>
      </c>
      <c r="FQ169" s="181">
        <f t="shared" si="786"/>
        <v>0</v>
      </c>
      <c r="FR169" s="181">
        <f t="shared" si="786"/>
        <v>0</v>
      </c>
      <c r="FS169" s="181">
        <f t="shared" si="786"/>
        <v>0</v>
      </c>
      <c r="FT169" s="181">
        <f t="shared" si="786"/>
        <v>0</v>
      </c>
      <c r="FU169" s="181">
        <f t="shared" si="786"/>
        <v>0</v>
      </c>
      <c r="FV169" s="181">
        <f t="shared" si="786"/>
        <v>0</v>
      </c>
      <c r="FW169" s="181">
        <f t="shared" si="786"/>
        <v>0</v>
      </c>
      <c r="FX169" s="181">
        <f t="shared" si="786"/>
        <v>0</v>
      </c>
      <c r="FY169" s="181">
        <f t="shared" si="786"/>
        <v>0</v>
      </c>
      <c r="FZ169" s="181">
        <f t="shared" si="786"/>
        <v>0</v>
      </c>
      <c r="GA169" s="181">
        <f t="shared" si="786"/>
        <v>0</v>
      </c>
      <c r="GB169" s="181">
        <f t="shared" si="786"/>
        <v>0</v>
      </c>
      <c r="GC169" s="181">
        <f t="shared" si="786"/>
        <v>0</v>
      </c>
      <c r="GD169" s="181">
        <f t="shared" si="786"/>
        <v>0</v>
      </c>
      <c r="GE169" s="181">
        <f t="shared" si="786"/>
        <v>0</v>
      </c>
      <c r="GF169" s="181">
        <f t="shared" si="786"/>
        <v>0</v>
      </c>
      <c r="GG169" s="181">
        <f t="shared" si="786"/>
        <v>0</v>
      </c>
      <c r="GH169" s="181">
        <f t="shared" si="786"/>
        <v>0</v>
      </c>
      <c r="GI169" s="181">
        <f t="shared" si="786"/>
        <v>0</v>
      </c>
      <c r="GJ169" s="181">
        <f t="shared" si="786"/>
        <v>0</v>
      </c>
      <c r="GK169" s="181">
        <f t="shared" si="786"/>
        <v>0</v>
      </c>
      <c r="GL169" s="181">
        <f t="shared" si="786"/>
        <v>0</v>
      </c>
      <c r="GM169" s="181">
        <f t="shared" si="786"/>
        <v>0</v>
      </c>
      <c r="GN169" s="181">
        <f t="shared" si="786"/>
        <v>0</v>
      </c>
      <c r="GO169" s="181">
        <f t="shared" si="786"/>
        <v>0</v>
      </c>
      <c r="GP169" s="181">
        <f t="shared" si="786"/>
        <v>0</v>
      </c>
      <c r="GQ169" s="181">
        <f t="shared" si="786"/>
        <v>0</v>
      </c>
      <c r="GR169" s="181">
        <f t="shared" si="786"/>
        <v>0</v>
      </c>
      <c r="GS169" s="181">
        <f t="shared" si="786"/>
        <v>0</v>
      </c>
      <c r="GT169" s="181">
        <f t="shared" si="786"/>
        <v>0</v>
      </c>
      <c r="GU169" s="181">
        <f t="shared" si="786"/>
        <v>0</v>
      </c>
      <c r="GV169" s="181">
        <f t="shared" si="786"/>
        <v>0</v>
      </c>
      <c r="GW169" s="181">
        <f t="shared" ref="GW169" si="787">GW166+GW167-GW168</f>
        <v>0</v>
      </c>
    </row>
    <row r="170" spans="4:205" x14ac:dyDescent="0.3">
      <c r="F170" s="7"/>
      <c r="L170" s="181"/>
      <c r="M170" s="181"/>
      <c r="N170" s="181"/>
      <c r="O170" s="181"/>
      <c r="P170" s="181"/>
      <c r="Q170" s="181"/>
      <c r="R170" s="181"/>
      <c r="S170" s="181"/>
      <c r="T170" s="181"/>
      <c r="U170" s="181"/>
      <c r="V170" s="181"/>
      <c r="W170" s="181"/>
      <c r="X170" s="181"/>
      <c r="Y170" s="181"/>
      <c r="Z170" s="181"/>
      <c r="AA170" s="181"/>
      <c r="AB170" s="181"/>
      <c r="AC170" s="181"/>
      <c r="AD170" s="181"/>
      <c r="AE170" s="181"/>
      <c r="AF170" s="181"/>
      <c r="AG170" s="181"/>
      <c r="AH170" s="181"/>
      <c r="AI170" s="181"/>
      <c r="AJ170" s="181"/>
      <c r="AK170" s="181"/>
      <c r="AL170" s="181"/>
      <c r="AM170" s="181"/>
      <c r="AN170" s="181"/>
      <c r="AO170" s="181"/>
      <c r="AP170" s="181"/>
      <c r="AQ170" s="181"/>
      <c r="AR170" s="181"/>
      <c r="AS170" s="181"/>
      <c r="AT170" s="181"/>
      <c r="AU170" s="181"/>
      <c r="AV170" s="181"/>
      <c r="AW170" s="181"/>
      <c r="AX170" s="181"/>
      <c r="AY170" s="181"/>
      <c r="AZ170" s="181"/>
      <c r="BA170" s="181"/>
      <c r="BB170" s="181"/>
      <c r="BC170" s="181"/>
      <c r="BD170" s="181"/>
      <c r="BE170" s="181"/>
      <c r="BF170" s="181"/>
      <c r="BG170" s="181"/>
      <c r="BH170" s="181"/>
      <c r="BI170" s="181"/>
      <c r="BJ170" s="181"/>
      <c r="BK170" s="181"/>
      <c r="BL170" s="181"/>
      <c r="BM170" s="181"/>
      <c r="BN170" s="181"/>
      <c r="BO170" s="181"/>
      <c r="BP170" s="181"/>
      <c r="BQ170" s="181"/>
      <c r="BR170" s="181"/>
      <c r="BS170" s="181"/>
      <c r="BT170" s="181"/>
      <c r="BU170" s="181"/>
      <c r="BV170" s="181"/>
      <c r="BW170" s="181"/>
      <c r="BX170" s="181"/>
      <c r="BY170" s="181"/>
      <c r="BZ170" s="181"/>
      <c r="CA170" s="181"/>
      <c r="CB170" s="181"/>
      <c r="CC170" s="181"/>
      <c r="CD170" s="181"/>
      <c r="CE170" s="181"/>
      <c r="CF170" s="181"/>
      <c r="CG170" s="181"/>
      <c r="CH170" s="181"/>
      <c r="CI170" s="181"/>
      <c r="CJ170" s="181"/>
      <c r="CK170" s="181"/>
      <c r="CL170" s="181"/>
      <c r="CM170" s="181"/>
      <c r="CN170" s="181"/>
      <c r="CO170" s="181"/>
      <c r="CP170" s="181"/>
      <c r="CQ170" s="181"/>
      <c r="CR170" s="181"/>
      <c r="CS170" s="181"/>
      <c r="CT170" s="181"/>
      <c r="CU170" s="181"/>
      <c r="CV170" s="181"/>
      <c r="CW170" s="181"/>
      <c r="CX170" s="181"/>
      <c r="CY170" s="181"/>
      <c r="CZ170" s="181"/>
      <c r="DA170" s="181"/>
      <c r="DB170" s="181"/>
      <c r="DC170" s="181"/>
      <c r="DD170" s="181"/>
      <c r="DE170" s="181"/>
      <c r="DF170" s="181"/>
      <c r="DG170" s="181"/>
      <c r="DH170" s="181"/>
      <c r="DI170" s="181"/>
      <c r="DJ170" s="181"/>
      <c r="DK170" s="181"/>
      <c r="DL170" s="181"/>
      <c r="DM170" s="181"/>
      <c r="DN170" s="181"/>
      <c r="DO170" s="181"/>
      <c r="DP170" s="181"/>
      <c r="DQ170" s="181"/>
      <c r="DR170" s="181"/>
      <c r="DS170" s="181"/>
      <c r="DT170" s="181"/>
      <c r="DU170" s="181"/>
      <c r="DV170" s="181"/>
      <c r="DW170" s="181"/>
      <c r="DX170" s="181"/>
      <c r="DY170" s="181"/>
      <c r="DZ170" s="181"/>
      <c r="EA170" s="181"/>
      <c r="EB170" s="181"/>
      <c r="EC170" s="181"/>
      <c r="ED170" s="181"/>
      <c r="EE170" s="181"/>
      <c r="EF170" s="181"/>
      <c r="EG170" s="181"/>
      <c r="EH170" s="181"/>
      <c r="EI170" s="181"/>
      <c r="EJ170" s="181"/>
      <c r="EK170" s="181"/>
      <c r="EL170" s="181"/>
      <c r="EM170" s="181"/>
      <c r="EN170" s="181"/>
      <c r="EO170" s="181"/>
      <c r="EP170" s="181"/>
      <c r="EQ170" s="181"/>
      <c r="ER170" s="181"/>
      <c r="ES170" s="181"/>
      <c r="ET170" s="181"/>
      <c r="EU170" s="181"/>
      <c r="EV170" s="181"/>
      <c r="EW170" s="181"/>
      <c r="EX170" s="181"/>
      <c r="EY170" s="181"/>
      <c r="EZ170" s="181"/>
      <c r="FA170" s="181"/>
      <c r="FB170" s="181"/>
      <c r="FC170" s="181"/>
      <c r="FD170" s="181"/>
      <c r="FE170" s="181"/>
      <c r="FF170" s="181"/>
      <c r="FG170" s="181"/>
      <c r="FH170" s="181"/>
      <c r="FI170" s="181"/>
      <c r="FJ170" s="181"/>
      <c r="FK170" s="181"/>
      <c r="FL170" s="181"/>
      <c r="FM170" s="181"/>
      <c r="FN170" s="181"/>
      <c r="FO170" s="181"/>
      <c r="FP170" s="181"/>
      <c r="FQ170" s="181"/>
      <c r="FR170" s="181"/>
      <c r="FS170" s="181"/>
      <c r="FT170" s="181"/>
      <c r="FU170" s="181"/>
      <c r="FV170" s="181"/>
      <c r="FW170" s="181"/>
      <c r="FX170" s="181"/>
      <c r="FY170" s="181"/>
      <c r="FZ170" s="181"/>
      <c r="GA170" s="181"/>
      <c r="GB170" s="181"/>
      <c r="GC170" s="181"/>
      <c r="GD170" s="181"/>
      <c r="GE170" s="181"/>
      <c r="GF170" s="181"/>
      <c r="GG170" s="181"/>
      <c r="GH170" s="181"/>
      <c r="GI170" s="181"/>
      <c r="GJ170" s="181"/>
      <c r="GK170" s="181"/>
      <c r="GL170" s="181"/>
      <c r="GM170" s="181"/>
      <c r="GN170" s="181"/>
      <c r="GO170" s="181"/>
      <c r="GP170" s="181"/>
      <c r="GQ170" s="181"/>
      <c r="GR170" s="181"/>
      <c r="GS170" s="181"/>
      <c r="GT170" s="181"/>
      <c r="GU170" s="181"/>
      <c r="GV170" s="181"/>
      <c r="GW170" s="181"/>
    </row>
    <row r="171" spans="4:205" x14ac:dyDescent="0.3">
      <c r="L171" s="181"/>
      <c r="M171" s="181"/>
      <c r="N171" s="181"/>
      <c r="O171" s="181"/>
      <c r="P171" s="181"/>
      <c r="Q171" s="181"/>
      <c r="R171" s="181"/>
      <c r="S171" s="181"/>
      <c r="T171" s="181"/>
      <c r="U171" s="181"/>
      <c r="V171" s="181"/>
      <c r="W171" s="181"/>
      <c r="X171" s="181"/>
      <c r="Y171" s="181"/>
      <c r="Z171" s="181"/>
      <c r="AA171" s="181"/>
      <c r="AB171" s="181"/>
      <c r="AC171" s="181"/>
      <c r="AD171" s="181"/>
      <c r="AE171" s="181"/>
      <c r="AF171" s="181"/>
      <c r="AG171" s="181"/>
      <c r="AH171" s="181"/>
      <c r="AI171" s="181"/>
      <c r="AJ171" s="181"/>
      <c r="AK171" s="181"/>
      <c r="AL171" s="181"/>
      <c r="AM171" s="181"/>
      <c r="AN171" s="181"/>
      <c r="AO171" s="181"/>
      <c r="AP171" s="181"/>
      <c r="AQ171" s="181"/>
      <c r="AR171" s="181"/>
      <c r="AS171" s="181"/>
      <c r="AT171" s="181"/>
      <c r="AU171" s="181"/>
      <c r="AV171" s="181"/>
      <c r="AW171" s="181"/>
      <c r="AX171" s="181"/>
      <c r="AY171" s="181"/>
      <c r="AZ171" s="181"/>
      <c r="BA171" s="181"/>
      <c r="BB171" s="181"/>
      <c r="BC171" s="181"/>
      <c r="BD171" s="181"/>
      <c r="BE171" s="181"/>
      <c r="BF171" s="181"/>
      <c r="BG171" s="181"/>
      <c r="BH171" s="181"/>
      <c r="BI171" s="181"/>
      <c r="BJ171" s="181"/>
      <c r="BK171" s="181"/>
      <c r="BL171" s="181"/>
      <c r="BM171" s="181"/>
      <c r="BN171" s="181"/>
      <c r="BO171" s="181"/>
      <c r="BP171" s="181"/>
      <c r="BQ171" s="181"/>
      <c r="BR171" s="181"/>
      <c r="BS171" s="181"/>
      <c r="BT171" s="181"/>
      <c r="BU171" s="181"/>
      <c r="BV171" s="181"/>
      <c r="BW171" s="181"/>
      <c r="BX171" s="181"/>
      <c r="BY171" s="181"/>
      <c r="BZ171" s="181"/>
      <c r="CA171" s="181"/>
      <c r="CB171" s="181"/>
      <c r="CC171" s="181"/>
      <c r="CD171" s="181"/>
      <c r="CE171" s="181"/>
      <c r="CF171" s="181"/>
      <c r="CG171" s="181"/>
      <c r="CH171" s="181"/>
      <c r="CI171" s="181"/>
      <c r="CJ171" s="181"/>
      <c r="CK171" s="181"/>
      <c r="CL171" s="181"/>
      <c r="CM171" s="181"/>
      <c r="CN171" s="181"/>
      <c r="CO171" s="181"/>
      <c r="CP171" s="181"/>
      <c r="CQ171" s="181"/>
      <c r="CR171" s="181"/>
      <c r="CS171" s="181"/>
      <c r="CT171" s="181"/>
      <c r="CU171" s="181"/>
      <c r="CV171" s="181"/>
      <c r="CW171" s="181"/>
      <c r="CX171" s="181"/>
      <c r="CY171" s="181"/>
      <c r="CZ171" s="181"/>
      <c r="DA171" s="181"/>
      <c r="DB171" s="181"/>
      <c r="DC171" s="181"/>
      <c r="DD171" s="181"/>
      <c r="DE171" s="181"/>
      <c r="DF171" s="181"/>
      <c r="DG171" s="181"/>
      <c r="DH171" s="181"/>
      <c r="DI171" s="181"/>
      <c r="DJ171" s="181"/>
      <c r="DK171" s="181"/>
      <c r="DL171" s="181"/>
      <c r="DM171" s="181"/>
      <c r="DN171" s="181"/>
      <c r="DO171" s="181"/>
      <c r="DP171" s="181"/>
      <c r="DQ171" s="181"/>
      <c r="DR171" s="181"/>
      <c r="DS171" s="181"/>
      <c r="DT171" s="181"/>
      <c r="DU171" s="181"/>
      <c r="DV171" s="181"/>
      <c r="DW171" s="181"/>
      <c r="DX171" s="181"/>
      <c r="DY171" s="181"/>
      <c r="DZ171" s="181"/>
      <c r="EA171" s="181"/>
      <c r="EB171" s="181"/>
      <c r="EC171" s="181"/>
      <c r="ED171" s="181"/>
      <c r="EE171" s="181"/>
      <c r="EF171" s="181"/>
      <c r="EG171" s="181"/>
      <c r="EH171" s="181"/>
      <c r="EI171" s="181"/>
      <c r="EJ171" s="181"/>
      <c r="EK171" s="181"/>
      <c r="EL171" s="181"/>
      <c r="EM171" s="181"/>
      <c r="EN171" s="181"/>
      <c r="EO171" s="181"/>
      <c r="EP171" s="181"/>
      <c r="EQ171" s="181"/>
      <c r="ER171" s="181"/>
      <c r="ES171" s="181"/>
      <c r="ET171" s="181"/>
      <c r="EU171" s="181"/>
      <c r="EV171" s="181"/>
      <c r="EW171" s="181"/>
      <c r="EX171" s="181"/>
      <c r="EY171" s="181"/>
      <c r="EZ171" s="181"/>
      <c r="FA171" s="181"/>
      <c r="FB171" s="181"/>
      <c r="FC171" s="181"/>
      <c r="FD171" s="181"/>
      <c r="FE171" s="181"/>
      <c r="FF171" s="181"/>
      <c r="FG171" s="181"/>
      <c r="FH171" s="181"/>
      <c r="FI171" s="181"/>
      <c r="FJ171" s="181"/>
      <c r="FK171" s="181"/>
      <c r="FL171" s="181"/>
      <c r="FM171" s="181"/>
      <c r="FN171" s="181"/>
      <c r="FO171" s="181"/>
      <c r="FP171" s="181"/>
      <c r="FQ171" s="181"/>
      <c r="FR171" s="181"/>
      <c r="FS171" s="181"/>
      <c r="FT171" s="181"/>
      <c r="FU171" s="181"/>
      <c r="FV171" s="181"/>
      <c r="FW171" s="181"/>
      <c r="FX171" s="181"/>
      <c r="FY171" s="181"/>
      <c r="FZ171" s="181"/>
      <c r="GA171" s="181"/>
      <c r="GB171" s="181"/>
      <c r="GC171" s="181"/>
      <c r="GD171" s="181"/>
      <c r="GE171" s="181"/>
      <c r="GF171" s="181"/>
      <c r="GG171" s="181"/>
      <c r="GH171" s="181"/>
      <c r="GI171" s="181"/>
      <c r="GJ171" s="181"/>
      <c r="GK171" s="181"/>
      <c r="GL171" s="181"/>
      <c r="GM171" s="181"/>
      <c r="GN171" s="181"/>
      <c r="GO171" s="181"/>
      <c r="GP171" s="181"/>
      <c r="GQ171" s="181"/>
      <c r="GR171" s="181"/>
      <c r="GS171" s="181"/>
      <c r="GT171" s="181"/>
      <c r="GU171" s="181"/>
      <c r="GV171" s="181"/>
      <c r="GW171" s="181"/>
    </row>
    <row r="172" spans="4:205" x14ac:dyDescent="0.3">
      <c r="D172" s="141" t="s">
        <v>611</v>
      </c>
      <c r="E172" s="127" t="s">
        <v>572</v>
      </c>
      <c r="L172" s="181">
        <f>L163-L169</f>
        <v>0</v>
      </c>
      <c r="M172" s="181">
        <f t="shared" ref="M172:BX172" si="788">M163-M169</f>
        <v>0</v>
      </c>
      <c r="N172" s="181">
        <f t="shared" si="788"/>
        <v>0</v>
      </c>
      <c r="O172" s="181">
        <f t="shared" si="788"/>
        <v>0</v>
      </c>
      <c r="P172" s="181">
        <f t="shared" si="788"/>
        <v>0</v>
      </c>
      <c r="Q172" s="181">
        <f t="shared" si="788"/>
        <v>0</v>
      </c>
      <c r="R172" s="181">
        <f t="shared" si="788"/>
        <v>0</v>
      </c>
      <c r="S172" s="181">
        <f t="shared" si="788"/>
        <v>0</v>
      </c>
      <c r="T172" s="181">
        <f t="shared" si="788"/>
        <v>0</v>
      </c>
      <c r="U172" s="181">
        <f t="shared" si="788"/>
        <v>0</v>
      </c>
      <c r="V172" s="181">
        <f t="shared" si="788"/>
        <v>0</v>
      </c>
      <c r="W172" s="181">
        <f t="shared" si="788"/>
        <v>0</v>
      </c>
      <c r="X172" s="181">
        <f t="shared" si="788"/>
        <v>0</v>
      </c>
      <c r="Y172" s="181">
        <f t="shared" si="788"/>
        <v>0</v>
      </c>
      <c r="Z172" s="181">
        <f t="shared" si="788"/>
        <v>0</v>
      </c>
      <c r="AA172" s="181">
        <f t="shared" si="788"/>
        <v>0</v>
      </c>
      <c r="AB172" s="181">
        <f t="shared" si="788"/>
        <v>0</v>
      </c>
      <c r="AC172" s="181">
        <f t="shared" si="788"/>
        <v>0</v>
      </c>
      <c r="AD172" s="181">
        <f t="shared" si="788"/>
        <v>0</v>
      </c>
      <c r="AE172" s="181">
        <f t="shared" si="788"/>
        <v>0</v>
      </c>
      <c r="AF172" s="181">
        <f t="shared" si="788"/>
        <v>0</v>
      </c>
      <c r="AG172" s="181">
        <f t="shared" si="788"/>
        <v>0</v>
      </c>
      <c r="AH172" s="181">
        <f t="shared" si="788"/>
        <v>0</v>
      </c>
      <c r="AI172" s="181">
        <f t="shared" si="788"/>
        <v>0</v>
      </c>
      <c r="AJ172" s="181">
        <f t="shared" si="788"/>
        <v>0</v>
      </c>
      <c r="AK172" s="181">
        <f t="shared" si="788"/>
        <v>0</v>
      </c>
      <c r="AL172" s="181">
        <f t="shared" si="788"/>
        <v>0</v>
      </c>
      <c r="AM172" s="181">
        <f t="shared" si="788"/>
        <v>0</v>
      </c>
      <c r="AN172" s="181">
        <f t="shared" si="788"/>
        <v>0</v>
      </c>
      <c r="AO172" s="181">
        <f t="shared" si="788"/>
        <v>0</v>
      </c>
      <c r="AP172" s="181">
        <f t="shared" si="788"/>
        <v>0</v>
      </c>
      <c r="AQ172" s="181">
        <f t="shared" si="788"/>
        <v>0</v>
      </c>
      <c r="AR172" s="181">
        <f t="shared" si="788"/>
        <v>0</v>
      </c>
      <c r="AS172" s="181">
        <f t="shared" si="788"/>
        <v>0</v>
      </c>
      <c r="AT172" s="181">
        <f t="shared" si="788"/>
        <v>0</v>
      </c>
      <c r="AU172" s="181">
        <f t="shared" si="788"/>
        <v>0</v>
      </c>
      <c r="AV172" s="181">
        <f t="shared" si="788"/>
        <v>0</v>
      </c>
      <c r="AW172" s="181">
        <f t="shared" si="788"/>
        <v>0</v>
      </c>
      <c r="AX172" s="181">
        <f t="shared" si="788"/>
        <v>0</v>
      </c>
      <c r="AY172" s="181">
        <f t="shared" si="788"/>
        <v>0</v>
      </c>
      <c r="AZ172" s="181">
        <f t="shared" si="788"/>
        <v>0</v>
      </c>
      <c r="BA172" s="181">
        <f t="shared" si="788"/>
        <v>0</v>
      </c>
      <c r="BB172" s="181">
        <f t="shared" si="788"/>
        <v>0</v>
      </c>
      <c r="BC172" s="181">
        <f t="shared" si="788"/>
        <v>0</v>
      </c>
      <c r="BD172" s="181">
        <f t="shared" si="788"/>
        <v>22765092.203459099</v>
      </c>
      <c r="BE172" s="181">
        <f t="shared" si="788"/>
        <v>22947089.598647594</v>
      </c>
      <c r="BF172" s="181">
        <f t="shared" si="788"/>
        <v>22860240.631164916</v>
      </c>
      <c r="BG172" s="181">
        <f t="shared" si="788"/>
        <v>22952925.585031122</v>
      </c>
      <c r="BH172" s="181">
        <f t="shared" si="788"/>
        <v>23134686.112313844</v>
      </c>
      <c r="BI172" s="181">
        <f t="shared" si="788"/>
        <v>23318997.006477363</v>
      </c>
      <c r="BJ172" s="181">
        <f t="shared" si="788"/>
        <v>23234475.987743311</v>
      </c>
      <c r="BK172" s="181">
        <f t="shared" si="788"/>
        <v>23329503.483669885</v>
      </c>
      <c r="BL172" s="181">
        <f t="shared" si="788"/>
        <v>23476670.342945687</v>
      </c>
      <c r="BM172" s="181">
        <f t="shared" si="788"/>
        <v>23572659.625364862</v>
      </c>
      <c r="BN172" s="181">
        <f t="shared" si="788"/>
        <v>23580754.330977961</v>
      </c>
      <c r="BO172" s="181">
        <f t="shared" si="788"/>
        <v>23677949.066386051</v>
      </c>
      <c r="BP172" s="181">
        <f t="shared" si="788"/>
        <v>23821134.53279262</v>
      </c>
      <c r="BQ172" s="181">
        <f t="shared" si="788"/>
        <v>24009741.642768599</v>
      </c>
      <c r="BR172" s="181">
        <f t="shared" si="788"/>
        <v>23929543.662327476</v>
      </c>
      <c r="BS172" s="181">
        <f t="shared" si="788"/>
        <v>24028921.297091216</v>
      </c>
      <c r="BT172" s="181">
        <f t="shared" si="788"/>
        <v>24217416.427509136</v>
      </c>
      <c r="BU172" s="181">
        <f t="shared" si="788"/>
        <v>24408504.077706806</v>
      </c>
      <c r="BV172" s="181">
        <f t="shared" si="788"/>
        <v>24330802.130338967</v>
      </c>
      <c r="BW172" s="181">
        <f t="shared" si="788"/>
        <v>24432691.44517643</v>
      </c>
      <c r="BX172" s="181">
        <f t="shared" si="788"/>
        <v>24570651.939225264</v>
      </c>
      <c r="BY172" s="181">
        <f t="shared" ref="BY172:EJ172" si="789">BY163-BY169</f>
        <v>24763950.246815138</v>
      </c>
      <c r="BZ172" s="181">
        <f t="shared" si="789"/>
        <v>24688472.756785043</v>
      </c>
      <c r="CA172" s="181">
        <f t="shared" si="789"/>
        <v>24792600.473870084</v>
      </c>
      <c r="CB172" s="181">
        <f t="shared" si="789"/>
        <v>24936127.994606465</v>
      </c>
      <c r="CC172" s="181">
        <f t="shared" si="789"/>
        <v>25041251.563899085</v>
      </c>
      <c r="CD172" s="181">
        <f t="shared" si="789"/>
        <v>25058537.680125326</v>
      </c>
      <c r="CE172" s="181">
        <f t="shared" si="789"/>
        <v>25164981.39895194</v>
      </c>
      <c r="CF172" s="181">
        <f t="shared" si="789"/>
        <v>25360586.874089994</v>
      </c>
      <c r="CG172" s="181">
        <f t="shared" si="789"/>
        <v>25558829.372515209</v>
      </c>
      <c r="CH172" s="181">
        <f t="shared" si="789"/>
        <v>25488326.946223222</v>
      </c>
      <c r="CI172" s="181">
        <f t="shared" si="789"/>
        <v>25597460.914813884</v>
      </c>
      <c r="CJ172" s="181">
        <f t="shared" si="789"/>
        <v>25738631.467621773</v>
      </c>
      <c r="CK172" s="181">
        <f t="shared" si="789"/>
        <v>25939239.864283264</v>
      </c>
      <c r="CL172" s="181">
        <f t="shared" si="789"/>
        <v>25871118.104886256</v>
      </c>
      <c r="CM172" s="181">
        <f t="shared" si="789"/>
        <v>25982647.66456227</v>
      </c>
      <c r="CN172" s="181">
        <f t="shared" si="789"/>
        <v>26032297.790050201</v>
      </c>
      <c r="CO172" s="181">
        <f t="shared" si="789"/>
        <v>26234743.137749992</v>
      </c>
      <c r="CP172" s="181">
        <f t="shared" si="789"/>
        <v>26168469.781264216</v>
      </c>
      <c r="CQ172" s="181">
        <f t="shared" si="789"/>
        <v>26281859.332041621</v>
      </c>
      <c r="CR172" s="181">
        <f t="shared" si="789"/>
        <v>26484454.143972412</v>
      </c>
      <c r="CS172" s="181">
        <f t="shared" si="789"/>
        <v>26599267.635333464</v>
      </c>
      <c r="CT172" s="181">
        <f t="shared" si="789"/>
        <v>26626304.266713515</v>
      </c>
      <c r="CU172" s="181">
        <f t="shared" si="789"/>
        <v>26742559.574039966</v>
      </c>
      <c r="CV172" s="181">
        <f t="shared" si="789"/>
        <v>26886502.383758865</v>
      </c>
      <c r="CW172" s="181">
        <f t="shared" si="789"/>
        <v>27094294.03050977</v>
      </c>
      <c r="CX172" s="181">
        <f t="shared" si="789"/>
        <v>27033400.354249611</v>
      </c>
      <c r="CY172" s="181">
        <f t="shared" si="789"/>
        <v>27152203.309611894</v>
      </c>
      <c r="CZ172" s="181">
        <f t="shared" si="789"/>
        <v>27197745.508463591</v>
      </c>
      <c r="DA172" s="181">
        <f t="shared" si="789"/>
        <v>27407483.990840085</v>
      </c>
      <c r="DB172" s="181">
        <f t="shared" si="789"/>
        <v>27348549.286066592</v>
      </c>
      <c r="DC172" s="181">
        <f t="shared" si="789"/>
        <v>27469323.494343624</v>
      </c>
      <c r="DD172" s="181">
        <f t="shared" si="789"/>
        <v>27679349.216770597</v>
      </c>
      <c r="DE172" s="181">
        <f t="shared" si="789"/>
        <v>27892102.205596544</v>
      </c>
      <c r="DF172" s="181">
        <f t="shared" si="789"/>
        <v>27836200.833318397</v>
      </c>
      <c r="DG172" s="181">
        <f t="shared" si="789"/>
        <v>27960027.389373139</v>
      </c>
      <c r="DH172" s="181">
        <f t="shared" si="789"/>
        <v>28106857.350308366</v>
      </c>
      <c r="DI172" s="181">
        <f t="shared" si="789"/>
        <v>28231823.548768654</v>
      </c>
      <c r="DJ172" s="181">
        <f t="shared" si="789"/>
        <v>28269076.366350427</v>
      </c>
      <c r="DK172" s="181">
        <f t="shared" si="789"/>
        <v>28395611.847761884</v>
      </c>
      <c r="DL172" s="181">
        <f t="shared" si="789"/>
        <v>28436644.055217765</v>
      </c>
      <c r="DM172" s="181">
        <f t="shared" si="789"/>
        <v>28654135.152520575</v>
      </c>
      <c r="DN172" s="181">
        <f t="shared" si="789"/>
        <v>28603001.444665328</v>
      </c>
      <c r="DO172" s="181">
        <f t="shared" si="789"/>
        <v>28731625.554205269</v>
      </c>
      <c r="DP172" s="181">
        <f t="shared" si="789"/>
        <v>28949550.344453111</v>
      </c>
      <c r="DQ172" s="181">
        <f t="shared" si="789"/>
        <v>29170251.832655206</v>
      </c>
      <c r="DR172" s="181">
        <f t="shared" si="789"/>
        <v>29122348.564263299</v>
      </c>
      <c r="DS172" s="181">
        <f t="shared" si="789"/>
        <v>29254223.364207208</v>
      </c>
      <c r="DT172" s="181">
        <f t="shared" si="789"/>
        <v>29404056.649204805</v>
      </c>
      <c r="DU172" s="181">
        <f t="shared" si="789"/>
        <v>29627602.385766581</v>
      </c>
      <c r="DV172" s="181">
        <f t="shared" si="789"/>
        <v>29582561.117595688</v>
      </c>
      <c r="DW172" s="181">
        <f t="shared" si="789"/>
        <v>29717315.859521449</v>
      </c>
      <c r="DX172" s="181">
        <f t="shared" si="789"/>
        <v>29753398.467553884</v>
      </c>
      <c r="DY172" s="181">
        <f t="shared" si="789"/>
        <v>29888666.997905836</v>
      </c>
      <c r="DZ172" s="181">
        <f t="shared" si="789"/>
        <v>29936286.548189983</v>
      </c>
      <c r="EA172" s="181">
        <f t="shared" si="789"/>
        <v>30073253.68918635</v>
      </c>
      <c r="EB172" s="181">
        <f t="shared" si="789"/>
        <v>30299573.76560545</v>
      </c>
      <c r="EC172" s="181">
        <f t="shared" si="789"/>
        <v>30528723.07572794</v>
      </c>
      <c r="ED172" s="181">
        <f t="shared" si="789"/>
        <v>30489320.346892416</v>
      </c>
      <c r="EE172" s="181">
        <f t="shared" si="789"/>
        <v>30629748.97630246</v>
      </c>
      <c r="EF172" s="181">
        <f t="shared" si="789"/>
        <v>30782702.554090276</v>
      </c>
      <c r="EG172" s="181">
        <f t="shared" si="789"/>
        <v>31014875.166705191</v>
      </c>
      <c r="EH172" s="181">
        <f t="shared" si="789"/>
        <v>30978514.608711571</v>
      </c>
      <c r="EI172" s="181">
        <f t="shared" si="789"/>
        <v>31122004.480256662</v>
      </c>
      <c r="EJ172" s="181">
        <f t="shared" si="789"/>
        <v>31152656.941193864</v>
      </c>
      <c r="EK172" s="181">
        <f t="shared" ref="EK172:GV172" si="790">EK163-EK169</f>
        <v>31387143.392727822</v>
      </c>
      <c r="EL172" s="181">
        <f t="shared" si="790"/>
        <v>31353111.093275905</v>
      </c>
      <c r="EM172" s="181">
        <f t="shared" si="790"/>
        <v>31498943.820162982</v>
      </c>
      <c r="EN172" s="181">
        <f t="shared" si="790"/>
        <v>31734185.00956431</v>
      </c>
      <c r="EO172" s="181">
        <f t="shared" si="790"/>
        <v>31881848.985373482</v>
      </c>
      <c r="EP172" s="181">
        <f t="shared" si="790"/>
        <v>31941941.483171776</v>
      </c>
      <c r="EQ172" s="181">
        <f t="shared" si="790"/>
        <v>32091459.694635227</v>
      </c>
      <c r="ER172" s="181">
        <f t="shared" si="790"/>
        <v>32247650.765381232</v>
      </c>
      <c r="ES172" s="181">
        <f t="shared" si="790"/>
        <v>32488990.089666739</v>
      </c>
      <c r="ET172" s="181">
        <f t="shared" si="790"/>
        <v>32461853.442806989</v>
      </c>
      <c r="EU172" s="181">
        <f t="shared" si="790"/>
        <v>32614625.050421461</v>
      </c>
      <c r="EV172" s="181">
        <f t="shared" si="790"/>
        <v>32639322.180234283</v>
      </c>
      <c r="EW172" s="181">
        <f t="shared" si="790"/>
        <v>32883111.080614164</v>
      </c>
      <c r="EX172" s="181">
        <f t="shared" si="790"/>
        <v>32858439.273862764</v>
      </c>
      <c r="EY172" s="181">
        <f t="shared" si="790"/>
        <v>33013691.174743608</v>
      </c>
      <c r="EZ172" s="181">
        <f t="shared" si="790"/>
        <v>0</v>
      </c>
      <c r="FA172" s="181">
        <f t="shared" si="790"/>
        <v>0</v>
      </c>
      <c r="FB172" s="181">
        <f t="shared" si="790"/>
        <v>0</v>
      </c>
      <c r="FC172" s="181">
        <f t="shared" si="790"/>
        <v>0</v>
      </c>
      <c r="FD172" s="181">
        <f t="shared" si="790"/>
        <v>0</v>
      </c>
      <c r="FE172" s="181">
        <f t="shared" si="790"/>
        <v>0</v>
      </c>
      <c r="FF172" s="181">
        <f t="shared" si="790"/>
        <v>0</v>
      </c>
      <c r="FG172" s="181">
        <f t="shared" si="790"/>
        <v>0</v>
      </c>
      <c r="FH172" s="181">
        <f t="shared" si="790"/>
        <v>0</v>
      </c>
      <c r="FI172" s="181">
        <f t="shared" si="790"/>
        <v>0</v>
      </c>
      <c r="FJ172" s="181">
        <f t="shared" si="790"/>
        <v>0</v>
      </c>
      <c r="FK172" s="181">
        <f t="shared" si="790"/>
        <v>0</v>
      </c>
      <c r="FL172" s="181">
        <f t="shared" si="790"/>
        <v>0</v>
      </c>
      <c r="FM172" s="181">
        <f t="shared" si="790"/>
        <v>0</v>
      </c>
      <c r="FN172" s="181">
        <f t="shared" si="790"/>
        <v>0</v>
      </c>
      <c r="FO172" s="181">
        <f t="shared" si="790"/>
        <v>0</v>
      </c>
      <c r="FP172" s="181">
        <f t="shared" si="790"/>
        <v>0</v>
      </c>
      <c r="FQ172" s="181">
        <f t="shared" si="790"/>
        <v>0</v>
      </c>
      <c r="FR172" s="181">
        <f t="shared" si="790"/>
        <v>0</v>
      </c>
      <c r="FS172" s="181">
        <f t="shared" si="790"/>
        <v>0</v>
      </c>
      <c r="FT172" s="181">
        <f t="shared" si="790"/>
        <v>0</v>
      </c>
      <c r="FU172" s="181">
        <f t="shared" si="790"/>
        <v>0</v>
      </c>
      <c r="FV172" s="181">
        <f t="shared" si="790"/>
        <v>0</v>
      </c>
      <c r="FW172" s="181">
        <f t="shared" si="790"/>
        <v>0</v>
      </c>
      <c r="FX172" s="181">
        <f t="shared" si="790"/>
        <v>0</v>
      </c>
      <c r="FY172" s="181">
        <f t="shared" si="790"/>
        <v>0</v>
      </c>
      <c r="FZ172" s="181">
        <f t="shared" si="790"/>
        <v>0</v>
      </c>
      <c r="GA172" s="181">
        <f t="shared" si="790"/>
        <v>0</v>
      </c>
      <c r="GB172" s="181">
        <f t="shared" si="790"/>
        <v>0</v>
      </c>
      <c r="GC172" s="181">
        <f t="shared" si="790"/>
        <v>0</v>
      </c>
      <c r="GD172" s="181">
        <f t="shared" si="790"/>
        <v>0</v>
      </c>
      <c r="GE172" s="181">
        <f t="shared" si="790"/>
        <v>0</v>
      </c>
      <c r="GF172" s="181">
        <f t="shared" si="790"/>
        <v>0</v>
      </c>
      <c r="GG172" s="181">
        <f t="shared" si="790"/>
        <v>0</v>
      </c>
      <c r="GH172" s="181">
        <f t="shared" si="790"/>
        <v>0</v>
      </c>
      <c r="GI172" s="181">
        <f t="shared" si="790"/>
        <v>0</v>
      </c>
      <c r="GJ172" s="181">
        <f t="shared" si="790"/>
        <v>0</v>
      </c>
      <c r="GK172" s="181">
        <f t="shared" si="790"/>
        <v>0</v>
      </c>
      <c r="GL172" s="181">
        <f t="shared" si="790"/>
        <v>0</v>
      </c>
      <c r="GM172" s="181">
        <f t="shared" si="790"/>
        <v>0</v>
      </c>
      <c r="GN172" s="181">
        <f t="shared" si="790"/>
        <v>0</v>
      </c>
      <c r="GO172" s="181">
        <f t="shared" si="790"/>
        <v>0</v>
      </c>
      <c r="GP172" s="181">
        <f t="shared" si="790"/>
        <v>0</v>
      </c>
      <c r="GQ172" s="181">
        <f t="shared" si="790"/>
        <v>0</v>
      </c>
      <c r="GR172" s="181">
        <f t="shared" si="790"/>
        <v>0</v>
      </c>
      <c r="GS172" s="181">
        <f t="shared" si="790"/>
        <v>0</v>
      </c>
      <c r="GT172" s="181">
        <f t="shared" si="790"/>
        <v>0</v>
      </c>
      <c r="GU172" s="181">
        <f t="shared" si="790"/>
        <v>0</v>
      </c>
      <c r="GV172" s="181">
        <f t="shared" si="790"/>
        <v>0</v>
      </c>
      <c r="GW172" s="181">
        <f t="shared" ref="GW172" si="791">GW163-GW169</f>
        <v>0</v>
      </c>
    </row>
    <row r="173" spans="4:205" x14ac:dyDescent="0.3">
      <c r="D173" s="141" t="s">
        <v>612</v>
      </c>
      <c r="E173" s="127" t="s">
        <v>572</v>
      </c>
      <c r="L173" s="181">
        <f t="shared" ref="L173:AQ173" si="792">IF(L15,L172-K175,L172-K172)</f>
        <v>0</v>
      </c>
      <c r="M173" s="181">
        <f t="shared" si="792"/>
        <v>0</v>
      </c>
      <c r="N173" s="181">
        <f t="shared" si="792"/>
        <v>0</v>
      </c>
      <c r="O173" s="181">
        <f t="shared" si="792"/>
        <v>0</v>
      </c>
      <c r="P173" s="181">
        <f t="shared" si="792"/>
        <v>0</v>
      </c>
      <c r="Q173" s="181">
        <f t="shared" si="792"/>
        <v>0</v>
      </c>
      <c r="R173" s="181">
        <f t="shared" si="792"/>
        <v>0</v>
      </c>
      <c r="S173" s="181">
        <f t="shared" si="792"/>
        <v>0</v>
      </c>
      <c r="T173" s="181">
        <f t="shared" si="792"/>
        <v>0</v>
      </c>
      <c r="U173" s="181">
        <f t="shared" si="792"/>
        <v>0</v>
      </c>
      <c r="V173" s="181">
        <f t="shared" si="792"/>
        <v>0</v>
      </c>
      <c r="W173" s="181">
        <f t="shared" si="792"/>
        <v>0</v>
      </c>
      <c r="X173" s="181">
        <f t="shared" si="792"/>
        <v>0</v>
      </c>
      <c r="Y173" s="181">
        <f t="shared" si="792"/>
        <v>0</v>
      </c>
      <c r="Z173" s="181">
        <f t="shared" si="792"/>
        <v>0</v>
      </c>
      <c r="AA173" s="181">
        <f t="shared" si="792"/>
        <v>0</v>
      </c>
      <c r="AB173" s="181">
        <f t="shared" si="792"/>
        <v>0</v>
      </c>
      <c r="AC173" s="181">
        <f t="shared" si="792"/>
        <v>0</v>
      </c>
      <c r="AD173" s="181">
        <f t="shared" si="792"/>
        <v>0</v>
      </c>
      <c r="AE173" s="181">
        <f t="shared" si="792"/>
        <v>0</v>
      </c>
      <c r="AF173" s="181">
        <f t="shared" si="792"/>
        <v>0</v>
      </c>
      <c r="AG173" s="181">
        <f t="shared" si="792"/>
        <v>0</v>
      </c>
      <c r="AH173" s="181">
        <f t="shared" si="792"/>
        <v>0</v>
      </c>
      <c r="AI173" s="181">
        <f t="shared" si="792"/>
        <v>0</v>
      </c>
      <c r="AJ173" s="181">
        <f t="shared" si="792"/>
        <v>0</v>
      </c>
      <c r="AK173" s="181">
        <f t="shared" si="792"/>
        <v>0</v>
      </c>
      <c r="AL173" s="181">
        <f t="shared" si="792"/>
        <v>0</v>
      </c>
      <c r="AM173" s="181">
        <f t="shared" si="792"/>
        <v>0</v>
      </c>
      <c r="AN173" s="181">
        <f t="shared" si="792"/>
        <v>0</v>
      </c>
      <c r="AO173" s="181">
        <f t="shared" si="792"/>
        <v>0</v>
      </c>
      <c r="AP173" s="181">
        <f t="shared" si="792"/>
        <v>0</v>
      </c>
      <c r="AQ173" s="181">
        <f t="shared" si="792"/>
        <v>0</v>
      </c>
      <c r="AR173" s="181">
        <f t="shared" ref="AR173:BW173" si="793">IF(AR15,AR172-AQ175,AR172-AQ172)</f>
        <v>0</v>
      </c>
      <c r="AS173" s="181">
        <f t="shared" si="793"/>
        <v>0</v>
      </c>
      <c r="AT173" s="181">
        <f t="shared" si="793"/>
        <v>0</v>
      </c>
      <c r="AU173" s="181">
        <f t="shared" si="793"/>
        <v>0</v>
      </c>
      <c r="AV173" s="181">
        <f t="shared" si="793"/>
        <v>0</v>
      </c>
      <c r="AW173" s="181">
        <f t="shared" si="793"/>
        <v>0</v>
      </c>
      <c r="AX173" s="181">
        <f t="shared" si="793"/>
        <v>0</v>
      </c>
      <c r="AY173" s="181">
        <f t="shared" si="793"/>
        <v>0</v>
      </c>
      <c r="AZ173" s="181">
        <f t="shared" si="793"/>
        <v>0</v>
      </c>
      <c r="BA173" s="181">
        <f t="shared" si="793"/>
        <v>0</v>
      </c>
      <c r="BB173" s="181">
        <f t="shared" si="793"/>
        <v>0</v>
      </c>
      <c r="BC173" s="181">
        <f t="shared" si="793"/>
        <v>0</v>
      </c>
      <c r="BD173" s="181">
        <f t="shared" si="793"/>
        <v>0</v>
      </c>
      <c r="BE173" s="181">
        <f t="shared" si="793"/>
        <v>181997.39518849552</v>
      </c>
      <c r="BF173" s="181">
        <f t="shared" si="793"/>
        <v>-86848.967482678592</v>
      </c>
      <c r="BG173" s="181">
        <f t="shared" si="793"/>
        <v>92684.95386620611</v>
      </c>
      <c r="BH173" s="181">
        <f t="shared" si="793"/>
        <v>181760.52728272229</v>
      </c>
      <c r="BI173" s="181">
        <f t="shared" si="793"/>
        <v>184310.89416351914</v>
      </c>
      <c r="BJ173" s="181">
        <f t="shared" si="793"/>
        <v>-84521.018734052777</v>
      </c>
      <c r="BK173" s="181">
        <f t="shared" si="793"/>
        <v>95027.495926573873</v>
      </c>
      <c r="BL173" s="181">
        <f t="shared" si="793"/>
        <v>147166.85927580297</v>
      </c>
      <c r="BM173" s="181">
        <f t="shared" si="793"/>
        <v>95989.28241917491</v>
      </c>
      <c r="BN173" s="181">
        <f t="shared" si="793"/>
        <v>8094.7056130990386</v>
      </c>
      <c r="BO173" s="181">
        <f t="shared" si="793"/>
        <v>97194.735408090055</v>
      </c>
      <c r="BP173" s="181">
        <f t="shared" si="793"/>
        <v>143185.46640656888</v>
      </c>
      <c r="BQ173" s="181">
        <f t="shared" si="793"/>
        <v>188607.10997597873</v>
      </c>
      <c r="BR173" s="181">
        <f t="shared" si="793"/>
        <v>-80197.980441123247</v>
      </c>
      <c r="BS173" s="181">
        <f t="shared" si="793"/>
        <v>99377.634763740003</v>
      </c>
      <c r="BT173" s="181">
        <f t="shared" si="793"/>
        <v>188495.13041792065</v>
      </c>
      <c r="BU173" s="181">
        <f t="shared" si="793"/>
        <v>191087.65019766986</v>
      </c>
      <c r="BV173" s="181">
        <f t="shared" si="793"/>
        <v>-77701.947367839515</v>
      </c>
      <c r="BW173" s="181">
        <f t="shared" si="793"/>
        <v>101889.3148374632</v>
      </c>
      <c r="BX173" s="181">
        <f t="shared" ref="BX173:DC173" si="794">IF(BX15,BX172-BW175,BX172-BW172)</f>
        <v>137960.49404883385</v>
      </c>
      <c r="BY173" s="181">
        <f t="shared" si="794"/>
        <v>193298.30758987367</v>
      </c>
      <c r="BZ173" s="181">
        <f t="shared" si="794"/>
        <v>-75477.490030094981</v>
      </c>
      <c r="CA173" s="181">
        <f t="shared" si="794"/>
        <v>104127.71708504111</v>
      </c>
      <c r="CB173" s="181">
        <f t="shared" si="794"/>
        <v>143527.52073638141</v>
      </c>
      <c r="CC173" s="181">
        <f t="shared" si="794"/>
        <v>105123.56929261982</v>
      </c>
      <c r="CD173" s="181">
        <f t="shared" si="794"/>
        <v>17286.116226240993</v>
      </c>
      <c r="CE173" s="181">
        <f t="shared" si="794"/>
        <v>106443.71882661432</v>
      </c>
      <c r="CF173" s="181">
        <f t="shared" si="794"/>
        <v>195605.4751380533</v>
      </c>
      <c r="CG173" s="181">
        <f t="shared" si="794"/>
        <v>198242.49842521548</v>
      </c>
      <c r="CH173" s="181">
        <f t="shared" si="794"/>
        <v>-70502.4262919873</v>
      </c>
      <c r="CI173" s="181">
        <f t="shared" si="794"/>
        <v>109133.96859066188</v>
      </c>
      <c r="CJ173" s="181">
        <f t="shared" si="794"/>
        <v>141170.55280788988</v>
      </c>
      <c r="CK173" s="181">
        <f t="shared" si="794"/>
        <v>200608.3966614902</v>
      </c>
      <c r="CL173" s="181">
        <f t="shared" si="794"/>
        <v>-68121.759397007525</v>
      </c>
      <c r="CM173" s="181">
        <f t="shared" si="794"/>
        <v>111529.55967601389</v>
      </c>
      <c r="CN173" s="181">
        <f t="shared" si="794"/>
        <v>49650.125487931073</v>
      </c>
      <c r="CO173" s="181">
        <f t="shared" si="794"/>
        <v>202445.34769979119</v>
      </c>
      <c r="CP173" s="181">
        <f t="shared" si="794"/>
        <v>-66273.356485776603</v>
      </c>
      <c r="CQ173" s="181">
        <f t="shared" si="794"/>
        <v>113389.5507774055</v>
      </c>
      <c r="CR173" s="181">
        <f t="shared" si="794"/>
        <v>202594.81193079054</v>
      </c>
      <c r="CS173" s="181">
        <f t="shared" si="794"/>
        <v>114813.4913610518</v>
      </c>
      <c r="CT173" s="181">
        <f t="shared" si="794"/>
        <v>27036.631380051374</v>
      </c>
      <c r="CU173" s="181">
        <f t="shared" si="794"/>
        <v>116255.30732645094</v>
      </c>
      <c r="CV173" s="181">
        <f t="shared" si="794"/>
        <v>143942.80971889943</v>
      </c>
      <c r="CW173" s="181">
        <f t="shared" si="794"/>
        <v>207791.64675090462</v>
      </c>
      <c r="CX173" s="181">
        <f t="shared" si="794"/>
        <v>-60893.67626015842</v>
      </c>
      <c r="CY173" s="181">
        <f t="shared" si="794"/>
        <v>118802.95536228269</v>
      </c>
      <c r="CZ173" s="181">
        <f t="shared" si="794"/>
        <v>45542.198851697147</v>
      </c>
      <c r="DA173" s="181">
        <f t="shared" si="794"/>
        <v>209738.48237649351</v>
      </c>
      <c r="DB173" s="181">
        <f t="shared" si="794"/>
        <v>-58934.704773493111</v>
      </c>
      <c r="DC173" s="181">
        <f t="shared" si="794"/>
        <v>120774.20827703178</v>
      </c>
      <c r="DD173" s="181">
        <f t="shared" ref="DD173:EI173" si="795">IF(DD15,DD172-DC175,DD172-DC172)</f>
        <v>210025.72242697328</v>
      </c>
      <c r="DE173" s="181">
        <f t="shared" si="795"/>
        <v>212752.98882594705</v>
      </c>
      <c r="DF173" s="181">
        <f t="shared" si="795"/>
        <v>-55901.372278146446</v>
      </c>
      <c r="DG173" s="181">
        <f t="shared" si="795"/>
        <v>123826.55605474114</v>
      </c>
      <c r="DH173" s="181">
        <f t="shared" si="795"/>
        <v>146829.96093522757</v>
      </c>
      <c r="DI173" s="181">
        <f t="shared" si="795"/>
        <v>124966.19846028835</v>
      </c>
      <c r="DJ173" s="181">
        <f t="shared" si="795"/>
        <v>37252.817581772804</v>
      </c>
      <c r="DK173" s="181">
        <f t="shared" si="795"/>
        <v>126535.48141145706</v>
      </c>
      <c r="DL173" s="181">
        <f t="shared" si="795"/>
        <v>41032.20745588094</v>
      </c>
      <c r="DM173" s="181">
        <f t="shared" si="795"/>
        <v>217491.09730280936</v>
      </c>
      <c r="DN173" s="181">
        <f t="shared" si="795"/>
        <v>-51133.707855246961</v>
      </c>
      <c r="DO173" s="181">
        <f t="shared" si="795"/>
        <v>128624.10953994095</v>
      </c>
      <c r="DP173" s="181">
        <f t="shared" si="795"/>
        <v>217924.79024784267</v>
      </c>
      <c r="DQ173" s="181">
        <f t="shared" si="795"/>
        <v>220701.48820209503</v>
      </c>
      <c r="DR173" s="181">
        <f t="shared" si="795"/>
        <v>-47903.268391907215</v>
      </c>
      <c r="DS173" s="181">
        <f t="shared" si="795"/>
        <v>131874.79994390905</v>
      </c>
      <c r="DT173" s="181">
        <f t="shared" si="795"/>
        <v>149833.28499759734</v>
      </c>
      <c r="DU173" s="181">
        <f t="shared" si="795"/>
        <v>223545.73656177521</v>
      </c>
      <c r="DV173" s="181">
        <f t="shared" si="795"/>
        <v>-45041.268170893192</v>
      </c>
      <c r="DW173" s="181">
        <f t="shared" si="795"/>
        <v>134754.7419257611</v>
      </c>
      <c r="DX173" s="181">
        <f t="shared" si="795"/>
        <v>36082.608032435179</v>
      </c>
      <c r="DY173" s="181">
        <f t="shared" si="795"/>
        <v>135268.53035195172</v>
      </c>
      <c r="DZ173" s="181">
        <f t="shared" si="795"/>
        <v>47619.550284147263</v>
      </c>
      <c r="EA173" s="181">
        <f t="shared" si="795"/>
        <v>136967.14099636674</v>
      </c>
      <c r="EB173" s="181">
        <f t="shared" si="795"/>
        <v>226320.07641910017</v>
      </c>
      <c r="EC173" s="181">
        <f t="shared" si="795"/>
        <v>229149.31012248993</v>
      </c>
      <c r="ED173" s="181">
        <f t="shared" si="795"/>
        <v>-39402.728835523129</v>
      </c>
      <c r="EE173" s="181">
        <f t="shared" si="795"/>
        <v>140428.62941004336</v>
      </c>
      <c r="EF173" s="181">
        <f t="shared" si="795"/>
        <v>152953.57778781652</v>
      </c>
      <c r="EG173" s="181">
        <f t="shared" si="795"/>
        <v>232172.61261491477</v>
      </c>
      <c r="EH173" s="181">
        <f t="shared" si="795"/>
        <v>-36360.557993620634</v>
      </c>
      <c r="EI173" s="181">
        <f t="shared" si="795"/>
        <v>143489.87154509127</v>
      </c>
      <c r="EJ173" s="181">
        <f t="shared" ref="EJ173:FO173" si="796">IF(EJ15,EJ172-EI175,EJ172-EI172)</f>
        <v>30652.460937201977</v>
      </c>
      <c r="EK173" s="181">
        <f t="shared" si="796"/>
        <v>234486.45153395832</v>
      </c>
      <c r="EL173" s="181">
        <f t="shared" si="796"/>
        <v>-34032.29945191741</v>
      </c>
      <c r="EM173" s="181">
        <f t="shared" si="796"/>
        <v>145832.72688707709</v>
      </c>
      <c r="EN173" s="181">
        <f t="shared" si="796"/>
        <v>235241.18940132856</v>
      </c>
      <c r="EO173" s="181">
        <f t="shared" si="796"/>
        <v>147663.9758091718</v>
      </c>
      <c r="EP173" s="181">
        <f t="shared" si="796"/>
        <v>60092.497798293829</v>
      </c>
      <c r="EQ173" s="181">
        <f t="shared" si="796"/>
        <v>149518.21146345139</v>
      </c>
      <c r="ER173" s="181">
        <f t="shared" si="796"/>
        <v>156191.07074600458</v>
      </c>
      <c r="ES173" s="181">
        <f t="shared" si="796"/>
        <v>241339.3242855072</v>
      </c>
      <c r="ET173" s="181">
        <f t="shared" si="796"/>
        <v>-27136.646859750152</v>
      </c>
      <c r="EU173" s="181">
        <f t="shared" si="796"/>
        <v>152771.60761447251</v>
      </c>
      <c r="EV173" s="181">
        <f t="shared" si="796"/>
        <v>24697.129812821746</v>
      </c>
      <c r="EW173" s="181">
        <f t="shared" si="796"/>
        <v>243788.90037988126</v>
      </c>
      <c r="EX173" s="181">
        <f t="shared" si="796"/>
        <v>-24671.806751400232</v>
      </c>
      <c r="EY173" s="181">
        <f t="shared" si="796"/>
        <v>155251.9008808434</v>
      </c>
      <c r="EZ173" s="181">
        <f t="shared" si="796"/>
        <v>-33013691.174743608</v>
      </c>
      <c r="FA173" s="181">
        <f t="shared" si="796"/>
        <v>0</v>
      </c>
      <c r="FB173" s="181">
        <f t="shared" si="796"/>
        <v>0</v>
      </c>
      <c r="FC173" s="181">
        <f t="shared" si="796"/>
        <v>0</v>
      </c>
      <c r="FD173" s="181">
        <f t="shared" si="796"/>
        <v>0</v>
      </c>
      <c r="FE173" s="181">
        <f t="shared" si="796"/>
        <v>0</v>
      </c>
      <c r="FF173" s="181">
        <f t="shared" si="796"/>
        <v>0</v>
      </c>
      <c r="FG173" s="181">
        <f t="shared" si="796"/>
        <v>0</v>
      </c>
      <c r="FH173" s="181">
        <f t="shared" si="796"/>
        <v>0</v>
      </c>
      <c r="FI173" s="181">
        <f t="shared" si="796"/>
        <v>0</v>
      </c>
      <c r="FJ173" s="181">
        <f t="shared" si="796"/>
        <v>0</v>
      </c>
      <c r="FK173" s="181">
        <f t="shared" si="796"/>
        <v>0</v>
      </c>
      <c r="FL173" s="181">
        <f t="shared" si="796"/>
        <v>0</v>
      </c>
      <c r="FM173" s="181">
        <f t="shared" si="796"/>
        <v>0</v>
      </c>
      <c r="FN173" s="181">
        <f t="shared" si="796"/>
        <v>0</v>
      </c>
      <c r="FO173" s="181">
        <f t="shared" si="796"/>
        <v>0</v>
      </c>
      <c r="FP173" s="181">
        <f t="shared" ref="FP173:GU173" si="797">IF(FP15,FP172-FO175,FP172-FO172)</f>
        <v>0</v>
      </c>
      <c r="FQ173" s="181">
        <f t="shared" si="797"/>
        <v>0</v>
      </c>
      <c r="FR173" s="181">
        <f t="shared" si="797"/>
        <v>0</v>
      </c>
      <c r="FS173" s="181">
        <f t="shared" si="797"/>
        <v>0</v>
      </c>
      <c r="FT173" s="181">
        <f t="shared" si="797"/>
        <v>0</v>
      </c>
      <c r="FU173" s="181">
        <f t="shared" si="797"/>
        <v>0</v>
      </c>
      <c r="FV173" s="181">
        <f t="shared" si="797"/>
        <v>0</v>
      </c>
      <c r="FW173" s="181">
        <f t="shared" si="797"/>
        <v>0</v>
      </c>
      <c r="FX173" s="181">
        <f t="shared" si="797"/>
        <v>0</v>
      </c>
      <c r="FY173" s="181">
        <f t="shared" si="797"/>
        <v>0</v>
      </c>
      <c r="FZ173" s="181">
        <f t="shared" si="797"/>
        <v>0</v>
      </c>
      <c r="GA173" s="181">
        <f t="shared" si="797"/>
        <v>0</v>
      </c>
      <c r="GB173" s="181">
        <f t="shared" si="797"/>
        <v>0</v>
      </c>
      <c r="GC173" s="181">
        <f t="shared" si="797"/>
        <v>0</v>
      </c>
      <c r="GD173" s="181">
        <f t="shared" si="797"/>
        <v>0</v>
      </c>
      <c r="GE173" s="181">
        <f t="shared" si="797"/>
        <v>0</v>
      </c>
      <c r="GF173" s="181">
        <f t="shared" si="797"/>
        <v>0</v>
      </c>
      <c r="GG173" s="181">
        <f t="shared" si="797"/>
        <v>0</v>
      </c>
      <c r="GH173" s="181">
        <f t="shared" si="797"/>
        <v>0</v>
      </c>
      <c r="GI173" s="181">
        <f t="shared" si="797"/>
        <v>0</v>
      </c>
      <c r="GJ173" s="181">
        <f t="shared" si="797"/>
        <v>0</v>
      </c>
      <c r="GK173" s="181">
        <f t="shared" si="797"/>
        <v>0</v>
      </c>
      <c r="GL173" s="181">
        <f t="shared" si="797"/>
        <v>0</v>
      </c>
      <c r="GM173" s="181">
        <f t="shared" si="797"/>
        <v>0</v>
      </c>
      <c r="GN173" s="181">
        <f t="shared" si="797"/>
        <v>0</v>
      </c>
      <c r="GO173" s="181">
        <f t="shared" si="797"/>
        <v>0</v>
      </c>
      <c r="GP173" s="181">
        <f t="shared" si="797"/>
        <v>0</v>
      </c>
      <c r="GQ173" s="181">
        <f t="shared" si="797"/>
        <v>0</v>
      </c>
      <c r="GR173" s="181">
        <f t="shared" si="797"/>
        <v>0</v>
      </c>
      <c r="GS173" s="181">
        <f t="shared" si="797"/>
        <v>0</v>
      </c>
      <c r="GT173" s="181">
        <f t="shared" si="797"/>
        <v>0</v>
      </c>
      <c r="GU173" s="181">
        <f t="shared" si="797"/>
        <v>0</v>
      </c>
      <c r="GV173" s="181">
        <f t="shared" ref="GV173:GW173" si="798">IF(GV15,GV172-GU175,GV172-GU172)</f>
        <v>0</v>
      </c>
      <c r="GW173" s="181">
        <f t="shared" si="798"/>
        <v>0</v>
      </c>
    </row>
    <row r="174" spans="4:205" x14ac:dyDescent="0.3">
      <c r="L174" s="181"/>
      <c r="M174" s="181"/>
      <c r="N174" s="181"/>
      <c r="O174" s="181"/>
      <c r="P174" s="181"/>
      <c r="Q174" s="181"/>
      <c r="R174" s="181"/>
      <c r="S174" s="181"/>
      <c r="T174" s="181"/>
      <c r="U174" s="181"/>
      <c r="V174" s="181"/>
      <c r="W174" s="181"/>
      <c r="X174" s="181"/>
      <c r="Y174" s="181"/>
      <c r="Z174" s="181"/>
      <c r="AA174" s="181"/>
      <c r="AB174" s="181"/>
      <c r="AC174" s="181"/>
      <c r="AD174" s="181"/>
      <c r="AE174" s="181"/>
      <c r="AF174" s="181"/>
      <c r="AG174" s="181"/>
      <c r="AH174" s="181"/>
      <c r="AI174" s="181"/>
      <c r="AJ174" s="181"/>
      <c r="AK174" s="181"/>
      <c r="AL174" s="181"/>
      <c r="AM174" s="181"/>
      <c r="AN174" s="181"/>
      <c r="AO174" s="181"/>
      <c r="AP174" s="181"/>
      <c r="AQ174" s="181"/>
      <c r="AR174" s="181"/>
      <c r="AS174" s="181"/>
      <c r="AT174" s="181"/>
      <c r="AU174" s="181"/>
      <c r="AV174" s="181"/>
      <c r="AW174" s="181"/>
      <c r="AX174" s="181"/>
      <c r="AY174" s="181"/>
      <c r="AZ174" s="181"/>
      <c r="BA174" s="181"/>
      <c r="BB174" s="181"/>
      <c r="BC174" s="181"/>
      <c r="BD174" s="181"/>
      <c r="BE174" s="181"/>
      <c r="BF174" s="181"/>
      <c r="BG174" s="181"/>
      <c r="BH174" s="181"/>
      <c r="BI174" s="181"/>
      <c r="BJ174" s="181"/>
      <c r="BK174" s="181"/>
      <c r="BL174" s="181"/>
      <c r="BM174" s="181"/>
      <c r="BN174" s="181"/>
      <c r="BO174" s="181"/>
      <c r="BP174" s="181"/>
      <c r="BQ174" s="181"/>
      <c r="BR174" s="181"/>
      <c r="BS174" s="181"/>
      <c r="BT174" s="181"/>
      <c r="BU174" s="181"/>
      <c r="BV174" s="181"/>
      <c r="BW174" s="181"/>
      <c r="BX174" s="181"/>
      <c r="BY174" s="181"/>
      <c r="BZ174" s="181"/>
      <c r="CA174" s="181"/>
      <c r="CB174" s="181"/>
      <c r="CC174" s="181"/>
      <c r="CD174" s="181"/>
      <c r="CE174" s="181"/>
      <c r="CF174" s="181"/>
      <c r="CG174" s="181"/>
      <c r="CH174" s="181"/>
      <c r="CI174" s="181"/>
      <c r="CJ174" s="181"/>
      <c r="CK174" s="181"/>
      <c r="CL174" s="181"/>
      <c r="CM174" s="181"/>
      <c r="CN174" s="181"/>
      <c r="CO174" s="181"/>
      <c r="CP174" s="181"/>
      <c r="CQ174" s="181"/>
      <c r="CR174" s="181"/>
      <c r="CS174" s="181"/>
      <c r="CT174" s="181"/>
      <c r="CU174" s="181"/>
      <c r="CV174" s="181"/>
      <c r="CW174" s="181"/>
      <c r="CX174" s="181"/>
      <c r="CY174" s="181"/>
      <c r="CZ174" s="181"/>
      <c r="DA174" s="181"/>
      <c r="DB174" s="181"/>
      <c r="DC174" s="181"/>
      <c r="DD174" s="181"/>
      <c r="DE174" s="181"/>
      <c r="DF174" s="181"/>
      <c r="DG174" s="181"/>
      <c r="DH174" s="181"/>
      <c r="DI174" s="181"/>
      <c r="DJ174" s="181"/>
      <c r="DK174" s="181"/>
      <c r="DL174" s="181"/>
      <c r="DM174" s="181"/>
      <c r="DN174" s="181"/>
      <c r="DO174" s="181"/>
      <c r="DP174" s="181"/>
      <c r="DQ174" s="181"/>
      <c r="DR174" s="181"/>
      <c r="DS174" s="181"/>
      <c r="DT174" s="181"/>
      <c r="DU174" s="181"/>
      <c r="DV174" s="181"/>
      <c r="DW174" s="181"/>
      <c r="DX174" s="181"/>
      <c r="DY174" s="181"/>
      <c r="DZ174" s="181"/>
      <c r="EA174" s="181"/>
      <c r="EB174" s="181"/>
      <c r="EC174" s="181"/>
      <c r="ED174" s="181"/>
      <c r="EE174" s="181"/>
      <c r="EF174" s="181"/>
      <c r="EG174" s="181"/>
      <c r="EH174" s="181"/>
      <c r="EI174" s="181"/>
      <c r="EJ174" s="181"/>
      <c r="EK174" s="181"/>
      <c r="EL174" s="181"/>
      <c r="EM174" s="181"/>
      <c r="EN174" s="181"/>
      <c r="EO174" s="181"/>
      <c r="EP174" s="181"/>
      <c r="EQ174" s="181"/>
      <c r="ER174" s="181"/>
      <c r="ES174" s="181"/>
      <c r="ET174" s="181"/>
      <c r="EU174" s="181"/>
      <c r="EV174" s="181"/>
      <c r="EW174" s="181"/>
      <c r="EX174" s="181"/>
      <c r="EY174" s="181"/>
      <c r="EZ174" s="181"/>
      <c r="FA174" s="181"/>
      <c r="FB174" s="181"/>
      <c r="FC174" s="181"/>
      <c r="FD174" s="181"/>
      <c r="FE174" s="181"/>
      <c r="FF174" s="181"/>
      <c r="FG174" s="181"/>
      <c r="FH174" s="181"/>
      <c r="FI174" s="181"/>
      <c r="FJ174" s="181"/>
      <c r="FK174" s="181"/>
      <c r="FL174" s="181"/>
      <c r="FM174" s="181"/>
      <c r="FN174" s="181"/>
      <c r="FO174" s="181"/>
      <c r="FP174" s="181"/>
      <c r="FQ174" s="181"/>
      <c r="FR174" s="181"/>
      <c r="FS174" s="181"/>
      <c r="FT174" s="181"/>
      <c r="FU174" s="181"/>
      <c r="FV174" s="181"/>
      <c r="FW174" s="181"/>
      <c r="FX174" s="181"/>
      <c r="FY174" s="181"/>
      <c r="FZ174" s="181"/>
      <c r="GA174" s="181"/>
      <c r="GB174" s="181"/>
      <c r="GC174" s="181"/>
      <c r="GD174" s="181"/>
      <c r="GE174" s="181"/>
      <c r="GF174" s="181"/>
      <c r="GG174" s="181"/>
      <c r="GH174" s="181"/>
      <c r="GI174" s="181"/>
      <c r="GJ174" s="181"/>
      <c r="GK174" s="181"/>
      <c r="GL174" s="181"/>
      <c r="GM174" s="181"/>
      <c r="GN174" s="181"/>
      <c r="GO174" s="181"/>
      <c r="GP174" s="181"/>
      <c r="GQ174" s="181"/>
      <c r="GR174" s="181"/>
      <c r="GS174" s="181"/>
      <c r="GT174" s="181"/>
      <c r="GU174" s="181"/>
      <c r="GV174" s="181"/>
      <c r="GW174" s="181"/>
    </row>
    <row r="175" spans="4:205" x14ac:dyDescent="0.3">
      <c r="D175" s="141" t="s">
        <v>613</v>
      </c>
      <c r="E175" s="127" t="s">
        <v>572</v>
      </c>
      <c r="L175" s="181">
        <f>SUM($L$31:L31)*L11</f>
        <v>0</v>
      </c>
      <c r="M175" s="181">
        <f>SUM($L$31:M31)*M11</f>
        <v>0</v>
      </c>
      <c r="N175" s="181">
        <f>SUM($L$31:N31)*N11</f>
        <v>0</v>
      </c>
      <c r="O175" s="181">
        <f>SUM($L$31:O31)*O11</f>
        <v>0</v>
      </c>
      <c r="P175" s="181">
        <f>SUM($L$31:P31)*P11</f>
        <v>13.963278211706387</v>
      </c>
      <c r="Q175" s="181">
        <f>SUM($L$31:Q31)*Q11</f>
        <v>219.51265626923907</v>
      </c>
      <c r="R175" s="181">
        <f>SUM($L$31:R31)*R11</f>
        <v>1176.9051021568318</v>
      </c>
      <c r="S175" s="181">
        <f>SUM($L$31:S31)*S11</f>
        <v>3960.8057755701593</v>
      </c>
      <c r="T175" s="181">
        <f>SUM($L$31:T31)*T11</f>
        <v>10214.009548657918</v>
      </c>
      <c r="U175" s="181">
        <f>SUM($L$31:U31)*U11</f>
        <v>22143.897333680397</v>
      </c>
      <c r="V175" s="181">
        <f>SUM($L$31:V31)*V11</f>
        <v>42478.341719219461</v>
      </c>
      <c r="W175" s="181">
        <f>SUM($L$31:W31)*W11</f>
        <v>74394.373687669169</v>
      </c>
      <c r="X175" s="181">
        <f>SUM($L$31:X31)*X11</f>
        <v>121430.09130412474</v>
      </c>
      <c r="Y175" s="181">
        <f>SUM($L$31:Y31)*Y11</f>
        <v>187387.94724239939</v>
      </c>
      <c r="Z175" s="181">
        <f>SUM($L$31:Z31)*Z11</f>
        <v>276235.62144304812</v>
      </c>
      <c r="AA175" s="181">
        <f>SUM($L$31:AA31)*AA11</f>
        <v>392009.10477980605</v>
      </c>
      <c r="AB175" s="181">
        <f>SUM($L$31:AB31)*AB11</f>
        <v>538721.33484706981</v>
      </c>
      <c r="AC175" s="181">
        <f>SUM($L$31:AC31)*AC11</f>
        <v>720278.6890364649</v>
      </c>
      <c r="AD175" s="181">
        <f>SUM($L$31:AD31)*AD11</f>
        <v>940406.8127707697</v>
      </c>
      <c r="AE175" s="181">
        <f>SUM($L$31:AE31)*AE11</f>
        <v>1202586.6077178665</v>
      </c>
      <c r="AF175" s="181">
        <f>SUM($L$31:AF31)*AF11</f>
        <v>1510000.6966407255</v>
      </c>
      <c r="AG175" s="181">
        <f>SUM($L$31:AG31)*AG11</f>
        <v>1865490.2932196842</v>
      </c>
      <c r="AH175" s="181">
        <f>SUM($L$31:AH31)*AH11</f>
        <v>2271522.1154340985</v>
      </c>
      <c r="AI175" s="181">
        <f>SUM($L$31:AI31)*AI11</f>
        <v>2730164.7718779719</v>
      </c>
      <c r="AJ175" s="181">
        <f>SUM($L$31:AJ31)*AJ11</f>
        <v>3243073.9064696571</v>
      </c>
      <c r="AK175" s="181">
        <f>SUM($L$31:AK31)*AK11</f>
        <v>3811485.2955652247</v>
      </c>
      <c r="AL175" s="181">
        <f>SUM($L$31:AL31)*AL11</f>
        <v>4436215.0417303778</v>
      </c>
      <c r="AM175" s="181">
        <f>SUM($L$31:AM31)*AM11</f>
        <v>5117665.9913687427</v>
      </c>
      <c r="AN175" s="181">
        <f>SUM($L$31:AN31)*AN11</f>
        <v>5855839.5115612838</v>
      </c>
      <c r="AO175" s="181">
        <f>SUM($L$31:AO31)*AO11</f>
        <v>6650351.7886504773</v>
      </c>
      <c r="AP175" s="181">
        <f>SUM($L$31:AP31)*AP11</f>
        <v>7500453.8522114176</v>
      </c>
      <c r="AQ175" s="181">
        <f>SUM($L$31:AQ31)*AQ11</f>
        <v>8405054.5789311323</v>
      </c>
      <c r="AR175" s="181">
        <f>SUM($L$31:AR31)*AR11</f>
        <v>9362745.9881975148</v>
      </c>
      <c r="AS175" s="181">
        <f>SUM($L$31:AS31)*AS11</f>
        <v>10371830.202176904</v>
      </c>
      <c r="AT175" s="181">
        <f>SUM($L$31:AT31)*AT11</f>
        <v>11430347.505690401</v>
      </c>
      <c r="AU175" s="181">
        <f>SUM($L$31:AU31)*AU11</f>
        <v>12536105.003607567</v>
      </c>
      <c r="AV175" s="181">
        <f>SUM($L$31:AV31)*AV11</f>
        <v>13686705.434476227</v>
      </c>
      <c r="AW175" s="181">
        <f>SUM($L$31:AW31)*AW11</f>
        <v>14879575.757735595</v>
      </c>
      <c r="AX175" s="181">
        <f>SUM($L$31:AX31)*AX11</f>
        <v>16111995.187419984</v>
      </c>
      <c r="AY175" s="181">
        <f>SUM($L$31:AY31)*AY11</f>
        <v>17381122.397272207</v>
      </c>
      <c r="AZ175" s="181">
        <f>SUM($L$31:AZ31)*AZ11</f>
        <v>18684021.670346588</v>
      </c>
      <c r="BA175" s="181">
        <f>SUM($L$31:BA31)*BA11</f>
        <v>20017687.810329687</v>
      </c>
      <c r="BB175" s="181">
        <f>SUM($L$31:BB31)*BB11</f>
        <v>21379069.671893381</v>
      </c>
      <c r="BC175" s="181">
        <f>SUM($L$31:BC31)*BC11</f>
        <v>22765092.203459099</v>
      </c>
      <c r="BD175" s="181">
        <f>SUM($L$31:BD31)*BD11</f>
        <v>0</v>
      </c>
      <c r="BE175" s="181">
        <f>SUM($L$31:BE31)*BE11</f>
        <v>0</v>
      </c>
      <c r="BF175" s="181">
        <f>SUM($L$31:BF31)*BF11</f>
        <v>0</v>
      </c>
      <c r="BG175" s="181">
        <f>SUM($L$31:BG31)*BG11</f>
        <v>0</v>
      </c>
      <c r="BH175" s="181">
        <f>SUM($L$31:BH31)*BH11</f>
        <v>0</v>
      </c>
      <c r="BI175" s="181">
        <f>SUM($L$31:BI31)*BI11</f>
        <v>0</v>
      </c>
      <c r="BJ175" s="181">
        <f>SUM($L$31:BJ31)*BJ11</f>
        <v>0</v>
      </c>
      <c r="BK175" s="181">
        <f>SUM($L$31:BK31)*BK11</f>
        <v>0</v>
      </c>
      <c r="BL175" s="181">
        <f>SUM($L$31:BL31)*BL11</f>
        <v>0</v>
      </c>
      <c r="BM175" s="181">
        <f>SUM($L$31:BM31)*BM11</f>
        <v>0</v>
      </c>
      <c r="BN175" s="181">
        <f>SUM($L$31:BN31)*BN11</f>
        <v>0</v>
      </c>
      <c r="BO175" s="181">
        <f>SUM($L$31:BO31)*BO11</f>
        <v>0</v>
      </c>
      <c r="BP175" s="181">
        <f>SUM($L$31:BP31)*BP11</f>
        <v>0</v>
      </c>
      <c r="BQ175" s="181">
        <f>SUM($L$31:BQ31)*BQ11</f>
        <v>0</v>
      </c>
      <c r="BR175" s="181">
        <f>SUM($L$31:BR31)*BR11</f>
        <v>0</v>
      </c>
      <c r="BS175" s="181">
        <f>SUM($L$31:BS31)*BS11</f>
        <v>0</v>
      </c>
      <c r="BT175" s="181">
        <f>SUM($L$31:BT31)*BT11</f>
        <v>0</v>
      </c>
      <c r="BU175" s="181">
        <f>SUM($L$31:BU31)*BU11</f>
        <v>0</v>
      </c>
      <c r="BV175" s="181">
        <f>SUM($L$31:BV31)*BV11</f>
        <v>0</v>
      </c>
      <c r="BW175" s="181">
        <f>SUM($L$31:BW31)*BW11</f>
        <v>0</v>
      </c>
      <c r="BX175" s="181">
        <f>SUM($L$31:BX31)*BX11</f>
        <v>0</v>
      </c>
      <c r="BY175" s="181">
        <f>SUM($L$31:BY31)*BY11</f>
        <v>0</v>
      </c>
      <c r="BZ175" s="181">
        <f>SUM($L$31:BZ31)*BZ11</f>
        <v>0</v>
      </c>
      <c r="CA175" s="181">
        <f>SUM($L$31:CA31)*CA11</f>
        <v>0</v>
      </c>
      <c r="CB175" s="181">
        <f>SUM($L$31:CB31)*CB11</f>
        <v>0</v>
      </c>
      <c r="CC175" s="181">
        <f>SUM($L$31:CC31)*CC11</f>
        <v>0</v>
      </c>
      <c r="CD175" s="181">
        <f>SUM($L$31:CD31)*CD11</f>
        <v>0</v>
      </c>
      <c r="CE175" s="181">
        <f>SUM($L$31:CE31)*CE11</f>
        <v>0</v>
      </c>
      <c r="CF175" s="181">
        <f>SUM($L$31:CF31)*CF11</f>
        <v>0</v>
      </c>
      <c r="CG175" s="181">
        <f>SUM($L$31:CG31)*CG11</f>
        <v>0</v>
      </c>
      <c r="CH175" s="181">
        <f>SUM($L$31:CH31)*CH11</f>
        <v>0</v>
      </c>
      <c r="CI175" s="181">
        <f>SUM($L$31:CI31)*CI11</f>
        <v>0</v>
      </c>
      <c r="CJ175" s="181">
        <f>SUM($L$31:CJ31)*CJ11</f>
        <v>0</v>
      </c>
      <c r="CK175" s="181">
        <f>SUM($L$31:CK31)*CK11</f>
        <v>0</v>
      </c>
      <c r="CL175" s="181">
        <f>SUM($L$31:CL31)*CL11</f>
        <v>0</v>
      </c>
      <c r="CM175" s="181">
        <f>SUM($L$31:CM31)*CM11</f>
        <v>0</v>
      </c>
      <c r="CN175" s="181">
        <f>SUM($L$31:CN31)*CN11</f>
        <v>0</v>
      </c>
      <c r="CO175" s="181">
        <f>SUM($L$31:CO31)*CO11</f>
        <v>0</v>
      </c>
      <c r="CP175" s="181">
        <f>SUM($L$31:CP31)*CP11</f>
        <v>0</v>
      </c>
      <c r="CQ175" s="181">
        <f>SUM($L$31:CQ31)*CQ11</f>
        <v>0</v>
      </c>
      <c r="CR175" s="181">
        <f>SUM($L$31:CR31)*CR11</f>
        <v>0</v>
      </c>
      <c r="CS175" s="181">
        <f>SUM($L$31:CS31)*CS11</f>
        <v>0</v>
      </c>
      <c r="CT175" s="181">
        <f>SUM($L$31:CT31)*CT11</f>
        <v>0</v>
      </c>
      <c r="CU175" s="181">
        <f>SUM($L$31:CU31)*CU11</f>
        <v>0</v>
      </c>
      <c r="CV175" s="181">
        <f>SUM($L$31:CV31)*CV11</f>
        <v>0</v>
      </c>
      <c r="CW175" s="181">
        <f>SUM($L$31:CW31)*CW11</f>
        <v>0</v>
      </c>
      <c r="CX175" s="181">
        <f>SUM($L$31:CX31)*CX11</f>
        <v>0</v>
      </c>
      <c r="CY175" s="181">
        <f>SUM($L$31:CY31)*CY11</f>
        <v>0</v>
      </c>
      <c r="CZ175" s="181">
        <f>SUM($L$31:CZ31)*CZ11</f>
        <v>0</v>
      </c>
      <c r="DA175" s="181">
        <f>SUM($L$31:DA31)*DA11</f>
        <v>0</v>
      </c>
      <c r="DB175" s="181">
        <f>SUM($L$31:DB31)*DB11</f>
        <v>0</v>
      </c>
      <c r="DC175" s="181">
        <f>SUM($L$31:DC31)*DC11</f>
        <v>0</v>
      </c>
      <c r="DD175" s="181">
        <f>SUM($L$31:DD31)*DD11</f>
        <v>0</v>
      </c>
      <c r="DE175" s="181">
        <f>SUM($L$31:DE31)*DE11</f>
        <v>0</v>
      </c>
      <c r="DF175" s="181">
        <f>SUM($L$31:DF31)*DF11</f>
        <v>0</v>
      </c>
      <c r="DG175" s="181">
        <f>SUM($L$31:DG31)*DG11</f>
        <v>0</v>
      </c>
      <c r="DH175" s="181">
        <f>SUM($L$31:DH31)*DH11</f>
        <v>0</v>
      </c>
      <c r="DI175" s="181">
        <f>SUM($L$31:DI31)*DI11</f>
        <v>0</v>
      </c>
      <c r="DJ175" s="181">
        <f>SUM($L$31:DJ31)*DJ11</f>
        <v>0</v>
      </c>
      <c r="DK175" s="181">
        <f>SUM($L$31:DK31)*DK11</f>
        <v>0</v>
      </c>
      <c r="DL175" s="181">
        <f>SUM($L$31:DL31)*DL11</f>
        <v>0</v>
      </c>
      <c r="DM175" s="181">
        <f>SUM($L$31:DM31)*DM11</f>
        <v>0</v>
      </c>
      <c r="DN175" s="181">
        <f>SUM($L$31:DN31)*DN11</f>
        <v>0</v>
      </c>
      <c r="DO175" s="181">
        <f>SUM($L$31:DO31)*DO11</f>
        <v>0</v>
      </c>
      <c r="DP175" s="181">
        <f>SUM($L$31:DP31)*DP11</f>
        <v>0</v>
      </c>
      <c r="DQ175" s="181">
        <f>SUM($L$31:DQ31)*DQ11</f>
        <v>0</v>
      </c>
      <c r="DR175" s="181">
        <f>SUM($L$31:DR31)*DR11</f>
        <v>0</v>
      </c>
      <c r="DS175" s="181">
        <f>SUM($L$31:DS31)*DS11</f>
        <v>0</v>
      </c>
      <c r="DT175" s="181">
        <f>SUM($L$31:DT31)*DT11</f>
        <v>0</v>
      </c>
      <c r="DU175" s="181">
        <f>SUM($L$31:DU31)*DU11</f>
        <v>0</v>
      </c>
      <c r="DV175" s="181">
        <f>SUM($L$31:DV31)*DV11</f>
        <v>0</v>
      </c>
      <c r="DW175" s="181">
        <f>SUM($L$31:DW31)*DW11</f>
        <v>0</v>
      </c>
      <c r="DX175" s="181">
        <f>SUM($L$31:DX31)*DX11</f>
        <v>0</v>
      </c>
      <c r="DY175" s="181">
        <f>SUM($L$31:DY31)*DY11</f>
        <v>0</v>
      </c>
      <c r="DZ175" s="181">
        <f>SUM($L$31:DZ31)*DZ11</f>
        <v>0</v>
      </c>
      <c r="EA175" s="181">
        <f>SUM($L$31:EA31)*EA11</f>
        <v>0</v>
      </c>
      <c r="EB175" s="181">
        <f>SUM($L$31:EB31)*EB11</f>
        <v>0</v>
      </c>
      <c r="EC175" s="181">
        <f>SUM($L$31:EC31)*EC11</f>
        <v>0</v>
      </c>
      <c r="ED175" s="181">
        <f>SUM($L$31:ED31)*ED11</f>
        <v>0</v>
      </c>
      <c r="EE175" s="181">
        <f>SUM($L$31:EE31)*EE11</f>
        <v>0</v>
      </c>
      <c r="EF175" s="181">
        <f>SUM($L$31:EF31)*EF11</f>
        <v>0</v>
      </c>
      <c r="EG175" s="181">
        <f>SUM($L$31:EG31)*EG11</f>
        <v>0</v>
      </c>
      <c r="EH175" s="181">
        <f>SUM($L$31:EH31)*EH11</f>
        <v>0</v>
      </c>
      <c r="EI175" s="181">
        <f>SUM($L$31:EI31)*EI11</f>
        <v>0</v>
      </c>
      <c r="EJ175" s="181">
        <f>SUM($L$31:EJ31)*EJ11</f>
        <v>0</v>
      </c>
      <c r="EK175" s="181">
        <f>SUM($L$31:EK31)*EK11</f>
        <v>0</v>
      </c>
      <c r="EL175" s="181">
        <f>SUM($L$31:EL31)*EL11</f>
        <v>0</v>
      </c>
      <c r="EM175" s="181">
        <f>SUM($L$31:EM31)*EM11</f>
        <v>0</v>
      </c>
      <c r="EN175" s="181">
        <f>SUM($L$31:EN31)*EN11</f>
        <v>0</v>
      </c>
      <c r="EO175" s="181">
        <f>SUM($L$31:EO31)*EO11</f>
        <v>0</v>
      </c>
      <c r="EP175" s="181">
        <f>SUM($L$31:EP31)*EP11</f>
        <v>0</v>
      </c>
      <c r="EQ175" s="181">
        <f>SUM($L$31:EQ31)*EQ11</f>
        <v>0</v>
      </c>
      <c r="ER175" s="181">
        <f>SUM($L$31:ER31)*ER11</f>
        <v>0</v>
      </c>
      <c r="ES175" s="181">
        <f>SUM($L$31:ES31)*ES11</f>
        <v>0</v>
      </c>
      <c r="ET175" s="181">
        <f>SUM($L$31:ET31)*ET11</f>
        <v>0</v>
      </c>
      <c r="EU175" s="181">
        <f>SUM($L$31:EU31)*EU11</f>
        <v>0</v>
      </c>
      <c r="EV175" s="181">
        <f>SUM($L$31:EV31)*EV11</f>
        <v>0</v>
      </c>
      <c r="EW175" s="181">
        <f>SUM($L$31:EW31)*EW11</f>
        <v>0</v>
      </c>
      <c r="EX175" s="181">
        <f>SUM($L$31:EX31)*EX11</f>
        <v>0</v>
      </c>
      <c r="EY175" s="181">
        <f>SUM($L$31:EY31)*EY11</f>
        <v>0</v>
      </c>
      <c r="EZ175" s="181">
        <f>SUM($L$31:EZ31)*EZ11</f>
        <v>0</v>
      </c>
      <c r="FA175" s="181">
        <f>SUM($L$31:FA31)*FA11</f>
        <v>0</v>
      </c>
      <c r="FB175" s="181">
        <f>SUM($L$31:FB31)*FB11</f>
        <v>0</v>
      </c>
      <c r="FC175" s="181">
        <f>SUM($L$31:FC31)*FC11</f>
        <v>0</v>
      </c>
      <c r="FD175" s="181">
        <f>SUM($L$31:FD31)*FD11</f>
        <v>0</v>
      </c>
      <c r="FE175" s="181">
        <f>SUM($L$31:FE31)*FE11</f>
        <v>0</v>
      </c>
      <c r="FF175" s="181">
        <f>SUM($L$31:FF31)*FF11</f>
        <v>0</v>
      </c>
      <c r="FG175" s="181">
        <f>SUM($L$31:FG31)*FG11</f>
        <v>0</v>
      </c>
      <c r="FH175" s="181">
        <f>SUM($L$31:FH31)*FH11</f>
        <v>0</v>
      </c>
      <c r="FI175" s="181">
        <f>SUM($L$31:FI31)*FI11</f>
        <v>0</v>
      </c>
      <c r="FJ175" s="181">
        <f>SUM($L$31:FJ31)*FJ11</f>
        <v>0</v>
      </c>
      <c r="FK175" s="181">
        <f>SUM($L$31:FK31)*FK11</f>
        <v>0</v>
      </c>
      <c r="FL175" s="181">
        <f>SUM($L$31:FL31)*FL11</f>
        <v>0</v>
      </c>
      <c r="FM175" s="181">
        <f>SUM($L$31:FM31)*FM11</f>
        <v>0</v>
      </c>
      <c r="FN175" s="181">
        <f>SUM($L$31:FN31)*FN11</f>
        <v>0</v>
      </c>
      <c r="FO175" s="181">
        <f>SUM($L$31:FO31)*FO11</f>
        <v>0</v>
      </c>
      <c r="FP175" s="181">
        <f>SUM($L$31:FP31)*FP11</f>
        <v>0</v>
      </c>
      <c r="FQ175" s="181">
        <f>SUM($L$31:FQ31)*FQ11</f>
        <v>0</v>
      </c>
      <c r="FR175" s="181">
        <f>SUM($L$31:FR31)*FR11</f>
        <v>0</v>
      </c>
      <c r="FS175" s="181">
        <f>SUM($L$31:FS31)*FS11</f>
        <v>0</v>
      </c>
      <c r="FT175" s="181">
        <f>SUM($L$31:FT31)*FT11</f>
        <v>0</v>
      </c>
      <c r="FU175" s="181">
        <f>SUM($L$31:FU31)*FU11</f>
        <v>0</v>
      </c>
      <c r="FV175" s="181">
        <f>SUM($L$31:FV31)*FV11</f>
        <v>0</v>
      </c>
      <c r="FW175" s="181">
        <f>SUM($L$31:FW31)*FW11</f>
        <v>0</v>
      </c>
      <c r="FX175" s="181">
        <f>SUM($L$31:FX31)*FX11</f>
        <v>0</v>
      </c>
      <c r="FY175" s="181">
        <f>SUM($L$31:FY31)*FY11</f>
        <v>0</v>
      </c>
      <c r="FZ175" s="181">
        <f>SUM($L$31:FZ31)*FZ11</f>
        <v>0</v>
      </c>
      <c r="GA175" s="181">
        <f>SUM($L$31:GA31)*GA11</f>
        <v>0</v>
      </c>
      <c r="GB175" s="181">
        <f>SUM($L$31:GB31)*GB11</f>
        <v>0</v>
      </c>
      <c r="GC175" s="181">
        <f>SUM($L$31:GC31)*GC11</f>
        <v>0</v>
      </c>
      <c r="GD175" s="181">
        <f>SUM($L$31:GD31)*GD11</f>
        <v>0</v>
      </c>
      <c r="GE175" s="181">
        <f>SUM($L$31:GE31)*GE11</f>
        <v>0</v>
      </c>
      <c r="GF175" s="181">
        <f>SUM($L$31:GF31)*GF11</f>
        <v>0</v>
      </c>
      <c r="GG175" s="181">
        <f>SUM($L$31:GG31)*GG11</f>
        <v>0</v>
      </c>
      <c r="GH175" s="181">
        <f>SUM($L$31:GH31)*GH11</f>
        <v>0</v>
      </c>
      <c r="GI175" s="181">
        <f>SUM($L$31:GI31)*GI11</f>
        <v>0</v>
      </c>
      <c r="GJ175" s="181">
        <f>SUM($L$31:GJ31)*GJ11</f>
        <v>0</v>
      </c>
      <c r="GK175" s="181">
        <f>SUM($L$31:GK31)*GK11</f>
        <v>0</v>
      </c>
      <c r="GL175" s="181">
        <f>SUM($L$31:GL31)*GL11</f>
        <v>0</v>
      </c>
      <c r="GM175" s="181">
        <f>SUM($L$31:GM31)*GM11</f>
        <v>0</v>
      </c>
      <c r="GN175" s="181">
        <f>SUM($L$31:GN31)*GN11</f>
        <v>0</v>
      </c>
      <c r="GO175" s="181">
        <f>SUM($L$31:GO31)*GO11</f>
        <v>0</v>
      </c>
      <c r="GP175" s="181">
        <f>SUM($L$31:GP31)*GP11</f>
        <v>0</v>
      </c>
      <c r="GQ175" s="181">
        <f>SUM($L$31:GQ31)*GQ11</f>
        <v>0</v>
      </c>
      <c r="GR175" s="181">
        <f>SUM($L$31:GR31)*GR11</f>
        <v>0</v>
      </c>
      <c r="GS175" s="181">
        <f>SUM($L$31:GS31)*GS11</f>
        <v>0</v>
      </c>
      <c r="GT175" s="181">
        <f>SUM($L$31:GT31)*GT11</f>
        <v>0</v>
      </c>
      <c r="GU175" s="181">
        <f>SUM($L$31:GU31)*GU11</f>
        <v>0</v>
      </c>
      <c r="GV175" s="181">
        <f>SUM($L$31:GV31)*GV11</f>
        <v>0</v>
      </c>
      <c r="GW175" s="181">
        <f>SUM($L$31:GW31)*GW11</f>
        <v>0</v>
      </c>
    </row>
    <row r="176" spans="4:205" x14ac:dyDescent="0.3">
      <c r="D176" s="141" t="s">
        <v>614</v>
      </c>
      <c r="E176" s="127" t="s">
        <v>572</v>
      </c>
      <c r="L176" s="181">
        <f t="shared" ref="L176:AQ176" si="799">(L175-K175)*NOT(L15)</f>
        <v>0</v>
      </c>
      <c r="M176" s="181">
        <f t="shared" si="799"/>
        <v>0</v>
      </c>
      <c r="N176" s="181">
        <f t="shared" si="799"/>
        <v>0</v>
      </c>
      <c r="O176" s="181">
        <f t="shared" si="799"/>
        <v>0</v>
      </c>
      <c r="P176" s="181">
        <f t="shared" si="799"/>
        <v>13.963278211706387</v>
      </c>
      <c r="Q176" s="181">
        <f t="shared" si="799"/>
        <v>205.54937805753269</v>
      </c>
      <c r="R176" s="181">
        <f t="shared" si="799"/>
        <v>957.39244588759277</v>
      </c>
      <c r="S176" s="181">
        <f t="shared" si="799"/>
        <v>2783.9006734133272</v>
      </c>
      <c r="T176" s="181">
        <f t="shared" si="799"/>
        <v>6253.2037730877582</v>
      </c>
      <c r="U176" s="181">
        <f t="shared" si="799"/>
        <v>11929.88778502248</v>
      </c>
      <c r="V176" s="181">
        <f t="shared" si="799"/>
        <v>20334.444385539064</v>
      </c>
      <c r="W176" s="181">
        <f t="shared" si="799"/>
        <v>31916.031968449708</v>
      </c>
      <c r="X176" s="181">
        <f t="shared" si="799"/>
        <v>47035.717616455571</v>
      </c>
      <c r="Y176" s="181">
        <f t="shared" si="799"/>
        <v>65957.855938274646</v>
      </c>
      <c r="Z176" s="181">
        <f t="shared" si="799"/>
        <v>88847.674200648733</v>
      </c>
      <c r="AA176" s="181">
        <f t="shared" si="799"/>
        <v>115773.48333675793</v>
      </c>
      <c r="AB176" s="181">
        <f t="shared" si="799"/>
        <v>146712.23006726376</v>
      </c>
      <c r="AC176" s="181">
        <f t="shared" si="799"/>
        <v>181557.35418939509</v>
      </c>
      <c r="AD176" s="181">
        <f t="shared" si="799"/>
        <v>220128.1237343048</v>
      </c>
      <c r="AE176" s="181">
        <f t="shared" si="799"/>
        <v>262179.79494709685</v>
      </c>
      <c r="AF176" s="181">
        <f t="shared" si="799"/>
        <v>307414.08892285894</v>
      </c>
      <c r="AG176" s="181">
        <f t="shared" si="799"/>
        <v>355489.59657895868</v>
      </c>
      <c r="AH176" s="181">
        <f t="shared" si="799"/>
        <v>406031.82221441437</v>
      </c>
      <c r="AI176" s="181">
        <f t="shared" si="799"/>
        <v>458642.65644387342</v>
      </c>
      <c r="AJ176" s="181">
        <f t="shared" si="799"/>
        <v>512909.13459168514</v>
      </c>
      <c r="AK176" s="181">
        <f t="shared" si="799"/>
        <v>568411.38909556763</v>
      </c>
      <c r="AL176" s="181">
        <f t="shared" si="799"/>
        <v>624729.7461651531</v>
      </c>
      <c r="AM176" s="181">
        <f t="shared" si="799"/>
        <v>681450.94963836484</v>
      </c>
      <c r="AN176" s="181">
        <f t="shared" si="799"/>
        <v>738173.52019254118</v>
      </c>
      <c r="AO176" s="181">
        <f t="shared" si="799"/>
        <v>794512.27708919346</v>
      </c>
      <c r="AP176" s="181">
        <f t="shared" si="799"/>
        <v>850102.06356094033</v>
      </c>
      <c r="AQ176" s="181">
        <f t="shared" si="799"/>
        <v>904600.7267197147</v>
      </c>
      <c r="AR176" s="181">
        <f t="shared" ref="AR176:BW176" si="800">(AR175-AQ175)*NOT(AR15)</f>
        <v>957691.40926638246</v>
      </c>
      <c r="AS176" s="181">
        <f t="shared" si="800"/>
        <v>1009084.2139793895</v>
      </c>
      <c r="AT176" s="181">
        <f t="shared" si="800"/>
        <v>1058517.3035134971</v>
      </c>
      <c r="AU176" s="181">
        <f t="shared" si="800"/>
        <v>1105757.497917166</v>
      </c>
      <c r="AV176" s="181">
        <f t="shared" si="800"/>
        <v>1150600.4308686592</v>
      </c>
      <c r="AW176" s="181">
        <f t="shared" si="800"/>
        <v>1192870.3232593685</v>
      </c>
      <c r="AX176" s="181">
        <f t="shared" si="800"/>
        <v>1232419.4296843894</v>
      </c>
      <c r="AY176" s="181">
        <f t="shared" si="800"/>
        <v>1269127.2098522224</v>
      </c>
      <c r="AZ176" s="181">
        <f t="shared" si="800"/>
        <v>1302899.2730743811</v>
      </c>
      <c r="BA176" s="181">
        <f t="shared" si="800"/>
        <v>1333666.139983099</v>
      </c>
      <c r="BB176" s="181">
        <f t="shared" si="800"/>
        <v>1361381.8615636937</v>
      </c>
      <c r="BC176" s="181">
        <f t="shared" si="800"/>
        <v>1386022.5315657184</v>
      </c>
      <c r="BD176" s="181">
        <f t="shared" si="800"/>
        <v>0</v>
      </c>
      <c r="BE176" s="181">
        <f t="shared" si="800"/>
        <v>0</v>
      </c>
      <c r="BF176" s="181">
        <f t="shared" si="800"/>
        <v>0</v>
      </c>
      <c r="BG176" s="181">
        <f t="shared" si="800"/>
        <v>0</v>
      </c>
      <c r="BH176" s="181">
        <f t="shared" si="800"/>
        <v>0</v>
      </c>
      <c r="BI176" s="181">
        <f t="shared" si="800"/>
        <v>0</v>
      </c>
      <c r="BJ176" s="181">
        <f t="shared" si="800"/>
        <v>0</v>
      </c>
      <c r="BK176" s="181">
        <f t="shared" si="800"/>
        <v>0</v>
      </c>
      <c r="BL176" s="181">
        <f t="shared" si="800"/>
        <v>0</v>
      </c>
      <c r="BM176" s="181">
        <f t="shared" si="800"/>
        <v>0</v>
      </c>
      <c r="BN176" s="181">
        <f t="shared" si="800"/>
        <v>0</v>
      </c>
      <c r="BO176" s="181">
        <f t="shared" si="800"/>
        <v>0</v>
      </c>
      <c r="BP176" s="181">
        <f t="shared" si="800"/>
        <v>0</v>
      </c>
      <c r="BQ176" s="181">
        <f t="shared" si="800"/>
        <v>0</v>
      </c>
      <c r="BR176" s="181">
        <f t="shared" si="800"/>
        <v>0</v>
      </c>
      <c r="BS176" s="181">
        <f t="shared" si="800"/>
        <v>0</v>
      </c>
      <c r="BT176" s="181">
        <f t="shared" si="800"/>
        <v>0</v>
      </c>
      <c r="BU176" s="181">
        <f t="shared" si="800"/>
        <v>0</v>
      </c>
      <c r="BV176" s="181">
        <f t="shared" si="800"/>
        <v>0</v>
      </c>
      <c r="BW176" s="181">
        <f t="shared" si="800"/>
        <v>0</v>
      </c>
      <c r="BX176" s="181">
        <f t="shared" ref="BX176:DC176" si="801">(BX175-BW175)*NOT(BX15)</f>
        <v>0</v>
      </c>
      <c r="BY176" s="181">
        <f t="shared" si="801"/>
        <v>0</v>
      </c>
      <c r="BZ176" s="181">
        <f t="shared" si="801"/>
        <v>0</v>
      </c>
      <c r="CA176" s="181">
        <f t="shared" si="801"/>
        <v>0</v>
      </c>
      <c r="CB176" s="181">
        <f t="shared" si="801"/>
        <v>0</v>
      </c>
      <c r="CC176" s="181">
        <f t="shared" si="801"/>
        <v>0</v>
      </c>
      <c r="CD176" s="181">
        <f t="shared" si="801"/>
        <v>0</v>
      </c>
      <c r="CE176" s="181">
        <f t="shared" si="801"/>
        <v>0</v>
      </c>
      <c r="CF176" s="181">
        <f t="shared" si="801"/>
        <v>0</v>
      </c>
      <c r="CG176" s="181">
        <f t="shared" si="801"/>
        <v>0</v>
      </c>
      <c r="CH176" s="181">
        <f t="shared" si="801"/>
        <v>0</v>
      </c>
      <c r="CI176" s="181">
        <f t="shared" si="801"/>
        <v>0</v>
      </c>
      <c r="CJ176" s="181">
        <f t="shared" si="801"/>
        <v>0</v>
      </c>
      <c r="CK176" s="181">
        <f t="shared" si="801"/>
        <v>0</v>
      </c>
      <c r="CL176" s="181">
        <f t="shared" si="801"/>
        <v>0</v>
      </c>
      <c r="CM176" s="181">
        <f t="shared" si="801"/>
        <v>0</v>
      </c>
      <c r="CN176" s="181">
        <f t="shared" si="801"/>
        <v>0</v>
      </c>
      <c r="CO176" s="181">
        <f t="shared" si="801"/>
        <v>0</v>
      </c>
      <c r="CP176" s="181">
        <f t="shared" si="801"/>
        <v>0</v>
      </c>
      <c r="CQ176" s="181">
        <f t="shared" si="801"/>
        <v>0</v>
      </c>
      <c r="CR176" s="181">
        <f t="shared" si="801"/>
        <v>0</v>
      </c>
      <c r="CS176" s="181">
        <f t="shared" si="801"/>
        <v>0</v>
      </c>
      <c r="CT176" s="181">
        <f t="shared" si="801"/>
        <v>0</v>
      </c>
      <c r="CU176" s="181">
        <f t="shared" si="801"/>
        <v>0</v>
      </c>
      <c r="CV176" s="181">
        <f t="shared" si="801"/>
        <v>0</v>
      </c>
      <c r="CW176" s="181">
        <f t="shared" si="801"/>
        <v>0</v>
      </c>
      <c r="CX176" s="181">
        <f t="shared" si="801"/>
        <v>0</v>
      </c>
      <c r="CY176" s="181">
        <f t="shared" si="801"/>
        <v>0</v>
      </c>
      <c r="CZ176" s="181">
        <f t="shared" si="801"/>
        <v>0</v>
      </c>
      <c r="DA176" s="181">
        <f t="shared" si="801"/>
        <v>0</v>
      </c>
      <c r="DB176" s="181">
        <f t="shared" si="801"/>
        <v>0</v>
      </c>
      <c r="DC176" s="181">
        <f t="shared" si="801"/>
        <v>0</v>
      </c>
      <c r="DD176" s="181">
        <f t="shared" ref="DD176:EI176" si="802">(DD175-DC175)*NOT(DD15)</f>
        <v>0</v>
      </c>
      <c r="DE176" s="181">
        <f t="shared" si="802"/>
        <v>0</v>
      </c>
      <c r="DF176" s="181">
        <f t="shared" si="802"/>
        <v>0</v>
      </c>
      <c r="DG176" s="181">
        <f t="shared" si="802"/>
        <v>0</v>
      </c>
      <c r="DH176" s="181">
        <f t="shared" si="802"/>
        <v>0</v>
      </c>
      <c r="DI176" s="181">
        <f t="shared" si="802"/>
        <v>0</v>
      </c>
      <c r="DJ176" s="181">
        <f t="shared" si="802"/>
        <v>0</v>
      </c>
      <c r="DK176" s="181">
        <f t="shared" si="802"/>
        <v>0</v>
      </c>
      <c r="DL176" s="181">
        <f t="shared" si="802"/>
        <v>0</v>
      </c>
      <c r="DM176" s="181">
        <f t="shared" si="802"/>
        <v>0</v>
      </c>
      <c r="DN176" s="181">
        <f t="shared" si="802"/>
        <v>0</v>
      </c>
      <c r="DO176" s="181">
        <f t="shared" si="802"/>
        <v>0</v>
      </c>
      <c r="DP176" s="181">
        <f t="shared" si="802"/>
        <v>0</v>
      </c>
      <c r="DQ176" s="181">
        <f t="shared" si="802"/>
        <v>0</v>
      </c>
      <c r="DR176" s="181">
        <f t="shared" si="802"/>
        <v>0</v>
      </c>
      <c r="DS176" s="181">
        <f t="shared" si="802"/>
        <v>0</v>
      </c>
      <c r="DT176" s="181">
        <f t="shared" si="802"/>
        <v>0</v>
      </c>
      <c r="DU176" s="181">
        <f t="shared" si="802"/>
        <v>0</v>
      </c>
      <c r="DV176" s="181">
        <f t="shared" si="802"/>
        <v>0</v>
      </c>
      <c r="DW176" s="181">
        <f t="shared" si="802"/>
        <v>0</v>
      </c>
      <c r="DX176" s="181">
        <f t="shared" si="802"/>
        <v>0</v>
      </c>
      <c r="DY176" s="181">
        <f t="shared" si="802"/>
        <v>0</v>
      </c>
      <c r="DZ176" s="181">
        <f t="shared" si="802"/>
        <v>0</v>
      </c>
      <c r="EA176" s="181">
        <f t="shared" si="802"/>
        <v>0</v>
      </c>
      <c r="EB176" s="181">
        <f t="shared" si="802"/>
        <v>0</v>
      </c>
      <c r="EC176" s="181">
        <f t="shared" si="802"/>
        <v>0</v>
      </c>
      <c r="ED176" s="181">
        <f t="shared" si="802"/>
        <v>0</v>
      </c>
      <c r="EE176" s="181">
        <f t="shared" si="802"/>
        <v>0</v>
      </c>
      <c r="EF176" s="181">
        <f t="shared" si="802"/>
        <v>0</v>
      </c>
      <c r="EG176" s="181">
        <f t="shared" si="802"/>
        <v>0</v>
      </c>
      <c r="EH176" s="181">
        <f t="shared" si="802"/>
        <v>0</v>
      </c>
      <c r="EI176" s="181">
        <f t="shared" si="802"/>
        <v>0</v>
      </c>
      <c r="EJ176" s="181">
        <f t="shared" ref="EJ176:FO176" si="803">(EJ175-EI175)*NOT(EJ15)</f>
        <v>0</v>
      </c>
      <c r="EK176" s="181">
        <f t="shared" si="803"/>
        <v>0</v>
      </c>
      <c r="EL176" s="181">
        <f t="shared" si="803"/>
        <v>0</v>
      </c>
      <c r="EM176" s="181">
        <f t="shared" si="803"/>
        <v>0</v>
      </c>
      <c r="EN176" s="181">
        <f t="shared" si="803"/>
        <v>0</v>
      </c>
      <c r="EO176" s="181">
        <f t="shared" si="803"/>
        <v>0</v>
      </c>
      <c r="EP176" s="181">
        <f t="shared" si="803"/>
        <v>0</v>
      </c>
      <c r="EQ176" s="181">
        <f t="shared" si="803"/>
        <v>0</v>
      </c>
      <c r="ER176" s="181">
        <f t="shared" si="803"/>
        <v>0</v>
      </c>
      <c r="ES176" s="181">
        <f t="shared" si="803"/>
        <v>0</v>
      </c>
      <c r="ET176" s="181">
        <f t="shared" si="803"/>
        <v>0</v>
      </c>
      <c r="EU176" s="181">
        <f t="shared" si="803"/>
        <v>0</v>
      </c>
      <c r="EV176" s="181">
        <f t="shared" si="803"/>
        <v>0</v>
      </c>
      <c r="EW176" s="181">
        <f t="shared" si="803"/>
        <v>0</v>
      </c>
      <c r="EX176" s="181">
        <f t="shared" si="803"/>
        <v>0</v>
      </c>
      <c r="EY176" s="181">
        <f t="shared" si="803"/>
        <v>0</v>
      </c>
      <c r="EZ176" s="181">
        <f t="shared" si="803"/>
        <v>0</v>
      </c>
      <c r="FA176" s="181">
        <f t="shared" si="803"/>
        <v>0</v>
      </c>
      <c r="FB176" s="181">
        <f t="shared" si="803"/>
        <v>0</v>
      </c>
      <c r="FC176" s="181">
        <f t="shared" si="803"/>
        <v>0</v>
      </c>
      <c r="FD176" s="181">
        <f t="shared" si="803"/>
        <v>0</v>
      </c>
      <c r="FE176" s="181">
        <f t="shared" si="803"/>
        <v>0</v>
      </c>
      <c r="FF176" s="181">
        <f t="shared" si="803"/>
        <v>0</v>
      </c>
      <c r="FG176" s="181">
        <f t="shared" si="803"/>
        <v>0</v>
      </c>
      <c r="FH176" s="181">
        <f t="shared" si="803"/>
        <v>0</v>
      </c>
      <c r="FI176" s="181">
        <f t="shared" si="803"/>
        <v>0</v>
      </c>
      <c r="FJ176" s="181">
        <f t="shared" si="803"/>
        <v>0</v>
      </c>
      <c r="FK176" s="181">
        <f t="shared" si="803"/>
        <v>0</v>
      </c>
      <c r="FL176" s="181">
        <f t="shared" si="803"/>
        <v>0</v>
      </c>
      <c r="FM176" s="181">
        <f t="shared" si="803"/>
        <v>0</v>
      </c>
      <c r="FN176" s="181">
        <f t="shared" si="803"/>
        <v>0</v>
      </c>
      <c r="FO176" s="181">
        <f t="shared" si="803"/>
        <v>0</v>
      </c>
      <c r="FP176" s="181">
        <f t="shared" ref="FP176:GU176" si="804">(FP175-FO175)*NOT(FP15)</f>
        <v>0</v>
      </c>
      <c r="FQ176" s="181">
        <f t="shared" si="804"/>
        <v>0</v>
      </c>
      <c r="FR176" s="181">
        <f t="shared" si="804"/>
        <v>0</v>
      </c>
      <c r="FS176" s="181">
        <f t="shared" si="804"/>
        <v>0</v>
      </c>
      <c r="FT176" s="181">
        <f t="shared" si="804"/>
        <v>0</v>
      </c>
      <c r="FU176" s="181">
        <f t="shared" si="804"/>
        <v>0</v>
      </c>
      <c r="FV176" s="181">
        <f t="shared" si="804"/>
        <v>0</v>
      </c>
      <c r="FW176" s="181">
        <f t="shared" si="804"/>
        <v>0</v>
      </c>
      <c r="FX176" s="181">
        <f t="shared" si="804"/>
        <v>0</v>
      </c>
      <c r="FY176" s="181">
        <f t="shared" si="804"/>
        <v>0</v>
      </c>
      <c r="FZ176" s="181">
        <f t="shared" si="804"/>
        <v>0</v>
      </c>
      <c r="GA176" s="181">
        <f t="shared" si="804"/>
        <v>0</v>
      </c>
      <c r="GB176" s="181">
        <f t="shared" si="804"/>
        <v>0</v>
      </c>
      <c r="GC176" s="181">
        <f t="shared" si="804"/>
        <v>0</v>
      </c>
      <c r="GD176" s="181">
        <f t="shared" si="804"/>
        <v>0</v>
      </c>
      <c r="GE176" s="181">
        <f t="shared" si="804"/>
        <v>0</v>
      </c>
      <c r="GF176" s="181">
        <f t="shared" si="804"/>
        <v>0</v>
      </c>
      <c r="GG176" s="181">
        <f t="shared" si="804"/>
        <v>0</v>
      </c>
      <c r="GH176" s="181">
        <f t="shared" si="804"/>
        <v>0</v>
      </c>
      <c r="GI176" s="181">
        <f t="shared" si="804"/>
        <v>0</v>
      </c>
      <c r="GJ176" s="181">
        <f t="shared" si="804"/>
        <v>0</v>
      </c>
      <c r="GK176" s="181">
        <f t="shared" si="804"/>
        <v>0</v>
      </c>
      <c r="GL176" s="181">
        <f t="shared" si="804"/>
        <v>0</v>
      </c>
      <c r="GM176" s="181">
        <f t="shared" si="804"/>
        <v>0</v>
      </c>
      <c r="GN176" s="181">
        <f t="shared" si="804"/>
        <v>0</v>
      </c>
      <c r="GO176" s="181">
        <f t="shared" si="804"/>
        <v>0</v>
      </c>
      <c r="GP176" s="181">
        <f t="shared" si="804"/>
        <v>0</v>
      </c>
      <c r="GQ176" s="181">
        <f t="shared" si="804"/>
        <v>0</v>
      </c>
      <c r="GR176" s="181">
        <f t="shared" si="804"/>
        <v>0</v>
      </c>
      <c r="GS176" s="181">
        <f t="shared" si="804"/>
        <v>0</v>
      </c>
      <c r="GT176" s="181">
        <f t="shared" si="804"/>
        <v>0</v>
      </c>
      <c r="GU176" s="181">
        <f t="shared" si="804"/>
        <v>0</v>
      </c>
      <c r="GV176" s="181">
        <f t="shared" ref="GV176:GW176" si="805">(GV175-GU175)*NOT(GV15)</f>
        <v>0</v>
      </c>
      <c r="GW176" s="181">
        <f t="shared" si="805"/>
        <v>0</v>
      </c>
    </row>
    <row r="177" spans="1:205" x14ac:dyDescent="0.3">
      <c r="L177" s="181"/>
      <c r="M177" s="181"/>
      <c r="N177" s="181"/>
      <c r="O177" s="181"/>
      <c r="P177" s="181"/>
      <c r="Q177" s="181"/>
      <c r="R177" s="181"/>
      <c r="S177" s="181"/>
      <c r="T177" s="181"/>
      <c r="U177" s="181"/>
      <c r="V177" s="181"/>
      <c r="W177" s="181"/>
      <c r="X177" s="181"/>
      <c r="Y177" s="181"/>
      <c r="Z177" s="181"/>
      <c r="AA177" s="181"/>
      <c r="AB177" s="181"/>
      <c r="AC177" s="181"/>
      <c r="AD177" s="181"/>
      <c r="AE177" s="181"/>
      <c r="AF177" s="181"/>
      <c r="AG177" s="181"/>
      <c r="AH177" s="181"/>
      <c r="AI177" s="181"/>
      <c r="AJ177" s="181"/>
      <c r="AK177" s="181"/>
      <c r="AL177" s="181"/>
      <c r="AM177" s="181"/>
      <c r="AN177" s="181"/>
      <c r="AO177" s="181"/>
      <c r="AP177" s="181"/>
      <c r="AQ177" s="181"/>
      <c r="AR177" s="181"/>
      <c r="AS177" s="181"/>
      <c r="AT177" s="181"/>
      <c r="AU177" s="181"/>
      <c r="AV177" s="181"/>
      <c r="AW177" s="181"/>
      <c r="AX177" s="181"/>
      <c r="AY177" s="181"/>
      <c r="AZ177" s="181"/>
      <c r="BA177" s="181"/>
      <c r="BB177" s="181"/>
      <c r="BC177" s="181"/>
      <c r="BD177" s="181"/>
      <c r="BE177" s="181"/>
      <c r="BF177" s="181"/>
      <c r="BG177" s="181"/>
      <c r="BH177" s="181"/>
      <c r="BI177" s="181"/>
      <c r="BJ177" s="181"/>
      <c r="BK177" s="181"/>
      <c r="BL177" s="181"/>
      <c r="BM177" s="181"/>
      <c r="BN177" s="181"/>
      <c r="BO177" s="181"/>
      <c r="BP177" s="181"/>
      <c r="BQ177" s="181"/>
      <c r="BR177" s="181"/>
      <c r="BS177" s="181"/>
      <c r="BT177" s="181"/>
      <c r="BU177" s="181"/>
      <c r="BV177" s="181"/>
      <c r="BW177" s="181"/>
      <c r="BX177" s="181"/>
      <c r="BY177" s="181"/>
      <c r="BZ177" s="181"/>
      <c r="CA177" s="181"/>
      <c r="CB177" s="181"/>
      <c r="CC177" s="181"/>
      <c r="CD177" s="181"/>
      <c r="CE177" s="181"/>
      <c r="CF177" s="181"/>
      <c r="CG177" s="181"/>
      <c r="CH177" s="181"/>
      <c r="CI177" s="181"/>
      <c r="CJ177" s="181"/>
      <c r="CK177" s="181"/>
      <c r="CL177" s="181"/>
      <c r="CM177" s="181"/>
      <c r="CN177" s="181"/>
      <c r="CO177" s="181"/>
      <c r="CP177" s="181"/>
      <c r="CQ177" s="181"/>
      <c r="CR177" s="181"/>
      <c r="CS177" s="181"/>
      <c r="CT177" s="181"/>
      <c r="CU177" s="181"/>
      <c r="CV177" s="181"/>
      <c r="CW177" s="181"/>
      <c r="CX177" s="181"/>
      <c r="CY177" s="181"/>
      <c r="CZ177" s="181"/>
      <c r="DA177" s="181"/>
      <c r="DB177" s="181"/>
      <c r="DC177" s="181"/>
      <c r="DD177" s="181"/>
      <c r="DE177" s="181"/>
      <c r="DF177" s="181"/>
      <c r="DG177" s="181"/>
      <c r="DH177" s="181"/>
      <c r="DI177" s="181"/>
      <c r="DJ177" s="181"/>
      <c r="DK177" s="181"/>
      <c r="DL177" s="181"/>
      <c r="DM177" s="181"/>
      <c r="DN177" s="181"/>
      <c r="DO177" s="181"/>
      <c r="DP177" s="181"/>
      <c r="DQ177" s="181"/>
      <c r="DR177" s="181"/>
      <c r="DS177" s="181"/>
      <c r="DT177" s="181"/>
      <c r="DU177" s="181"/>
      <c r="DV177" s="181"/>
      <c r="DW177" s="181"/>
      <c r="DX177" s="181"/>
      <c r="DY177" s="181"/>
      <c r="DZ177" s="181"/>
      <c r="EA177" s="181"/>
      <c r="EB177" s="181"/>
      <c r="EC177" s="181"/>
      <c r="ED177" s="181"/>
      <c r="EE177" s="181"/>
      <c r="EF177" s="181"/>
      <c r="EG177" s="181"/>
      <c r="EH177" s="181"/>
      <c r="EI177" s="181"/>
      <c r="EJ177" s="181"/>
      <c r="EK177" s="181"/>
      <c r="EL177" s="181"/>
      <c r="EM177" s="181"/>
      <c r="EN177" s="181"/>
      <c r="EO177" s="181"/>
      <c r="EP177" s="181"/>
      <c r="EQ177" s="181"/>
      <c r="ER177" s="181"/>
      <c r="ES177" s="181"/>
      <c r="ET177" s="181"/>
      <c r="EU177" s="181"/>
      <c r="EV177" s="181"/>
      <c r="EW177" s="181"/>
      <c r="EX177" s="181"/>
      <c r="EY177" s="181"/>
      <c r="EZ177" s="181"/>
      <c r="FA177" s="181"/>
      <c r="FB177" s="181"/>
      <c r="FC177" s="181"/>
      <c r="FD177" s="181"/>
      <c r="FE177" s="181"/>
      <c r="FF177" s="181"/>
      <c r="FG177" s="181"/>
      <c r="FH177" s="181"/>
      <c r="FI177" s="181"/>
      <c r="FJ177" s="181"/>
      <c r="FK177" s="181"/>
      <c r="FL177" s="181"/>
      <c r="FM177" s="181"/>
      <c r="FN177" s="181"/>
      <c r="FO177" s="181"/>
      <c r="FP177" s="181"/>
      <c r="FQ177" s="181"/>
      <c r="FR177" s="181"/>
      <c r="FS177" s="181"/>
      <c r="FT177" s="181"/>
      <c r="FU177" s="181"/>
      <c r="FV177" s="181"/>
      <c r="FW177" s="181"/>
      <c r="FX177" s="181"/>
      <c r="FY177" s="181"/>
      <c r="FZ177" s="181"/>
      <c r="GA177" s="181"/>
      <c r="GB177" s="181"/>
      <c r="GC177" s="181"/>
      <c r="GD177" s="181"/>
      <c r="GE177" s="181"/>
      <c r="GF177" s="181"/>
      <c r="GG177" s="181"/>
      <c r="GH177" s="181"/>
      <c r="GI177" s="181"/>
      <c r="GJ177" s="181"/>
      <c r="GK177" s="181"/>
      <c r="GL177" s="181"/>
      <c r="GM177" s="181"/>
      <c r="GN177" s="181"/>
      <c r="GO177" s="181"/>
      <c r="GP177" s="181"/>
      <c r="GQ177" s="181"/>
      <c r="GR177" s="181"/>
      <c r="GS177" s="181"/>
      <c r="GT177" s="181"/>
      <c r="GU177" s="181"/>
      <c r="GV177" s="181"/>
      <c r="GW177" s="181"/>
    </row>
    <row r="178" spans="1:205" x14ac:dyDescent="0.3">
      <c r="D178" s="141" t="s">
        <v>595</v>
      </c>
      <c r="E178" s="127" t="s">
        <v>572</v>
      </c>
      <c r="L178" s="181">
        <f>IF(L11,SUM($L$179:L179),L163-L169)</f>
        <v>0</v>
      </c>
      <c r="M178" s="181">
        <f>IF(M11,SUM($L$179:M179),M163-M169)</f>
        <v>0</v>
      </c>
      <c r="N178" s="181">
        <f>IF(N11,SUM($L$179:N179),N163-N169)</f>
        <v>0</v>
      </c>
      <c r="O178" s="181">
        <f>IF(O11,SUM($L$179:O179),O163-O169)</f>
        <v>0</v>
      </c>
      <c r="P178" s="181">
        <f>IF(P11,SUM($L$179:P179),P163-P169)</f>
        <v>13.963278211706387</v>
      </c>
      <c r="Q178" s="181">
        <f>IF(Q11,SUM($L$179:Q179),Q163-Q169)</f>
        <v>219.51265626923907</v>
      </c>
      <c r="R178" s="181">
        <f>IF(R11,SUM($L$179:R179),R163-R169)</f>
        <v>1176.9051021568318</v>
      </c>
      <c r="S178" s="181">
        <f>IF(S11,SUM($L$179:S179),S163-S169)</f>
        <v>3960.8057755701593</v>
      </c>
      <c r="T178" s="181">
        <f>IF(T11,SUM($L$179:T179),T163-T169)</f>
        <v>10214.009548657918</v>
      </c>
      <c r="U178" s="181">
        <f>IF(U11,SUM($L$179:U179),U163-U169)</f>
        <v>22143.897333680397</v>
      </c>
      <c r="V178" s="181">
        <f>IF(V11,SUM($L$179:V179),V163-V169)</f>
        <v>42478.341719219461</v>
      </c>
      <c r="W178" s="181">
        <f>IF(W11,SUM($L$179:W179),W163-W169)</f>
        <v>74394.373687669169</v>
      </c>
      <c r="X178" s="181">
        <f>IF(X11,SUM($L$179:X179),X163-X169)</f>
        <v>121430.09130412474</v>
      </c>
      <c r="Y178" s="181">
        <f>IF(Y11,SUM($L$179:Y179),Y163-Y169)</f>
        <v>187387.94724239939</v>
      </c>
      <c r="Z178" s="181">
        <f>IF(Z11,SUM($L$179:Z179),Z163-Z169)</f>
        <v>276235.62144304812</v>
      </c>
      <c r="AA178" s="181">
        <f>IF(AA11,SUM($L$179:AA179),AA163-AA169)</f>
        <v>392009.10477980605</v>
      </c>
      <c r="AB178" s="181">
        <f>IF(AB11,SUM($L$179:AB179),AB163-AB169)</f>
        <v>538721.33484706981</v>
      </c>
      <c r="AC178" s="181">
        <f>IF(AC11,SUM($L$179:AC179),AC163-AC169)</f>
        <v>720278.6890364649</v>
      </c>
      <c r="AD178" s="181">
        <f>IF(AD11,SUM($L$179:AD179),AD163-AD169)</f>
        <v>940406.8127707697</v>
      </c>
      <c r="AE178" s="181">
        <f>IF(AE11,SUM($L$179:AE179),AE163-AE169)</f>
        <v>1202586.6077178665</v>
      </c>
      <c r="AF178" s="181">
        <f>IF(AF11,SUM($L$179:AF179),AF163-AF169)</f>
        <v>1510000.6966407255</v>
      </c>
      <c r="AG178" s="181">
        <f>IF(AG11,SUM($L$179:AG179),AG163-AG169)</f>
        <v>1865490.2932196842</v>
      </c>
      <c r="AH178" s="181">
        <f>IF(AH11,SUM($L$179:AH179),AH163-AH169)</f>
        <v>2271522.1154340985</v>
      </c>
      <c r="AI178" s="181">
        <f>IF(AI11,SUM($L$179:AI179),AI163-AI169)</f>
        <v>2730164.7718779719</v>
      </c>
      <c r="AJ178" s="181">
        <f>IF(AJ11,SUM($L$179:AJ179),AJ163-AJ169)</f>
        <v>3243073.9064696571</v>
      </c>
      <c r="AK178" s="181">
        <f>IF(AK11,SUM($L$179:AK179),AK163-AK169)</f>
        <v>3811485.2955652247</v>
      </c>
      <c r="AL178" s="181">
        <f>IF(AL11,SUM($L$179:AL179),AL163-AL169)</f>
        <v>4436215.0417303778</v>
      </c>
      <c r="AM178" s="181">
        <f>IF(AM11,SUM($L$179:AM179),AM163-AM169)</f>
        <v>5117665.9913687427</v>
      </c>
      <c r="AN178" s="181">
        <f>IF(AN11,SUM($L$179:AN179),AN163-AN169)</f>
        <v>5855839.5115612838</v>
      </c>
      <c r="AO178" s="181">
        <f>IF(AO11,SUM($L$179:AO179),AO163-AO169)</f>
        <v>6650351.7886504773</v>
      </c>
      <c r="AP178" s="181">
        <f>IF(AP11,SUM($L$179:AP179),AP163-AP169)</f>
        <v>7500453.8522114176</v>
      </c>
      <c r="AQ178" s="181">
        <f>IF(AQ11,SUM($L$179:AQ179),AQ163-AQ169)</f>
        <v>8405054.5789311323</v>
      </c>
      <c r="AR178" s="181">
        <f>IF(AR11,SUM($L$179:AR179),AR163-AR169)</f>
        <v>9362745.9881975148</v>
      </c>
      <c r="AS178" s="181">
        <f>IF(AS11,SUM($L$179:AS179),AS163-AS169)</f>
        <v>10371830.202176904</v>
      </c>
      <c r="AT178" s="181">
        <f>IF(AT11,SUM($L$179:AT179),AT163-AT169)</f>
        <v>11430347.505690401</v>
      </c>
      <c r="AU178" s="181">
        <f>IF(AU11,SUM($L$179:AU179),AU163-AU169)</f>
        <v>12536105.003607567</v>
      </c>
      <c r="AV178" s="181">
        <f>IF(AV11,SUM($L$179:AV179),AV163-AV169)</f>
        <v>13686705.434476227</v>
      </c>
      <c r="AW178" s="181">
        <f>IF(AW11,SUM($L$179:AW179),AW163-AW169)</f>
        <v>14879575.757735595</v>
      </c>
      <c r="AX178" s="181">
        <f>IF(AX11,SUM($L$179:AX179),AX163-AX169)</f>
        <v>16111995.187419984</v>
      </c>
      <c r="AY178" s="181">
        <f>IF(AY11,SUM($L$179:AY179),AY163-AY169)</f>
        <v>17381122.397272207</v>
      </c>
      <c r="AZ178" s="181">
        <f>IF(AZ11,SUM($L$179:AZ179),AZ163-AZ169)</f>
        <v>18684021.670346588</v>
      </c>
      <c r="BA178" s="181">
        <f>IF(BA11,SUM($L$179:BA179),BA163-BA169)</f>
        <v>20017687.810329687</v>
      </c>
      <c r="BB178" s="181">
        <f>IF(BB11,SUM($L$179:BB179),BB163-BB169)</f>
        <v>21379069.671893381</v>
      </c>
      <c r="BC178" s="181">
        <f>IF(BC11,SUM($L$179:BC179),BC163-BC169)</f>
        <v>22765092.203459099</v>
      </c>
      <c r="BD178" s="181">
        <f>IF(BD11,SUM($L$179:BD179),BD163-BD169)</f>
        <v>22765092.203459099</v>
      </c>
      <c r="BE178" s="181">
        <f>IF(BE11,SUM($L$179:BE179),BE163-BE169)</f>
        <v>22947089.598647594</v>
      </c>
      <c r="BF178" s="181">
        <f>IF(BF11,SUM($L$179:BF179),BF163-BF169)</f>
        <v>22860240.631164916</v>
      </c>
      <c r="BG178" s="181">
        <f>IF(BG11,SUM($L$179:BG179),BG163-BG169)</f>
        <v>22952925.585031122</v>
      </c>
      <c r="BH178" s="181">
        <f>IF(BH11,SUM($L$179:BH179),BH163-BH169)</f>
        <v>23134686.112313844</v>
      </c>
      <c r="BI178" s="181">
        <f>IF(BI11,SUM($L$179:BI179),BI163-BI169)</f>
        <v>23318997.006477363</v>
      </c>
      <c r="BJ178" s="181">
        <f>IF(BJ11,SUM($L$179:BJ179),BJ163-BJ169)</f>
        <v>23234475.987743311</v>
      </c>
      <c r="BK178" s="181">
        <f>IF(BK11,SUM($L$179:BK179),BK163-BK169)</f>
        <v>23329503.483669885</v>
      </c>
      <c r="BL178" s="181">
        <f>IF(BL11,SUM($L$179:BL179),BL163-BL169)</f>
        <v>23476670.342945687</v>
      </c>
      <c r="BM178" s="181">
        <f>IF(BM11,SUM($L$179:BM179),BM163-BM169)</f>
        <v>23572659.625364862</v>
      </c>
      <c r="BN178" s="181">
        <f>IF(BN11,SUM($L$179:BN179),BN163-BN169)</f>
        <v>23580754.330977961</v>
      </c>
      <c r="BO178" s="181">
        <f>IF(BO11,SUM($L$179:BO179),BO163-BO169)</f>
        <v>23677949.066386051</v>
      </c>
      <c r="BP178" s="181">
        <f>IF(BP11,SUM($L$179:BP179),BP163-BP169)</f>
        <v>23821134.53279262</v>
      </c>
      <c r="BQ178" s="181">
        <f>IF(BQ11,SUM($L$179:BQ179),BQ163-BQ169)</f>
        <v>24009741.642768599</v>
      </c>
      <c r="BR178" s="181">
        <f>IF(BR11,SUM($L$179:BR179),BR163-BR169)</f>
        <v>23929543.662327476</v>
      </c>
      <c r="BS178" s="181">
        <f>IF(BS11,SUM($L$179:BS179),BS163-BS169)</f>
        <v>24028921.297091216</v>
      </c>
      <c r="BT178" s="181">
        <f>IF(BT11,SUM($L$179:BT179),BT163-BT169)</f>
        <v>24217416.427509136</v>
      </c>
      <c r="BU178" s="181">
        <f>IF(BU11,SUM($L$179:BU179),BU163-BU169)</f>
        <v>24408504.077706806</v>
      </c>
      <c r="BV178" s="181">
        <f>IF(BV11,SUM($L$179:BV179),BV163-BV169)</f>
        <v>24330802.130338967</v>
      </c>
      <c r="BW178" s="181">
        <f>IF(BW11,SUM($L$179:BW179),BW163-BW169)</f>
        <v>24432691.44517643</v>
      </c>
      <c r="BX178" s="181">
        <f>IF(BX11,SUM($L$179:BX179),BX163-BX169)</f>
        <v>24570651.939225264</v>
      </c>
      <c r="BY178" s="181">
        <f>IF(BY11,SUM($L$179:BY179),BY163-BY169)</f>
        <v>24763950.246815138</v>
      </c>
      <c r="BZ178" s="181">
        <f>IF(BZ11,SUM($L$179:BZ179),BZ163-BZ169)</f>
        <v>24688472.756785043</v>
      </c>
      <c r="CA178" s="181">
        <f>IF(CA11,SUM($L$179:CA179),CA163-CA169)</f>
        <v>24792600.473870084</v>
      </c>
      <c r="CB178" s="181">
        <f>IF(CB11,SUM($L$179:CB179),CB163-CB169)</f>
        <v>24936127.994606465</v>
      </c>
      <c r="CC178" s="181">
        <f>IF(CC11,SUM($L$179:CC179),CC163-CC169)</f>
        <v>25041251.563899085</v>
      </c>
      <c r="CD178" s="181">
        <f>IF(CD11,SUM($L$179:CD179),CD163-CD169)</f>
        <v>25058537.680125326</v>
      </c>
      <c r="CE178" s="181">
        <f>IF(CE11,SUM($L$179:CE179),CE163-CE169)</f>
        <v>25164981.39895194</v>
      </c>
      <c r="CF178" s="181">
        <f>IF(CF11,SUM($L$179:CF179),CF163-CF169)</f>
        <v>25360586.874089994</v>
      </c>
      <c r="CG178" s="181">
        <f>IF(CG11,SUM($L$179:CG179),CG163-CG169)</f>
        <v>25558829.372515209</v>
      </c>
      <c r="CH178" s="181">
        <f>IF(CH11,SUM($L$179:CH179),CH163-CH169)</f>
        <v>25488326.946223222</v>
      </c>
      <c r="CI178" s="181">
        <f>IF(CI11,SUM($L$179:CI179),CI163-CI169)</f>
        <v>25597460.914813884</v>
      </c>
      <c r="CJ178" s="181">
        <f>IF(CJ11,SUM($L$179:CJ179),CJ163-CJ169)</f>
        <v>25738631.467621773</v>
      </c>
      <c r="CK178" s="181">
        <f>IF(CK11,SUM($L$179:CK179),CK163-CK169)</f>
        <v>25939239.864283264</v>
      </c>
      <c r="CL178" s="181">
        <f>IF(CL11,SUM($L$179:CL179),CL163-CL169)</f>
        <v>25871118.104886256</v>
      </c>
      <c r="CM178" s="181">
        <f>IF(CM11,SUM($L$179:CM179),CM163-CM169)</f>
        <v>25982647.66456227</v>
      </c>
      <c r="CN178" s="181">
        <f>IF(CN11,SUM($L$179:CN179),CN163-CN169)</f>
        <v>26032297.790050201</v>
      </c>
      <c r="CO178" s="181">
        <f>IF(CO11,SUM($L$179:CO179),CO163-CO169)</f>
        <v>26234743.137749992</v>
      </c>
      <c r="CP178" s="181">
        <f>IF(CP11,SUM($L$179:CP179),CP163-CP169)</f>
        <v>26168469.781264216</v>
      </c>
      <c r="CQ178" s="181">
        <f>IF(CQ11,SUM($L$179:CQ179),CQ163-CQ169)</f>
        <v>26281859.332041621</v>
      </c>
      <c r="CR178" s="181">
        <f>IF(CR11,SUM($L$179:CR179),CR163-CR169)</f>
        <v>26484454.143972412</v>
      </c>
      <c r="CS178" s="181">
        <f>IF(CS11,SUM($L$179:CS179),CS163-CS169)</f>
        <v>26599267.635333464</v>
      </c>
      <c r="CT178" s="181">
        <f>IF(CT11,SUM($L$179:CT179),CT163-CT169)</f>
        <v>26626304.266713515</v>
      </c>
      <c r="CU178" s="181">
        <f>IF(CU11,SUM($L$179:CU179),CU163-CU169)</f>
        <v>26742559.574039966</v>
      </c>
      <c r="CV178" s="181">
        <f>IF(CV11,SUM($L$179:CV179),CV163-CV169)</f>
        <v>26886502.383758865</v>
      </c>
      <c r="CW178" s="181">
        <f>IF(CW11,SUM($L$179:CW179),CW163-CW169)</f>
        <v>27094294.03050977</v>
      </c>
      <c r="CX178" s="181">
        <f>IF(CX11,SUM($L$179:CX179),CX163-CX169)</f>
        <v>27033400.354249611</v>
      </c>
      <c r="CY178" s="181">
        <f>IF(CY11,SUM($L$179:CY179),CY163-CY169)</f>
        <v>27152203.309611894</v>
      </c>
      <c r="CZ178" s="181">
        <f>IF(CZ11,SUM($L$179:CZ179),CZ163-CZ169)</f>
        <v>27197745.508463591</v>
      </c>
      <c r="DA178" s="181">
        <f>IF(DA11,SUM($L$179:DA179),DA163-DA169)</f>
        <v>27407483.990840085</v>
      </c>
      <c r="DB178" s="181">
        <f>IF(DB11,SUM($L$179:DB179),DB163-DB169)</f>
        <v>27348549.286066592</v>
      </c>
      <c r="DC178" s="181">
        <f>IF(DC11,SUM($L$179:DC179),DC163-DC169)</f>
        <v>27469323.494343624</v>
      </c>
      <c r="DD178" s="181">
        <f>IF(DD11,SUM($L$179:DD179),DD163-DD169)</f>
        <v>27679349.216770597</v>
      </c>
      <c r="DE178" s="181">
        <f>IF(DE11,SUM($L$179:DE179),DE163-DE169)</f>
        <v>27892102.205596544</v>
      </c>
      <c r="DF178" s="181">
        <f>IF(DF11,SUM($L$179:DF179),DF163-DF169)</f>
        <v>27836200.833318397</v>
      </c>
      <c r="DG178" s="181">
        <f>IF(DG11,SUM($L$179:DG179),DG163-DG169)</f>
        <v>27960027.389373139</v>
      </c>
      <c r="DH178" s="181">
        <f>IF(DH11,SUM($L$179:DH179),DH163-DH169)</f>
        <v>28106857.350308366</v>
      </c>
      <c r="DI178" s="181">
        <f>IF(DI11,SUM($L$179:DI179),DI163-DI169)</f>
        <v>28231823.548768654</v>
      </c>
      <c r="DJ178" s="181">
        <f>IF(DJ11,SUM($L$179:DJ179),DJ163-DJ169)</f>
        <v>28269076.366350427</v>
      </c>
      <c r="DK178" s="181">
        <f>IF(DK11,SUM($L$179:DK179),DK163-DK169)</f>
        <v>28395611.847761884</v>
      </c>
      <c r="DL178" s="181">
        <f>IF(DL11,SUM($L$179:DL179),DL163-DL169)</f>
        <v>28436644.055217765</v>
      </c>
      <c r="DM178" s="181">
        <f>IF(DM11,SUM($L$179:DM179),DM163-DM169)</f>
        <v>28654135.152520575</v>
      </c>
      <c r="DN178" s="181">
        <f>IF(DN11,SUM($L$179:DN179),DN163-DN169)</f>
        <v>28603001.444665328</v>
      </c>
      <c r="DO178" s="181">
        <f>IF(DO11,SUM($L$179:DO179),DO163-DO169)</f>
        <v>28731625.554205269</v>
      </c>
      <c r="DP178" s="181">
        <f>IF(DP11,SUM($L$179:DP179),DP163-DP169)</f>
        <v>28949550.344453111</v>
      </c>
      <c r="DQ178" s="181">
        <f>IF(DQ11,SUM($L$179:DQ179),DQ163-DQ169)</f>
        <v>29170251.832655206</v>
      </c>
      <c r="DR178" s="181">
        <f>IF(DR11,SUM($L$179:DR179),DR163-DR169)</f>
        <v>29122348.564263299</v>
      </c>
      <c r="DS178" s="181">
        <f>IF(DS11,SUM($L$179:DS179),DS163-DS169)</f>
        <v>29254223.364207208</v>
      </c>
      <c r="DT178" s="181">
        <f>IF(DT11,SUM($L$179:DT179),DT163-DT169)</f>
        <v>29404056.649204805</v>
      </c>
      <c r="DU178" s="181">
        <f>IF(DU11,SUM($L$179:DU179),DU163-DU169)</f>
        <v>29627602.385766581</v>
      </c>
      <c r="DV178" s="181">
        <f>IF(DV11,SUM($L$179:DV179),DV163-DV169)</f>
        <v>29582561.117595688</v>
      </c>
      <c r="DW178" s="181">
        <f>IF(DW11,SUM($L$179:DW179),DW163-DW169)</f>
        <v>29717315.859521449</v>
      </c>
      <c r="DX178" s="181">
        <f>IF(DX11,SUM($L$179:DX179),DX163-DX169)</f>
        <v>29753398.467553884</v>
      </c>
      <c r="DY178" s="181">
        <f>IF(DY11,SUM($L$179:DY179),DY163-DY169)</f>
        <v>29888666.997905836</v>
      </c>
      <c r="DZ178" s="181">
        <f>IF(DZ11,SUM($L$179:DZ179),DZ163-DZ169)</f>
        <v>29936286.548189983</v>
      </c>
      <c r="EA178" s="181">
        <f>IF(EA11,SUM($L$179:EA179),EA163-EA169)</f>
        <v>30073253.68918635</v>
      </c>
      <c r="EB178" s="181">
        <f>IF(EB11,SUM($L$179:EB179),EB163-EB169)</f>
        <v>30299573.76560545</v>
      </c>
      <c r="EC178" s="181">
        <f>IF(EC11,SUM($L$179:EC179),EC163-EC169)</f>
        <v>30528723.07572794</v>
      </c>
      <c r="ED178" s="181">
        <f>IF(ED11,SUM($L$179:ED179),ED163-ED169)</f>
        <v>30489320.346892416</v>
      </c>
      <c r="EE178" s="181">
        <f>IF(EE11,SUM($L$179:EE179),EE163-EE169)</f>
        <v>30629748.97630246</v>
      </c>
      <c r="EF178" s="181">
        <f>IF(EF11,SUM($L$179:EF179),EF163-EF169)</f>
        <v>30782702.554090276</v>
      </c>
      <c r="EG178" s="181">
        <f>IF(EG11,SUM($L$179:EG179),EG163-EG169)</f>
        <v>31014875.166705191</v>
      </c>
      <c r="EH178" s="181">
        <f>IF(EH11,SUM($L$179:EH179),EH163-EH169)</f>
        <v>30978514.608711571</v>
      </c>
      <c r="EI178" s="181">
        <f>IF(EI11,SUM($L$179:EI179),EI163-EI169)</f>
        <v>31122004.480256662</v>
      </c>
      <c r="EJ178" s="181">
        <f>IF(EJ11,SUM($L$179:EJ179),EJ163-EJ169)</f>
        <v>31152656.941193864</v>
      </c>
      <c r="EK178" s="181">
        <f>IF(EK11,SUM($L$179:EK179),EK163-EK169)</f>
        <v>31387143.392727822</v>
      </c>
      <c r="EL178" s="181">
        <f>IF(EL11,SUM($L$179:EL179),EL163-EL169)</f>
        <v>31353111.093275905</v>
      </c>
      <c r="EM178" s="181">
        <f>IF(EM11,SUM($L$179:EM179),EM163-EM169)</f>
        <v>31498943.820162982</v>
      </c>
      <c r="EN178" s="181">
        <f>IF(EN11,SUM($L$179:EN179),EN163-EN169)</f>
        <v>31734185.00956431</v>
      </c>
      <c r="EO178" s="181">
        <f>IF(EO11,SUM($L$179:EO179),EO163-EO169)</f>
        <v>31881848.985373482</v>
      </c>
      <c r="EP178" s="181">
        <f>IF(EP11,SUM($L$179:EP179),EP163-EP169)</f>
        <v>31941941.483171776</v>
      </c>
      <c r="EQ178" s="181">
        <f>IF(EQ11,SUM($L$179:EQ179),EQ163-EQ169)</f>
        <v>32091459.694635227</v>
      </c>
      <c r="ER178" s="181">
        <f>IF(ER11,SUM($L$179:ER179),ER163-ER169)</f>
        <v>32247650.765381232</v>
      </c>
      <c r="ES178" s="181">
        <f>IF(ES11,SUM($L$179:ES179),ES163-ES169)</f>
        <v>32488990.089666739</v>
      </c>
      <c r="ET178" s="181">
        <f>IF(ET11,SUM($L$179:ET179),ET163-ET169)</f>
        <v>32461853.442806989</v>
      </c>
      <c r="EU178" s="181">
        <f>IF(EU11,SUM($L$179:EU179),EU163-EU169)</f>
        <v>32614625.050421461</v>
      </c>
      <c r="EV178" s="181">
        <f>IF(EV11,SUM($L$179:EV179),EV163-EV169)</f>
        <v>32639322.180234283</v>
      </c>
      <c r="EW178" s="181">
        <f>IF(EW11,SUM($L$179:EW179),EW163-EW169)</f>
        <v>32883111.080614164</v>
      </c>
      <c r="EX178" s="181">
        <f>IF(EX11,SUM($L$179:EX179),EX163-EX169)</f>
        <v>32858439.273862764</v>
      </c>
      <c r="EY178" s="181">
        <f>IF(EY11,SUM($L$179:EY179),EY163-EY169)</f>
        <v>33013691.174743608</v>
      </c>
      <c r="EZ178" s="181">
        <f>IF(EZ11,SUM($L$179:EZ179),EZ163-EZ169)</f>
        <v>0</v>
      </c>
      <c r="FA178" s="181">
        <f>IF(FA11,SUM($L$179:FA179),FA163-FA169)</f>
        <v>0</v>
      </c>
      <c r="FB178" s="181">
        <f>IF(FB11,SUM($L$179:FB179),FB163-FB169)</f>
        <v>0</v>
      </c>
      <c r="FC178" s="181">
        <f>IF(FC11,SUM($L$179:FC179),FC163-FC169)</f>
        <v>0</v>
      </c>
      <c r="FD178" s="181">
        <f>IF(FD11,SUM($L$179:FD179),FD163-FD169)</f>
        <v>0</v>
      </c>
      <c r="FE178" s="181">
        <f>IF(FE11,SUM($L$179:FE179),FE163-FE169)</f>
        <v>0</v>
      </c>
      <c r="FF178" s="181">
        <f>IF(FF11,SUM($L$179:FF179),FF163-FF169)</f>
        <v>0</v>
      </c>
      <c r="FG178" s="181">
        <f>IF(FG11,SUM($L$179:FG179),FG163-FG169)</f>
        <v>0</v>
      </c>
      <c r="FH178" s="181">
        <f>IF(FH11,SUM($L$179:FH179),FH163-FH169)</f>
        <v>0</v>
      </c>
      <c r="FI178" s="181">
        <f>IF(FI11,SUM($L$179:FI179),FI163-FI169)</f>
        <v>0</v>
      </c>
      <c r="FJ178" s="181">
        <f>IF(FJ11,SUM($L$179:FJ179),FJ163-FJ169)</f>
        <v>0</v>
      </c>
      <c r="FK178" s="181">
        <f>IF(FK11,SUM($L$179:FK179),FK163-FK169)</f>
        <v>0</v>
      </c>
      <c r="FL178" s="181">
        <f>IF(FL11,SUM($L$179:FL179),FL163-FL169)</f>
        <v>0</v>
      </c>
      <c r="FM178" s="181">
        <f>IF(FM11,SUM($L$179:FM179),FM163-FM169)</f>
        <v>0</v>
      </c>
      <c r="FN178" s="181">
        <f>IF(FN11,SUM($L$179:FN179),FN163-FN169)</f>
        <v>0</v>
      </c>
      <c r="FO178" s="181">
        <f>IF(FO11,SUM($L$179:FO179),FO163-FO169)</f>
        <v>0</v>
      </c>
      <c r="FP178" s="181">
        <f>IF(FP11,SUM($L$179:FP179),FP163-FP169)</f>
        <v>0</v>
      </c>
      <c r="FQ178" s="181">
        <f>IF(FQ11,SUM($L$179:FQ179),FQ163-FQ169)</f>
        <v>0</v>
      </c>
      <c r="FR178" s="181">
        <f>IF(FR11,SUM($L$179:FR179),FR163-FR169)</f>
        <v>0</v>
      </c>
      <c r="FS178" s="181">
        <f>IF(FS11,SUM($L$179:FS179),FS163-FS169)</f>
        <v>0</v>
      </c>
      <c r="FT178" s="181">
        <f>IF(FT11,SUM($L$179:FT179),FT163-FT169)</f>
        <v>0</v>
      </c>
      <c r="FU178" s="181">
        <f>IF(FU11,SUM($L$179:FU179),FU163-FU169)</f>
        <v>0</v>
      </c>
      <c r="FV178" s="181">
        <f>IF(FV11,SUM($L$179:FV179),FV163-FV169)</f>
        <v>0</v>
      </c>
      <c r="FW178" s="181">
        <f>IF(FW11,SUM($L$179:FW179),FW163-FW169)</f>
        <v>0</v>
      </c>
      <c r="FX178" s="181">
        <f>IF(FX11,SUM($L$179:FX179),FX163-FX169)</f>
        <v>0</v>
      </c>
      <c r="FY178" s="181">
        <f>IF(FY11,SUM($L$179:FY179),FY163-FY169)</f>
        <v>0</v>
      </c>
      <c r="FZ178" s="181">
        <f>IF(FZ11,SUM($L$179:FZ179),FZ163-FZ169)</f>
        <v>0</v>
      </c>
      <c r="GA178" s="181">
        <f>IF(GA11,SUM($L$179:GA179),GA163-GA169)</f>
        <v>0</v>
      </c>
      <c r="GB178" s="181">
        <f>IF(GB11,SUM($L$179:GB179),GB163-GB169)</f>
        <v>0</v>
      </c>
      <c r="GC178" s="181">
        <f>IF(GC11,SUM($L$179:GC179),GC163-GC169)</f>
        <v>0</v>
      </c>
      <c r="GD178" s="181">
        <f>IF(GD11,SUM($L$179:GD179),GD163-GD169)</f>
        <v>0</v>
      </c>
      <c r="GE178" s="181">
        <f>IF(GE11,SUM($L$179:GE179),GE163-GE169)</f>
        <v>0</v>
      </c>
      <c r="GF178" s="181">
        <f>IF(GF11,SUM($L$179:GF179),GF163-GF169)</f>
        <v>0</v>
      </c>
      <c r="GG178" s="181">
        <f>IF(GG11,SUM($L$179:GG179),GG163-GG169)</f>
        <v>0</v>
      </c>
      <c r="GH178" s="181">
        <f>IF(GH11,SUM($L$179:GH179),GH163-GH169)</f>
        <v>0</v>
      </c>
      <c r="GI178" s="181">
        <f>IF(GI11,SUM($L$179:GI179),GI163-GI169)</f>
        <v>0</v>
      </c>
      <c r="GJ178" s="181">
        <f>IF(GJ11,SUM($L$179:GJ179),GJ163-GJ169)</f>
        <v>0</v>
      </c>
      <c r="GK178" s="181">
        <f>IF(GK11,SUM($L$179:GK179),GK163-GK169)</f>
        <v>0</v>
      </c>
      <c r="GL178" s="181">
        <f>IF(GL11,SUM($L$179:GL179),GL163-GL169)</f>
        <v>0</v>
      </c>
      <c r="GM178" s="181">
        <f>IF(GM11,SUM($L$179:GM179),GM163-GM169)</f>
        <v>0</v>
      </c>
      <c r="GN178" s="181">
        <f>IF(GN11,SUM($L$179:GN179),GN163-GN169)</f>
        <v>0</v>
      </c>
      <c r="GO178" s="181">
        <f>IF(GO11,SUM($L$179:GO179),GO163-GO169)</f>
        <v>0</v>
      </c>
      <c r="GP178" s="181">
        <f>IF(GP11,SUM($L$179:GP179),GP163-GP169)</f>
        <v>0</v>
      </c>
      <c r="GQ178" s="181">
        <f>IF(GQ11,SUM($L$179:GQ179),GQ163-GQ169)</f>
        <v>0</v>
      </c>
      <c r="GR178" s="181">
        <f>IF(GR11,SUM($L$179:GR179),GR163-GR169)</f>
        <v>0</v>
      </c>
      <c r="GS178" s="181">
        <f>IF(GS11,SUM($L$179:GS179),GS163-GS169)</f>
        <v>0</v>
      </c>
      <c r="GT178" s="181">
        <f>IF(GT11,SUM($L$179:GT179),GT163-GT169)</f>
        <v>0</v>
      </c>
      <c r="GU178" s="181">
        <f>IF(GU11,SUM($L$179:GU179),GU163-GU169)</f>
        <v>0</v>
      </c>
      <c r="GV178" s="181">
        <f>IF(GV11,SUM($L$179:GV179),GV163-GV169)</f>
        <v>0</v>
      </c>
      <c r="GW178" s="181">
        <f>IF(GW11,SUM($L$179:GW179),GW163-GW169)</f>
        <v>0</v>
      </c>
    </row>
    <row r="179" spans="1:205" x14ac:dyDescent="0.3">
      <c r="D179" s="141" t="s">
        <v>596</v>
      </c>
      <c r="E179" s="127" t="s">
        <v>572</v>
      </c>
      <c r="L179" s="181">
        <f t="shared" ref="L179:AQ179" si="806">IF(L11,L31,L178-K178)</f>
        <v>0</v>
      </c>
      <c r="M179" s="181">
        <f t="shared" si="806"/>
        <v>0</v>
      </c>
      <c r="N179" s="181">
        <f t="shared" si="806"/>
        <v>0</v>
      </c>
      <c r="O179" s="181">
        <f t="shared" si="806"/>
        <v>0</v>
      </c>
      <c r="P179" s="181">
        <f t="shared" si="806"/>
        <v>13.963278211706387</v>
      </c>
      <c r="Q179" s="181">
        <f t="shared" si="806"/>
        <v>205.54937805753269</v>
      </c>
      <c r="R179" s="181">
        <f t="shared" si="806"/>
        <v>957.39244588759277</v>
      </c>
      <c r="S179" s="181">
        <f t="shared" si="806"/>
        <v>2783.9006734133277</v>
      </c>
      <c r="T179" s="181">
        <f t="shared" si="806"/>
        <v>6253.2037730877582</v>
      </c>
      <c r="U179" s="181">
        <f t="shared" si="806"/>
        <v>11929.88778502248</v>
      </c>
      <c r="V179" s="181">
        <f t="shared" si="806"/>
        <v>20334.44438553906</v>
      </c>
      <c r="W179" s="181">
        <f t="shared" si="806"/>
        <v>31916.031968449712</v>
      </c>
      <c r="X179" s="181">
        <f t="shared" si="806"/>
        <v>47035.717616455579</v>
      </c>
      <c r="Y179" s="181">
        <f t="shared" si="806"/>
        <v>65957.855938274661</v>
      </c>
      <c r="Z179" s="181">
        <f t="shared" si="806"/>
        <v>88847.674200648733</v>
      </c>
      <c r="AA179" s="181">
        <f t="shared" si="806"/>
        <v>115773.48333675794</v>
      </c>
      <c r="AB179" s="181">
        <f t="shared" si="806"/>
        <v>146712.23006726382</v>
      </c>
      <c r="AC179" s="181">
        <f t="shared" si="806"/>
        <v>181557.35418939509</v>
      </c>
      <c r="AD179" s="181">
        <f t="shared" si="806"/>
        <v>220128.12373430486</v>
      </c>
      <c r="AE179" s="181">
        <f t="shared" si="806"/>
        <v>262179.79494709685</v>
      </c>
      <c r="AF179" s="181">
        <f t="shared" si="806"/>
        <v>307414.08892285894</v>
      </c>
      <c r="AG179" s="181">
        <f t="shared" si="806"/>
        <v>355489.59657895862</v>
      </c>
      <c r="AH179" s="181">
        <f t="shared" si="806"/>
        <v>406031.82221441425</v>
      </c>
      <c r="AI179" s="181">
        <f t="shared" si="806"/>
        <v>458642.6564438733</v>
      </c>
      <c r="AJ179" s="181">
        <f t="shared" si="806"/>
        <v>512909.13459168491</v>
      </c>
      <c r="AK179" s="181">
        <f t="shared" si="806"/>
        <v>568411.38909556763</v>
      </c>
      <c r="AL179" s="181">
        <f t="shared" si="806"/>
        <v>624729.74616515345</v>
      </c>
      <c r="AM179" s="181">
        <f t="shared" si="806"/>
        <v>681450.9496383646</v>
      </c>
      <c r="AN179" s="181">
        <f t="shared" si="806"/>
        <v>738173.52019254141</v>
      </c>
      <c r="AO179" s="181">
        <f t="shared" si="806"/>
        <v>794512.27708919381</v>
      </c>
      <c r="AP179" s="181">
        <f t="shared" si="806"/>
        <v>850102.06356093986</v>
      </c>
      <c r="AQ179" s="181">
        <f t="shared" si="806"/>
        <v>904600.7267197147</v>
      </c>
      <c r="AR179" s="181">
        <f t="shared" ref="AR179:BW179" si="807">IF(AR11,AR31,AR178-AQ178)</f>
        <v>957691.40926638211</v>
      </c>
      <c r="AS179" s="181">
        <f t="shared" si="807"/>
        <v>1009084.2139793892</v>
      </c>
      <c r="AT179" s="181">
        <f t="shared" si="807"/>
        <v>1058517.3035134964</v>
      </c>
      <c r="AU179" s="181">
        <f t="shared" si="807"/>
        <v>1105757.4979171655</v>
      </c>
      <c r="AV179" s="181">
        <f t="shared" si="807"/>
        <v>1150600.4308686582</v>
      </c>
      <c r="AW179" s="181">
        <f t="shared" si="807"/>
        <v>1192870.323259369</v>
      </c>
      <c r="AX179" s="181">
        <f t="shared" si="807"/>
        <v>1232419.4296843894</v>
      </c>
      <c r="AY179" s="181">
        <f t="shared" si="807"/>
        <v>1269127.209852221</v>
      </c>
      <c r="AZ179" s="181">
        <f t="shared" si="807"/>
        <v>1302899.2730743813</v>
      </c>
      <c r="BA179" s="181">
        <f t="shared" si="807"/>
        <v>1333666.1399830985</v>
      </c>
      <c r="BB179" s="181">
        <f t="shared" si="807"/>
        <v>1361381.8615636935</v>
      </c>
      <c r="BC179" s="181">
        <f t="shared" si="807"/>
        <v>1386022.5315657193</v>
      </c>
      <c r="BD179" s="181">
        <f t="shared" si="807"/>
        <v>0</v>
      </c>
      <c r="BE179" s="181">
        <f t="shared" si="807"/>
        <v>181997.39518849552</v>
      </c>
      <c r="BF179" s="181">
        <f t="shared" si="807"/>
        <v>-86848.967482678592</v>
      </c>
      <c r="BG179" s="181">
        <f t="shared" si="807"/>
        <v>92684.95386620611</v>
      </c>
      <c r="BH179" s="181">
        <f t="shared" si="807"/>
        <v>181760.52728272229</v>
      </c>
      <c r="BI179" s="181">
        <f t="shared" si="807"/>
        <v>184310.89416351914</v>
      </c>
      <c r="BJ179" s="181">
        <f t="shared" si="807"/>
        <v>-84521.018734052777</v>
      </c>
      <c r="BK179" s="181">
        <f t="shared" si="807"/>
        <v>95027.495926573873</v>
      </c>
      <c r="BL179" s="181">
        <f t="shared" si="807"/>
        <v>147166.85927580297</v>
      </c>
      <c r="BM179" s="181">
        <f t="shared" si="807"/>
        <v>95989.28241917491</v>
      </c>
      <c r="BN179" s="181">
        <f t="shared" si="807"/>
        <v>8094.7056130990386</v>
      </c>
      <c r="BO179" s="181">
        <f t="shared" si="807"/>
        <v>97194.735408090055</v>
      </c>
      <c r="BP179" s="181">
        <f t="shared" si="807"/>
        <v>143185.46640656888</v>
      </c>
      <c r="BQ179" s="181">
        <f t="shared" si="807"/>
        <v>188607.10997597873</v>
      </c>
      <c r="BR179" s="181">
        <f t="shared" si="807"/>
        <v>-80197.980441123247</v>
      </c>
      <c r="BS179" s="181">
        <f t="shared" si="807"/>
        <v>99377.634763740003</v>
      </c>
      <c r="BT179" s="181">
        <f t="shared" si="807"/>
        <v>188495.13041792065</v>
      </c>
      <c r="BU179" s="181">
        <f t="shared" si="807"/>
        <v>191087.65019766986</v>
      </c>
      <c r="BV179" s="181">
        <f t="shared" si="807"/>
        <v>-77701.947367839515</v>
      </c>
      <c r="BW179" s="181">
        <f t="shared" si="807"/>
        <v>101889.3148374632</v>
      </c>
      <c r="BX179" s="181">
        <f t="shared" ref="BX179:DC179" si="808">IF(BX11,BX31,BX178-BW178)</f>
        <v>137960.49404883385</v>
      </c>
      <c r="BY179" s="181">
        <f t="shared" si="808"/>
        <v>193298.30758987367</v>
      </c>
      <c r="BZ179" s="181">
        <f t="shared" si="808"/>
        <v>-75477.490030094981</v>
      </c>
      <c r="CA179" s="181">
        <f t="shared" si="808"/>
        <v>104127.71708504111</v>
      </c>
      <c r="CB179" s="181">
        <f t="shared" si="808"/>
        <v>143527.52073638141</v>
      </c>
      <c r="CC179" s="181">
        <f t="shared" si="808"/>
        <v>105123.56929261982</v>
      </c>
      <c r="CD179" s="181">
        <f t="shared" si="808"/>
        <v>17286.116226240993</v>
      </c>
      <c r="CE179" s="181">
        <f t="shared" si="808"/>
        <v>106443.71882661432</v>
      </c>
      <c r="CF179" s="181">
        <f t="shared" si="808"/>
        <v>195605.4751380533</v>
      </c>
      <c r="CG179" s="181">
        <f t="shared" si="808"/>
        <v>198242.49842521548</v>
      </c>
      <c r="CH179" s="181">
        <f t="shared" si="808"/>
        <v>-70502.4262919873</v>
      </c>
      <c r="CI179" s="181">
        <f t="shared" si="808"/>
        <v>109133.96859066188</v>
      </c>
      <c r="CJ179" s="181">
        <f t="shared" si="808"/>
        <v>141170.55280788988</v>
      </c>
      <c r="CK179" s="181">
        <f t="shared" si="808"/>
        <v>200608.3966614902</v>
      </c>
      <c r="CL179" s="181">
        <f t="shared" si="808"/>
        <v>-68121.759397007525</v>
      </c>
      <c r="CM179" s="181">
        <f t="shared" si="808"/>
        <v>111529.55967601389</v>
      </c>
      <c r="CN179" s="181">
        <f t="shared" si="808"/>
        <v>49650.125487931073</v>
      </c>
      <c r="CO179" s="181">
        <f t="shared" si="808"/>
        <v>202445.34769979119</v>
      </c>
      <c r="CP179" s="181">
        <f t="shared" si="808"/>
        <v>-66273.356485776603</v>
      </c>
      <c r="CQ179" s="181">
        <f t="shared" si="808"/>
        <v>113389.5507774055</v>
      </c>
      <c r="CR179" s="181">
        <f t="shared" si="808"/>
        <v>202594.81193079054</v>
      </c>
      <c r="CS179" s="181">
        <f t="shared" si="808"/>
        <v>114813.4913610518</v>
      </c>
      <c r="CT179" s="181">
        <f t="shared" si="808"/>
        <v>27036.631380051374</v>
      </c>
      <c r="CU179" s="181">
        <f t="shared" si="808"/>
        <v>116255.30732645094</v>
      </c>
      <c r="CV179" s="181">
        <f t="shared" si="808"/>
        <v>143942.80971889943</v>
      </c>
      <c r="CW179" s="181">
        <f t="shared" si="808"/>
        <v>207791.64675090462</v>
      </c>
      <c r="CX179" s="181">
        <f t="shared" si="808"/>
        <v>-60893.67626015842</v>
      </c>
      <c r="CY179" s="181">
        <f t="shared" si="808"/>
        <v>118802.95536228269</v>
      </c>
      <c r="CZ179" s="181">
        <f t="shared" si="808"/>
        <v>45542.198851697147</v>
      </c>
      <c r="DA179" s="181">
        <f t="shared" si="808"/>
        <v>209738.48237649351</v>
      </c>
      <c r="DB179" s="181">
        <f t="shared" si="808"/>
        <v>-58934.704773493111</v>
      </c>
      <c r="DC179" s="181">
        <f t="shared" si="808"/>
        <v>120774.20827703178</v>
      </c>
      <c r="DD179" s="181">
        <f t="shared" ref="DD179:EI179" si="809">IF(DD11,DD31,DD178-DC178)</f>
        <v>210025.72242697328</v>
      </c>
      <c r="DE179" s="181">
        <f t="shared" si="809"/>
        <v>212752.98882594705</v>
      </c>
      <c r="DF179" s="181">
        <f t="shared" si="809"/>
        <v>-55901.372278146446</v>
      </c>
      <c r="DG179" s="181">
        <f t="shared" si="809"/>
        <v>123826.55605474114</v>
      </c>
      <c r="DH179" s="181">
        <f t="shared" si="809"/>
        <v>146829.96093522757</v>
      </c>
      <c r="DI179" s="181">
        <f t="shared" si="809"/>
        <v>124966.19846028835</v>
      </c>
      <c r="DJ179" s="181">
        <f t="shared" si="809"/>
        <v>37252.817581772804</v>
      </c>
      <c r="DK179" s="181">
        <f t="shared" si="809"/>
        <v>126535.48141145706</v>
      </c>
      <c r="DL179" s="181">
        <f t="shared" si="809"/>
        <v>41032.20745588094</v>
      </c>
      <c r="DM179" s="181">
        <f t="shared" si="809"/>
        <v>217491.09730280936</v>
      </c>
      <c r="DN179" s="181">
        <f t="shared" si="809"/>
        <v>-51133.707855246961</v>
      </c>
      <c r="DO179" s="181">
        <f t="shared" si="809"/>
        <v>128624.10953994095</v>
      </c>
      <c r="DP179" s="181">
        <f t="shared" si="809"/>
        <v>217924.79024784267</v>
      </c>
      <c r="DQ179" s="181">
        <f t="shared" si="809"/>
        <v>220701.48820209503</v>
      </c>
      <c r="DR179" s="181">
        <f t="shared" si="809"/>
        <v>-47903.268391907215</v>
      </c>
      <c r="DS179" s="181">
        <f t="shared" si="809"/>
        <v>131874.79994390905</v>
      </c>
      <c r="DT179" s="181">
        <f t="shared" si="809"/>
        <v>149833.28499759734</v>
      </c>
      <c r="DU179" s="181">
        <f t="shared" si="809"/>
        <v>223545.73656177521</v>
      </c>
      <c r="DV179" s="181">
        <f t="shared" si="809"/>
        <v>-45041.268170893192</v>
      </c>
      <c r="DW179" s="181">
        <f t="shared" si="809"/>
        <v>134754.7419257611</v>
      </c>
      <c r="DX179" s="181">
        <f t="shared" si="809"/>
        <v>36082.608032435179</v>
      </c>
      <c r="DY179" s="181">
        <f t="shared" si="809"/>
        <v>135268.53035195172</v>
      </c>
      <c r="DZ179" s="181">
        <f t="shared" si="809"/>
        <v>47619.550284147263</v>
      </c>
      <c r="EA179" s="181">
        <f t="shared" si="809"/>
        <v>136967.14099636674</v>
      </c>
      <c r="EB179" s="181">
        <f t="shared" si="809"/>
        <v>226320.07641910017</v>
      </c>
      <c r="EC179" s="181">
        <f t="shared" si="809"/>
        <v>229149.31012248993</v>
      </c>
      <c r="ED179" s="181">
        <f t="shared" si="809"/>
        <v>-39402.728835523129</v>
      </c>
      <c r="EE179" s="181">
        <f t="shared" si="809"/>
        <v>140428.62941004336</v>
      </c>
      <c r="EF179" s="181">
        <f t="shared" si="809"/>
        <v>152953.57778781652</v>
      </c>
      <c r="EG179" s="181">
        <f t="shared" si="809"/>
        <v>232172.61261491477</v>
      </c>
      <c r="EH179" s="181">
        <f t="shared" si="809"/>
        <v>-36360.557993620634</v>
      </c>
      <c r="EI179" s="181">
        <f t="shared" si="809"/>
        <v>143489.87154509127</v>
      </c>
      <c r="EJ179" s="181">
        <f t="shared" ref="EJ179:FO179" si="810">IF(EJ11,EJ31,EJ178-EI178)</f>
        <v>30652.460937201977</v>
      </c>
      <c r="EK179" s="181">
        <f t="shared" si="810"/>
        <v>234486.45153395832</v>
      </c>
      <c r="EL179" s="181">
        <f t="shared" si="810"/>
        <v>-34032.29945191741</v>
      </c>
      <c r="EM179" s="181">
        <f t="shared" si="810"/>
        <v>145832.72688707709</v>
      </c>
      <c r="EN179" s="181">
        <f t="shared" si="810"/>
        <v>235241.18940132856</v>
      </c>
      <c r="EO179" s="181">
        <f t="shared" si="810"/>
        <v>147663.9758091718</v>
      </c>
      <c r="EP179" s="181">
        <f t="shared" si="810"/>
        <v>60092.497798293829</v>
      </c>
      <c r="EQ179" s="181">
        <f t="shared" si="810"/>
        <v>149518.21146345139</v>
      </c>
      <c r="ER179" s="181">
        <f t="shared" si="810"/>
        <v>156191.07074600458</v>
      </c>
      <c r="ES179" s="181">
        <f t="shared" si="810"/>
        <v>241339.3242855072</v>
      </c>
      <c r="ET179" s="181">
        <f t="shared" si="810"/>
        <v>-27136.646859750152</v>
      </c>
      <c r="EU179" s="181">
        <f t="shared" si="810"/>
        <v>152771.60761447251</v>
      </c>
      <c r="EV179" s="181">
        <f t="shared" si="810"/>
        <v>24697.129812821746</v>
      </c>
      <c r="EW179" s="181">
        <f t="shared" si="810"/>
        <v>243788.90037988126</v>
      </c>
      <c r="EX179" s="181">
        <f t="shared" si="810"/>
        <v>-24671.806751400232</v>
      </c>
      <c r="EY179" s="181">
        <f t="shared" si="810"/>
        <v>155251.9008808434</v>
      </c>
      <c r="EZ179" s="181">
        <f t="shared" si="810"/>
        <v>-33013691.174743608</v>
      </c>
      <c r="FA179" s="181">
        <f t="shared" si="810"/>
        <v>0</v>
      </c>
      <c r="FB179" s="181">
        <f t="shared" si="810"/>
        <v>0</v>
      </c>
      <c r="FC179" s="181">
        <f t="shared" si="810"/>
        <v>0</v>
      </c>
      <c r="FD179" s="181">
        <f t="shared" si="810"/>
        <v>0</v>
      </c>
      <c r="FE179" s="181">
        <f t="shared" si="810"/>
        <v>0</v>
      </c>
      <c r="FF179" s="181">
        <f t="shared" si="810"/>
        <v>0</v>
      </c>
      <c r="FG179" s="181">
        <f t="shared" si="810"/>
        <v>0</v>
      </c>
      <c r="FH179" s="181">
        <f t="shared" si="810"/>
        <v>0</v>
      </c>
      <c r="FI179" s="181">
        <f t="shared" si="810"/>
        <v>0</v>
      </c>
      <c r="FJ179" s="181">
        <f t="shared" si="810"/>
        <v>0</v>
      </c>
      <c r="FK179" s="181">
        <f t="shared" si="810"/>
        <v>0</v>
      </c>
      <c r="FL179" s="181">
        <f t="shared" si="810"/>
        <v>0</v>
      </c>
      <c r="FM179" s="181">
        <f t="shared" si="810"/>
        <v>0</v>
      </c>
      <c r="FN179" s="181">
        <f t="shared" si="810"/>
        <v>0</v>
      </c>
      <c r="FO179" s="181">
        <f t="shared" si="810"/>
        <v>0</v>
      </c>
      <c r="FP179" s="181">
        <f t="shared" ref="FP179:GU179" si="811">IF(FP11,FP31,FP178-FO178)</f>
        <v>0</v>
      </c>
      <c r="FQ179" s="181">
        <f t="shared" si="811"/>
        <v>0</v>
      </c>
      <c r="FR179" s="181">
        <f t="shared" si="811"/>
        <v>0</v>
      </c>
      <c r="FS179" s="181">
        <f t="shared" si="811"/>
        <v>0</v>
      </c>
      <c r="FT179" s="181">
        <f t="shared" si="811"/>
        <v>0</v>
      </c>
      <c r="FU179" s="181">
        <f t="shared" si="811"/>
        <v>0</v>
      </c>
      <c r="FV179" s="181">
        <f t="shared" si="811"/>
        <v>0</v>
      </c>
      <c r="FW179" s="181">
        <f t="shared" si="811"/>
        <v>0</v>
      </c>
      <c r="FX179" s="181">
        <f t="shared" si="811"/>
        <v>0</v>
      </c>
      <c r="FY179" s="181">
        <f t="shared" si="811"/>
        <v>0</v>
      </c>
      <c r="FZ179" s="181">
        <f t="shared" si="811"/>
        <v>0</v>
      </c>
      <c r="GA179" s="181">
        <f t="shared" si="811"/>
        <v>0</v>
      </c>
      <c r="GB179" s="181">
        <f t="shared" si="811"/>
        <v>0</v>
      </c>
      <c r="GC179" s="181">
        <f t="shared" si="811"/>
        <v>0</v>
      </c>
      <c r="GD179" s="181">
        <f t="shared" si="811"/>
        <v>0</v>
      </c>
      <c r="GE179" s="181">
        <f t="shared" si="811"/>
        <v>0</v>
      </c>
      <c r="GF179" s="181">
        <f t="shared" si="811"/>
        <v>0</v>
      </c>
      <c r="GG179" s="181">
        <f t="shared" si="811"/>
        <v>0</v>
      </c>
      <c r="GH179" s="181">
        <f t="shared" si="811"/>
        <v>0</v>
      </c>
      <c r="GI179" s="181">
        <f t="shared" si="811"/>
        <v>0</v>
      </c>
      <c r="GJ179" s="181">
        <f t="shared" si="811"/>
        <v>0</v>
      </c>
      <c r="GK179" s="181">
        <f t="shared" si="811"/>
        <v>0</v>
      </c>
      <c r="GL179" s="181">
        <f t="shared" si="811"/>
        <v>0</v>
      </c>
      <c r="GM179" s="181">
        <f t="shared" si="811"/>
        <v>0</v>
      </c>
      <c r="GN179" s="181">
        <f t="shared" si="811"/>
        <v>0</v>
      </c>
      <c r="GO179" s="181">
        <f t="shared" si="811"/>
        <v>0</v>
      </c>
      <c r="GP179" s="181">
        <f t="shared" si="811"/>
        <v>0</v>
      </c>
      <c r="GQ179" s="181">
        <f t="shared" si="811"/>
        <v>0</v>
      </c>
      <c r="GR179" s="181">
        <f t="shared" si="811"/>
        <v>0</v>
      </c>
      <c r="GS179" s="181">
        <f t="shared" si="811"/>
        <v>0</v>
      </c>
      <c r="GT179" s="181">
        <f t="shared" si="811"/>
        <v>0</v>
      </c>
      <c r="GU179" s="181">
        <f t="shared" si="811"/>
        <v>0</v>
      </c>
      <c r="GV179" s="181">
        <f t="shared" ref="GV179:GW179" si="812">IF(GV11,GV31,GV178-GU178)</f>
        <v>0</v>
      </c>
      <c r="GW179" s="181">
        <f t="shared" si="812"/>
        <v>0</v>
      </c>
    </row>
    <row r="180" spans="1:205" x14ac:dyDescent="0.3">
      <c r="L180" s="51"/>
      <c r="M180" s="51"/>
      <c r="N180" s="51"/>
      <c r="O180" s="51"/>
      <c r="P180" s="51"/>
      <c r="Q180" s="51"/>
      <c r="R180" s="51"/>
      <c r="S180" s="51"/>
      <c r="T180" s="51"/>
      <c r="U180" s="51"/>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51"/>
      <c r="BA180" s="51"/>
      <c r="BB180" s="51"/>
      <c r="BC180" s="51"/>
      <c r="BD180" s="51"/>
      <c r="BE180" s="51"/>
      <c r="BF180" s="51"/>
      <c r="BG180" s="51"/>
      <c r="BH180" s="51"/>
      <c r="BI180" s="51"/>
      <c r="BJ180" s="51"/>
      <c r="BK180" s="51"/>
      <c r="BL180" s="51"/>
      <c r="BM180" s="51"/>
      <c r="BN180" s="51"/>
      <c r="BO180" s="51"/>
      <c r="BP180" s="51"/>
      <c r="BQ180" s="51"/>
      <c r="BR180" s="51"/>
      <c r="BS180" s="51"/>
      <c r="BT180" s="51"/>
      <c r="BU180" s="51"/>
      <c r="BV180" s="51"/>
      <c r="BW180" s="51"/>
      <c r="BX180" s="51"/>
      <c r="BY180" s="51"/>
      <c r="BZ180" s="51"/>
      <c r="CA180" s="51"/>
      <c r="CB180" s="51"/>
      <c r="CC180" s="51"/>
      <c r="CD180" s="51"/>
      <c r="CE180" s="51"/>
      <c r="CF180" s="51"/>
      <c r="CG180" s="51"/>
      <c r="CH180" s="51"/>
      <c r="CI180" s="51"/>
      <c r="CJ180" s="51"/>
      <c r="CK180" s="51"/>
      <c r="CL180" s="51"/>
      <c r="CM180" s="51"/>
      <c r="CN180" s="51"/>
      <c r="CO180" s="51"/>
      <c r="CP180" s="51"/>
      <c r="CQ180" s="51"/>
      <c r="CR180" s="51"/>
      <c r="CS180" s="51"/>
      <c r="CT180" s="51"/>
      <c r="CU180" s="51"/>
      <c r="CV180" s="51"/>
      <c r="CW180" s="51"/>
      <c r="CX180" s="51"/>
      <c r="CY180" s="51"/>
      <c r="CZ180" s="51"/>
      <c r="DA180" s="51"/>
      <c r="DB180" s="51"/>
      <c r="DC180" s="51"/>
      <c r="DD180" s="51"/>
      <c r="DE180" s="51"/>
      <c r="DF180" s="51"/>
      <c r="DG180" s="51"/>
      <c r="DH180" s="51"/>
      <c r="DI180" s="51"/>
      <c r="DJ180" s="51"/>
      <c r="DK180" s="51"/>
      <c r="DL180" s="51"/>
      <c r="DM180" s="51"/>
      <c r="DN180" s="51"/>
      <c r="DO180" s="51"/>
      <c r="DP180" s="51"/>
      <c r="DQ180" s="51"/>
      <c r="DR180" s="51"/>
      <c r="DS180" s="51"/>
      <c r="DT180" s="51"/>
      <c r="DU180" s="51"/>
      <c r="DV180" s="51"/>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1"/>
      <c r="FA180" s="51"/>
      <c r="FB180" s="51"/>
      <c r="FC180" s="51"/>
      <c r="FD180" s="51"/>
      <c r="FE180" s="51"/>
      <c r="FF180" s="51"/>
      <c r="FG180" s="51"/>
      <c r="FH180" s="51"/>
      <c r="FI180" s="51"/>
      <c r="FJ180" s="51"/>
      <c r="FK180" s="51"/>
      <c r="FL180" s="51"/>
      <c r="FM180" s="51"/>
      <c r="FN180" s="51"/>
      <c r="FO180" s="51"/>
      <c r="FP180" s="51"/>
      <c r="FQ180" s="51"/>
      <c r="FR180" s="51"/>
      <c r="FS180" s="51"/>
      <c r="FT180" s="51"/>
      <c r="FU180" s="51"/>
      <c r="FV180" s="51"/>
      <c r="FW180" s="51"/>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row>
    <row r="181" spans="1:205" x14ac:dyDescent="0.3">
      <c r="F181" s="7"/>
    </row>
    <row r="182" spans="1:205" s="128" customFormat="1" x14ac:dyDescent="0.35">
      <c r="A182" s="133" t="s">
        <v>298</v>
      </c>
    </row>
    <row r="183" spans="1:205" x14ac:dyDescent="0.3">
      <c r="D183" s="141" t="s">
        <v>86</v>
      </c>
      <c r="F183" s="7"/>
    </row>
    <row r="184" spans="1:205" x14ac:dyDescent="0.3">
      <c r="D184" s="141" t="s">
        <v>299</v>
      </c>
      <c r="F184" s="7"/>
      <c r="L184" s="181">
        <f>K186</f>
        <v>0</v>
      </c>
      <c r="M184" s="181">
        <f t="shared" ref="M184:BX184" si="813">L186</f>
        <v>850000</v>
      </c>
      <c r="N184" s="181">
        <f t="shared" si="813"/>
        <v>1700000</v>
      </c>
      <c r="O184" s="181">
        <f t="shared" si="813"/>
        <v>2550000</v>
      </c>
      <c r="P184" s="181">
        <f t="shared" si="813"/>
        <v>3400000</v>
      </c>
      <c r="Q184" s="181">
        <f t="shared" si="813"/>
        <v>9107377.8175429851</v>
      </c>
      <c r="R184" s="181">
        <f t="shared" si="813"/>
        <v>16049557.676592302</v>
      </c>
      <c r="S184" s="181">
        <f t="shared" si="813"/>
        <v>23779712.579758015</v>
      </c>
      <c r="T184" s="181">
        <f t="shared" si="813"/>
        <v>32075897.685342904</v>
      </c>
      <c r="U184" s="181">
        <f t="shared" si="813"/>
        <v>40798099.699991226</v>
      </c>
      <c r="V184" s="181">
        <f t="shared" si="813"/>
        <v>49847078.387605175</v>
      </c>
      <c r="W184" s="181">
        <f t="shared" si="813"/>
        <v>59147488.283123724</v>
      </c>
      <c r="X184" s="181">
        <f t="shared" si="813"/>
        <v>68639512.485118344</v>
      </c>
      <c r="Y184" s="181">
        <f t="shared" si="813"/>
        <v>78274178.274995968</v>
      </c>
      <c r="Z184" s="181">
        <f t="shared" si="813"/>
        <v>88010498.416512072</v>
      </c>
      <c r="AA184" s="181">
        <f t="shared" si="813"/>
        <v>97813610.155909613</v>
      </c>
      <c r="AB184" s="181">
        <f t="shared" si="813"/>
        <v>107653500.85012925</v>
      </c>
      <c r="AC184" s="181">
        <f t="shared" si="813"/>
        <v>117504098.88225332</v>
      </c>
      <c r="AD184" s="181">
        <f t="shared" si="813"/>
        <v>127342602.81990521</v>
      </c>
      <c r="AE184" s="181">
        <f t="shared" si="813"/>
        <v>137148972.02335113</v>
      </c>
      <c r="AF184" s="181">
        <f t="shared" si="813"/>
        <v>146905530.25306728</v>
      </c>
      <c r="AG184" s="181">
        <f t="shared" si="813"/>
        <v>156596650.58511987</v>
      </c>
      <c r="AH184" s="181">
        <f t="shared" si="813"/>
        <v>166208500.2548795</v>
      </c>
      <c r="AI184" s="181">
        <f t="shared" si="813"/>
        <v>175728830.61574861</v>
      </c>
      <c r="AJ184" s="181">
        <f t="shared" si="813"/>
        <v>185146801.70632422</v>
      </c>
      <c r="AK184" s="181">
        <f t="shared" si="813"/>
        <v>194452833.81853265</v>
      </c>
      <c r="AL184" s="181">
        <f t="shared" si="813"/>
        <v>203638480.4561221</v>
      </c>
      <c r="AM184" s="181">
        <f t="shared" si="813"/>
        <v>212696318.47665942</v>
      </c>
      <c r="AN184" s="181">
        <f t="shared" si="813"/>
        <v>221619852.21522588</v>
      </c>
      <c r="AO184" s="181">
        <f t="shared" si="813"/>
        <v>230403429.11955249</v>
      </c>
      <c r="AP184" s="181">
        <f t="shared" si="813"/>
        <v>239042164.96682495</v>
      </c>
      <c r="AQ184" s="181">
        <f t="shared" si="813"/>
        <v>247531877.13718843</v>
      </c>
      <c r="AR184" s="181">
        <f t="shared" si="813"/>
        <v>255869024.72595865</v>
      </c>
      <c r="AS184" s="181">
        <f t="shared" si="813"/>
        <v>264050654.51201266</v>
      </c>
      <c r="AT184" s="181">
        <f t="shared" si="813"/>
        <v>272074351.98236895</v>
      </c>
      <c r="AU184" s="181">
        <f t="shared" si="813"/>
        <v>279938196.75585628</v>
      </c>
      <c r="AV184" s="181">
        <f t="shared" si="813"/>
        <v>287640721.86164886</v>
      </c>
      <c r="AW184" s="181">
        <f t="shared" si="813"/>
        <v>295180876.41837537</v>
      </c>
      <c r="AX184" s="181">
        <f t="shared" si="813"/>
        <v>302557991.33172625</v>
      </c>
      <c r="AY184" s="181">
        <f t="shared" si="813"/>
        <v>309771747.68691379</v>
      </c>
      <c r="AZ184" s="181">
        <f t="shared" si="813"/>
        <v>316822147.55994892</v>
      </c>
      <c r="BA184" s="181">
        <f t="shared" si="813"/>
        <v>323709487.01075131</v>
      </c>
      <c r="BB184" s="181">
        <f t="shared" si="813"/>
        <v>330434331.053348</v>
      </c>
      <c r="BC184" s="181">
        <f t="shared" si="813"/>
        <v>336997490.42519194</v>
      </c>
      <c r="BD184" s="181">
        <f t="shared" si="813"/>
        <v>343400000</v>
      </c>
      <c r="BE184" s="181">
        <f t="shared" si="813"/>
        <v>343400000</v>
      </c>
      <c r="BF184" s="181">
        <f t="shared" si="813"/>
        <v>343400000</v>
      </c>
      <c r="BG184" s="181">
        <f t="shared" si="813"/>
        <v>343400000</v>
      </c>
      <c r="BH184" s="181">
        <f t="shared" si="813"/>
        <v>343400000</v>
      </c>
      <c r="BI184" s="181">
        <f t="shared" si="813"/>
        <v>343400000</v>
      </c>
      <c r="BJ184" s="181">
        <f t="shared" si="813"/>
        <v>343400000</v>
      </c>
      <c r="BK184" s="181">
        <f t="shared" si="813"/>
        <v>343400000</v>
      </c>
      <c r="BL184" s="181">
        <f t="shared" si="813"/>
        <v>343400000</v>
      </c>
      <c r="BM184" s="181">
        <f t="shared" si="813"/>
        <v>343400000</v>
      </c>
      <c r="BN184" s="181">
        <f t="shared" si="813"/>
        <v>343400000</v>
      </c>
      <c r="BO184" s="181">
        <f t="shared" si="813"/>
        <v>343400000</v>
      </c>
      <c r="BP184" s="181">
        <f t="shared" si="813"/>
        <v>343400000</v>
      </c>
      <c r="BQ184" s="181">
        <f t="shared" si="813"/>
        <v>343400000</v>
      </c>
      <c r="BR184" s="181">
        <f t="shared" si="813"/>
        <v>343400000</v>
      </c>
      <c r="BS184" s="181">
        <f t="shared" si="813"/>
        <v>343400000</v>
      </c>
      <c r="BT184" s="181">
        <f t="shared" si="813"/>
        <v>343400000</v>
      </c>
      <c r="BU184" s="181">
        <f t="shared" si="813"/>
        <v>343400000</v>
      </c>
      <c r="BV184" s="181">
        <f t="shared" si="813"/>
        <v>343400000</v>
      </c>
      <c r="BW184" s="181">
        <f t="shared" si="813"/>
        <v>343400000</v>
      </c>
      <c r="BX184" s="181">
        <f t="shared" si="813"/>
        <v>343400000</v>
      </c>
      <c r="BY184" s="181">
        <f t="shared" ref="BY184:EJ184" si="814">BX186</f>
        <v>343400000</v>
      </c>
      <c r="BZ184" s="181">
        <f t="shared" si="814"/>
        <v>343400000</v>
      </c>
      <c r="CA184" s="181">
        <f t="shared" si="814"/>
        <v>343400000</v>
      </c>
      <c r="CB184" s="181">
        <f t="shared" si="814"/>
        <v>343400000</v>
      </c>
      <c r="CC184" s="181">
        <f t="shared" si="814"/>
        <v>343400000</v>
      </c>
      <c r="CD184" s="181">
        <f t="shared" si="814"/>
        <v>343400000</v>
      </c>
      <c r="CE184" s="181">
        <f t="shared" si="814"/>
        <v>343400000</v>
      </c>
      <c r="CF184" s="181">
        <f t="shared" si="814"/>
        <v>343400000</v>
      </c>
      <c r="CG184" s="181">
        <f t="shared" si="814"/>
        <v>343400000</v>
      </c>
      <c r="CH184" s="181">
        <f t="shared" si="814"/>
        <v>343400000</v>
      </c>
      <c r="CI184" s="181">
        <f t="shared" si="814"/>
        <v>343400000</v>
      </c>
      <c r="CJ184" s="181">
        <f t="shared" si="814"/>
        <v>343400000</v>
      </c>
      <c r="CK184" s="181">
        <f t="shared" si="814"/>
        <v>343400000</v>
      </c>
      <c r="CL184" s="181">
        <f t="shared" si="814"/>
        <v>343400000</v>
      </c>
      <c r="CM184" s="181">
        <f t="shared" si="814"/>
        <v>343400000</v>
      </c>
      <c r="CN184" s="181">
        <f t="shared" si="814"/>
        <v>343400000</v>
      </c>
      <c r="CO184" s="181">
        <f t="shared" si="814"/>
        <v>343400000</v>
      </c>
      <c r="CP184" s="181">
        <f t="shared" si="814"/>
        <v>343400000</v>
      </c>
      <c r="CQ184" s="181">
        <f t="shared" si="814"/>
        <v>343400000</v>
      </c>
      <c r="CR184" s="181">
        <f t="shared" si="814"/>
        <v>343400000</v>
      </c>
      <c r="CS184" s="181">
        <f t="shared" si="814"/>
        <v>343400000</v>
      </c>
      <c r="CT184" s="181">
        <f t="shared" si="814"/>
        <v>343400000</v>
      </c>
      <c r="CU184" s="181">
        <f t="shared" si="814"/>
        <v>343400000</v>
      </c>
      <c r="CV184" s="181">
        <f t="shared" si="814"/>
        <v>343400000</v>
      </c>
      <c r="CW184" s="181">
        <f t="shared" si="814"/>
        <v>343400000</v>
      </c>
      <c r="CX184" s="181">
        <f t="shared" si="814"/>
        <v>343400000</v>
      </c>
      <c r="CY184" s="181">
        <f t="shared" si="814"/>
        <v>343400000</v>
      </c>
      <c r="CZ184" s="181">
        <f t="shared" si="814"/>
        <v>343400000</v>
      </c>
      <c r="DA184" s="181">
        <f t="shared" si="814"/>
        <v>343400000</v>
      </c>
      <c r="DB184" s="181">
        <f t="shared" si="814"/>
        <v>343400000</v>
      </c>
      <c r="DC184" s="181">
        <f t="shared" si="814"/>
        <v>343400000</v>
      </c>
      <c r="DD184" s="181">
        <f t="shared" si="814"/>
        <v>343400000</v>
      </c>
      <c r="DE184" s="181">
        <f t="shared" si="814"/>
        <v>343400000</v>
      </c>
      <c r="DF184" s="181">
        <f t="shared" si="814"/>
        <v>343400000</v>
      </c>
      <c r="DG184" s="181">
        <f t="shared" si="814"/>
        <v>343400000</v>
      </c>
      <c r="DH184" s="181">
        <f t="shared" si="814"/>
        <v>343400000</v>
      </c>
      <c r="DI184" s="181">
        <f t="shared" si="814"/>
        <v>343400000</v>
      </c>
      <c r="DJ184" s="181">
        <f t="shared" si="814"/>
        <v>343400000</v>
      </c>
      <c r="DK184" s="181">
        <f t="shared" si="814"/>
        <v>343400000</v>
      </c>
      <c r="DL184" s="181">
        <f t="shared" si="814"/>
        <v>343400000</v>
      </c>
      <c r="DM184" s="181">
        <f t="shared" si="814"/>
        <v>343400000</v>
      </c>
      <c r="DN184" s="181">
        <f t="shared" si="814"/>
        <v>343400000</v>
      </c>
      <c r="DO184" s="181">
        <f t="shared" si="814"/>
        <v>343400000</v>
      </c>
      <c r="DP184" s="181">
        <f t="shared" si="814"/>
        <v>343400000</v>
      </c>
      <c r="DQ184" s="181">
        <f t="shared" si="814"/>
        <v>343400000</v>
      </c>
      <c r="DR184" s="181">
        <f t="shared" si="814"/>
        <v>343400000</v>
      </c>
      <c r="DS184" s="181">
        <f t="shared" si="814"/>
        <v>343400000</v>
      </c>
      <c r="DT184" s="181">
        <f t="shared" si="814"/>
        <v>343400000</v>
      </c>
      <c r="DU184" s="181">
        <f t="shared" si="814"/>
        <v>343400000</v>
      </c>
      <c r="DV184" s="181">
        <f t="shared" si="814"/>
        <v>343400000</v>
      </c>
      <c r="DW184" s="181">
        <f t="shared" si="814"/>
        <v>343400000</v>
      </c>
      <c r="DX184" s="181">
        <f t="shared" si="814"/>
        <v>343400000</v>
      </c>
      <c r="DY184" s="181">
        <f t="shared" si="814"/>
        <v>343400000</v>
      </c>
      <c r="DZ184" s="181">
        <f t="shared" si="814"/>
        <v>343400000</v>
      </c>
      <c r="EA184" s="181">
        <f t="shared" si="814"/>
        <v>343400000</v>
      </c>
      <c r="EB184" s="181">
        <f t="shared" si="814"/>
        <v>343400000</v>
      </c>
      <c r="EC184" s="181">
        <f t="shared" si="814"/>
        <v>343400000</v>
      </c>
      <c r="ED184" s="181">
        <f t="shared" si="814"/>
        <v>343400000</v>
      </c>
      <c r="EE184" s="181">
        <f t="shared" si="814"/>
        <v>343400000</v>
      </c>
      <c r="EF184" s="181">
        <f t="shared" si="814"/>
        <v>343400000</v>
      </c>
      <c r="EG184" s="181">
        <f t="shared" si="814"/>
        <v>343400000</v>
      </c>
      <c r="EH184" s="181">
        <f t="shared" si="814"/>
        <v>343400000</v>
      </c>
      <c r="EI184" s="181">
        <f t="shared" si="814"/>
        <v>343400000</v>
      </c>
      <c r="EJ184" s="181">
        <f t="shared" si="814"/>
        <v>343400000</v>
      </c>
      <c r="EK184" s="181">
        <f t="shared" ref="EK184:EZ184" si="815">EJ186</f>
        <v>343400000</v>
      </c>
      <c r="EL184" s="181">
        <f t="shared" si="815"/>
        <v>343400000</v>
      </c>
      <c r="EM184" s="181">
        <f t="shared" si="815"/>
        <v>343400000</v>
      </c>
      <c r="EN184" s="181">
        <f t="shared" si="815"/>
        <v>343400000</v>
      </c>
      <c r="EO184" s="181">
        <f t="shared" si="815"/>
        <v>343400000</v>
      </c>
      <c r="EP184" s="181">
        <f t="shared" si="815"/>
        <v>343400000</v>
      </c>
      <c r="EQ184" s="181">
        <f t="shared" si="815"/>
        <v>343400000</v>
      </c>
      <c r="ER184" s="181">
        <f t="shared" si="815"/>
        <v>343400000</v>
      </c>
      <c r="ES184" s="181">
        <f t="shared" si="815"/>
        <v>343400000</v>
      </c>
      <c r="ET184" s="181">
        <f t="shared" si="815"/>
        <v>343400000</v>
      </c>
      <c r="EU184" s="181">
        <f t="shared" si="815"/>
        <v>343400000</v>
      </c>
      <c r="EV184" s="181">
        <f t="shared" si="815"/>
        <v>343400000</v>
      </c>
      <c r="EW184" s="181">
        <f t="shared" si="815"/>
        <v>343400000</v>
      </c>
      <c r="EX184" s="181">
        <f t="shared" si="815"/>
        <v>343400000</v>
      </c>
      <c r="EY184" s="181">
        <f t="shared" si="815"/>
        <v>343400000</v>
      </c>
      <c r="EZ184" s="181">
        <f t="shared" si="815"/>
        <v>343400000</v>
      </c>
      <c r="FA184" s="181">
        <f t="shared" ref="FA184" si="816">EZ186</f>
        <v>343400000</v>
      </c>
      <c r="FB184" s="181">
        <f t="shared" ref="FB184" si="817">FA186</f>
        <v>343400000</v>
      </c>
      <c r="FC184" s="181">
        <f t="shared" ref="FC184" si="818">FB186</f>
        <v>343400000</v>
      </c>
      <c r="FD184" s="181">
        <f t="shared" ref="FD184" si="819">FC186</f>
        <v>343400000</v>
      </c>
      <c r="FE184" s="181">
        <f t="shared" ref="FE184" si="820">FD186</f>
        <v>343400000</v>
      </c>
      <c r="FF184" s="181">
        <f t="shared" ref="FF184" si="821">FE186</f>
        <v>343400000</v>
      </c>
      <c r="FG184" s="181">
        <f t="shared" ref="FG184" si="822">FF186</f>
        <v>343400000</v>
      </c>
      <c r="FH184" s="181">
        <f t="shared" ref="FH184" si="823">FG186</f>
        <v>343400000</v>
      </c>
      <c r="FI184" s="181">
        <f t="shared" ref="FI184" si="824">FH186</f>
        <v>343400000</v>
      </c>
      <c r="FJ184" s="181">
        <f t="shared" ref="FJ184" si="825">FI186</f>
        <v>343400000</v>
      </c>
      <c r="FK184" s="181">
        <f t="shared" ref="FK184" si="826">FJ186</f>
        <v>343400000</v>
      </c>
      <c r="FL184" s="181">
        <f t="shared" ref="FL184" si="827">FK186</f>
        <v>343400000</v>
      </c>
      <c r="FM184" s="181">
        <f t="shared" ref="FM184" si="828">FL186</f>
        <v>343400000</v>
      </c>
      <c r="FN184" s="181">
        <f t="shared" ref="FN184" si="829">FM186</f>
        <v>343400000</v>
      </c>
      <c r="FO184" s="181">
        <f t="shared" ref="FO184" si="830">FN186</f>
        <v>343400000</v>
      </c>
      <c r="FP184" s="181">
        <f t="shared" ref="FP184" si="831">FO186</f>
        <v>343400000</v>
      </c>
      <c r="FQ184" s="181">
        <f t="shared" ref="FQ184" si="832">FP186</f>
        <v>343400000</v>
      </c>
      <c r="FR184" s="181">
        <f t="shared" ref="FR184" si="833">FQ186</f>
        <v>343400000</v>
      </c>
      <c r="FS184" s="181">
        <f t="shared" ref="FS184" si="834">FR186</f>
        <v>343400000</v>
      </c>
      <c r="FT184" s="181">
        <f t="shared" ref="FT184" si="835">FS186</f>
        <v>343400000</v>
      </c>
      <c r="FU184" s="181">
        <f t="shared" ref="FU184" si="836">FT186</f>
        <v>343400000</v>
      </c>
      <c r="FV184" s="181">
        <f t="shared" ref="FV184" si="837">FU186</f>
        <v>343400000</v>
      </c>
      <c r="FW184" s="181">
        <f t="shared" ref="FW184" si="838">FV186</f>
        <v>343400000</v>
      </c>
      <c r="FX184" s="181">
        <f t="shared" ref="FX184" si="839">FW186</f>
        <v>343400000</v>
      </c>
      <c r="FY184" s="181">
        <f t="shared" ref="FY184" si="840">FX186</f>
        <v>343400000</v>
      </c>
      <c r="FZ184" s="181">
        <f t="shared" ref="FZ184" si="841">FY186</f>
        <v>343400000</v>
      </c>
      <c r="GA184" s="181">
        <f t="shared" ref="GA184" si="842">FZ186</f>
        <v>343400000</v>
      </c>
      <c r="GB184" s="181">
        <f t="shared" ref="GB184" si="843">GA186</f>
        <v>343400000</v>
      </c>
      <c r="GC184" s="181">
        <f t="shared" ref="GC184" si="844">GB186</f>
        <v>343400000</v>
      </c>
      <c r="GD184" s="181">
        <f t="shared" ref="GD184" si="845">GC186</f>
        <v>343400000</v>
      </c>
      <c r="GE184" s="181">
        <f t="shared" ref="GE184" si="846">GD186</f>
        <v>343400000</v>
      </c>
      <c r="GF184" s="181">
        <f t="shared" ref="GF184" si="847">GE186</f>
        <v>343400000</v>
      </c>
      <c r="GG184" s="181">
        <f t="shared" ref="GG184" si="848">GF186</f>
        <v>343400000</v>
      </c>
      <c r="GH184" s="181">
        <f t="shared" ref="GH184" si="849">GG186</f>
        <v>343400000</v>
      </c>
      <c r="GI184" s="181">
        <f t="shared" ref="GI184" si="850">GH186</f>
        <v>343400000</v>
      </c>
      <c r="GJ184" s="181">
        <f t="shared" ref="GJ184" si="851">GI186</f>
        <v>343400000</v>
      </c>
      <c r="GK184" s="181">
        <f t="shared" ref="GK184" si="852">GJ186</f>
        <v>343400000</v>
      </c>
      <c r="GL184" s="181">
        <f t="shared" ref="GL184" si="853">GK186</f>
        <v>343400000</v>
      </c>
      <c r="GM184" s="181">
        <f t="shared" ref="GM184" si="854">GL186</f>
        <v>343400000</v>
      </c>
      <c r="GN184" s="181">
        <f t="shared" ref="GN184" si="855">GM186</f>
        <v>343400000</v>
      </c>
      <c r="GO184" s="181">
        <f t="shared" ref="GO184" si="856">GN186</f>
        <v>343400000</v>
      </c>
      <c r="GP184" s="181">
        <f t="shared" ref="GP184" si="857">GO186</f>
        <v>343400000</v>
      </c>
      <c r="GQ184" s="181">
        <f t="shared" ref="GQ184" si="858">GP186</f>
        <v>343400000</v>
      </c>
      <c r="GR184" s="181">
        <f t="shared" ref="GR184" si="859">GQ186</f>
        <v>343400000</v>
      </c>
      <c r="GS184" s="181">
        <f t="shared" ref="GS184" si="860">GR186</f>
        <v>343400000</v>
      </c>
      <c r="GT184" s="181">
        <f t="shared" ref="GT184" si="861">GS186</f>
        <v>343400000</v>
      </c>
      <c r="GU184" s="181">
        <f t="shared" ref="GU184" si="862">GT186</f>
        <v>343400000</v>
      </c>
      <c r="GV184" s="181">
        <f t="shared" ref="GV184" si="863">GU186</f>
        <v>343400000</v>
      </c>
      <c r="GW184" s="181">
        <f t="shared" ref="GW184" si="864">GV186</f>
        <v>343400000</v>
      </c>
    </row>
    <row r="185" spans="1:205" x14ac:dyDescent="0.3">
      <c r="D185" s="141" t="s">
        <v>300</v>
      </c>
      <c r="F185" s="7"/>
      <c r="L185" s="181">
        <f t="shared" ref="L185:AQ185" si="865">L27+L29</f>
        <v>850000</v>
      </c>
      <c r="M185" s="181">
        <f t="shared" si="865"/>
        <v>850000</v>
      </c>
      <c r="N185" s="181">
        <f t="shared" si="865"/>
        <v>850000</v>
      </c>
      <c r="O185" s="181">
        <f t="shared" si="865"/>
        <v>850000</v>
      </c>
      <c r="P185" s="181">
        <f t="shared" si="865"/>
        <v>5707377.817542986</v>
      </c>
      <c r="Q185" s="181">
        <f t="shared" si="865"/>
        <v>6942179.8590493156</v>
      </c>
      <c r="R185" s="181">
        <f t="shared" si="865"/>
        <v>7730154.903165713</v>
      </c>
      <c r="S185" s="181">
        <f t="shared" si="865"/>
        <v>8296185.1055848887</v>
      </c>
      <c r="T185" s="181">
        <f t="shared" si="865"/>
        <v>8722202.0146483202</v>
      </c>
      <c r="U185" s="181">
        <f t="shared" si="865"/>
        <v>9048978.6876139529</v>
      </c>
      <c r="V185" s="181">
        <f t="shared" si="865"/>
        <v>9300409.8955185506</v>
      </c>
      <c r="W185" s="181">
        <f t="shared" si="865"/>
        <v>9492024.2019946165</v>
      </c>
      <c r="X185" s="181">
        <f t="shared" si="865"/>
        <v>9634665.7898776215</v>
      </c>
      <c r="Y185" s="181">
        <f t="shared" si="865"/>
        <v>9736320.1415161025</v>
      </c>
      <c r="Z185" s="181">
        <f t="shared" si="865"/>
        <v>9803111.739397537</v>
      </c>
      <c r="AA185" s="181">
        <f t="shared" si="865"/>
        <v>9839890.6942196302</v>
      </c>
      <c r="AB185" s="181">
        <f t="shared" si="865"/>
        <v>9850598.0321240649</v>
      </c>
      <c r="AC185" s="181">
        <f t="shared" si="865"/>
        <v>9838503.9376518913</v>
      </c>
      <c r="AD185" s="181">
        <f t="shared" si="865"/>
        <v>9806369.2034459226</v>
      </c>
      <c r="AE185" s="181">
        <f t="shared" si="865"/>
        <v>9756558.229716165</v>
      </c>
      <c r="AF185" s="181">
        <f t="shared" si="865"/>
        <v>9691120.3320525903</v>
      </c>
      <c r="AG185" s="181">
        <f t="shared" si="865"/>
        <v>9611849.6697596312</v>
      </c>
      <c r="AH185" s="181">
        <f t="shared" si="865"/>
        <v>9520330.3608691227</v>
      </c>
      <c r="AI185" s="181">
        <f t="shared" si="865"/>
        <v>9417971.0905756056</v>
      </c>
      <c r="AJ185" s="181">
        <f t="shared" si="865"/>
        <v>9306032.1122084334</v>
      </c>
      <c r="AK185" s="181">
        <f t="shared" si="865"/>
        <v>9185646.6375894416</v>
      </c>
      <c r="AL185" s="181">
        <f t="shared" si="865"/>
        <v>9057838.0205373298</v>
      </c>
      <c r="AM185" s="181">
        <f t="shared" si="865"/>
        <v>8923533.7385664675</v>
      </c>
      <c r="AN185" s="181">
        <f t="shared" si="865"/>
        <v>8783576.9043266326</v>
      </c>
      <c r="AO185" s="181">
        <f t="shared" si="865"/>
        <v>8638735.8472724464</v>
      </c>
      <c r="AP185" s="181">
        <f t="shared" si="865"/>
        <v>8489712.170363497</v>
      </c>
      <c r="AQ185" s="181">
        <f t="shared" si="865"/>
        <v>8337147.5887702201</v>
      </c>
      <c r="AR185" s="181">
        <f t="shared" ref="AR185:BW185" si="866">AR27+AR29</f>
        <v>8181629.7860540105</v>
      </c>
      <c r="AS185" s="181">
        <f t="shared" si="866"/>
        <v>8023697.4703563014</v>
      </c>
      <c r="AT185" s="181">
        <f t="shared" si="866"/>
        <v>7863844.7734873034</v>
      </c>
      <c r="AU185" s="181">
        <f t="shared" si="866"/>
        <v>7702525.1057925606</v>
      </c>
      <c r="AV185" s="181">
        <f t="shared" si="866"/>
        <v>7540154.5567265283</v>
      </c>
      <c r="AW185" s="181">
        <f t="shared" si="866"/>
        <v>7377114.9133509016</v>
      </c>
      <c r="AX185" s="181">
        <f t="shared" si="866"/>
        <v>7213756.3551875353</v>
      </c>
      <c r="AY185" s="181">
        <f t="shared" si="866"/>
        <v>7050399.8730351133</v>
      </c>
      <c r="AZ185" s="181">
        <f t="shared" si="866"/>
        <v>6887339.4508023802</v>
      </c>
      <c r="BA185" s="181">
        <f t="shared" si="866"/>
        <v>6724844.0425967071</v>
      </c>
      <c r="BB185" s="181">
        <f t="shared" si="866"/>
        <v>6563159.3718439136</v>
      </c>
      <c r="BC185" s="181">
        <f t="shared" si="866"/>
        <v>6402509.5748080853</v>
      </c>
      <c r="BD185" s="181">
        <f t="shared" si="866"/>
        <v>0</v>
      </c>
      <c r="BE185" s="181">
        <f t="shared" si="866"/>
        <v>0</v>
      </c>
      <c r="BF185" s="181">
        <f t="shared" si="866"/>
        <v>0</v>
      </c>
      <c r="BG185" s="181">
        <f t="shared" si="866"/>
        <v>0</v>
      </c>
      <c r="BH185" s="181">
        <f t="shared" si="866"/>
        <v>0</v>
      </c>
      <c r="BI185" s="181">
        <f t="shared" si="866"/>
        <v>0</v>
      </c>
      <c r="BJ185" s="181">
        <f t="shared" si="866"/>
        <v>0</v>
      </c>
      <c r="BK185" s="181">
        <f t="shared" si="866"/>
        <v>0</v>
      </c>
      <c r="BL185" s="181">
        <f t="shared" si="866"/>
        <v>0</v>
      </c>
      <c r="BM185" s="181">
        <f t="shared" si="866"/>
        <v>0</v>
      </c>
      <c r="BN185" s="181">
        <f t="shared" si="866"/>
        <v>0</v>
      </c>
      <c r="BO185" s="181">
        <f t="shared" si="866"/>
        <v>0</v>
      </c>
      <c r="BP185" s="181">
        <f t="shared" si="866"/>
        <v>0</v>
      </c>
      <c r="BQ185" s="181">
        <f t="shared" si="866"/>
        <v>0</v>
      </c>
      <c r="BR185" s="181">
        <f t="shared" si="866"/>
        <v>0</v>
      </c>
      <c r="BS185" s="181">
        <f t="shared" si="866"/>
        <v>0</v>
      </c>
      <c r="BT185" s="181">
        <f t="shared" si="866"/>
        <v>0</v>
      </c>
      <c r="BU185" s="181">
        <f t="shared" si="866"/>
        <v>0</v>
      </c>
      <c r="BV185" s="181">
        <f t="shared" si="866"/>
        <v>0</v>
      </c>
      <c r="BW185" s="181">
        <f t="shared" si="866"/>
        <v>0</v>
      </c>
      <c r="BX185" s="181">
        <f t="shared" ref="BX185:DC185" si="867">BX27+BX29</f>
        <v>0</v>
      </c>
      <c r="BY185" s="181">
        <f t="shared" si="867"/>
        <v>0</v>
      </c>
      <c r="BZ185" s="181">
        <f t="shared" si="867"/>
        <v>0</v>
      </c>
      <c r="CA185" s="181">
        <f t="shared" si="867"/>
        <v>0</v>
      </c>
      <c r="CB185" s="181">
        <f t="shared" si="867"/>
        <v>0</v>
      </c>
      <c r="CC185" s="181">
        <f t="shared" si="867"/>
        <v>0</v>
      </c>
      <c r="CD185" s="181">
        <f t="shared" si="867"/>
        <v>0</v>
      </c>
      <c r="CE185" s="181">
        <f t="shared" si="867"/>
        <v>0</v>
      </c>
      <c r="CF185" s="181">
        <f t="shared" si="867"/>
        <v>0</v>
      </c>
      <c r="CG185" s="181">
        <f t="shared" si="867"/>
        <v>0</v>
      </c>
      <c r="CH185" s="181">
        <f t="shared" si="867"/>
        <v>0</v>
      </c>
      <c r="CI185" s="181">
        <f t="shared" si="867"/>
        <v>0</v>
      </c>
      <c r="CJ185" s="181">
        <f t="shared" si="867"/>
        <v>0</v>
      </c>
      <c r="CK185" s="181">
        <f t="shared" si="867"/>
        <v>0</v>
      </c>
      <c r="CL185" s="181">
        <f t="shared" si="867"/>
        <v>0</v>
      </c>
      <c r="CM185" s="181">
        <f t="shared" si="867"/>
        <v>0</v>
      </c>
      <c r="CN185" s="181">
        <f t="shared" si="867"/>
        <v>0</v>
      </c>
      <c r="CO185" s="181">
        <f t="shared" si="867"/>
        <v>0</v>
      </c>
      <c r="CP185" s="181">
        <f t="shared" si="867"/>
        <v>0</v>
      </c>
      <c r="CQ185" s="181">
        <f t="shared" si="867"/>
        <v>0</v>
      </c>
      <c r="CR185" s="181">
        <f t="shared" si="867"/>
        <v>0</v>
      </c>
      <c r="CS185" s="181">
        <f t="shared" si="867"/>
        <v>0</v>
      </c>
      <c r="CT185" s="181">
        <f t="shared" si="867"/>
        <v>0</v>
      </c>
      <c r="CU185" s="181">
        <f t="shared" si="867"/>
        <v>0</v>
      </c>
      <c r="CV185" s="181">
        <f t="shared" si="867"/>
        <v>0</v>
      </c>
      <c r="CW185" s="181">
        <f t="shared" si="867"/>
        <v>0</v>
      </c>
      <c r="CX185" s="181">
        <f t="shared" si="867"/>
        <v>0</v>
      </c>
      <c r="CY185" s="181">
        <f t="shared" si="867"/>
        <v>0</v>
      </c>
      <c r="CZ185" s="181">
        <f t="shared" si="867"/>
        <v>0</v>
      </c>
      <c r="DA185" s="181">
        <f t="shared" si="867"/>
        <v>0</v>
      </c>
      <c r="DB185" s="181">
        <f t="shared" si="867"/>
        <v>0</v>
      </c>
      <c r="DC185" s="181">
        <f t="shared" si="867"/>
        <v>0</v>
      </c>
      <c r="DD185" s="181">
        <f t="shared" ref="DD185:EI185" si="868">DD27+DD29</f>
        <v>0</v>
      </c>
      <c r="DE185" s="181">
        <f t="shared" si="868"/>
        <v>0</v>
      </c>
      <c r="DF185" s="181">
        <f t="shared" si="868"/>
        <v>0</v>
      </c>
      <c r="DG185" s="181">
        <f t="shared" si="868"/>
        <v>0</v>
      </c>
      <c r="DH185" s="181">
        <f t="shared" si="868"/>
        <v>0</v>
      </c>
      <c r="DI185" s="181">
        <f t="shared" si="868"/>
        <v>0</v>
      </c>
      <c r="DJ185" s="181">
        <f t="shared" si="868"/>
        <v>0</v>
      </c>
      <c r="DK185" s="181">
        <f t="shared" si="868"/>
        <v>0</v>
      </c>
      <c r="DL185" s="181">
        <f t="shared" si="868"/>
        <v>0</v>
      </c>
      <c r="DM185" s="181">
        <f t="shared" si="868"/>
        <v>0</v>
      </c>
      <c r="DN185" s="181">
        <f t="shared" si="868"/>
        <v>0</v>
      </c>
      <c r="DO185" s="181">
        <f t="shared" si="868"/>
        <v>0</v>
      </c>
      <c r="DP185" s="181">
        <f t="shared" si="868"/>
        <v>0</v>
      </c>
      <c r="DQ185" s="181">
        <f t="shared" si="868"/>
        <v>0</v>
      </c>
      <c r="DR185" s="181">
        <f t="shared" si="868"/>
        <v>0</v>
      </c>
      <c r="DS185" s="181">
        <f t="shared" si="868"/>
        <v>0</v>
      </c>
      <c r="DT185" s="181">
        <f t="shared" si="868"/>
        <v>0</v>
      </c>
      <c r="DU185" s="181">
        <f t="shared" si="868"/>
        <v>0</v>
      </c>
      <c r="DV185" s="181">
        <f t="shared" si="868"/>
        <v>0</v>
      </c>
      <c r="DW185" s="181">
        <f t="shared" si="868"/>
        <v>0</v>
      </c>
      <c r="DX185" s="181">
        <f t="shared" si="868"/>
        <v>0</v>
      </c>
      <c r="DY185" s="181">
        <f t="shared" si="868"/>
        <v>0</v>
      </c>
      <c r="DZ185" s="181">
        <f t="shared" si="868"/>
        <v>0</v>
      </c>
      <c r="EA185" s="181">
        <f t="shared" si="868"/>
        <v>0</v>
      </c>
      <c r="EB185" s="181">
        <f t="shared" si="868"/>
        <v>0</v>
      </c>
      <c r="EC185" s="181">
        <f t="shared" si="868"/>
        <v>0</v>
      </c>
      <c r="ED185" s="181">
        <f t="shared" si="868"/>
        <v>0</v>
      </c>
      <c r="EE185" s="181">
        <f t="shared" si="868"/>
        <v>0</v>
      </c>
      <c r="EF185" s="181">
        <f t="shared" si="868"/>
        <v>0</v>
      </c>
      <c r="EG185" s="181">
        <f t="shared" si="868"/>
        <v>0</v>
      </c>
      <c r="EH185" s="181">
        <f t="shared" si="868"/>
        <v>0</v>
      </c>
      <c r="EI185" s="181">
        <f t="shared" si="868"/>
        <v>0</v>
      </c>
      <c r="EJ185" s="181">
        <f t="shared" ref="EJ185:FO185" si="869">EJ27+EJ29</f>
        <v>0</v>
      </c>
      <c r="EK185" s="181">
        <f t="shared" si="869"/>
        <v>0</v>
      </c>
      <c r="EL185" s="181">
        <f t="shared" si="869"/>
        <v>0</v>
      </c>
      <c r="EM185" s="181">
        <f t="shared" si="869"/>
        <v>0</v>
      </c>
      <c r="EN185" s="181">
        <f t="shared" si="869"/>
        <v>0</v>
      </c>
      <c r="EO185" s="181">
        <f t="shared" si="869"/>
        <v>0</v>
      </c>
      <c r="EP185" s="181">
        <f t="shared" si="869"/>
        <v>0</v>
      </c>
      <c r="EQ185" s="181">
        <f t="shared" si="869"/>
        <v>0</v>
      </c>
      <c r="ER185" s="181">
        <f t="shared" si="869"/>
        <v>0</v>
      </c>
      <c r="ES185" s="181">
        <f t="shared" si="869"/>
        <v>0</v>
      </c>
      <c r="ET185" s="181">
        <f t="shared" si="869"/>
        <v>0</v>
      </c>
      <c r="EU185" s="181">
        <f t="shared" si="869"/>
        <v>0</v>
      </c>
      <c r="EV185" s="181">
        <f t="shared" si="869"/>
        <v>0</v>
      </c>
      <c r="EW185" s="181">
        <f t="shared" si="869"/>
        <v>0</v>
      </c>
      <c r="EX185" s="181">
        <f t="shared" si="869"/>
        <v>0</v>
      </c>
      <c r="EY185" s="181">
        <f t="shared" si="869"/>
        <v>0</v>
      </c>
      <c r="EZ185" s="181">
        <f t="shared" si="869"/>
        <v>0</v>
      </c>
      <c r="FA185" s="181">
        <f t="shared" si="869"/>
        <v>0</v>
      </c>
      <c r="FB185" s="181">
        <f t="shared" si="869"/>
        <v>0</v>
      </c>
      <c r="FC185" s="181">
        <f t="shared" si="869"/>
        <v>0</v>
      </c>
      <c r="FD185" s="181">
        <f t="shared" si="869"/>
        <v>0</v>
      </c>
      <c r="FE185" s="181">
        <f t="shared" si="869"/>
        <v>0</v>
      </c>
      <c r="FF185" s="181">
        <f t="shared" si="869"/>
        <v>0</v>
      </c>
      <c r="FG185" s="181">
        <f t="shared" si="869"/>
        <v>0</v>
      </c>
      <c r="FH185" s="181">
        <f t="shared" si="869"/>
        <v>0</v>
      </c>
      <c r="FI185" s="181">
        <f t="shared" si="869"/>
        <v>0</v>
      </c>
      <c r="FJ185" s="181">
        <f t="shared" si="869"/>
        <v>0</v>
      </c>
      <c r="FK185" s="181">
        <f t="shared" si="869"/>
        <v>0</v>
      </c>
      <c r="FL185" s="181">
        <f t="shared" si="869"/>
        <v>0</v>
      </c>
      <c r="FM185" s="181">
        <f t="shared" si="869"/>
        <v>0</v>
      </c>
      <c r="FN185" s="181">
        <f t="shared" si="869"/>
        <v>0</v>
      </c>
      <c r="FO185" s="181">
        <f t="shared" si="869"/>
        <v>0</v>
      </c>
      <c r="FP185" s="181">
        <f t="shared" ref="FP185:GW185" si="870">FP27+FP29</f>
        <v>0</v>
      </c>
      <c r="FQ185" s="181">
        <f t="shared" si="870"/>
        <v>0</v>
      </c>
      <c r="FR185" s="181">
        <f t="shared" si="870"/>
        <v>0</v>
      </c>
      <c r="FS185" s="181">
        <f t="shared" si="870"/>
        <v>0</v>
      </c>
      <c r="FT185" s="181">
        <f t="shared" si="870"/>
        <v>0</v>
      </c>
      <c r="FU185" s="181">
        <f t="shared" si="870"/>
        <v>0</v>
      </c>
      <c r="FV185" s="181">
        <f t="shared" si="870"/>
        <v>0</v>
      </c>
      <c r="FW185" s="181">
        <f t="shared" si="870"/>
        <v>0</v>
      </c>
      <c r="FX185" s="181">
        <f t="shared" si="870"/>
        <v>0</v>
      </c>
      <c r="FY185" s="181">
        <f t="shared" si="870"/>
        <v>0</v>
      </c>
      <c r="FZ185" s="181">
        <f t="shared" si="870"/>
        <v>0</v>
      </c>
      <c r="GA185" s="181">
        <f t="shared" si="870"/>
        <v>0</v>
      </c>
      <c r="GB185" s="181">
        <f t="shared" si="870"/>
        <v>0</v>
      </c>
      <c r="GC185" s="181">
        <f t="shared" si="870"/>
        <v>0</v>
      </c>
      <c r="GD185" s="181">
        <f t="shared" si="870"/>
        <v>0</v>
      </c>
      <c r="GE185" s="181">
        <f t="shared" si="870"/>
        <v>0</v>
      </c>
      <c r="GF185" s="181">
        <f t="shared" si="870"/>
        <v>0</v>
      </c>
      <c r="GG185" s="181">
        <f t="shared" si="870"/>
        <v>0</v>
      </c>
      <c r="GH185" s="181">
        <f t="shared" si="870"/>
        <v>0</v>
      </c>
      <c r="GI185" s="181">
        <f t="shared" si="870"/>
        <v>0</v>
      </c>
      <c r="GJ185" s="181">
        <f t="shared" si="870"/>
        <v>0</v>
      </c>
      <c r="GK185" s="181">
        <f t="shared" si="870"/>
        <v>0</v>
      </c>
      <c r="GL185" s="181">
        <f t="shared" si="870"/>
        <v>0</v>
      </c>
      <c r="GM185" s="181">
        <f t="shared" si="870"/>
        <v>0</v>
      </c>
      <c r="GN185" s="181">
        <f t="shared" si="870"/>
        <v>0</v>
      </c>
      <c r="GO185" s="181">
        <f t="shared" si="870"/>
        <v>0</v>
      </c>
      <c r="GP185" s="181">
        <f t="shared" si="870"/>
        <v>0</v>
      </c>
      <c r="GQ185" s="181">
        <f t="shared" si="870"/>
        <v>0</v>
      </c>
      <c r="GR185" s="181">
        <f t="shared" si="870"/>
        <v>0</v>
      </c>
      <c r="GS185" s="181">
        <f t="shared" si="870"/>
        <v>0</v>
      </c>
      <c r="GT185" s="181">
        <f t="shared" si="870"/>
        <v>0</v>
      </c>
      <c r="GU185" s="181">
        <f t="shared" si="870"/>
        <v>0</v>
      </c>
      <c r="GV185" s="181">
        <f t="shared" si="870"/>
        <v>0</v>
      </c>
      <c r="GW185" s="181">
        <f t="shared" si="870"/>
        <v>0</v>
      </c>
    </row>
    <row r="186" spans="1:205" x14ac:dyDescent="0.3">
      <c r="D186" s="141" t="s">
        <v>301</v>
      </c>
      <c r="F186" s="7"/>
      <c r="L186" s="181">
        <f>SUM(L184:L185)</f>
        <v>850000</v>
      </c>
      <c r="M186" s="181">
        <f t="shared" ref="M186:BX186" si="871">SUM(M184:M185)</f>
        <v>1700000</v>
      </c>
      <c r="N186" s="181">
        <f t="shared" si="871"/>
        <v>2550000</v>
      </c>
      <c r="O186" s="181">
        <f t="shared" si="871"/>
        <v>3400000</v>
      </c>
      <c r="P186" s="181">
        <f t="shared" si="871"/>
        <v>9107377.8175429851</v>
      </c>
      <c r="Q186" s="181">
        <f t="shared" si="871"/>
        <v>16049557.676592302</v>
      </c>
      <c r="R186" s="181">
        <f t="shared" si="871"/>
        <v>23779712.579758015</v>
      </c>
      <c r="S186" s="181">
        <f t="shared" si="871"/>
        <v>32075897.685342904</v>
      </c>
      <c r="T186" s="181">
        <f t="shared" si="871"/>
        <v>40798099.699991226</v>
      </c>
      <c r="U186" s="181">
        <f t="shared" si="871"/>
        <v>49847078.387605175</v>
      </c>
      <c r="V186" s="181">
        <f t="shared" si="871"/>
        <v>59147488.283123724</v>
      </c>
      <c r="W186" s="181">
        <f t="shared" si="871"/>
        <v>68639512.485118344</v>
      </c>
      <c r="X186" s="181">
        <f t="shared" si="871"/>
        <v>78274178.274995968</v>
      </c>
      <c r="Y186" s="181">
        <f t="shared" si="871"/>
        <v>88010498.416512072</v>
      </c>
      <c r="Z186" s="181">
        <f t="shared" si="871"/>
        <v>97813610.155909613</v>
      </c>
      <c r="AA186" s="181">
        <f t="shared" si="871"/>
        <v>107653500.85012925</v>
      </c>
      <c r="AB186" s="181">
        <f t="shared" si="871"/>
        <v>117504098.88225332</v>
      </c>
      <c r="AC186" s="181">
        <f t="shared" si="871"/>
        <v>127342602.81990521</v>
      </c>
      <c r="AD186" s="181">
        <f t="shared" si="871"/>
        <v>137148972.02335113</v>
      </c>
      <c r="AE186" s="181">
        <f t="shared" si="871"/>
        <v>146905530.25306728</v>
      </c>
      <c r="AF186" s="181">
        <f t="shared" si="871"/>
        <v>156596650.58511987</v>
      </c>
      <c r="AG186" s="181">
        <f t="shared" si="871"/>
        <v>166208500.2548795</v>
      </c>
      <c r="AH186" s="181">
        <f t="shared" si="871"/>
        <v>175728830.61574861</v>
      </c>
      <c r="AI186" s="181">
        <f t="shared" si="871"/>
        <v>185146801.70632422</v>
      </c>
      <c r="AJ186" s="181">
        <f t="shared" si="871"/>
        <v>194452833.81853265</v>
      </c>
      <c r="AK186" s="181">
        <f t="shared" si="871"/>
        <v>203638480.4561221</v>
      </c>
      <c r="AL186" s="181">
        <f t="shared" si="871"/>
        <v>212696318.47665942</v>
      </c>
      <c r="AM186" s="181">
        <f t="shared" si="871"/>
        <v>221619852.21522588</v>
      </c>
      <c r="AN186" s="181">
        <f t="shared" si="871"/>
        <v>230403429.11955249</v>
      </c>
      <c r="AO186" s="181">
        <f t="shared" si="871"/>
        <v>239042164.96682495</v>
      </c>
      <c r="AP186" s="181">
        <f t="shared" si="871"/>
        <v>247531877.13718843</v>
      </c>
      <c r="AQ186" s="181">
        <f t="shared" si="871"/>
        <v>255869024.72595865</v>
      </c>
      <c r="AR186" s="181">
        <f t="shared" si="871"/>
        <v>264050654.51201266</v>
      </c>
      <c r="AS186" s="181">
        <f t="shared" si="871"/>
        <v>272074351.98236895</v>
      </c>
      <c r="AT186" s="181">
        <f t="shared" si="871"/>
        <v>279938196.75585628</v>
      </c>
      <c r="AU186" s="181">
        <f t="shared" si="871"/>
        <v>287640721.86164886</v>
      </c>
      <c r="AV186" s="181">
        <f t="shared" si="871"/>
        <v>295180876.41837537</v>
      </c>
      <c r="AW186" s="181">
        <f t="shared" si="871"/>
        <v>302557991.33172625</v>
      </c>
      <c r="AX186" s="181">
        <f t="shared" si="871"/>
        <v>309771747.68691379</v>
      </c>
      <c r="AY186" s="181">
        <f t="shared" si="871"/>
        <v>316822147.55994892</v>
      </c>
      <c r="AZ186" s="181">
        <f t="shared" si="871"/>
        <v>323709487.01075131</v>
      </c>
      <c r="BA186" s="181">
        <f t="shared" si="871"/>
        <v>330434331.053348</v>
      </c>
      <c r="BB186" s="181">
        <f t="shared" si="871"/>
        <v>336997490.42519194</v>
      </c>
      <c r="BC186" s="181">
        <f t="shared" si="871"/>
        <v>343400000</v>
      </c>
      <c r="BD186" s="181">
        <f t="shared" si="871"/>
        <v>343400000</v>
      </c>
      <c r="BE186" s="181">
        <f t="shared" si="871"/>
        <v>343400000</v>
      </c>
      <c r="BF186" s="181">
        <f t="shared" si="871"/>
        <v>343400000</v>
      </c>
      <c r="BG186" s="181">
        <f t="shared" si="871"/>
        <v>343400000</v>
      </c>
      <c r="BH186" s="181">
        <f t="shared" si="871"/>
        <v>343400000</v>
      </c>
      <c r="BI186" s="181">
        <f t="shared" si="871"/>
        <v>343400000</v>
      </c>
      <c r="BJ186" s="181">
        <f t="shared" si="871"/>
        <v>343400000</v>
      </c>
      <c r="BK186" s="181">
        <f t="shared" si="871"/>
        <v>343400000</v>
      </c>
      <c r="BL186" s="181">
        <f t="shared" si="871"/>
        <v>343400000</v>
      </c>
      <c r="BM186" s="181">
        <f t="shared" si="871"/>
        <v>343400000</v>
      </c>
      <c r="BN186" s="181">
        <f t="shared" si="871"/>
        <v>343400000</v>
      </c>
      <c r="BO186" s="181">
        <f t="shared" si="871"/>
        <v>343400000</v>
      </c>
      <c r="BP186" s="181">
        <f t="shared" si="871"/>
        <v>343400000</v>
      </c>
      <c r="BQ186" s="181">
        <f t="shared" si="871"/>
        <v>343400000</v>
      </c>
      <c r="BR186" s="181">
        <f t="shared" si="871"/>
        <v>343400000</v>
      </c>
      <c r="BS186" s="181">
        <f t="shared" si="871"/>
        <v>343400000</v>
      </c>
      <c r="BT186" s="181">
        <f t="shared" si="871"/>
        <v>343400000</v>
      </c>
      <c r="BU186" s="181">
        <f t="shared" si="871"/>
        <v>343400000</v>
      </c>
      <c r="BV186" s="181">
        <f t="shared" si="871"/>
        <v>343400000</v>
      </c>
      <c r="BW186" s="181">
        <f t="shared" si="871"/>
        <v>343400000</v>
      </c>
      <c r="BX186" s="181">
        <f t="shared" si="871"/>
        <v>343400000</v>
      </c>
      <c r="BY186" s="181">
        <f t="shared" ref="BY186:EJ186" si="872">SUM(BY184:BY185)</f>
        <v>343400000</v>
      </c>
      <c r="BZ186" s="181">
        <f t="shared" si="872"/>
        <v>343400000</v>
      </c>
      <c r="CA186" s="181">
        <f t="shared" si="872"/>
        <v>343400000</v>
      </c>
      <c r="CB186" s="181">
        <f t="shared" si="872"/>
        <v>343400000</v>
      </c>
      <c r="CC186" s="181">
        <f t="shared" si="872"/>
        <v>343400000</v>
      </c>
      <c r="CD186" s="181">
        <f t="shared" si="872"/>
        <v>343400000</v>
      </c>
      <c r="CE186" s="181">
        <f t="shared" si="872"/>
        <v>343400000</v>
      </c>
      <c r="CF186" s="181">
        <f t="shared" si="872"/>
        <v>343400000</v>
      </c>
      <c r="CG186" s="181">
        <f t="shared" si="872"/>
        <v>343400000</v>
      </c>
      <c r="CH186" s="181">
        <f t="shared" si="872"/>
        <v>343400000</v>
      </c>
      <c r="CI186" s="181">
        <f t="shared" si="872"/>
        <v>343400000</v>
      </c>
      <c r="CJ186" s="181">
        <f t="shared" si="872"/>
        <v>343400000</v>
      </c>
      <c r="CK186" s="181">
        <f t="shared" si="872"/>
        <v>343400000</v>
      </c>
      <c r="CL186" s="181">
        <f t="shared" si="872"/>
        <v>343400000</v>
      </c>
      <c r="CM186" s="181">
        <f t="shared" si="872"/>
        <v>343400000</v>
      </c>
      <c r="CN186" s="181">
        <f t="shared" si="872"/>
        <v>343400000</v>
      </c>
      <c r="CO186" s="181">
        <f t="shared" si="872"/>
        <v>343400000</v>
      </c>
      <c r="CP186" s="181">
        <f t="shared" si="872"/>
        <v>343400000</v>
      </c>
      <c r="CQ186" s="181">
        <f t="shared" si="872"/>
        <v>343400000</v>
      </c>
      <c r="CR186" s="181">
        <f t="shared" si="872"/>
        <v>343400000</v>
      </c>
      <c r="CS186" s="181">
        <f t="shared" si="872"/>
        <v>343400000</v>
      </c>
      <c r="CT186" s="181">
        <f t="shared" si="872"/>
        <v>343400000</v>
      </c>
      <c r="CU186" s="181">
        <f t="shared" si="872"/>
        <v>343400000</v>
      </c>
      <c r="CV186" s="181">
        <f t="shared" si="872"/>
        <v>343400000</v>
      </c>
      <c r="CW186" s="181">
        <f t="shared" si="872"/>
        <v>343400000</v>
      </c>
      <c r="CX186" s="181">
        <f t="shared" si="872"/>
        <v>343400000</v>
      </c>
      <c r="CY186" s="181">
        <f t="shared" si="872"/>
        <v>343400000</v>
      </c>
      <c r="CZ186" s="181">
        <f t="shared" si="872"/>
        <v>343400000</v>
      </c>
      <c r="DA186" s="181">
        <f t="shared" si="872"/>
        <v>343400000</v>
      </c>
      <c r="DB186" s="181">
        <f t="shared" si="872"/>
        <v>343400000</v>
      </c>
      <c r="DC186" s="181">
        <f t="shared" si="872"/>
        <v>343400000</v>
      </c>
      <c r="DD186" s="181">
        <f t="shared" si="872"/>
        <v>343400000</v>
      </c>
      <c r="DE186" s="181">
        <f t="shared" si="872"/>
        <v>343400000</v>
      </c>
      <c r="DF186" s="181">
        <f t="shared" si="872"/>
        <v>343400000</v>
      </c>
      <c r="DG186" s="181">
        <f t="shared" si="872"/>
        <v>343400000</v>
      </c>
      <c r="DH186" s="181">
        <f t="shared" si="872"/>
        <v>343400000</v>
      </c>
      <c r="DI186" s="181">
        <f t="shared" si="872"/>
        <v>343400000</v>
      </c>
      <c r="DJ186" s="181">
        <f t="shared" si="872"/>
        <v>343400000</v>
      </c>
      <c r="DK186" s="181">
        <f t="shared" si="872"/>
        <v>343400000</v>
      </c>
      <c r="DL186" s="181">
        <f t="shared" si="872"/>
        <v>343400000</v>
      </c>
      <c r="DM186" s="181">
        <f t="shared" si="872"/>
        <v>343400000</v>
      </c>
      <c r="DN186" s="181">
        <f t="shared" si="872"/>
        <v>343400000</v>
      </c>
      <c r="DO186" s="181">
        <f t="shared" si="872"/>
        <v>343400000</v>
      </c>
      <c r="DP186" s="181">
        <f t="shared" si="872"/>
        <v>343400000</v>
      </c>
      <c r="DQ186" s="181">
        <f t="shared" si="872"/>
        <v>343400000</v>
      </c>
      <c r="DR186" s="181">
        <f t="shared" si="872"/>
        <v>343400000</v>
      </c>
      <c r="DS186" s="181">
        <f t="shared" si="872"/>
        <v>343400000</v>
      </c>
      <c r="DT186" s="181">
        <f t="shared" si="872"/>
        <v>343400000</v>
      </c>
      <c r="DU186" s="181">
        <f t="shared" si="872"/>
        <v>343400000</v>
      </c>
      <c r="DV186" s="181">
        <f t="shared" si="872"/>
        <v>343400000</v>
      </c>
      <c r="DW186" s="181">
        <f t="shared" si="872"/>
        <v>343400000</v>
      </c>
      <c r="DX186" s="181">
        <f t="shared" si="872"/>
        <v>343400000</v>
      </c>
      <c r="DY186" s="181">
        <f t="shared" si="872"/>
        <v>343400000</v>
      </c>
      <c r="DZ186" s="181">
        <f t="shared" si="872"/>
        <v>343400000</v>
      </c>
      <c r="EA186" s="181">
        <f t="shared" si="872"/>
        <v>343400000</v>
      </c>
      <c r="EB186" s="181">
        <f t="shared" si="872"/>
        <v>343400000</v>
      </c>
      <c r="EC186" s="181">
        <f t="shared" si="872"/>
        <v>343400000</v>
      </c>
      <c r="ED186" s="181">
        <f t="shared" si="872"/>
        <v>343400000</v>
      </c>
      <c r="EE186" s="181">
        <f t="shared" si="872"/>
        <v>343400000</v>
      </c>
      <c r="EF186" s="181">
        <f t="shared" si="872"/>
        <v>343400000</v>
      </c>
      <c r="EG186" s="181">
        <f t="shared" si="872"/>
        <v>343400000</v>
      </c>
      <c r="EH186" s="181">
        <f t="shared" si="872"/>
        <v>343400000</v>
      </c>
      <c r="EI186" s="181">
        <f t="shared" si="872"/>
        <v>343400000</v>
      </c>
      <c r="EJ186" s="181">
        <f t="shared" si="872"/>
        <v>343400000</v>
      </c>
      <c r="EK186" s="181">
        <f t="shared" ref="EK186:EZ186" si="873">SUM(EK184:EK185)</f>
        <v>343400000</v>
      </c>
      <c r="EL186" s="181">
        <f t="shared" si="873"/>
        <v>343400000</v>
      </c>
      <c r="EM186" s="181">
        <f t="shared" si="873"/>
        <v>343400000</v>
      </c>
      <c r="EN186" s="181">
        <f t="shared" si="873"/>
        <v>343400000</v>
      </c>
      <c r="EO186" s="181">
        <f t="shared" si="873"/>
        <v>343400000</v>
      </c>
      <c r="EP186" s="181">
        <f t="shared" si="873"/>
        <v>343400000</v>
      </c>
      <c r="EQ186" s="181">
        <f t="shared" si="873"/>
        <v>343400000</v>
      </c>
      <c r="ER186" s="181">
        <f t="shared" si="873"/>
        <v>343400000</v>
      </c>
      <c r="ES186" s="181">
        <f t="shared" si="873"/>
        <v>343400000</v>
      </c>
      <c r="ET186" s="181">
        <f t="shared" si="873"/>
        <v>343400000</v>
      </c>
      <c r="EU186" s="181">
        <f t="shared" si="873"/>
        <v>343400000</v>
      </c>
      <c r="EV186" s="181">
        <f t="shared" si="873"/>
        <v>343400000</v>
      </c>
      <c r="EW186" s="181">
        <f t="shared" si="873"/>
        <v>343400000</v>
      </c>
      <c r="EX186" s="181">
        <f t="shared" si="873"/>
        <v>343400000</v>
      </c>
      <c r="EY186" s="181">
        <f t="shared" si="873"/>
        <v>343400000</v>
      </c>
      <c r="EZ186" s="181">
        <f t="shared" si="873"/>
        <v>343400000</v>
      </c>
      <c r="FA186" s="181">
        <f t="shared" ref="FA186:GI186" si="874">SUM(FA184:FA185)</f>
        <v>343400000</v>
      </c>
      <c r="FB186" s="181">
        <f t="shared" si="874"/>
        <v>343400000</v>
      </c>
      <c r="FC186" s="181">
        <f t="shared" si="874"/>
        <v>343400000</v>
      </c>
      <c r="FD186" s="181">
        <f t="shared" si="874"/>
        <v>343400000</v>
      </c>
      <c r="FE186" s="181">
        <f t="shared" si="874"/>
        <v>343400000</v>
      </c>
      <c r="FF186" s="181">
        <f t="shared" si="874"/>
        <v>343400000</v>
      </c>
      <c r="FG186" s="181">
        <f t="shared" si="874"/>
        <v>343400000</v>
      </c>
      <c r="FH186" s="181">
        <f t="shared" si="874"/>
        <v>343400000</v>
      </c>
      <c r="FI186" s="181">
        <f t="shared" si="874"/>
        <v>343400000</v>
      </c>
      <c r="FJ186" s="181">
        <f t="shared" si="874"/>
        <v>343400000</v>
      </c>
      <c r="FK186" s="181">
        <f t="shared" si="874"/>
        <v>343400000</v>
      </c>
      <c r="FL186" s="181">
        <f t="shared" si="874"/>
        <v>343400000</v>
      </c>
      <c r="FM186" s="181">
        <f t="shared" si="874"/>
        <v>343400000</v>
      </c>
      <c r="FN186" s="181">
        <f t="shared" si="874"/>
        <v>343400000</v>
      </c>
      <c r="FO186" s="181">
        <f t="shared" si="874"/>
        <v>343400000</v>
      </c>
      <c r="FP186" s="181">
        <f t="shared" si="874"/>
        <v>343400000</v>
      </c>
      <c r="FQ186" s="181">
        <f t="shared" si="874"/>
        <v>343400000</v>
      </c>
      <c r="FR186" s="181">
        <f t="shared" si="874"/>
        <v>343400000</v>
      </c>
      <c r="FS186" s="181">
        <f t="shared" si="874"/>
        <v>343400000</v>
      </c>
      <c r="FT186" s="181">
        <f t="shared" si="874"/>
        <v>343400000</v>
      </c>
      <c r="FU186" s="181">
        <f t="shared" si="874"/>
        <v>343400000</v>
      </c>
      <c r="FV186" s="181">
        <f t="shared" si="874"/>
        <v>343400000</v>
      </c>
      <c r="FW186" s="181">
        <f t="shared" si="874"/>
        <v>343400000</v>
      </c>
      <c r="FX186" s="181">
        <f t="shared" si="874"/>
        <v>343400000</v>
      </c>
      <c r="FY186" s="181">
        <f t="shared" si="874"/>
        <v>343400000</v>
      </c>
      <c r="FZ186" s="181">
        <f t="shared" si="874"/>
        <v>343400000</v>
      </c>
      <c r="GA186" s="181">
        <f t="shared" si="874"/>
        <v>343400000</v>
      </c>
      <c r="GB186" s="181">
        <f t="shared" si="874"/>
        <v>343400000</v>
      </c>
      <c r="GC186" s="181">
        <f t="shared" si="874"/>
        <v>343400000</v>
      </c>
      <c r="GD186" s="181">
        <f t="shared" si="874"/>
        <v>343400000</v>
      </c>
      <c r="GE186" s="181">
        <f t="shared" si="874"/>
        <v>343400000</v>
      </c>
      <c r="GF186" s="181">
        <f t="shared" si="874"/>
        <v>343400000</v>
      </c>
      <c r="GG186" s="181">
        <f t="shared" si="874"/>
        <v>343400000</v>
      </c>
      <c r="GH186" s="181">
        <f t="shared" si="874"/>
        <v>343400000</v>
      </c>
      <c r="GI186" s="181">
        <f t="shared" si="874"/>
        <v>343400000</v>
      </c>
      <c r="GJ186" s="181">
        <f t="shared" ref="GJ186:GW186" si="875">SUM(GJ184:GJ185)</f>
        <v>343400000</v>
      </c>
      <c r="GK186" s="181">
        <f t="shared" si="875"/>
        <v>343400000</v>
      </c>
      <c r="GL186" s="181">
        <f t="shared" si="875"/>
        <v>343400000</v>
      </c>
      <c r="GM186" s="181">
        <f t="shared" si="875"/>
        <v>343400000</v>
      </c>
      <c r="GN186" s="181">
        <f t="shared" si="875"/>
        <v>343400000</v>
      </c>
      <c r="GO186" s="181">
        <f t="shared" si="875"/>
        <v>343400000</v>
      </c>
      <c r="GP186" s="181">
        <f t="shared" si="875"/>
        <v>343400000</v>
      </c>
      <c r="GQ186" s="181">
        <f t="shared" si="875"/>
        <v>343400000</v>
      </c>
      <c r="GR186" s="181">
        <f t="shared" si="875"/>
        <v>343400000</v>
      </c>
      <c r="GS186" s="181">
        <f t="shared" si="875"/>
        <v>343400000</v>
      </c>
      <c r="GT186" s="181">
        <f t="shared" si="875"/>
        <v>343400000</v>
      </c>
      <c r="GU186" s="181">
        <f t="shared" si="875"/>
        <v>343400000</v>
      </c>
      <c r="GV186" s="181">
        <f t="shared" si="875"/>
        <v>343400000</v>
      </c>
      <c r="GW186" s="181">
        <f t="shared" si="875"/>
        <v>343400000</v>
      </c>
    </row>
    <row r="187" spans="1:205" x14ac:dyDescent="0.3">
      <c r="F187" s="7"/>
    </row>
    <row r="188" spans="1:205" x14ac:dyDescent="0.3">
      <c r="D188" s="141" t="s">
        <v>302</v>
      </c>
      <c r="F188" s="7"/>
      <c r="G188" s="206">
        <f>'Operating Assumptions'!F9</f>
        <v>25</v>
      </c>
      <c r="H188" s="176">
        <f>1/(G188*'Operating Assumptions'!F28)</f>
        <v>0.01</v>
      </c>
      <c r="L188" s="184">
        <f>$H$188</f>
        <v>0.01</v>
      </c>
      <c r="M188" s="184">
        <f t="shared" ref="M188:BX188" si="876">$H$188</f>
        <v>0.01</v>
      </c>
      <c r="N188" s="184">
        <f t="shared" si="876"/>
        <v>0.01</v>
      </c>
      <c r="O188" s="184">
        <f t="shared" si="876"/>
        <v>0.01</v>
      </c>
      <c r="P188" s="184">
        <f t="shared" si="876"/>
        <v>0.01</v>
      </c>
      <c r="Q188" s="184">
        <f t="shared" si="876"/>
        <v>0.01</v>
      </c>
      <c r="R188" s="184">
        <f t="shared" si="876"/>
        <v>0.01</v>
      </c>
      <c r="S188" s="184">
        <f t="shared" si="876"/>
        <v>0.01</v>
      </c>
      <c r="T188" s="184">
        <f t="shared" si="876"/>
        <v>0.01</v>
      </c>
      <c r="U188" s="184">
        <f t="shared" si="876"/>
        <v>0.01</v>
      </c>
      <c r="V188" s="184">
        <f t="shared" si="876"/>
        <v>0.01</v>
      </c>
      <c r="W188" s="184">
        <f t="shared" si="876"/>
        <v>0.01</v>
      </c>
      <c r="X188" s="184">
        <f t="shared" si="876"/>
        <v>0.01</v>
      </c>
      <c r="Y188" s="184">
        <f t="shared" si="876"/>
        <v>0.01</v>
      </c>
      <c r="Z188" s="184">
        <f t="shared" si="876"/>
        <v>0.01</v>
      </c>
      <c r="AA188" s="184">
        <f t="shared" si="876"/>
        <v>0.01</v>
      </c>
      <c r="AB188" s="184">
        <f t="shared" si="876"/>
        <v>0.01</v>
      </c>
      <c r="AC188" s="184">
        <f t="shared" si="876"/>
        <v>0.01</v>
      </c>
      <c r="AD188" s="184">
        <f t="shared" si="876"/>
        <v>0.01</v>
      </c>
      <c r="AE188" s="184">
        <f t="shared" si="876"/>
        <v>0.01</v>
      </c>
      <c r="AF188" s="184">
        <f t="shared" si="876"/>
        <v>0.01</v>
      </c>
      <c r="AG188" s="184">
        <f t="shared" si="876"/>
        <v>0.01</v>
      </c>
      <c r="AH188" s="184">
        <f t="shared" si="876"/>
        <v>0.01</v>
      </c>
      <c r="AI188" s="184">
        <f t="shared" si="876"/>
        <v>0.01</v>
      </c>
      <c r="AJ188" s="184">
        <f t="shared" si="876"/>
        <v>0.01</v>
      </c>
      <c r="AK188" s="184">
        <f t="shared" si="876"/>
        <v>0.01</v>
      </c>
      <c r="AL188" s="184">
        <f t="shared" si="876"/>
        <v>0.01</v>
      </c>
      <c r="AM188" s="184">
        <f t="shared" si="876"/>
        <v>0.01</v>
      </c>
      <c r="AN188" s="184">
        <f t="shared" si="876"/>
        <v>0.01</v>
      </c>
      <c r="AO188" s="184">
        <f t="shared" si="876"/>
        <v>0.01</v>
      </c>
      <c r="AP188" s="184">
        <f t="shared" si="876"/>
        <v>0.01</v>
      </c>
      <c r="AQ188" s="184">
        <f t="shared" si="876"/>
        <v>0.01</v>
      </c>
      <c r="AR188" s="184">
        <f t="shared" si="876"/>
        <v>0.01</v>
      </c>
      <c r="AS188" s="184">
        <f t="shared" si="876"/>
        <v>0.01</v>
      </c>
      <c r="AT188" s="184">
        <f t="shared" si="876"/>
        <v>0.01</v>
      </c>
      <c r="AU188" s="184">
        <f t="shared" si="876"/>
        <v>0.01</v>
      </c>
      <c r="AV188" s="184">
        <f t="shared" si="876"/>
        <v>0.01</v>
      </c>
      <c r="AW188" s="184">
        <f t="shared" si="876"/>
        <v>0.01</v>
      </c>
      <c r="AX188" s="184">
        <f t="shared" si="876"/>
        <v>0.01</v>
      </c>
      <c r="AY188" s="184">
        <f t="shared" si="876"/>
        <v>0.01</v>
      </c>
      <c r="AZ188" s="184">
        <f t="shared" si="876"/>
        <v>0.01</v>
      </c>
      <c r="BA188" s="184">
        <f t="shared" si="876"/>
        <v>0.01</v>
      </c>
      <c r="BB188" s="184">
        <f t="shared" si="876"/>
        <v>0.01</v>
      </c>
      <c r="BC188" s="184">
        <f t="shared" si="876"/>
        <v>0.01</v>
      </c>
      <c r="BD188" s="184">
        <f t="shared" si="876"/>
        <v>0.01</v>
      </c>
      <c r="BE188" s="184">
        <f t="shared" si="876"/>
        <v>0.01</v>
      </c>
      <c r="BF188" s="184">
        <f t="shared" si="876"/>
        <v>0.01</v>
      </c>
      <c r="BG188" s="184">
        <f t="shared" si="876"/>
        <v>0.01</v>
      </c>
      <c r="BH188" s="184">
        <f t="shared" si="876"/>
        <v>0.01</v>
      </c>
      <c r="BI188" s="184">
        <f t="shared" si="876"/>
        <v>0.01</v>
      </c>
      <c r="BJ188" s="184">
        <f t="shared" si="876"/>
        <v>0.01</v>
      </c>
      <c r="BK188" s="184">
        <f t="shared" si="876"/>
        <v>0.01</v>
      </c>
      <c r="BL188" s="184">
        <f t="shared" si="876"/>
        <v>0.01</v>
      </c>
      <c r="BM188" s="184">
        <f t="shared" si="876"/>
        <v>0.01</v>
      </c>
      <c r="BN188" s="184">
        <f t="shared" si="876"/>
        <v>0.01</v>
      </c>
      <c r="BO188" s="184">
        <f t="shared" si="876"/>
        <v>0.01</v>
      </c>
      <c r="BP188" s="184">
        <f t="shared" si="876"/>
        <v>0.01</v>
      </c>
      <c r="BQ188" s="184">
        <f t="shared" si="876"/>
        <v>0.01</v>
      </c>
      <c r="BR188" s="184">
        <f t="shared" si="876"/>
        <v>0.01</v>
      </c>
      <c r="BS188" s="184">
        <f t="shared" si="876"/>
        <v>0.01</v>
      </c>
      <c r="BT188" s="184">
        <f t="shared" si="876"/>
        <v>0.01</v>
      </c>
      <c r="BU188" s="184">
        <f t="shared" si="876"/>
        <v>0.01</v>
      </c>
      <c r="BV188" s="184">
        <f t="shared" si="876"/>
        <v>0.01</v>
      </c>
      <c r="BW188" s="184">
        <f t="shared" si="876"/>
        <v>0.01</v>
      </c>
      <c r="BX188" s="184">
        <f t="shared" si="876"/>
        <v>0.01</v>
      </c>
      <c r="BY188" s="184">
        <f t="shared" ref="BY188:EJ188" si="877">$H$188</f>
        <v>0.01</v>
      </c>
      <c r="BZ188" s="184">
        <f t="shared" si="877"/>
        <v>0.01</v>
      </c>
      <c r="CA188" s="184">
        <f t="shared" si="877"/>
        <v>0.01</v>
      </c>
      <c r="CB188" s="184">
        <f t="shared" si="877"/>
        <v>0.01</v>
      </c>
      <c r="CC188" s="184">
        <f t="shared" si="877"/>
        <v>0.01</v>
      </c>
      <c r="CD188" s="184">
        <f t="shared" si="877"/>
        <v>0.01</v>
      </c>
      <c r="CE188" s="184">
        <f t="shared" si="877"/>
        <v>0.01</v>
      </c>
      <c r="CF188" s="184">
        <f t="shared" si="877"/>
        <v>0.01</v>
      </c>
      <c r="CG188" s="184">
        <f t="shared" si="877"/>
        <v>0.01</v>
      </c>
      <c r="CH188" s="184">
        <f t="shared" si="877"/>
        <v>0.01</v>
      </c>
      <c r="CI188" s="184">
        <f t="shared" si="877"/>
        <v>0.01</v>
      </c>
      <c r="CJ188" s="184">
        <f t="shared" si="877"/>
        <v>0.01</v>
      </c>
      <c r="CK188" s="184">
        <f t="shared" si="877"/>
        <v>0.01</v>
      </c>
      <c r="CL188" s="184">
        <f t="shared" si="877"/>
        <v>0.01</v>
      </c>
      <c r="CM188" s="184">
        <f t="shared" si="877"/>
        <v>0.01</v>
      </c>
      <c r="CN188" s="184">
        <f t="shared" si="877"/>
        <v>0.01</v>
      </c>
      <c r="CO188" s="184">
        <f t="shared" si="877"/>
        <v>0.01</v>
      </c>
      <c r="CP188" s="184">
        <f t="shared" si="877"/>
        <v>0.01</v>
      </c>
      <c r="CQ188" s="184">
        <f t="shared" si="877"/>
        <v>0.01</v>
      </c>
      <c r="CR188" s="184">
        <f t="shared" si="877"/>
        <v>0.01</v>
      </c>
      <c r="CS188" s="184">
        <f t="shared" si="877"/>
        <v>0.01</v>
      </c>
      <c r="CT188" s="184">
        <f t="shared" si="877"/>
        <v>0.01</v>
      </c>
      <c r="CU188" s="184">
        <f t="shared" si="877"/>
        <v>0.01</v>
      </c>
      <c r="CV188" s="184">
        <f t="shared" si="877"/>
        <v>0.01</v>
      </c>
      <c r="CW188" s="184">
        <f t="shared" si="877"/>
        <v>0.01</v>
      </c>
      <c r="CX188" s="184">
        <f t="shared" si="877"/>
        <v>0.01</v>
      </c>
      <c r="CY188" s="184">
        <f t="shared" si="877"/>
        <v>0.01</v>
      </c>
      <c r="CZ188" s="184">
        <f t="shared" si="877"/>
        <v>0.01</v>
      </c>
      <c r="DA188" s="184">
        <f t="shared" si="877"/>
        <v>0.01</v>
      </c>
      <c r="DB188" s="184">
        <f t="shared" si="877"/>
        <v>0.01</v>
      </c>
      <c r="DC188" s="184">
        <f t="shared" si="877"/>
        <v>0.01</v>
      </c>
      <c r="DD188" s="184">
        <f t="shared" si="877"/>
        <v>0.01</v>
      </c>
      <c r="DE188" s="184">
        <f t="shared" si="877"/>
        <v>0.01</v>
      </c>
      <c r="DF188" s="184">
        <f t="shared" si="877"/>
        <v>0.01</v>
      </c>
      <c r="DG188" s="184">
        <f t="shared" si="877"/>
        <v>0.01</v>
      </c>
      <c r="DH188" s="184">
        <f t="shared" si="877"/>
        <v>0.01</v>
      </c>
      <c r="DI188" s="184">
        <f t="shared" si="877"/>
        <v>0.01</v>
      </c>
      <c r="DJ188" s="184">
        <f t="shared" si="877"/>
        <v>0.01</v>
      </c>
      <c r="DK188" s="184">
        <f t="shared" si="877"/>
        <v>0.01</v>
      </c>
      <c r="DL188" s="184">
        <f t="shared" si="877"/>
        <v>0.01</v>
      </c>
      <c r="DM188" s="184">
        <f t="shared" si="877"/>
        <v>0.01</v>
      </c>
      <c r="DN188" s="184">
        <f t="shared" si="877"/>
        <v>0.01</v>
      </c>
      <c r="DO188" s="184">
        <f t="shared" si="877"/>
        <v>0.01</v>
      </c>
      <c r="DP188" s="184">
        <f t="shared" si="877"/>
        <v>0.01</v>
      </c>
      <c r="DQ188" s="184">
        <f t="shared" si="877"/>
        <v>0.01</v>
      </c>
      <c r="DR188" s="184">
        <f t="shared" si="877"/>
        <v>0.01</v>
      </c>
      <c r="DS188" s="184">
        <f t="shared" si="877"/>
        <v>0.01</v>
      </c>
      <c r="DT188" s="184">
        <f t="shared" si="877"/>
        <v>0.01</v>
      </c>
      <c r="DU188" s="184">
        <f t="shared" si="877"/>
        <v>0.01</v>
      </c>
      <c r="DV188" s="184">
        <f t="shared" si="877"/>
        <v>0.01</v>
      </c>
      <c r="DW188" s="184">
        <f t="shared" si="877"/>
        <v>0.01</v>
      </c>
      <c r="DX188" s="184">
        <f t="shared" si="877"/>
        <v>0.01</v>
      </c>
      <c r="DY188" s="184">
        <f t="shared" si="877"/>
        <v>0.01</v>
      </c>
      <c r="DZ188" s="184">
        <f t="shared" si="877"/>
        <v>0.01</v>
      </c>
      <c r="EA188" s="184">
        <f t="shared" si="877"/>
        <v>0.01</v>
      </c>
      <c r="EB188" s="184">
        <f t="shared" si="877"/>
        <v>0.01</v>
      </c>
      <c r="EC188" s="184">
        <f t="shared" si="877"/>
        <v>0.01</v>
      </c>
      <c r="ED188" s="184">
        <f t="shared" si="877"/>
        <v>0.01</v>
      </c>
      <c r="EE188" s="184">
        <f t="shared" si="877"/>
        <v>0.01</v>
      </c>
      <c r="EF188" s="184">
        <f t="shared" si="877"/>
        <v>0.01</v>
      </c>
      <c r="EG188" s="184">
        <f t="shared" si="877"/>
        <v>0.01</v>
      </c>
      <c r="EH188" s="184">
        <f t="shared" si="877"/>
        <v>0.01</v>
      </c>
      <c r="EI188" s="184">
        <f t="shared" si="877"/>
        <v>0.01</v>
      </c>
      <c r="EJ188" s="184">
        <f t="shared" si="877"/>
        <v>0.01</v>
      </c>
      <c r="EK188" s="184">
        <f t="shared" ref="EK188:GV188" si="878">$H$188</f>
        <v>0.01</v>
      </c>
      <c r="EL188" s="184">
        <f t="shared" si="878"/>
        <v>0.01</v>
      </c>
      <c r="EM188" s="184">
        <f t="shared" si="878"/>
        <v>0.01</v>
      </c>
      <c r="EN188" s="184">
        <f t="shared" si="878"/>
        <v>0.01</v>
      </c>
      <c r="EO188" s="184">
        <f t="shared" si="878"/>
        <v>0.01</v>
      </c>
      <c r="EP188" s="184">
        <f t="shared" si="878"/>
        <v>0.01</v>
      </c>
      <c r="EQ188" s="184">
        <f t="shared" si="878"/>
        <v>0.01</v>
      </c>
      <c r="ER188" s="184">
        <f t="shared" si="878"/>
        <v>0.01</v>
      </c>
      <c r="ES188" s="184">
        <f t="shared" si="878"/>
        <v>0.01</v>
      </c>
      <c r="ET188" s="184">
        <f t="shared" si="878"/>
        <v>0.01</v>
      </c>
      <c r="EU188" s="184">
        <f t="shared" si="878"/>
        <v>0.01</v>
      </c>
      <c r="EV188" s="184">
        <f t="shared" si="878"/>
        <v>0.01</v>
      </c>
      <c r="EW188" s="184">
        <f t="shared" si="878"/>
        <v>0.01</v>
      </c>
      <c r="EX188" s="184">
        <f t="shared" si="878"/>
        <v>0.01</v>
      </c>
      <c r="EY188" s="184">
        <f t="shared" si="878"/>
        <v>0.01</v>
      </c>
      <c r="EZ188" s="184">
        <f t="shared" si="878"/>
        <v>0.01</v>
      </c>
      <c r="FA188" s="184">
        <f t="shared" si="878"/>
        <v>0.01</v>
      </c>
      <c r="FB188" s="184">
        <f t="shared" si="878"/>
        <v>0.01</v>
      </c>
      <c r="FC188" s="184">
        <f t="shared" si="878"/>
        <v>0.01</v>
      </c>
      <c r="FD188" s="184">
        <f t="shared" si="878"/>
        <v>0.01</v>
      </c>
      <c r="FE188" s="184">
        <f t="shared" si="878"/>
        <v>0.01</v>
      </c>
      <c r="FF188" s="184">
        <f t="shared" si="878"/>
        <v>0.01</v>
      </c>
      <c r="FG188" s="184">
        <f t="shared" si="878"/>
        <v>0.01</v>
      </c>
      <c r="FH188" s="184">
        <f t="shared" si="878"/>
        <v>0.01</v>
      </c>
      <c r="FI188" s="184">
        <f t="shared" si="878"/>
        <v>0.01</v>
      </c>
      <c r="FJ188" s="184">
        <f t="shared" si="878"/>
        <v>0.01</v>
      </c>
      <c r="FK188" s="184">
        <f t="shared" si="878"/>
        <v>0.01</v>
      </c>
      <c r="FL188" s="184">
        <f t="shared" si="878"/>
        <v>0.01</v>
      </c>
      <c r="FM188" s="184">
        <f t="shared" si="878"/>
        <v>0.01</v>
      </c>
      <c r="FN188" s="184">
        <f t="shared" si="878"/>
        <v>0.01</v>
      </c>
      <c r="FO188" s="184">
        <f t="shared" si="878"/>
        <v>0.01</v>
      </c>
      <c r="FP188" s="184">
        <f t="shared" si="878"/>
        <v>0.01</v>
      </c>
      <c r="FQ188" s="184">
        <f t="shared" si="878"/>
        <v>0.01</v>
      </c>
      <c r="FR188" s="184">
        <f t="shared" si="878"/>
        <v>0.01</v>
      </c>
      <c r="FS188" s="184">
        <f t="shared" si="878"/>
        <v>0.01</v>
      </c>
      <c r="FT188" s="184">
        <f t="shared" si="878"/>
        <v>0.01</v>
      </c>
      <c r="FU188" s="184">
        <f t="shared" si="878"/>
        <v>0.01</v>
      </c>
      <c r="FV188" s="184">
        <f t="shared" si="878"/>
        <v>0.01</v>
      </c>
      <c r="FW188" s="184">
        <f t="shared" si="878"/>
        <v>0.01</v>
      </c>
      <c r="FX188" s="184">
        <f t="shared" si="878"/>
        <v>0.01</v>
      </c>
      <c r="FY188" s="184">
        <f t="shared" si="878"/>
        <v>0.01</v>
      </c>
      <c r="FZ188" s="184">
        <f t="shared" si="878"/>
        <v>0.01</v>
      </c>
      <c r="GA188" s="184">
        <f t="shared" si="878"/>
        <v>0.01</v>
      </c>
      <c r="GB188" s="184">
        <f t="shared" si="878"/>
        <v>0.01</v>
      </c>
      <c r="GC188" s="184">
        <f t="shared" si="878"/>
        <v>0.01</v>
      </c>
      <c r="GD188" s="184">
        <f t="shared" si="878"/>
        <v>0.01</v>
      </c>
      <c r="GE188" s="184">
        <f t="shared" si="878"/>
        <v>0.01</v>
      </c>
      <c r="GF188" s="184">
        <f t="shared" si="878"/>
        <v>0.01</v>
      </c>
      <c r="GG188" s="184">
        <f t="shared" si="878"/>
        <v>0.01</v>
      </c>
      <c r="GH188" s="184">
        <f t="shared" si="878"/>
        <v>0.01</v>
      </c>
      <c r="GI188" s="184">
        <f t="shared" si="878"/>
        <v>0.01</v>
      </c>
      <c r="GJ188" s="184">
        <f t="shared" si="878"/>
        <v>0.01</v>
      </c>
      <c r="GK188" s="184">
        <f t="shared" si="878"/>
        <v>0.01</v>
      </c>
      <c r="GL188" s="184">
        <f t="shared" si="878"/>
        <v>0.01</v>
      </c>
      <c r="GM188" s="184">
        <f t="shared" si="878"/>
        <v>0.01</v>
      </c>
      <c r="GN188" s="184">
        <f t="shared" si="878"/>
        <v>0.01</v>
      </c>
      <c r="GO188" s="184">
        <f t="shared" si="878"/>
        <v>0.01</v>
      </c>
      <c r="GP188" s="184">
        <f t="shared" si="878"/>
        <v>0.01</v>
      </c>
      <c r="GQ188" s="184">
        <f t="shared" si="878"/>
        <v>0.01</v>
      </c>
      <c r="GR188" s="184">
        <f t="shared" si="878"/>
        <v>0.01</v>
      </c>
      <c r="GS188" s="184">
        <f t="shared" si="878"/>
        <v>0.01</v>
      </c>
      <c r="GT188" s="184">
        <f t="shared" si="878"/>
        <v>0.01</v>
      </c>
      <c r="GU188" s="184">
        <f t="shared" si="878"/>
        <v>0.01</v>
      </c>
      <c r="GV188" s="184">
        <f t="shared" si="878"/>
        <v>0.01</v>
      </c>
      <c r="GW188" s="184">
        <f t="shared" ref="GW188" si="879">$H$188</f>
        <v>0.01</v>
      </c>
    </row>
    <row r="189" spans="1:205" x14ac:dyDescent="0.3">
      <c r="D189" s="141" t="s">
        <v>303</v>
      </c>
      <c r="F189" s="7"/>
      <c r="L189" s="181">
        <f t="shared" ref="L189:AQ189" si="880">L186*L188*L12</f>
        <v>0</v>
      </c>
      <c r="M189" s="181">
        <f t="shared" si="880"/>
        <v>0</v>
      </c>
      <c r="N189" s="181">
        <f t="shared" si="880"/>
        <v>0</v>
      </c>
      <c r="O189" s="181">
        <f t="shared" si="880"/>
        <v>0</v>
      </c>
      <c r="P189" s="181">
        <f t="shared" si="880"/>
        <v>0</v>
      </c>
      <c r="Q189" s="181">
        <f t="shared" si="880"/>
        <v>0</v>
      </c>
      <c r="R189" s="181">
        <f t="shared" si="880"/>
        <v>0</v>
      </c>
      <c r="S189" s="181">
        <f t="shared" si="880"/>
        <v>0</v>
      </c>
      <c r="T189" s="181">
        <f t="shared" si="880"/>
        <v>0</v>
      </c>
      <c r="U189" s="181">
        <f t="shared" si="880"/>
        <v>0</v>
      </c>
      <c r="V189" s="181">
        <f t="shared" si="880"/>
        <v>0</v>
      </c>
      <c r="W189" s="181">
        <f t="shared" si="880"/>
        <v>0</v>
      </c>
      <c r="X189" s="181">
        <f t="shared" si="880"/>
        <v>0</v>
      </c>
      <c r="Y189" s="181">
        <f t="shared" si="880"/>
        <v>0</v>
      </c>
      <c r="Z189" s="181">
        <f t="shared" si="880"/>
        <v>0</v>
      </c>
      <c r="AA189" s="181">
        <f t="shared" si="880"/>
        <v>0</v>
      </c>
      <c r="AB189" s="181">
        <f t="shared" si="880"/>
        <v>0</v>
      </c>
      <c r="AC189" s="181">
        <f t="shared" si="880"/>
        <v>0</v>
      </c>
      <c r="AD189" s="181">
        <f t="shared" si="880"/>
        <v>0</v>
      </c>
      <c r="AE189" s="181">
        <f t="shared" si="880"/>
        <v>0</v>
      </c>
      <c r="AF189" s="181">
        <f t="shared" si="880"/>
        <v>0</v>
      </c>
      <c r="AG189" s="181">
        <f t="shared" si="880"/>
        <v>0</v>
      </c>
      <c r="AH189" s="181">
        <f t="shared" si="880"/>
        <v>0</v>
      </c>
      <c r="AI189" s="181">
        <f t="shared" si="880"/>
        <v>0</v>
      </c>
      <c r="AJ189" s="181">
        <f t="shared" si="880"/>
        <v>0</v>
      </c>
      <c r="AK189" s="181">
        <f t="shared" si="880"/>
        <v>0</v>
      </c>
      <c r="AL189" s="181">
        <f t="shared" si="880"/>
        <v>0</v>
      </c>
      <c r="AM189" s="181">
        <f t="shared" si="880"/>
        <v>0</v>
      </c>
      <c r="AN189" s="181">
        <f t="shared" si="880"/>
        <v>0</v>
      </c>
      <c r="AO189" s="181">
        <f t="shared" si="880"/>
        <v>0</v>
      </c>
      <c r="AP189" s="181">
        <f t="shared" si="880"/>
        <v>0</v>
      </c>
      <c r="AQ189" s="181">
        <f t="shared" si="880"/>
        <v>0</v>
      </c>
      <c r="AR189" s="181">
        <f t="shared" ref="AR189:BW189" si="881">AR186*AR188*AR12</f>
        <v>0</v>
      </c>
      <c r="AS189" s="181">
        <f t="shared" si="881"/>
        <v>0</v>
      </c>
      <c r="AT189" s="181">
        <f t="shared" si="881"/>
        <v>0</v>
      </c>
      <c r="AU189" s="181">
        <f t="shared" si="881"/>
        <v>0</v>
      </c>
      <c r="AV189" s="181">
        <f t="shared" si="881"/>
        <v>0</v>
      </c>
      <c r="AW189" s="181">
        <f t="shared" si="881"/>
        <v>0</v>
      </c>
      <c r="AX189" s="181">
        <f t="shared" si="881"/>
        <v>0</v>
      </c>
      <c r="AY189" s="181">
        <f t="shared" si="881"/>
        <v>0</v>
      </c>
      <c r="AZ189" s="181">
        <f t="shared" si="881"/>
        <v>0</v>
      </c>
      <c r="BA189" s="181">
        <f t="shared" si="881"/>
        <v>0</v>
      </c>
      <c r="BB189" s="181">
        <f t="shared" si="881"/>
        <v>0</v>
      </c>
      <c r="BC189" s="181">
        <f t="shared" si="881"/>
        <v>0</v>
      </c>
      <c r="BD189" s="181">
        <f t="shared" si="881"/>
        <v>3434000</v>
      </c>
      <c r="BE189" s="181">
        <f t="shared" si="881"/>
        <v>3434000</v>
      </c>
      <c r="BF189" s="181">
        <f t="shared" si="881"/>
        <v>3434000</v>
      </c>
      <c r="BG189" s="181">
        <f t="shared" si="881"/>
        <v>3434000</v>
      </c>
      <c r="BH189" s="181">
        <f t="shared" si="881"/>
        <v>3434000</v>
      </c>
      <c r="BI189" s="181">
        <f t="shared" si="881"/>
        <v>3434000</v>
      </c>
      <c r="BJ189" s="181">
        <f t="shared" si="881"/>
        <v>3434000</v>
      </c>
      <c r="BK189" s="181">
        <f t="shared" si="881"/>
        <v>3434000</v>
      </c>
      <c r="BL189" s="181">
        <f t="shared" si="881"/>
        <v>3434000</v>
      </c>
      <c r="BM189" s="181">
        <f t="shared" si="881"/>
        <v>3434000</v>
      </c>
      <c r="BN189" s="181">
        <f t="shared" si="881"/>
        <v>3434000</v>
      </c>
      <c r="BO189" s="181">
        <f t="shared" si="881"/>
        <v>3434000</v>
      </c>
      <c r="BP189" s="181">
        <f t="shared" si="881"/>
        <v>3434000</v>
      </c>
      <c r="BQ189" s="181">
        <f t="shared" si="881"/>
        <v>3434000</v>
      </c>
      <c r="BR189" s="181">
        <f t="shared" si="881"/>
        <v>3434000</v>
      </c>
      <c r="BS189" s="181">
        <f t="shared" si="881"/>
        <v>3434000</v>
      </c>
      <c r="BT189" s="181">
        <f t="shared" si="881"/>
        <v>3434000</v>
      </c>
      <c r="BU189" s="181">
        <f t="shared" si="881"/>
        <v>3434000</v>
      </c>
      <c r="BV189" s="181">
        <f t="shared" si="881"/>
        <v>3434000</v>
      </c>
      <c r="BW189" s="181">
        <f t="shared" si="881"/>
        <v>3434000</v>
      </c>
      <c r="BX189" s="181">
        <f t="shared" ref="BX189:DC189" si="882">BX186*BX188*BX12</f>
        <v>3434000</v>
      </c>
      <c r="BY189" s="181">
        <f t="shared" si="882"/>
        <v>3434000</v>
      </c>
      <c r="BZ189" s="181">
        <f t="shared" si="882"/>
        <v>3434000</v>
      </c>
      <c r="CA189" s="181">
        <f t="shared" si="882"/>
        <v>3434000</v>
      </c>
      <c r="CB189" s="181">
        <f t="shared" si="882"/>
        <v>3434000</v>
      </c>
      <c r="CC189" s="181">
        <f t="shared" si="882"/>
        <v>3434000</v>
      </c>
      <c r="CD189" s="181">
        <f t="shared" si="882"/>
        <v>3434000</v>
      </c>
      <c r="CE189" s="181">
        <f t="shared" si="882"/>
        <v>3434000</v>
      </c>
      <c r="CF189" s="181">
        <f t="shared" si="882"/>
        <v>3434000</v>
      </c>
      <c r="CG189" s="181">
        <f t="shared" si="882"/>
        <v>3434000</v>
      </c>
      <c r="CH189" s="181">
        <f t="shared" si="882"/>
        <v>3434000</v>
      </c>
      <c r="CI189" s="181">
        <f t="shared" si="882"/>
        <v>3434000</v>
      </c>
      <c r="CJ189" s="181">
        <f t="shared" si="882"/>
        <v>3434000</v>
      </c>
      <c r="CK189" s="181">
        <f t="shared" si="882"/>
        <v>3434000</v>
      </c>
      <c r="CL189" s="181">
        <f t="shared" si="882"/>
        <v>3434000</v>
      </c>
      <c r="CM189" s="181">
        <f t="shared" si="882"/>
        <v>3434000</v>
      </c>
      <c r="CN189" s="181">
        <f t="shared" si="882"/>
        <v>3434000</v>
      </c>
      <c r="CO189" s="181">
        <f t="shared" si="882"/>
        <v>3434000</v>
      </c>
      <c r="CP189" s="181">
        <f t="shared" si="882"/>
        <v>3434000</v>
      </c>
      <c r="CQ189" s="181">
        <f t="shared" si="882"/>
        <v>3434000</v>
      </c>
      <c r="CR189" s="181">
        <f t="shared" si="882"/>
        <v>3434000</v>
      </c>
      <c r="CS189" s="181">
        <f t="shared" si="882"/>
        <v>3434000</v>
      </c>
      <c r="CT189" s="181">
        <f t="shared" si="882"/>
        <v>3434000</v>
      </c>
      <c r="CU189" s="181">
        <f t="shared" si="882"/>
        <v>3434000</v>
      </c>
      <c r="CV189" s="181">
        <f t="shared" si="882"/>
        <v>3434000</v>
      </c>
      <c r="CW189" s="181">
        <f t="shared" si="882"/>
        <v>3434000</v>
      </c>
      <c r="CX189" s="181">
        <f t="shared" si="882"/>
        <v>3434000</v>
      </c>
      <c r="CY189" s="181">
        <f t="shared" si="882"/>
        <v>3434000</v>
      </c>
      <c r="CZ189" s="181">
        <f t="shared" si="882"/>
        <v>3434000</v>
      </c>
      <c r="DA189" s="181">
        <f t="shared" si="882"/>
        <v>3434000</v>
      </c>
      <c r="DB189" s="181">
        <f t="shared" si="882"/>
        <v>3434000</v>
      </c>
      <c r="DC189" s="181">
        <f t="shared" si="882"/>
        <v>3434000</v>
      </c>
      <c r="DD189" s="181">
        <f t="shared" ref="DD189:EI189" si="883">DD186*DD188*DD12</f>
        <v>3434000</v>
      </c>
      <c r="DE189" s="181">
        <f t="shared" si="883"/>
        <v>3434000</v>
      </c>
      <c r="DF189" s="181">
        <f t="shared" si="883"/>
        <v>3434000</v>
      </c>
      <c r="DG189" s="181">
        <f t="shared" si="883"/>
        <v>3434000</v>
      </c>
      <c r="DH189" s="181">
        <f t="shared" si="883"/>
        <v>3434000</v>
      </c>
      <c r="DI189" s="181">
        <f t="shared" si="883"/>
        <v>3434000</v>
      </c>
      <c r="DJ189" s="181">
        <f t="shared" si="883"/>
        <v>3434000</v>
      </c>
      <c r="DK189" s="181">
        <f t="shared" si="883"/>
        <v>3434000</v>
      </c>
      <c r="DL189" s="181">
        <f t="shared" si="883"/>
        <v>3434000</v>
      </c>
      <c r="DM189" s="181">
        <f t="shared" si="883"/>
        <v>3434000</v>
      </c>
      <c r="DN189" s="181">
        <f t="shared" si="883"/>
        <v>3434000</v>
      </c>
      <c r="DO189" s="181">
        <f t="shared" si="883"/>
        <v>3434000</v>
      </c>
      <c r="DP189" s="181">
        <f t="shared" si="883"/>
        <v>3434000</v>
      </c>
      <c r="DQ189" s="181">
        <f t="shared" si="883"/>
        <v>3434000</v>
      </c>
      <c r="DR189" s="181">
        <f t="shared" si="883"/>
        <v>3434000</v>
      </c>
      <c r="DS189" s="181">
        <f t="shared" si="883"/>
        <v>3434000</v>
      </c>
      <c r="DT189" s="181">
        <f t="shared" si="883"/>
        <v>3434000</v>
      </c>
      <c r="DU189" s="181">
        <f t="shared" si="883"/>
        <v>3434000</v>
      </c>
      <c r="DV189" s="181">
        <f t="shared" si="883"/>
        <v>3434000</v>
      </c>
      <c r="DW189" s="181">
        <f t="shared" si="883"/>
        <v>3434000</v>
      </c>
      <c r="DX189" s="181">
        <f t="shared" si="883"/>
        <v>3434000</v>
      </c>
      <c r="DY189" s="181">
        <f t="shared" si="883"/>
        <v>3434000</v>
      </c>
      <c r="DZ189" s="181">
        <f t="shared" si="883"/>
        <v>3434000</v>
      </c>
      <c r="EA189" s="181">
        <f t="shared" si="883"/>
        <v>3434000</v>
      </c>
      <c r="EB189" s="181">
        <f t="shared" si="883"/>
        <v>3434000</v>
      </c>
      <c r="EC189" s="181">
        <f t="shared" si="883"/>
        <v>3434000</v>
      </c>
      <c r="ED189" s="181">
        <f t="shared" si="883"/>
        <v>3434000</v>
      </c>
      <c r="EE189" s="181">
        <f t="shared" si="883"/>
        <v>3434000</v>
      </c>
      <c r="EF189" s="181">
        <f t="shared" si="883"/>
        <v>3434000</v>
      </c>
      <c r="EG189" s="181">
        <f t="shared" si="883"/>
        <v>3434000</v>
      </c>
      <c r="EH189" s="181">
        <f t="shared" si="883"/>
        <v>3434000</v>
      </c>
      <c r="EI189" s="181">
        <f t="shared" si="883"/>
        <v>3434000</v>
      </c>
      <c r="EJ189" s="181">
        <f t="shared" ref="EJ189:FO189" si="884">EJ186*EJ188*EJ12</f>
        <v>3434000</v>
      </c>
      <c r="EK189" s="181">
        <f t="shared" si="884"/>
        <v>3434000</v>
      </c>
      <c r="EL189" s="181">
        <f t="shared" si="884"/>
        <v>3434000</v>
      </c>
      <c r="EM189" s="181">
        <f t="shared" si="884"/>
        <v>3434000</v>
      </c>
      <c r="EN189" s="181">
        <f t="shared" si="884"/>
        <v>3434000</v>
      </c>
      <c r="EO189" s="181">
        <f t="shared" si="884"/>
        <v>3434000</v>
      </c>
      <c r="EP189" s="181">
        <f t="shared" si="884"/>
        <v>3434000</v>
      </c>
      <c r="EQ189" s="181">
        <f t="shared" si="884"/>
        <v>3434000</v>
      </c>
      <c r="ER189" s="181">
        <f t="shared" si="884"/>
        <v>3434000</v>
      </c>
      <c r="ES189" s="181">
        <f t="shared" si="884"/>
        <v>3434000</v>
      </c>
      <c r="ET189" s="181">
        <f t="shared" si="884"/>
        <v>3434000</v>
      </c>
      <c r="EU189" s="181">
        <f t="shared" si="884"/>
        <v>3434000</v>
      </c>
      <c r="EV189" s="181">
        <f t="shared" si="884"/>
        <v>3434000</v>
      </c>
      <c r="EW189" s="181">
        <f t="shared" si="884"/>
        <v>3434000</v>
      </c>
      <c r="EX189" s="181">
        <f t="shared" si="884"/>
        <v>3434000</v>
      </c>
      <c r="EY189" s="181">
        <f t="shared" si="884"/>
        <v>3434000</v>
      </c>
      <c r="EZ189" s="181">
        <f t="shared" si="884"/>
        <v>0</v>
      </c>
      <c r="FA189" s="181">
        <f t="shared" si="884"/>
        <v>0</v>
      </c>
      <c r="FB189" s="181">
        <f t="shared" si="884"/>
        <v>0</v>
      </c>
      <c r="FC189" s="181">
        <f t="shared" si="884"/>
        <v>0</v>
      </c>
      <c r="FD189" s="181">
        <f t="shared" si="884"/>
        <v>0</v>
      </c>
      <c r="FE189" s="181">
        <f t="shared" si="884"/>
        <v>0</v>
      </c>
      <c r="FF189" s="181">
        <f t="shared" si="884"/>
        <v>0</v>
      </c>
      <c r="FG189" s="181">
        <f t="shared" si="884"/>
        <v>0</v>
      </c>
      <c r="FH189" s="181">
        <f t="shared" si="884"/>
        <v>0</v>
      </c>
      <c r="FI189" s="181">
        <f t="shared" si="884"/>
        <v>0</v>
      </c>
      <c r="FJ189" s="181">
        <f t="shared" si="884"/>
        <v>0</v>
      </c>
      <c r="FK189" s="181">
        <f t="shared" si="884"/>
        <v>0</v>
      </c>
      <c r="FL189" s="181">
        <f t="shared" si="884"/>
        <v>0</v>
      </c>
      <c r="FM189" s="181">
        <f t="shared" si="884"/>
        <v>0</v>
      </c>
      <c r="FN189" s="181">
        <f t="shared" si="884"/>
        <v>0</v>
      </c>
      <c r="FO189" s="181">
        <f t="shared" si="884"/>
        <v>0</v>
      </c>
      <c r="FP189" s="181">
        <f t="shared" ref="FP189:GU189" si="885">FP186*FP188*FP12</f>
        <v>0</v>
      </c>
      <c r="FQ189" s="181">
        <f t="shared" si="885"/>
        <v>0</v>
      </c>
      <c r="FR189" s="181">
        <f t="shared" si="885"/>
        <v>0</v>
      </c>
      <c r="FS189" s="181">
        <f t="shared" si="885"/>
        <v>0</v>
      </c>
      <c r="FT189" s="181">
        <f t="shared" si="885"/>
        <v>0</v>
      </c>
      <c r="FU189" s="181">
        <f t="shared" si="885"/>
        <v>0</v>
      </c>
      <c r="FV189" s="181">
        <f t="shared" si="885"/>
        <v>0</v>
      </c>
      <c r="FW189" s="181">
        <f t="shared" si="885"/>
        <v>0</v>
      </c>
      <c r="FX189" s="181">
        <f t="shared" si="885"/>
        <v>0</v>
      </c>
      <c r="FY189" s="181">
        <f t="shared" si="885"/>
        <v>0</v>
      </c>
      <c r="FZ189" s="181">
        <f t="shared" si="885"/>
        <v>0</v>
      </c>
      <c r="GA189" s="181">
        <f t="shared" si="885"/>
        <v>0</v>
      </c>
      <c r="GB189" s="181">
        <f t="shared" si="885"/>
        <v>0</v>
      </c>
      <c r="GC189" s="181">
        <f t="shared" si="885"/>
        <v>0</v>
      </c>
      <c r="GD189" s="181">
        <f t="shared" si="885"/>
        <v>0</v>
      </c>
      <c r="GE189" s="181">
        <f t="shared" si="885"/>
        <v>0</v>
      </c>
      <c r="GF189" s="181">
        <f t="shared" si="885"/>
        <v>0</v>
      </c>
      <c r="GG189" s="181">
        <f t="shared" si="885"/>
        <v>0</v>
      </c>
      <c r="GH189" s="181">
        <f t="shared" si="885"/>
        <v>0</v>
      </c>
      <c r="GI189" s="181">
        <f t="shared" si="885"/>
        <v>0</v>
      </c>
      <c r="GJ189" s="181">
        <f t="shared" si="885"/>
        <v>0</v>
      </c>
      <c r="GK189" s="181">
        <f t="shared" si="885"/>
        <v>0</v>
      </c>
      <c r="GL189" s="181">
        <f t="shared" si="885"/>
        <v>0</v>
      </c>
      <c r="GM189" s="181">
        <f t="shared" si="885"/>
        <v>0</v>
      </c>
      <c r="GN189" s="181">
        <f t="shared" si="885"/>
        <v>0</v>
      </c>
      <c r="GO189" s="181">
        <f t="shared" si="885"/>
        <v>0</v>
      </c>
      <c r="GP189" s="181">
        <f t="shared" si="885"/>
        <v>0</v>
      </c>
      <c r="GQ189" s="181">
        <f t="shared" si="885"/>
        <v>0</v>
      </c>
      <c r="GR189" s="181">
        <f t="shared" si="885"/>
        <v>0</v>
      </c>
      <c r="GS189" s="181">
        <f t="shared" si="885"/>
        <v>0</v>
      </c>
      <c r="GT189" s="181">
        <f t="shared" si="885"/>
        <v>0</v>
      </c>
      <c r="GU189" s="181">
        <f t="shared" si="885"/>
        <v>0</v>
      </c>
      <c r="GV189" s="181">
        <f t="shared" ref="GV189:GW189" si="886">GV186*GV188*GV12</f>
        <v>0</v>
      </c>
      <c r="GW189" s="181">
        <f t="shared" si="886"/>
        <v>0</v>
      </c>
    </row>
    <row r="190" spans="1:205" x14ac:dyDescent="0.3">
      <c r="F190" s="7"/>
      <c r="L190" s="181"/>
      <c r="M190" s="181"/>
      <c r="N190" s="181"/>
      <c r="O190" s="181"/>
      <c r="P190" s="181"/>
      <c r="Q190" s="181"/>
      <c r="R190" s="181"/>
      <c r="S190" s="181"/>
      <c r="T190" s="181"/>
      <c r="U190" s="181"/>
      <c r="V190" s="181"/>
      <c r="W190" s="181"/>
      <c r="X190" s="181"/>
      <c r="Y190" s="181"/>
      <c r="Z190" s="181"/>
      <c r="AA190" s="181"/>
      <c r="AB190" s="181"/>
      <c r="AC190" s="181"/>
      <c r="AD190" s="181"/>
      <c r="AE190" s="181"/>
      <c r="AF190" s="181"/>
      <c r="AG190" s="181"/>
      <c r="AH190" s="181"/>
      <c r="AI190" s="181"/>
      <c r="AJ190" s="181"/>
      <c r="AK190" s="181"/>
      <c r="AL190" s="181"/>
      <c r="AM190" s="181"/>
      <c r="AN190" s="181"/>
      <c r="AO190" s="181"/>
      <c r="AP190" s="181"/>
      <c r="AQ190" s="181"/>
      <c r="AR190" s="181"/>
      <c r="AS190" s="181"/>
      <c r="AT190" s="181"/>
      <c r="AU190" s="181"/>
      <c r="AV190" s="181"/>
      <c r="AW190" s="181"/>
      <c r="AX190" s="181"/>
      <c r="AY190" s="181"/>
      <c r="AZ190" s="181"/>
      <c r="BA190" s="181"/>
      <c r="BB190" s="181"/>
      <c r="BC190" s="181"/>
      <c r="BD190" s="181"/>
      <c r="BE190" s="181"/>
      <c r="BF190" s="181"/>
      <c r="BG190" s="181"/>
      <c r="BH190" s="181"/>
      <c r="BI190" s="181"/>
      <c r="BJ190" s="181"/>
      <c r="BK190" s="181"/>
      <c r="BL190" s="181"/>
      <c r="BM190" s="181"/>
      <c r="BN190" s="181"/>
      <c r="BO190" s="181"/>
      <c r="BP190" s="181"/>
      <c r="BQ190" s="181"/>
      <c r="BR190" s="181"/>
      <c r="BS190" s="181"/>
      <c r="BT190" s="181"/>
      <c r="BU190" s="181"/>
      <c r="BV190" s="181"/>
      <c r="BW190" s="181"/>
      <c r="BX190" s="181"/>
      <c r="BY190" s="181"/>
      <c r="BZ190" s="181"/>
      <c r="CA190" s="181"/>
      <c r="CB190" s="181"/>
      <c r="CC190" s="181"/>
      <c r="CD190" s="181"/>
      <c r="CE190" s="181"/>
      <c r="CF190" s="181"/>
      <c r="CG190" s="181"/>
      <c r="CH190" s="181"/>
      <c r="CI190" s="181"/>
      <c r="CJ190" s="181"/>
      <c r="CK190" s="181"/>
      <c r="CL190" s="181"/>
      <c r="CM190" s="181"/>
      <c r="CN190" s="181"/>
      <c r="CO190" s="181"/>
      <c r="CP190" s="181"/>
      <c r="CQ190" s="181"/>
      <c r="CR190" s="181"/>
      <c r="CS190" s="181"/>
      <c r="CT190" s="181"/>
      <c r="CU190" s="181"/>
      <c r="CV190" s="181"/>
      <c r="CW190" s="181"/>
      <c r="CX190" s="181"/>
      <c r="CY190" s="181"/>
      <c r="CZ190" s="181"/>
      <c r="DA190" s="181"/>
      <c r="DB190" s="181"/>
      <c r="DC190" s="181"/>
      <c r="DD190" s="181"/>
      <c r="DE190" s="181"/>
      <c r="DF190" s="181"/>
      <c r="DG190" s="181"/>
      <c r="DH190" s="181"/>
      <c r="DI190" s="181"/>
      <c r="DJ190" s="181"/>
      <c r="DK190" s="181"/>
      <c r="DL190" s="181"/>
      <c r="DM190" s="181"/>
      <c r="DN190" s="181"/>
      <c r="DO190" s="181"/>
      <c r="DP190" s="181"/>
      <c r="DQ190" s="181"/>
      <c r="DR190" s="181"/>
      <c r="DS190" s="181"/>
      <c r="DT190" s="181"/>
      <c r="DU190" s="181"/>
      <c r="DV190" s="181"/>
      <c r="DW190" s="181"/>
      <c r="DX190" s="181"/>
      <c r="DY190" s="181"/>
      <c r="DZ190" s="181"/>
      <c r="EA190" s="181"/>
      <c r="EB190" s="181"/>
      <c r="EC190" s="181"/>
      <c r="ED190" s="181"/>
      <c r="EE190" s="181"/>
      <c r="EF190" s="181"/>
      <c r="EG190" s="181"/>
      <c r="EH190" s="181"/>
      <c r="EI190" s="181"/>
      <c r="EJ190" s="181"/>
      <c r="EK190" s="181"/>
      <c r="EL190" s="181"/>
      <c r="EM190" s="181"/>
      <c r="EN190" s="181"/>
      <c r="EO190" s="181"/>
      <c r="EP190" s="181"/>
      <c r="EQ190" s="181"/>
      <c r="ER190" s="181"/>
      <c r="ES190" s="181"/>
      <c r="ET190" s="181"/>
      <c r="EU190" s="181"/>
      <c r="EV190" s="181"/>
      <c r="EW190" s="181"/>
      <c r="EX190" s="181"/>
      <c r="EY190" s="181"/>
      <c r="EZ190" s="181"/>
      <c r="FA190" s="181"/>
      <c r="FB190" s="181"/>
      <c r="FC190" s="181"/>
      <c r="FD190" s="181"/>
      <c r="FE190" s="181"/>
      <c r="FF190" s="181"/>
      <c r="FG190" s="181"/>
      <c r="FH190" s="181"/>
      <c r="FI190" s="181"/>
      <c r="FJ190" s="181"/>
      <c r="FK190" s="181"/>
      <c r="FL190" s="181"/>
      <c r="FM190" s="181"/>
      <c r="FN190" s="181"/>
      <c r="FO190" s="181"/>
      <c r="FP190" s="181"/>
      <c r="FQ190" s="181"/>
      <c r="FR190" s="181"/>
      <c r="FS190" s="181"/>
      <c r="FT190" s="181"/>
      <c r="FU190" s="181"/>
      <c r="FV190" s="181"/>
      <c r="FW190" s="181"/>
      <c r="FX190" s="181"/>
      <c r="FY190" s="181"/>
      <c r="FZ190" s="181"/>
      <c r="GA190" s="181"/>
      <c r="GB190" s="181"/>
      <c r="GC190" s="181"/>
      <c r="GD190" s="181"/>
      <c r="GE190" s="181"/>
      <c r="GF190" s="181"/>
      <c r="GG190" s="181"/>
      <c r="GH190" s="181"/>
      <c r="GI190" s="181"/>
      <c r="GJ190" s="181"/>
      <c r="GK190" s="181"/>
      <c r="GL190" s="181"/>
      <c r="GM190" s="181"/>
      <c r="GN190" s="181"/>
      <c r="GO190" s="181"/>
      <c r="GP190" s="181"/>
      <c r="GQ190" s="181"/>
      <c r="GR190" s="181"/>
      <c r="GS190" s="181"/>
      <c r="GT190" s="181"/>
      <c r="GU190" s="181"/>
      <c r="GV190" s="181"/>
      <c r="GW190" s="181"/>
    </row>
    <row r="191" spans="1:205" x14ac:dyDescent="0.3">
      <c r="D191" s="141" t="s">
        <v>304</v>
      </c>
      <c r="F191" s="7"/>
      <c r="L191" s="181">
        <f>K191+L189</f>
        <v>0</v>
      </c>
      <c r="M191" s="181">
        <f t="shared" ref="M191:BX191" si="887">L191+M189</f>
        <v>0</v>
      </c>
      <c r="N191" s="181">
        <f t="shared" si="887"/>
        <v>0</v>
      </c>
      <c r="O191" s="181">
        <f t="shared" si="887"/>
        <v>0</v>
      </c>
      <c r="P191" s="181">
        <f t="shared" si="887"/>
        <v>0</v>
      </c>
      <c r="Q191" s="181">
        <f t="shared" si="887"/>
        <v>0</v>
      </c>
      <c r="R191" s="181">
        <f t="shared" si="887"/>
        <v>0</v>
      </c>
      <c r="S191" s="181">
        <f t="shared" si="887"/>
        <v>0</v>
      </c>
      <c r="T191" s="181">
        <f t="shared" si="887"/>
        <v>0</v>
      </c>
      <c r="U191" s="181">
        <f t="shared" si="887"/>
        <v>0</v>
      </c>
      <c r="V191" s="181">
        <f t="shared" si="887"/>
        <v>0</v>
      </c>
      <c r="W191" s="181">
        <f t="shared" si="887"/>
        <v>0</v>
      </c>
      <c r="X191" s="181">
        <f t="shared" si="887"/>
        <v>0</v>
      </c>
      <c r="Y191" s="181">
        <f t="shared" si="887"/>
        <v>0</v>
      </c>
      <c r="Z191" s="181">
        <f t="shared" si="887"/>
        <v>0</v>
      </c>
      <c r="AA191" s="181">
        <f t="shared" si="887"/>
        <v>0</v>
      </c>
      <c r="AB191" s="181">
        <f t="shared" si="887"/>
        <v>0</v>
      </c>
      <c r="AC191" s="181">
        <f t="shared" si="887"/>
        <v>0</v>
      </c>
      <c r="AD191" s="181">
        <f t="shared" si="887"/>
        <v>0</v>
      </c>
      <c r="AE191" s="181">
        <f t="shared" si="887"/>
        <v>0</v>
      </c>
      <c r="AF191" s="181">
        <f t="shared" si="887"/>
        <v>0</v>
      </c>
      <c r="AG191" s="181">
        <f t="shared" si="887"/>
        <v>0</v>
      </c>
      <c r="AH191" s="181">
        <f t="shared" si="887"/>
        <v>0</v>
      </c>
      <c r="AI191" s="181">
        <f t="shared" si="887"/>
        <v>0</v>
      </c>
      <c r="AJ191" s="181">
        <f t="shared" si="887"/>
        <v>0</v>
      </c>
      <c r="AK191" s="181">
        <f t="shared" si="887"/>
        <v>0</v>
      </c>
      <c r="AL191" s="181">
        <f t="shared" si="887"/>
        <v>0</v>
      </c>
      <c r="AM191" s="181">
        <f t="shared" si="887"/>
        <v>0</v>
      </c>
      <c r="AN191" s="181">
        <f t="shared" si="887"/>
        <v>0</v>
      </c>
      <c r="AO191" s="181">
        <f t="shared" si="887"/>
        <v>0</v>
      </c>
      <c r="AP191" s="181">
        <f t="shared" si="887"/>
        <v>0</v>
      </c>
      <c r="AQ191" s="181">
        <f t="shared" si="887"/>
        <v>0</v>
      </c>
      <c r="AR191" s="181">
        <f t="shared" si="887"/>
        <v>0</v>
      </c>
      <c r="AS191" s="181">
        <f t="shared" si="887"/>
        <v>0</v>
      </c>
      <c r="AT191" s="181">
        <f t="shared" si="887"/>
        <v>0</v>
      </c>
      <c r="AU191" s="181">
        <f t="shared" si="887"/>
        <v>0</v>
      </c>
      <c r="AV191" s="181">
        <f t="shared" si="887"/>
        <v>0</v>
      </c>
      <c r="AW191" s="181">
        <f t="shared" si="887"/>
        <v>0</v>
      </c>
      <c r="AX191" s="181">
        <f t="shared" si="887"/>
        <v>0</v>
      </c>
      <c r="AY191" s="181">
        <f t="shared" si="887"/>
        <v>0</v>
      </c>
      <c r="AZ191" s="181">
        <f t="shared" si="887"/>
        <v>0</v>
      </c>
      <c r="BA191" s="181">
        <f t="shared" si="887"/>
        <v>0</v>
      </c>
      <c r="BB191" s="181">
        <f t="shared" si="887"/>
        <v>0</v>
      </c>
      <c r="BC191" s="181">
        <f t="shared" si="887"/>
        <v>0</v>
      </c>
      <c r="BD191" s="181">
        <f t="shared" si="887"/>
        <v>3434000</v>
      </c>
      <c r="BE191" s="181">
        <f t="shared" si="887"/>
        <v>6868000</v>
      </c>
      <c r="BF191" s="181">
        <f t="shared" si="887"/>
        <v>10302000</v>
      </c>
      <c r="BG191" s="181">
        <f t="shared" si="887"/>
        <v>13736000</v>
      </c>
      <c r="BH191" s="181">
        <f t="shared" si="887"/>
        <v>17170000</v>
      </c>
      <c r="BI191" s="181">
        <f t="shared" si="887"/>
        <v>20604000</v>
      </c>
      <c r="BJ191" s="181">
        <f t="shared" si="887"/>
        <v>24038000</v>
      </c>
      <c r="BK191" s="181">
        <f t="shared" si="887"/>
        <v>27472000</v>
      </c>
      <c r="BL191" s="181">
        <f t="shared" si="887"/>
        <v>30906000</v>
      </c>
      <c r="BM191" s="181">
        <f t="shared" si="887"/>
        <v>34340000</v>
      </c>
      <c r="BN191" s="181">
        <f t="shared" si="887"/>
        <v>37774000</v>
      </c>
      <c r="BO191" s="181">
        <f t="shared" si="887"/>
        <v>41208000</v>
      </c>
      <c r="BP191" s="181">
        <f t="shared" si="887"/>
        <v>44642000</v>
      </c>
      <c r="BQ191" s="181">
        <f t="shared" si="887"/>
        <v>48076000</v>
      </c>
      <c r="BR191" s="181">
        <f t="shared" si="887"/>
        <v>51510000</v>
      </c>
      <c r="BS191" s="181">
        <f t="shared" si="887"/>
        <v>54944000</v>
      </c>
      <c r="BT191" s="181">
        <f t="shared" si="887"/>
        <v>58378000</v>
      </c>
      <c r="BU191" s="181">
        <f t="shared" si="887"/>
        <v>61812000</v>
      </c>
      <c r="BV191" s="181">
        <f t="shared" si="887"/>
        <v>65246000</v>
      </c>
      <c r="BW191" s="181">
        <f t="shared" si="887"/>
        <v>68680000</v>
      </c>
      <c r="BX191" s="181">
        <f t="shared" si="887"/>
        <v>72114000</v>
      </c>
      <c r="BY191" s="181">
        <f t="shared" ref="BY191:EJ191" si="888">BX191+BY189</f>
        <v>75548000</v>
      </c>
      <c r="BZ191" s="181">
        <f t="shared" si="888"/>
        <v>78982000</v>
      </c>
      <c r="CA191" s="181">
        <f t="shared" si="888"/>
        <v>82416000</v>
      </c>
      <c r="CB191" s="181">
        <f t="shared" si="888"/>
        <v>85850000</v>
      </c>
      <c r="CC191" s="181">
        <f t="shared" si="888"/>
        <v>89284000</v>
      </c>
      <c r="CD191" s="181">
        <f t="shared" si="888"/>
        <v>92718000</v>
      </c>
      <c r="CE191" s="181">
        <f t="shared" si="888"/>
        <v>96152000</v>
      </c>
      <c r="CF191" s="181">
        <f t="shared" si="888"/>
        <v>99586000</v>
      </c>
      <c r="CG191" s="181">
        <f t="shared" si="888"/>
        <v>103020000</v>
      </c>
      <c r="CH191" s="181">
        <f t="shared" si="888"/>
        <v>106454000</v>
      </c>
      <c r="CI191" s="181">
        <f t="shared" si="888"/>
        <v>109888000</v>
      </c>
      <c r="CJ191" s="181">
        <f t="shared" si="888"/>
        <v>113322000</v>
      </c>
      <c r="CK191" s="181">
        <f t="shared" si="888"/>
        <v>116756000</v>
      </c>
      <c r="CL191" s="181">
        <f t="shared" si="888"/>
        <v>120190000</v>
      </c>
      <c r="CM191" s="181">
        <f t="shared" si="888"/>
        <v>123624000</v>
      </c>
      <c r="CN191" s="181">
        <f t="shared" si="888"/>
        <v>127058000</v>
      </c>
      <c r="CO191" s="181">
        <f t="shared" si="888"/>
        <v>130492000</v>
      </c>
      <c r="CP191" s="181">
        <f t="shared" si="888"/>
        <v>133926000</v>
      </c>
      <c r="CQ191" s="181">
        <f t="shared" si="888"/>
        <v>137360000</v>
      </c>
      <c r="CR191" s="181">
        <f t="shared" si="888"/>
        <v>140794000</v>
      </c>
      <c r="CS191" s="181">
        <f t="shared" si="888"/>
        <v>144228000</v>
      </c>
      <c r="CT191" s="181">
        <f t="shared" si="888"/>
        <v>147662000</v>
      </c>
      <c r="CU191" s="181">
        <f t="shared" si="888"/>
        <v>151096000</v>
      </c>
      <c r="CV191" s="181">
        <f t="shared" si="888"/>
        <v>154530000</v>
      </c>
      <c r="CW191" s="181">
        <f t="shared" si="888"/>
        <v>157964000</v>
      </c>
      <c r="CX191" s="181">
        <f t="shared" si="888"/>
        <v>161398000</v>
      </c>
      <c r="CY191" s="181">
        <f t="shared" si="888"/>
        <v>164832000</v>
      </c>
      <c r="CZ191" s="181">
        <f t="shared" si="888"/>
        <v>168266000</v>
      </c>
      <c r="DA191" s="181">
        <f t="shared" si="888"/>
        <v>171700000</v>
      </c>
      <c r="DB191" s="181">
        <f t="shared" si="888"/>
        <v>175134000</v>
      </c>
      <c r="DC191" s="181">
        <f t="shared" si="888"/>
        <v>178568000</v>
      </c>
      <c r="DD191" s="181">
        <f t="shared" si="888"/>
        <v>182002000</v>
      </c>
      <c r="DE191" s="181">
        <f t="shared" si="888"/>
        <v>185436000</v>
      </c>
      <c r="DF191" s="181">
        <f t="shared" si="888"/>
        <v>188870000</v>
      </c>
      <c r="DG191" s="181">
        <f t="shared" si="888"/>
        <v>192304000</v>
      </c>
      <c r="DH191" s="181">
        <f t="shared" si="888"/>
        <v>195738000</v>
      </c>
      <c r="DI191" s="181">
        <f t="shared" si="888"/>
        <v>199172000</v>
      </c>
      <c r="DJ191" s="181">
        <f t="shared" si="888"/>
        <v>202606000</v>
      </c>
      <c r="DK191" s="181">
        <f t="shared" si="888"/>
        <v>206040000</v>
      </c>
      <c r="DL191" s="181">
        <f t="shared" si="888"/>
        <v>209474000</v>
      </c>
      <c r="DM191" s="181">
        <f t="shared" si="888"/>
        <v>212908000</v>
      </c>
      <c r="DN191" s="181">
        <f t="shared" si="888"/>
        <v>216342000</v>
      </c>
      <c r="DO191" s="181">
        <f t="shared" si="888"/>
        <v>219776000</v>
      </c>
      <c r="DP191" s="181">
        <f t="shared" si="888"/>
        <v>223210000</v>
      </c>
      <c r="DQ191" s="181">
        <f t="shared" si="888"/>
        <v>226644000</v>
      </c>
      <c r="DR191" s="181">
        <f t="shared" si="888"/>
        <v>230078000</v>
      </c>
      <c r="DS191" s="181">
        <f t="shared" si="888"/>
        <v>233512000</v>
      </c>
      <c r="DT191" s="181">
        <f t="shared" si="888"/>
        <v>236946000</v>
      </c>
      <c r="DU191" s="181">
        <f t="shared" si="888"/>
        <v>240380000</v>
      </c>
      <c r="DV191" s="181">
        <f t="shared" si="888"/>
        <v>243814000</v>
      </c>
      <c r="DW191" s="181">
        <f t="shared" si="888"/>
        <v>247248000</v>
      </c>
      <c r="DX191" s="181">
        <f t="shared" si="888"/>
        <v>250682000</v>
      </c>
      <c r="DY191" s="181">
        <f t="shared" si="888"/>
        <v>254116000</v>
      </c>
      <c r="DZ191" s="181">
        <f t="shared" si="888"/>
        <v>257550000</v>
      </c>
      <c r="EA191" s="181">
        <f t="shared" si="888"/>
        <v>260984000</v>
      </c>
      <c r="EB191" s="181">
        <f t="shared" si="888"/>
        <v>264418000</v>
      </c>
      <c r="EC191" s="181">
        <f t="shared" si="888"/>
        <v>267852000</v>
      </c>
      <c r="ED191" s="181">
        <f t="shared" si="888"/>
        <v>271286000</v>
      </c>
      <c r="EE191" s="181">
        <f t="shared" si="888"/>
        <v>274720000</v>
      </c>
      <c r="EF191" s="181">
        <f t="shared" si="888"/>
        <v>278154000</v>
      </c>
      <c r="EG191" s="181">
        <f t="shared" si="888"/>
        <v>281588000</v>
      </c>
      <c r="EH191" s="181">
        <f t="shared" si="888"/>
        <v>285022000</v>
      </c>
      <c r="EI191" s="181">
        <f t="shared" si="888"/>
        <v>288456000</v>
      </c>
      <c r="EJ191" s="181">
        <f t="shared" si="888"/>
        <v>291890000</v>
      </c>
      <c r="EK191" s="181">
        <f t="shared" ref="EK191:EZ191" si="889">EJ191+EK189</f>
        <v>295324000</v>
      </c>
      <c r="EL191" s="181">
        <f t="shared" si="889"/>
        <v>298758000</v>
      </c>
      <c r="EM191" s="181">
        <f t="shared" si="889"/>
        <v>302192000</v>
      </c>
      <c r="EN191" s="181">
        <f t="shared" si="889"/>
        <v>305626000</v>
      </c>
      <c r="EO191" s="181">
        <f t="shared" si="889"/>
        <v>309060000</v>
      </c>
      <c r="EP191" s="181">
        <f t="shared" si="889"/>
        <v>312494000</v>
      </c>
      <c r="EQ191" s="181">
        <f t="shared" si="889"/>
        <v>315928000</v>
      </c>
      <c r="ER191" s="181">
        <f t="shared" si="889"/>
        <v>319362000</v>
      </c>
      <c r="ES191" s="181">
        <f t="shared" si="889"/>
        <v>322796000</v>
      </c>
      <c r="ET191" s="181">
        <f t="shared" si="889"/>
        <v>326230000</v>
      </c>
      <c r="EU191" s="181">
        <f t="shared" si="889"/>
        <v>329664000</v>
      </c>
      <c r="EV191" s="181">
        <f t="shared" si="889"/>
        <v>333098000</v>
      </c>
      <c r="EW191" s="181">
        <f t="shared" si="889"/>
        <v>336532000</v>
      </c>
      <c r="EX191" s="181">
        <f t="shared" si="889"/>
        <v>339966000</v>
      </c>
      <c r="EY191" s="181">
        <f t="shared" si="889"/>
        <v>343400000</v>
      </c>
      <c r="EZ191" s="181">
        <f t="shared" si="889"/>
        <v>343400000</v>
      </c>
      <c r="FA191" s="181">
        <f t="shared" ref="FA191" si="890">EZ191+FA189</f>
        <v>343400000</v>
      </c>
      <c r="FB191" s="181">
        <f t="shared" ref="FB191" si="891">FA191+FB189</f>
        <v>343400000</v>
      </c>
      <c r="FC191" s="181">
        <f t="shared" ref="FC191" si="892">FB191+FC189</f>
        <v>343400000</v>
      </c>
      <c r="FD191" s="181">
        <f t="shared" ref="FD191" si="893">FC191+FD189</f>
        <v>343400000</v>
      </c>
      <c r="FE191" s="181">
        <f t="shared" ref="FE191" si="894">FD191+FE189</f>
        <v>343400000</v>
      </c>
      <c r="FF191" s="181">
        <f t="shared" ref="FF191" si="895">FE191+FF189</f>
        <v>343400000</v>
      </c>
      <c r="FG191" s="181">
        <f t="shared" ref="FG191" si="896">FF191+FG189</f>
        <v>343400000</v>
      </c>
      <c r="FH191" s="181">
        <f t="shared" ref="FH191" si="897">FG191+FH189</f>
        <v>343400000</v>
      </c>
      <c r="FI191" s="181">
        <f t="shared" ref="FI191" si="898">FH191+FI189</f>
        <v>343400000</v>
      </c>
      <c r="FJ191" s="181">
        <f t="shared" ref="FJ191" si="899">FI191+FJ189</f>
        <v>343400000</v>
      </c>
      <c r="FK191" s="181">
        <f t="shared" ref="FK191" si="900">FJ191+FK189</f>
        <v>343400000</v>
      </c>
      <c r="FL191" s="181">
        <f t="shared" ref="FL191" si="901">FK191+FL189</f>
        <v>343400000</v>
      </c>
      <c r="FM191" s="181">
        <f t="shared" ref="FM191" si="902">FL191+FM189</f>
        <v>343400000</v>
      </c>
      <c r="FN191" s="181">
        <f t="shared" ref="FN191" si="903">FM191+FN189</f>
        <v>343400000</v>
      </c>
      <c r="FO191" s="181">
        <f t="shared" ref="FO191" si="904">FN191+FO189</f>
        <v>343400000</v>
      </c>
      <c r="FP191" s="181">
        <f t="shared" ref="FP191" si="905">FO191+FP189</f>
        <v>343400000</v>
      </c>
      <c r="FQ191" s="181">
        <f t="shared" ref="FQ191" si="906">FP191+FQ189</f>
        <v>343400000</v>
      </c>
      <c r="FR191" s="181">
        <f t="shared" ref="FR191" si="907">FQ191+FR189</f>
        <v>343400000</v>
      </c>
      <c r="FS191" s="181">
        <f t="shared" ref="FS191" si="908">FR191+FS189</f>
        <v>343400000</v>
      </c>
      <c r="FT191" s="181">
        <f t="shared" ref="FT191" si="909">FS191+FT189</f>
        <v>343400000</v>
      </c>
      <c r="FU191" s="181">
        <f t="shared" ref="FU191" si="910">FT191+FU189</f>
        <v>343400000</v>
      </c>
      <c r="FV191" s="181">
        <f t="shared" ref="FV191" si="911">FU191+FV189</f>
        <v>343400000</v>
      </c>
      <c r="FW191" s="181">
        <f t="shared" ref="FW191" si="912">FV191+FW189</f>
        <v>343400000</v>
      </c>
      <c r="FX191" s="181">
        <f t="shared" ref="FX191" si="913">FW191+FX189</f>
        <v>343400000</v>
      </c>
      <c r="FY191" s="181">
        <f t="shared" ref="FY191" si="914">FX191+FY189</f>
        <v>343400000</v>
      </c>
      <c r="FZ191" s="181">
        <f t="shared" ref="FZ191" si="915">FY191+FZ189</f>
        <v>343400000</v>
      </c>
      <c r="GA191" s="181">
        <f t="shared" ref="GA191" si="916">FZ191+GA189</f>
        <v>343400000</v>
      </c>
      <c r="GB191" s="181">
        <f t="shared" ref="GB191" si="917">GA191+GB189</f>
        <v>343400000</v>
      </c>
      <c r="GC191" s="181">
        <f t="shared" ref="GC191" si="918">GB191+GC189</f>
        <v>343400000</v>
      </c>
      <c r="GD191" s="181">
        <f t="shared" ref="GD191" si="919">GC191+GD189</f>
        <v>343400000</v>
      </c>
      <c r="GE191" s="181">
        <f t="shared" ref="GE191" si="920">GD191+GE189</f>
        <v>343400000</v>
      </c>
      <c r="GF191" s="181">
        <f t="shared" ref="GF191" si="921">GE191+GF189</f>
        <v>343400000</v>
      </c>
      <c r="GG191" s="181">
        <f t="shared" ref="GG191" si="922">GF191+GG189</f>
        <v>343400000</v>
      </c>
      <c r="GH191" s="181">
        <f t="shared" ref="GH191" si="923">GG191+GH189</f>
        <v>343400000</v>
      </c>
      <c r="GI191" s="181">
        <f t="shared" ref="GI191" si="924">GH191+GI189</f>
        <v>343400000</v>
      </c>
      <c r="GJ191" s="181">
        <f t="shared" ref="GJ191" si="925">GI191+GJ189</f>
        <v>343400000</v>
      </c>
      <c r="GK191" s="181">
        <f t="shared" ref="GK191" si="926">GJ191+GK189</f>
        <v>343400000</v>
      </c>
      <c r="GL191" s="181">
        <f t="shared" ref="GL191" si="927">GK191+GL189</f>
        <v>343400000</v>
      </c>
      <c r="GM191" s="181">
        <f t="shared" ref="GM191" si="928">GL191+GM189</f>
        <v>343400000</v>
      </c>
      <c r="GN191" s="181">
        <f t="shared" ref="GN191" si="929">GM191+GN189</f>
        <v>343400000</v>
      </c>
      <c r="GO191" s="181">
        <f t="shared" ref="GO191" si="930">GN191+GO189</f>
        <v>343400000</v>
      </c>
      <c r="GP191" s="181">
        <f t="shared" ref="GP191" si="931">GO191+GP189</f>
        <v>343400000</v>
      </c>
      <c r="GQ191" s="181">
        <f t="shared" ref="GQ191" si="932">GP191+GQ189</f>
        <v>343400000</v>
      </c>
      <c r="GR191" s="181">
        <f t="shared" ref="GR191" si="933">GQ191+GR189</f>
        <v>343400000</v>
      </c>
      <c r="GS191" s="181">
        <f t="shared" ref="GS191" si="934">GR191+GS189</f>
        <v>343400000</v>
      </c>
      <c r="GT191" s="181">
        <f t="shared" ref="GT191" si="935">GS191+GT189</f>
        <v>343400000</v>
      </c>
      <c r="GU191" s="181">
        <f t="shared" ref="GU191" si="936">GT191+GU189</f>
        <v>343400000</v>
      </c>
      <c r="GV191" s="181">
        <f t="shared" ref="GV191" si="937">GU191+GV189</f>
        <v>343400000</v>
      </c>
      <c r="GW191" s="181">
        <f t="shared" ref="GW191" si="938">GV191+GW189</f>
        <v>343400000</v>
      </c>
    </row>
    <row r="192" spans="1:205" x14ac:dyDescent="0.3">
      <c r="D192" s="141" t="s">
        <v>846</v>
      </c>
      <c r="F192" s="7"/>
      <c r="L192" s="181">
        <f>L186-L191</f>
        <v>850000</v>
      </c>
      <c r="M192" s="181">
        <f t="shared" ref="M192:BX192" si="939">M186-M191</f>
        <v>1700000</v>
      </c>
      <c r="N192" s="181">
        <f t="shared" si="939"/>
        <v>2550000</v>
      </c>
      <c r="O192" s="181">
        <f t="shared" si="939"/>
        <v>3400000</v>
      </c>
      <c r="P192" s="181">
        <f t="shared" si="939"/>
        <v>9107377.8175429851</v>
      </c>
      <c r="Q192" s="181">
        <f t="shared" si="939"/>
        <v>16049557.676592302</v>
      </c>
      <c r="R192" s="181">
        <f t="shared" si="939"/>
        <v>23779712.579758015</v>
      </c>
      <c r="S192" s="181">
        <f t="shared" si="939"/>
        <v>32075897.685342904</v>
      </c>
      <c r="T192" s="181">
        <f t="shared" si="939"/>
        <v>40798099.699991226</v>
      </c>
      <c r="U192" s="181">
        <f t="shared" si="939"/>
        <v>49847078.387605175</v>
      </c>
      <c r="V192" s="181">
        <f t="shared" si="939"/>
        <v>59147488.283123724</v>
      </c>
      <c r="W192" s="181">
        <f t="shared" si="939"/>
        <v>68639512.485118344</v>
      </c>
      <c r="X192" s="181">
        <f t="shared" si="939"/>
        <v>78274178.274995968</v>
      </c>
      <c r="Y192" s="181">
        <f t="shared" si="939"/>
        <v>88010498.416512072</v>
      </c>
      <c r="Z192" s="181">
        <f t="shared" si="939"/>
        <v>97813610.155909613</v>
      </c>
      <c r="AA192" s="181">
        <f t="shared" si="939"/>
        <v>107653500.85012925</v>
      </c>
      <c r="AB192" s="181">
        <f t="shared" si="939"/>
        <v>117504098.88225332</v>
      </c>
      <c r="AC192" s="181">
        <f t="shared" si="939"/>
        <v>127342602.81990521</v>
      </c>
      <c r="AD192" s="181">
        <f t="shared" si="939"/>
        <v>137148972.02335113</v>
      </c>
      <c r="AE192" s="181">
        <f t="shared" si="939"/>
        <v>146905530.25306728</v>
      </c>
      <c r="AF192" s="181">
        <f t="shared" si="939"/>
        <v>156596650.58511987</v>
      </c>
      <c r="AG192" s="181">
        <f t="shared" si="939"/>
        <v>166208500.2548795</v>
      </c>
      <c r="AH192" s="181">
        <f t="shared" si="939"/>
        <v>175728830.61574861</v>
      </c>
      <c r="AI192" s="181">
        <f t="shared" si="939"/>
        <v>185146801.70632422</v>
      </c>
      <c r="AJ192" s="181">
        <f t="shared" si="939"/>
        <v>194452833.81853265</v>
      </c>
      <c r="AK192" s="181">
        <f t="shared" si="939"/>
        <v>203638480.4561221</v>
      </c>
      <c r="AL192" s="181">
        <f t="shared" si="939"/>
        <v>212696318.47665942</v>
      </c>
      <c r="AM192" s="181">
        <f t="shared" si="939"/>
        <v>221619852.21522588</v>
      </c>
      <c r="AN192" s="181">
        <f t="shared" si="939"/>
        <v>230403429.11955249</v>
      </c>
      <c r="AO192" s="181">
        <f t="shared" si="939"/>
        <v>239042164.96682495</v>
      </c>
      <c r="AP192" s="181">
        <f t="shared" si="939"/>
        <v>247531877.13718843</v>
      </c>
      <c r="AQ192" s="181">
        <f t="shared" si="939"/>
        <v>255869024.72595865</v>
      </c>
      <c r="AR192" s="181">
        <f t="shared" si="939"/>
        <v>264050654.51201266</v>
      </c>
      <c r="AS192" s="181">
        <f t="shared" si="939"/>
        <v>272074351.98236895</v>
      </c>
      <c r="AT192" s="181">
        <f t="shared" si="939"/>
        <v>279938196.75585628</v>
      </c>
      <c r="AU192" s="181">
        <f t="shared" si="939"/>
        <v>287640721.86164886</v>
      </c>
      <c r="AV192" s="181">
        <f t="shared" si="939"/>
        <v>295180876.41837537</v>
      </c>
      <c r="AW192" s="181">
        <f t="shared" si="939"/>
        <v>302557991.33172625</v>
      </c>
      <c r="AX192" s="181">
        <f t="shared" si="939"/>
        <v>309771747.68691379</v>
      </c>
      <c r="AY192" s="181">
        <f t="shared" si="939"/>
        <v>316822147.55994892</v>
      </c>
      <c r="AZ192" s="181">
        <f t="shared" si="939"/>
        <v>323709487.01075131</v>
      </c>
      <c r="BA192" s="181">
        <f t="shared" si="939"/>
        <v>330434331.053348</v>
      </c>
      <c r="BB192" s="181">
        <f t="shared" si="939"/>
        <v>336997490.42519194</v>
      </c>
      <c r="BC192" s="181">
        <f t="shared" si="939"/>
        <v>343400000</v>
      </c>
      <c r="BD192" s="181">
        <f t="shared" si="939"/>
        <v>339966000</v>
      </c>
      <c r="BE192" s="181">
        <f t="shared" si="939"/>
        <v>336532000</v>
      </c>
      <c r="BF192" s="181">
        <f t="shared" si="939"/>
        <v>333098000</v>
      </c>
      <c r="BG192" s="181">
        <f t="shared" si="939"/>
        <v>329664000</v>
      </c>
      <c r="BH192" s="181">
        <f t="shared" si="939"/>
        <v>326230000</v>
      </c>
      <c r="BI192" s="181">
        <f t="shared" si="939"/>
        <v>322796000</v>
      </c>
      <c r="BJ192" s="181">
        <f t="shared" si="939"/>
        <v>319362000</v>
      </c>
      <c r="BK192" s="181">
        <f t="shared" si="939"/>
        <v>315928000</v>
      </c>
      <c r="BL192" s="181">
        <f t="shared" si="939"/>
        <v>312494000</v>
      </c>
      <c r="BM192" s="181">
        <f t="shared" si="939"/>
        <v>309060000</v>
      </c>
      <c r="BN192" s="181">
        <f t="shared" si="939"/>
        <v>305626000</v>
      </c>
      <c r="BO192" s="181">
        <f t="shared" si="939"/>
        <v>302192000</v>
      </c>
      <c r="BP192" s="181">
        <f t="shared" si="939"/>
        <v>298758000</v>
      </c>
      <c r="BQ192" s="181">
        <f t="shared" si="939"/>
        <v>295324000</v>
      </c>
      <c r="BR192" s="181">
        <f t="shared" si="939"/>
        <v>291890000</v>
      </c>
      <c r="BS192" s="181">
        <f t="shared" si="939"/>
        <v>288456000</v>
      </c>
      <c r="BT192" s="181">
        <f t="shared" si="939"/>
        <v>285022000</v>
      </c>
      <c r="BU192" s="181">
        <f t="shared" si="939"/>
        <v>281588000</v>
      </c>
      <c r="BV192" s="181">
        <f t="shared" si="939"/>
        <v>278154000</v>
      </c>
      <c r="BW192" s="181">
        <f t="shared" si="939"/>
        <v>274720000</v>
      </c>
      <c r="BX192" s="181">
        <f t="shared" si="939"/>
        <v>271286000</v>
      </c>
      <c r="BY192" s="181">
        <f t="shared" ref="BY192:EJ192" si="940">BY186-BY191</f>
        <v>267852000</v>
      </c>
      <c r="BZ192" s="181">
        <f t="shared" si="940"/>
        <v>264418000</v>
      </c>
      <c r="CA192" s="181">
        <f t="shared" si="940"/>
        <v>260984000</v>
      </c>
      <c r="CB192" s="181">
        <f t="shared" si="940"/>
        <v>257550000</v>
      </c>
      <c r="CC192" s="181">
        <f t="shared" si="940"/>
        <v>254116000</v>
      </c>
      <c r="CD192" s="181">
        <f t="shared" si="940"/>
        <v>250682000</v>
      </c>
      <c r="CE192" s="181">
        <f t="shared" si="940"/>
        <v>247248000</v>
      </c>
      <c r="CF192" s="181">
        <f t="shared" si="940"/>
        <v>243814000</v>
      </c>
      <c r="CG192" s="181">
        <f t="shared" si="940"/>
        <v>240380000</v>
      </c>
      <c r="CH192" s="181">
        <f t="shared" si="940"/>
        <v>236946000</v>
      </c>
      <c r="CI192" s="181">
        <f t="shared" si="940"/>
        <v>233512000</v>
      </c>
      <c r="CJ192" s="181">
        <f t="shared" si="940"/>
        <v>230078000</v>
      </c>
      <c r="CK192" s="181">
        <f t="shared" si="940"/>
        <v>226644000</v>
      </c>
      <c r="CL192" s="181">
        <f t="shared" si="940"/>
        <v>223210000</v>
      </c>
      <c r="CM192" s="181">
        <f t="shared" si="940"/>
        <v>219776000</v>
      </c>
      <c r="CN192" s="181">
        <f t="shared" si="940"/>
        <v>216342000</v>
      </c>
      <c r="CO192" s="181">
        <f t="shared" si="940"/>
        <v>212908000</v>
      </c>
      <c r="CP192" s="181">
        <f t="shared" si="940"/>
        <v>209474000</v>
      </c>
      <c r="CQ192" s="181">
        <f t="shared" si="940"/>
        <v>206040000</v>
      </c>
      <c r="CR192" s="181">
        <f t="shared" si="940"/>
        <v>202606000</v>
      </c>
      <c r="CS192" s="181">
        <f t="shared" si="940"/>
        <v>199172000</v>
      </c>
      <c r="CT192" s="181">
        <f t="shared" si="940"/>
        <v>195738000</v>
      </c>
      <c r="CU192" s="181">
        <f t="shared" si="940"/>
        <v>192304000</v>
      </c>
      <c r="CV192" s="181">
        <f t="shared" si="940"/>
        <v>188870000</v>
      </c>
      <c r="CW192" s="181">
        <f t="shared" si="940"/>
        <v>185436000</v>
      </c>
      <c r="CX192" s="181">
        <f t="shared" si="940"/>
        <v>182002000</v>
      </c>
      <c r="CY192" s="181">
        <f t="shared" si="940"/>
        <v>178568000</v>
      </c>
      <c r="CZ192" s="181">
        <f t="shared" si="940"/>
        <v>175134000</v>
      </c>
      <c r="DA192" s="181">
        <f t="shared" si="940"/>
        <v>171700000</v>
      </c>
      <c r="DB192" s="181">
        <f t="shared" si="940"/>
        <v>168266000</v>
      </c>
      <c r="DC192" s="181">
        <f t="shared" si="940"/>
        <v>164832000</v>
      </c>
      <c r="DD192" s="181">
        <f t="shared" si="940"/>
        <v>161398000</v>
      </c>
      <c r="DE192" s="181">
        <f t="shared" si="940"/>
        <v>157964000</v>
      </c>
      <c r="DF192" s="181">
        <f t="shared" si="940"/>
        <v>154530000</v>
      </c>
      <c r="DG192" s="181">
        <f t="shared" si="940"/>
        <v>151096000</v>
      </c>
      <c r="DH192" s="181">
        <f t="shared" si="940"/>
        <v>147662000</v>
      </c>
      <c r="DI192" s="181">
        <f t="shared" si="940"/>
        <v>144228000</v>
      </c>
      <c r="DJ192" s="181">
        <f t="shared" si="940"/>
        <v>140794000</v>
      </c>
      <c r="DK192" s="181">
        <f t="shared" si="940"/>
        <v>137360000</v>
      </c>
      <c r="DL192" s="181">
        <f t="shared" si="940"/>
        <v>133926000</v>
      </c>
      <c r="DM192" s="181">
        <f t="shared" si="940"/>
        <v>130492000</v>
      </c>
      <c r="DN192" s="181">
        <f t="shared" si="940"/>
        <v>127058000</v>
      </c>
      <c r="DO192" s="181">
        <f t="shared" si="940"/>
        <v>123624000</v>
      </c>
      <c r="DP192" s="181">
        <f t="shared" si="940"/>
        <v>120190000</v>
      </c>
      <c r="DQ192" s="181">
        <f t="shared" si="940"/>
        <v>116756000</v>
      </c>
      <c r="DR192" s="181">
        <f t="shared" si="940"/>
        <v>113322000</v>
      </c>
      <c r="DS192" s="181">
        <f t="shared" si="940"/>
        <v>109888000</v>
      </c>
      <c r="DT192" s="181">
        <f t="shared" si="940"/>
        <v>106454000</v>
      </c>
      <c r="DU192" s="181">
        <f t="shared" si="940"/>
        <v>103020000</v>
      </c>
      <c r="DV192" s="181">
        <f t="shared" si="940"/>
        <v>99586000</v>
      </c>
      <c r="DW192" s="181">
        <f t="shared" si="940"/>
        <v>96152000</v>
      </c>
      <c r="DX192" s="181">
        <f t="shared" si="940"/>
        <v>92718000</v>
      </c>
      <c r="DY192" s="181">
        <f t="shared" si="940"/>
        <v>89284000</v>
      </c>
      <c r="DZ192" s="181">
        <f t="shared" si="940"/>
        <v>85850000</v>
      </c>
      <c r="EA192" s="181">
        <f t="shared" si="940"/>
        <v>82416000</v>
      </c>
      <c r="EB192" s="181">
        <f t="shared" si="940"/>
        <v>78982000</v>
      </c>
      <c r="EC192" s="181">
        <f t="shared" si="940"/>
        <v>75548000</v>
      </c>
      <c r="ED192" s="181">
        <f t="shared" si="940"/>
        <v>72114000</v>
      </c>
      <c r="EE192" s="181">
        <f t="shared" si="940"/>
        <v>68680000</v>
      </c>
      <c r="EF192" s="181">
        <f t="shared" si="940"/>
        <v>65246000</v>
      </c>
      <c r="EG192" s="181">
        <f t="shared" si="940"/>
        <v>61812000</v>
      </c>
      <c r="EH192" s="181">
        <f t="shared" si="940"/>
        <v>58378000</v>
      </c>
      <c r="EI192" s="181">
        <f t="shared" si="940"/>
        <v>54944000</v>
      </c>
      <c r="EJ192" s="181">
        <f t="shared" si="940"/>
        <v>51510000</v>
      </c>
      <c r="EK192" s="181">
        <f t="shared" ref="EK192:EZ192" si="941">EK186-EK191</f>
        <v>48076000</v>
      </c>
      <c r="EL192" s="181">
        <f t="shared" si="941"/>
        <v>44642000</v>
      </c>
      <c r="EM192" s="181">
        <f t="shared" si="941"/>
        <v>41208000</v>
      </c>
      <c r="EN192" s="181">
        <f t="shared" si="941"/>
        <v>37774000</v>
      </c>
      <c r="EO192" s="181">
        <f t="shared" si="941"/>
        <v>34340000</v>
      </c>
      <c r="EP192" s="181">
        <f t="shared" si="941"/>
        <v>30906000</v>
      </c>
      <c r="EQ192" s="181">
        <f t="shared" si="941"/>
        <v>27472000</v>
      </c>
      <c r="ER192" s="181">
        <f t="shared" si="941"/>
        <v>24038000</v>
      </c>
      <c r="ES192" s="181">
        <f t="shared" si="941"/>
        <v>20604000</v>
      </c>
      <c r="ET192" s="181">
        <f t="shared" si="941"/>
        <v>17170000</v>
      </c>
      <c r="EU192" s="181">
        <f t="shared" si="941"/>
        <v>13736000</v>
      </c>
      <c r="EV192" s="181">
        <f t="shared" si="941"/>
        <v>10302000</v>
      </c>
      <c r="EW192" s="181">
        <f t="shared" si="941"/>
        <v>6868000</v>
      </c>
      <c r="EX192" s="181">
        <f t="shared" si="941"/>
        <v>3434000</v>
      </c>
      <c r="EY192" s="181">
        <f t="shared" si="941"/>
        <v>0</v>
      </c>
      <c r="EZ192" s="181">
        <f t="shared" si="941"/>
        <v>0</v>
      </c>
      <c r="FA192" s="181">
        <f t="shared" ref="FA192:GI192" si="942">FA186-FA191</f>
        <v>0</v>
      </c>
      <c r="FB192" s="181">
        <f t="shared" si="942"/>
        <v>0</v>
      </c>
      <c r="FC192" s="181">
        <f t="shared" si="942"/>
        <v>0</v>
      </c>
      <c r="FD192" s="181">
        <f t="shared" si="942"/>
        <v>0</v>
      </c>
      <c r="FE192" s="181">
        <f t="shared" si="942"/>
        <v>0</v>
      </c>
      <c r="FF192" s="181">
        <f t="shared" si="942"/>
        <v>0</v>
      </c>
      <c r="FG192" s="181">
        <f t="shared" si="942"/>
        <v>0</v>
      </c>
      <c r="FH192" s="181">
        <f t="shared" si="942"/>
        <v>0</v>
      </c>
      <c r="FI192" s="181">
        <f t="shared" si="942"/>
        <v>0</v>
      </c>
      <c r="FJ192" s="181">
        <f t="shared" si="942"/>
        <v>0</v>
      </c>
      <c r="FK192" s="181">
        <f t="shared" si="942"/>
        <v>0</v>
      </c>
      <c r="FL192" s="181">
        <f t="shared" si="942"/>
        <v>0</v>
      </c>
      <c r="FM192" s="181">
        <f t="shared" si="942"/>
        <v>0</v>
      </c>
      <c r="FN192" s="181">
        <f t="shared" si="942"/>
        <v>0</v>
      </c>
      <c r="FO192" s="181">
        <f t="shared" si="942"/>
        <v>0</v>
      </c>
      <c r="FP192" s="181">
        <f t="shared" si="942"/>
        <v>0</v>
      </c>
      <c r="FQ192" s="181">
        <f t="shared" si="942"/>
        <v>0</v>
      </c>
      <c r="FR192" s="181">
        <f t="shared" si="942"/>
        <v>0</v>
      </c>
      <c r="FS192" s="181">
        <f t="shared" si="942"/>
        <v>0</v>
      </c>
      <c r="FT192" s="181">
        <f t="shared" si="942"/>
        <v>0</v>
      </c>
      <c r="FU192" s="181">
        <f t="shared" si="942"/>
        <v>0</v>
      </c>
      <c r="FV192" s="181">
        <f t="shared" si="942"/>
        <v>0</v>
      </c>
      <c r="FW192" s="181">
        <f t="shared" si="942"/>
        <v>0</v>
      </c>
      <c r="FX192" s="181">
        <f t="shared" si="942"/>
        <v>0</v>
      </c>
      <c r="FY192" s="181">
        <f t="shared" si="942"/>
        <v>0</v>
      </c>
      <c r="FZ192" s="181">
        <f t="shared" si="942"/>
        <v>0</v>
      </c>
      <c r="GA192" s="181">
        <f t="shared" si="942"/>
        <v>0</v>
      </c>
      <c r="GB192" s="181">
        <f t="shared" si="942"/>
        <v>0</v>
      </c>
      <c r="GC192" s="181">
        <f t="shared" si="942"/>
        <v>0</v>
      </c>
      <c r="GD192" s="181">
        <f t="shared" si="942"/>
        <v>0</v>
      </c>
      <c r="GE192" s="181">
        <f t="shared" si="942"/>
        <v>0</v>
      </c>
      <c r="GF192" s="181">
        <f t="shared" si="942"/>
        <v>0</v>
      </c>
      <c r="GG192" s="181">
        <f t="shared" si="942"/>
        <v>0</v>
      </c>
      <c r="GH192" s="181">
        <f t="shared" si="942"/>
        <v>0</v>
      </c>
      <c r="GI192" s="181">
        <f t="shared" si="942"/>
        <v>0</v>
      </c>
      <c r="GJ192" s="181">
        <f t="shared" ref="GJ192:GW192" si="943">GJ186-GJ191</f>
        <v>0</v>
      </c>
      <c r="GK192" s="181">
        <f t="shared" si="943"/>
        <v>0</v>
      </c>
      <c r="GL192" s="181">
        <f t="shared" si="943"/>
        <v>0</v>
      </c>
      <c r="GM192" s="181">
        <f t="shared" si="943"/>
        <v>0</v>
      </c>
      <c r="GN192" s="181">
        <f t="shared" si="943"/>
        <v>0</v>
      </c>
      <c r="GO192" s="181">
        <f t="shared" si="943"/>
        <v>0</v>
      </c>
      <c r="GP192" s="181">
        <f t="shared" si="943"/>
        <v>0</v>
      </c>
      <c r="GQ192" s="181">
        <f t="shared" si="943"/>
        <v>0</v>
      </c>
      <c r="GR192" s="181">
        <f t="shared" si="943"/>
        <v>0</v>
      </c>
      <c r="GS192" s="181">
        <f t="shared" si="943"/>
        <v>0</v>
      </c>
      <c r="GT192" s="181">
        <f t="shared" si="943"/>
        <v>0</v>
      </c>
      <c r="GU192" s="181">
        <f t="shared" si="943"/>
        <v>0</v>
      </c>
      <c r="GV192" s="181">
        <f t="shared" si="943"/>
        <v>0</v>
      </c>
      <c r="GW192" s="181">
        <f t="shared" si="943"/>
        <v>0</v>
      </c>
    </row>
    <row r="193" spans="6:12" x14ac:dyDescent="0.3">
      <c r="F193" s="7"/>
    </row>
    <row r="194" spans="6:12" x14ac:dyDescent="0.3">
      <c r="F194" s="7"/>
    </row>
    <row r="195" spans="6:12" x14ac:dyDescent="0.3">
      <c r="F195" s="7"/>
      <c r="L195" s="49"/>
    </row>
    <row r="196" spans="6:12" x14ac:dyDescent="0.3">
      <c r="F196" s="7"/>
    </row>
    <row r="197" spans="6:12" x14ac:dyDescent="0.3">
      <c r="F197" s="7"/>
    </row>
    <row r="199" spans="6:12" x14ac:dyDescent="0.3">
      <c r="G199" s="7"/>
    </row>
    <row r="200" spans="6:12" x14ac:dyDescent="0.3">
      <c r="H200" s="7"/>
      <c r="I200" s="7"/>
      <c r="J200" s="7"/>
      <c r="K200" s="7"/>
    </row>
    <row r="201" spans="6:12" x14ac:dyDescent="0.3">
      <c r="H201" s="7"/>
      <c r="I201" s="7"/>
      <c r="J201" s="7"/>
      <c r="K201" s="7"/>
    </row>
    <row r="202" spans="6:12" x14ac:dyDescent="0.3">
      <c r="H202" s="7"/>
      <c r="I202" s="7"/>
      <c r="J202" s="7"/>
      <c r="K202" s="7"/>
    </row>
    <row r="203" spans="6:12" x14ac:dyDescent="0.3">
      <c r="H203" s="7"/>
      <c r="I203" s="7"/>
      <c r="J203" s="7"/>
      <c r="K203" s="7"/>
    </row>
    <row r="204" spans="6:12" x14ac:dyDescent="0.3">
      <c r="H204" s="7"/>
      <c r="I204" s="7"/>
      <c r="J204" s="7"/>
      <c r="K204" s="7"/>
    </row>
    <row r="205" spans="6:12" x14ac:dyDescent="0.3">
      <c r="H205" s="7"/>
      <c r="I205" s="7"/>
      <c r="J205" s="7"/>
      <c r="K205" s="7"/>
    </row>
    <row r="207" spans="6:12" x14ac:dyDescent="0.3">
      <c r="H207" s="7"/>
    </row>
    <row r="209" spans="8:9" x14ac:dyDescent="0.3">
      <c r="H209" s="41"/>
      <c r="I209" s="41"/>
    </row>
    <row r="210" spans="8:9" x14ac:dyDescent="0.3">
      <c r="H210" s="11"/>
      <c r="I210" s="7"/>
    </row>
    <row r="211" spans="8:9" x14ac:dyDescent="0.3">
      <c r="H211" s="11"/>
      <c r="I211" s="11"/>
    </row>
    <row r="212" spans="8:9" x14ac:dyDescent="0.3">
      <c r="H212" s="11"/>
      <c r="I212" s="11"/>
    </row>
    <row r="213" spans="8:9" x14ac:dyDescent="0.3">
      <c r="H213" s="11"/>
      <c r="I213" s="11"/>
    </row>
    <row r="214" spans="8:9" x14ac:dyDescent="0.3">
      <c r="H214" s="11"/>
      <c r="I214" s="11"/>
    </row>
    <row r="215" spans="8:9" x14ac:dyDescent="0.3">
      <c r="H215" s="11"/>
      <c r="I215" s="11"/>
    </row>
    <row r="216" spans="8:9" x14ac:dyDescent="0.3">
      <c r="H216" s="11"/>
      <c r="I216" s="11"/>
    </row>
  </sheetData>
  <conditionalFormatting sqref="J13:GW15 K10:GW12">
    <cfRule type="containsText" dxfId="102" priority="39" operator="containsText" text="F">
      <formula>NOT(ISERROR(SEARCH("F",J10)))</formula>
    </cfRule>
    <cfRule type="containsText" dxfId="101" priority="40" operator="containsText" text="T">
      <formula>NOT(ISERROR(SEARCH("T",J10)))</formula>
    </cfRule>
  </conditionalFormatting>
  <conditionalFormatting sqref="L68:GW69">
    <cfRule type="containsText" dxfId="100" priority="37" operator="containsText" text="F">
      <formula>NOT(ISERROR(SEARCH("F",L68)))</formula>
    </cfRule>
    <cfRule type="containsText" dxfId="99" priority="38" operator="containsText" text="T">
      <formula>NOT(ISERROR(SEARCH("T",L68)))</formula>
    </cfRule>
  </conditionalFormatting>
  <conditionalFormatting sqref="L103:GW103">
    <cfRule type="containsText" dxfId="98" priority="35" operator="containsText" text="F">
      <formula>NOT(ISERROR(SEARCH("F",L103)))</formula>
    </cfRule>
    <cfRule type="containsText" dxfId="97" priority="36" operator="containsText" text="T">
      <formula>NOT(ISERROR(SEARCH("T",L103)))</formula>
    </cfRule>
  </conditionalFormatting>
  <conditionalFormatting sqref="I2">
    <cfRule type="containsText" dxfId="96" priority="32" operator="containsText" text="F">
      <formula>NOT(ISERROR(SEARCH("F",I2)))</formula>
    </cfRule>
  </conditionalFormatting>
  <conditionalFormatting sqref="K2:DU2">
    <cfRule type="expression" dxfId="95" priority="33">
      <formula>K$5=$F$3</formula>
    </cfRule>
  </conditionalFormatting>
  <conditionalFormatting sqref="K2:DU2">
    <cfRule type="expression" dxfId="94" priority="34">
      <formula>K$232</formula>
    </cfRule>
  </conditionalFormatting>
  <conditionalFormatting sqref="I17">
    <cfRule type="containsText" dxfId="93" priority="29" operator="containsText" text="F">
      <formula>NOT(ISERROR(SEARCH("F",I17)))</formula>
    </cfRule>
  </conditionalFormatting>
  <conditionalFormatting sqref="K17:DU17">
    <cfRule type="expression" dxfId="92" priority="30">
      <formula>K$5=$F$3</formula>
    </cfRule>
  </conditionalFormatting>
  <conditionalFormatting sqref="K17:DU17">
    <cfRule type="expression" dxfId="91" priority="31">
      <formula>K$232</formula>
    </cfRule>
  </conditionalFormatting>
  <conditionalFormatting sqref="I23">
    <cfRule type="containsText" dxfId="90" priority="26" operator="containsText" text="F">
      <formula>NOT(ISERROR(SEARCH("F",I23)))</formula>
    </cfRule>
  </conditionalFormatting>
  <conditionalFormatting sqref="K23:DU23">
    <cfRule type="expression" dxfId="89" priority="27">
      <formula>K$5=$F$3</formula>
    </cfRule>
  </conditionalFormatting>
  <conditionalFormatting sqref="K23:DU23">
    <cfRule type="expression" dxfId="88" priority="28">
      <formula>K$232</formula>
    </cfRule>
  </conditionalFormatting>
  <conditionalFormatting sqref="I39">
    <cfRule type="containsText" dxfId="87" priority="23" operator="containsText" text="F">
      <formula>NOT(ISERROR(SEARCH("F",I39)))</formula>
    </cfRule>
  </conditionalFormatting>
  <conditionalFormatting sqref="K39:DU39">
    <cfRule type="expression" dxfId="86" priority="24">
      <formula>K$5=$F$3</formula>
    </cfRule>
  </conditionalFormatting>
  <conditionalFormatting sqref="K39:DU39">
    <cfRule type="expression" dxfId="85" priority="25">
      <formula>K$232</formula>
    </cfRule>
  </conditionalFormatting>
  <conditionalFormatting sqref="I99:J99">
    <cfRule type="containsText" dxfId="84" priority="20" operator="containsText" text="F">
      <formula>NOT(ISERROR(SEARCH("F",I99)))</formula>
    </cfRule>
  </conditionalFormatting>
  <conditionalFormatting sqref="K99:DU99">
    <cfRule type="expression" dxfId="83" priority="21">
      <formula>K$5=$F$3</formula>
    </cfRule>
  </conditionalFormatting>
  <conditionalFormatting sqref="K99:DU99">
    <cfRule type="expression" dxfId="82" priority="22">
      <formula>K$232</formula>
    </cfRule>
  </conditionalFormatting>
  <conditionalFormatting sqref="J2">
    <cfRule type="containsText" dxfId="81" priority="19" operator="containsText" text="F">
      <formula>NOT(ISERROR(SEARCH("F",J2)))</formula>
    </cfRule>
  </conditionalFormatting>
  <conditionalFormatting sqref="J39">
    <cfRule type="containsText" dxfId="80" priority="18" operator="containsText" text="F">
      <formula>NOT(ISERROR(SEARCH("F",J39)))</formula>
    </cfRule>
  </conditionalFormatting>
  <conditionalFormatting sqref="J23">
    <cfRule type="containsText" dxfId="79" priority="17" operator="containsText" text="F">
      <formula>NOT(ISERROR(SEARCH("F",J23)))</formula>
    </cfRule>
  </conditionalFormatting>
  <conditionalFormatting sqref="J17">
    <cfRule type="containsText" dxfId="78" priority="16" operator="containsText" text="F">
      <formula>NOT(ISERROR(SEARCH("F",J17)))</formula>
    </cfRule>
  </conditionalFormatting>
  <conditionalFormatting sqref="A147:XFD147">
    <cfRule type="containsText" dxfId="77" priority="15" operator="containsText" text="F">
      <formula>NOT(ISERROR(SEARCH("F",A147)))</formula>
    </cfRule>
  </conditionalFormatting>
  <conditionalFormatting sqref="A135:XFD135">
    <cfRule type="containsText" dxfId="76" priority="14" operator="containsText" text="F">
      <formula>NOT(ISERROR(SEARCH("F",A135)))</formula>
    </cfRule>
  </conditionalFormatting>
  <conditionalFormatting sqref="A182:XFD182">
    <cfRule type="containsText" dxfId="75" priority="13" operator="containsText" text="F">
      <formula>NOT(ISERROR(SEARCH("F",A182)))</formula>
    </cfRule>
  </conditionalFormatting>
  <conditionalFormatting sqref="K4:GW4">
    <cfRule type="containsText" dxfId="74" priority="11" operator="containsText" text="F">
      <formula>NOT(ISERROR(SEARCH("F",K4)))</formula>
    </cfRule>
    <cfRule type="containsText" dxfId="73" priority="12" operator="containsText" text="T">
      <formula>NOT(ISERROR(SEARCH("T",K4)))</formula>
    </cfRule>
  </conditionalFormatting>
  <conditionalFormatting sqref="E116">
    <cfRule type="containsText" dxfId="72" priority="10" operator="containsText" text="F">
      <formula>NOT(ISERROR(SEARCH("F",E116)))</formula>
    </cfRule>
  </conditionalFormatting>
  <conditionalFormatting sqref="J10:J12">
    <cfRule type="containsText" dxfId="71" priority="9" operator="containsText" text="F">
      <formula>NOT(ISERROR(SEARCH("F",J10)))</formula>
    </cfRule>
  </conditionalFormatting>
  <conditionalFormatting sqref="K103">
    <cfRule type="expression" dxfId="70" priority="8">
      <formula>L$233</formula>
    </cfRule>
  </conditionalFormatting>
  <conditionalFormatting sqref="I25:I27">
    <cfRule type="containsText" dxfId="69" priority="7" operator="containsText" text="F">
      <formula>NOT(ISERROR(SEARCH("F",I25)))</formula>
    </cfRule>
  </conditionalFormatting>
  <conditionalFormatting sqref="H31">
    <cfRule type="expression" dxfId="68" priority="5">
      <formula>I$233</formula>
    </cfRule>
  </conditionalFormatting>
  <conditionalFormatting sqref="H33">
    <cfRule type="expression" dxfId="67" priority="4">
      <formula>I$233</formula>
    </cfRule>
  </conditionalFormatting>
  <conditionalFormatting sqref="H35">
    <cfRule type="expression" dxfId="66" priority="3">
      <formula>I$233</formula>
    </cfRule>
  </conditionalFormatting>
  <conditionalFormatting sqref="H69">
    <cfRule type="expression" dxfId="65" priority="2">
      <formula>I$233</formula>
    </cfRule>
  </conditionalFormatting>
  <conditionalFormatting sqref="I10:I12">
    <cfRule type="expression" dxfId="64" priority="1">
      <formula>J$233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Drop Down 1">
              <controlPr defaultSize="0" autoLine="0" autoPict="0">
                <anchor moveWithCells="1">
                  <from>
                    <xdr:col>5</xdr:col>
                    <xdr:colOff>25400</xdr:colOff>
                    <xdr:row>4</xdr:row>
                    <xdr:rowOff>0</xdr:rowOff>
                  </from>
                  <to>
                    <xdr:col>6</xdr:col>
                    <xdr:colOff>6350</xdr:colOff>
                    <xdr:row>5</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8F8BA-5252-4634-BD54-5A14228644B5}">
  <sheetPr codeName="Sheet27">
    <tabColor theme="9"/>
  </sheetPr>
  <dimension ref="A1:DW512"/>
  <sheetViews>
    <sheetView showGridLines="0" zoomScale="57" zoomScaleNormal="115" workbookViewId="0">
      <pane xSplit="10" ySplit="14" topLeftCell="K436" activePane="bottomRight" state="frozen"/>
      <selection activeCell="BA159" sqref="BA159"/>
      <selection pane="topRight" activeCell="BA159" sqref="BA159"/>
      <selection pane="bottomLeft" activeCell="BA159" sqref="BA159"/>
      <selection pane="bottomRight" activeCell="K448" sqref="K448"/>
    </sheetView>
  </sheetViews>
  <sheetFormatPr defaultColWidth="8.7265625" defaultRowHeight="12" outlineLevelRow="1" outlineLevelCol="1" x14ac:dyDescent="0.3"/>
  <cols>
    <col min="1" max="1" width="2.36328125" style="131" customWidth="1"/>
    <col min="2" max="2" width="0.36328125" style="19" customWidth="1"/>
    <col min="3" max="3" width="2.36328125" style="19" hidden="1" customWidth="1"/>
    <col min="4" max="4" width="58.26953125" style="19" customWidth="1"/>
    <col min="5" max="5" width="14.1796875" style="19" customWidth="1"/>
    <col min="6" max="6" width="16" style="19" customWidth="1"/>
    <col min="7" max="50" width="15" style="19" customWidth="1"/>
    <col min="51" max="51" width="15" style="198" customWidth="1"/>
    <col min="52" max="125" width="15" style="19" customWidth="1"/>
    <col min="126" max="127" width="9.08984375" style="19" hidden="1" customWidth="1" outlineLevel="1"/>
    <col min="128" max="16384" width="8.7265625" style="19" outlineLevel="1"/>
  </cols>
  <sheetData>
    <row r="1" spans="1:125" x14ac:dyDescent="0.3">
      <c r="A1" s="130" t="str">
        <f ca="1">'Project Finance Dashboard'!$A$1</f>
        <v>Model Functioning Without Errors</v>
      </c>
    </row>
    <row r="2" spans="1:125" s="133" customFormat="1" x14ac:dyDescent="0.3">
      <c r="A2" s="133" t="s">
        <v>904</v>
      </c>
      <c r="AY2" s="198"/>
    </row>
    <row r="3" spans="1:125" outlineLevel="1" x14ac:dyDescent="0.3">
      <c r="D3" s="141" t="s">
        <v>306</v>
      </c>
      <c r="F3" s="52">
        <f>'Operating Assumptions'!F7</f>
        <v>40</v>
      </c>
      <c r="G3" s="141" t="s">
        <v>6</v>
      </c>
      <c r="H3" s="185">
        <f ca="1">'Project Finance Dashboard'!J9</f>
        <v>5.6204482913017273E-2</v>
      </c>
      <c r="J3" s="19">
        <f>-F3</f>
        <v>-40</v>
      </c>
      <c r="K3" s="19">
        <f>J3+1</f>
        <v>-39</v>
      </c>
      <c r="L3" s="19">
        <f t="shared" ref="L3:BW3" si="0">K3+1</f>
        <v>-38</v>
      </c>
      <c r="M3" s="19">
        <f t="shared" si="0"/>
        <v>-37</v>
      </c>
      <c r="N3" s="19">
        <f t="shared" si="0"/>
        <v>-36</v>
      </c>
      <c r="O3" s="19">
        <f t="shared" si="0"/>
        <v>-35</v>
      </c>
      <c r="P3" s="19">
        <f t="shared" si="0"/>
        <v>-34</v>
      </c>
      <c r="Q3" s="19">
        <f t="shared" si="0"/>
        <v>-33</v>
      </c>
      <c r="R3" s="19">
        <f t="shared" si="0"/>
        <v>-32</v>
      </c>
      <c r="S3" s="19">
        <f t="shared" si="0"/>
        <v>-31</v>
      </c>
      <c r="T3" s="19">
        <f t="shared" si="0"/>
        <v>-30</v>
      </c>
      <c r="U3" s="19">
        <f t="shared" si="0"/>
        <v>-29</v>
      </c>
      <c r="V3" s="19">
        <f t="shared" si="0"/>
        <v>-28</v>
      </c>
      <c r="W3" s="19">
        <f t="shared" si="0"/>
        <v>-27</v>
      </c>
      <c r="X3" s="19">
        <f t="shared" si="0"/>
        <v>-26</v>
      </c>
      <c r="Y3" s="19">
        <f t="shared" si="0"/>
        <v>-25</v>
      </c>
      <c r="Z3" s="19">
        <f t="shared" si="0"/>
        <v>-24</v>
      </c>
      <c r="AA3" s="19">
        <f t="shared" si="0"/>
        <v>-23</v>
      </c>
      <c r="AB3" s="19">
        <f t="shared" si="0"/>
        <v>-22</v>
      </c>
      <c r="AC3" s="19">
        <f t="shared" si="0"/>
        <v>-21</v>
      </c>
      <c r="AD3" s="19">
        <f t="shared" si="0"/>
        <v>-20</v>
      </c>
      <c r="AE3" s="19">
        <f t="shared" si="0"/>
        <v>-19</v>
      </c>
      <c r="AF3" s="19">
        <f t="shared" si="0"/>
        <v>-18</v>
      </c>
      <c r="AG3" s="19">
        <f t="shared" si="0"/>
        <v>-17</v>
      </c>
      <c r="AH3" s="19">
        <f t="shared" si="0"/>
        <v>-16</v>
      </c>
      <c r="AI3" s="19">
        <f t="shared" si="0"/>
        <v>-15</v>
      </c>
      <c r="AJ3" s="19">
        <f t="shared" si="0"/>
        <v>-14</v>
      </c>
      <c r="AK3" s="19">
        <f t="shared" si="0"/>
        <v>-13</v>
      </c>
      <c r="AL3" s="19">
        <f t="shared" si="0"/>
        <v>-12</v>
      </c>
      <c r="AM3" s="19">
        <f t="shared" si="0"/>
        <v>-11</v>
      </c>
      <c r="AN3" s="19">
        <f t="shared" si="0"/>
        <v>-10</v>
      </c>
      <c r="AO3" s="19">
        <f t="shared" si="0"/>
        <v>-9</v>
      </c>
      <c r="AP3" s="19">
        <f t="shared" si="0"/>
        <v>-8</v>
      </c>
      <c r="AQ3" s="19">
        <f t="shared" si="0"/>
        <v>-7</v>
      </c>
      <c r="AR3" s="19">
        <f t="shared" si="0"/>
        <v>-6</v>
      </c>
      <c r="AS3" s="19">
        <f t="shared" si="0"/>
        <v>-5</v>
      </c>
      <c r="AT3" s="19">
        <f t="shared" si="0"/>
        <v>-4</v>
      </c>
      <c r="AU3" s="19">
        <f t="shared" si="0"/>
        <v>-3</v>
      </c>
      <c r="AV3" s="19">
        <f t="shared" si="0"/>
        <v>-2</v>
      </c>
      <c r="AW3" s="19">
        <f t="shared" si="0"/>
        <v>-1</v>
      </c>
      <c r="AX3" s="19">
        <f t="shared" si="0"/>
        <v>0</v>
      </c>
      <c r="AY3" s="198">
        <f t="shared" si="0"/>
        <v>1</v>
      </c>
      <c r="AZ3" s="19">
        <f t="shared" si="0"/>
        <v>2</v>
      </c>
      <c r="BA3" s="19">
        <f t="shared" si="0"/>
        <v>3</v>
      </c>
      <c r="BB3" s="19">
        <f t="shared" si="0"/>
        <v>4</v>
      </c>
      <c r="BC3" s="19">
        <f t="shared" si="0"/>
        <v>5</v>
      </c>
      <c r="BD3" s="19">
        <f t="shared" si="0"/>
        <v>6</v>
      </c>
      <c r="BE3" s="19">
        <f t="shared" si="0"/>
        <v>7</v>
      </c>
      <c r="BF3" s="19">
        <f t="shared" si="0"/>
        <v>8</v>
      </c>
      <c r="BG3" s="19">
        <f t="shared" si="0"/>
        <v>9</v>
      </c>
      <c r="BH3" s="19">
        <f t="shared" si="0"/>
        <v>10</v>
      </c>
      <c r="BI3" s="19">
        <f t="shared" si="0"/>
        <v>11</v>
      </c>
      <c r="BJ3" s="19">
        <f t="shared" si="0"/>
        <v>12</v>
      </c>
      <c r="BK3" s="19">
        <f t="shared" si="0"/>
        <v>13</v>
      </c>
      <c r="BL3" s="19">
        <f t="shared" si="0"/>
        <v>14</v>
      </c>
      <c r="BM3" s="19">
        <f t="shared" si="0"/>
        <v>15</v>
      </c>
      <c r="BN3" s="19">
        <f t="shared" si="0"/>
        <v>16</v>
      </c>
      <c r="BO3" s="19">
        <f t="shared" si="0"/>
        <v>17</v>
      </c>
      <c r="BP3" s="19">
        <f t="shared" si="0"/>
        <v>18</v>
      </c>
      <c r="BQ3" s="19">
        <f t="shared" si="0"/>
        <v>19</v>
      </c>
      <c r="BR3" s="19">
        <f t="shared" si="0"/>
        <v>20</v>
      </c>
      <c r="BS3" s="19">
        <f t="shared" si="0"/>
        <v>21</v>
      </c>
      <c r="BT3" s="19">
        <f t="shared" si="0"/>
        <v>22</v>
      </c>
      <c r="BU3" s="19">
        <f t="shared" si="0"/>
        <v>23</v>
      </c>
      <c r="BV3" s="19">
        <f t="shared" si="0"/>
        <v>24</v>
      </c>
      <c r="BW3" s="19">
        <f t="shared" si="0"/>
        <v>25</v>
      </c>
      <c r="BX3" s="19">
        <f t="shared" ref="BX3:DT3" si="1">BW3+1</f>
        <v>26</v>
      </c>
      <c r="BY3" s="19">
        <f t="shared" si="1"/>
        <v>27</v>
      </c>
      <c r="BZ3" s="19">
        <f t="shared" si="1"/>
        <v>28</v>
      </c>
      <c r="CA3" s="19">
        <f t="shared" si="1"/>
        <v>29</v>
      </c>
      <c r="CB3" s="19">
        <f t="shared" si="1"/>
        <v>30</v>
      </c>
      <c r="CC3" s="19">
        <f t="shared" si="1"/>
        <v>31</v>
      </c>
      <c r="CD3" s="19">
        <f t="shared" si="1"/>
        <v>32</v>
      </c>
      <c r="CE3" s="19">
        <f t="shared" si="1"/>
        <v>33</v>
      </c>
      <c r="CF3" s="19">
        <f t="shared" si="1"/>
        <v>34</v>
      </c>
      <c r="CG3" s="19">
        <f t="shared" si="1"/>
        <v>35</v>
      </c>
      <c r="CH3" s="19">
        <f t="shared" si="1"/>
        <v>36</v>
      </c>
      <c r="CI3" s="19">
        <f t="shared" si="1"/>
        <v>37</v>
      </c>
      <c r="CJ3" s="19">
        <f t="shared" si="1"/>
        <v>38</v>
      </c>
      <c r="CK3" s="19">
        <f t="shared" si="1"/>
        <v>39</v>
      </c>
      <c r="CL3" s="19">
        <f t="shared" si="1"/>
        <v>40</v>
      </c>
      <c r="CM3" s="19">
        <f t="shared" si="1"/>
        <v>41</v>
      </c>
      <c r="CN3" s="19">
        <f t="shared" si="1"/>
        <v>42</v>
      </c>
      <c r="CO3" s="19">
        <f t="shared" si="1"/>
        <v>43</v>
      </c>
      <c r="CP3" s="19">
        <f t="shared" si="1"/>
        <v>44</v>
      </c>
      <c r="CQ3" s="19">
        <f t="shared" si="1"/>
        <v>45</v>
      </c>
      <c r="CR3" s="19">
        <f t="shared" si="1"/>
        <v>46</v>
      </c>
      <c r="CS3" s="19">
        <f t="shared" si="1"/>
        <v>47</v>
      </c>
      <c r="CT3" s="19">
        <f t="shared" si="1"/>
        <v>48</v>
      </c>
      <c r="CU3" s="19">
        <f t="shared" si="1"/>
        <v>49</v>
      </c>
      <c r="CV3" s="19">
        <f t="shared" si="1"/>
        <v>50</v>
      </c>
      <c r="CW3" s="19">
        <f t="shared" si="1"/>
        <v>51</v>
      </c>
      <c r="CX3" s="19">
        <f t="shared" si="1"/>
        <v>52</v>
      </c>
      <c r="CY3" s="19">
        <f t="shared" si="1"/>
        <v>53</v>
      </c>
      <c r="CZ3" s="19">
        <f t="shared" si="1"/>
        <v>54</v>
      </c>
      <c r="DA3" s="19">
        <f t="shared" si="1"/>
        <v>55</v>
      </c>
      <c r="DB3" s="19">
        <f t="shared" si="1"/>
        <v>56</v>
      </c>
      <c r="DC3" s="19">
        <f t="shared" si="1"/>
        <v>57</v>
      </c>
      <c r="DD3" s="19">
        <f t="shared" si="1"/>
        <v>58</v>
      </c>
      <c r="DE3" s="19">
        <f t="shared" si="1"/>
        <v>59</v>
      </c>
      <c r="DF3" s="19">
        <f t="shared" si="1"/>
        <v>60</v>
      </c>
      <c r="DG3" s="19">
        <f t="shared" si="1"/>
        <v>61</v>
      </c>
      <c r="DH3" s="19">
        <f t="shared" si="1"/>
        <v>62</v>
      </c>
      <c r="DI3" s="19">
        <f t="shared" si="1"/>
        <v>63</v>
      </c>
      <c r="DJ3" s="19">
        <f t="shared" si="1"/>
        <v>64</v>
      </c>
      <c r="DK3" s="19">
        <f t="shared" si="1"/>
        <v>65</v>
      </c>
      <c r="DL3" s="19">
        <f t="shared" si="1"/>
        <v>66</v>
      </c>
      <c r="DM3" s="19">
        <f t="shared" si="1"/>
        <v>67</v>
      </c>
      <c r="DN3" s="19">
        <f t="shared" si="1"/>
        <v>68</v>
      </c>
      <c r="DO3" s="19">
        <f t="shared" si="1"/>
        <v>69</v>
      </c>
      <c r="DP3" s="19">
        <f t="shared" si="1"/>
        <v>70</v>
      </c>
      <c r="DQ3" s="19">
        <f t="shared" si="1"/>
        <v>71</v>
      </c>
      <c r="DR3" s="19">
        <f t="shared" si="1"/>
        <v>72</v>
      </c>
      <c r="DS3" s="19">
        <f t="shared" si="1"/>
        <v>73</v>
      </c>
      <c r="DT3" s="19">
        <f t="shared" si="1"/>
        <v>74</v>
      </c>
      <c r="DU3" s="19">
        <f>DT3+1</f>
        <v>75</v>
      </c>
    </row>
    <row r="4" spans="1:125" outlineLevel="1" x14ac:dyDescent="0.3">
      <c r="D4" s="141" t="s">
        <v>307</v>
      </c>
      <c r="E4" s="127" t="s">
        <v>910</v>
      </c>
      <c r="F4" s="177">
        <f>G9</f>
        <v>47362</v>
      </c>
      <c r="J4" s="19" t="b">
        <f>J3&lt;1</f>
        <v>1</v>
      </c>
      <c r="K4" s="19" t="b">
        <f t="shared" ref="K4:BV4" si="2">K3&lt;1</f>
        <v>1</v>
      </c>
      <c r="L4" s="19" t="b">
        <f t="shared" si="2"/>
        <v>1</v>
      </c>
      <c r="M4" s="19" t="b">
        <f t="shared" si="2"/>
        <v>1</v>
      </c>
      <c r="N4" s="19" t="b">
        <f t="shared" si="2"/>
        <v>1</v>
      </c>
      <c r="O4" s="19" t="b">
        <f t="shared" si="2"/>
        <v>1</v>
      </c>
      <c r="P4" s="19" t="b">
        <f t="shared" si="2"/>
        <v>1</v>
      </c>
      <c r="Q4" s="19" t="b">
        <f t="shared" si="2"/>
        <v>1</v>
      </c>
      <c r="R4" s="19" t="b">
        <f t="shared" si="2"/>
        <v>1</v>
      </c>
      <c r="S4" s="19" t="b">
        <f t="shared" si="2"/>
        <v>1</v>
      </c>
      <c r="T4" s="19" t="b">
        <f t="shared" si="2"/>
        <v>1</v>
      </c>
      <c r="U4" s="19" t="b">
        <f t="shared" si="2"/>
        <v>1</v>
      </c>
      <c r="V4" s="19" t="b">
        <f t="shared" si="2"/>
        <v>1</v>
      </c>
      <c r="W4" s="19" t="b">
        <f t="shared" si="2"/>
        <v>1</v>
      </c>
      <c r="X4" s="19" t="b">
        <f t="shared" si="2"/>
        <v>1</v>
      </c>
      <c r="Y4" s="19" t="b">
        <f t="shared" si="2"/>
        <v>1</v>
      </c>
      <c r="Z4" s="19" t="b">
        <f t="shared" si="2"/>
        <v>1</v>
      </c>
      <c r="AA4" s="19" t="b">
        <f t="shared" si="2"/>
        <v>1</v>
      </c>
      <c r="AB4" s="19" t="b">
        <f t="shared" si="2"/>
        <v>1</v>
      </c>
      <c r="AC4" s="19" t="b">
        <f t="shared" si="2"/>
        <v>1</v>
      </c>
      <c r="AD4" s="19" t="b">
        <f t="shared" si="2"/>
        <v>1</v>
      </c>
      <c r="AE4" s="19" t="b">
        <f t="shared" si="2"/>
        <v>1</v>
      </c>
      <c r="AF4" s="19" t="b">
        <f t="shared" si="2"/>
        <v>1</v>
      </c>
      <c r="AG4" s="19" t="b">
        <f t="shared" si="2"/>
        <v>1</v>
      </c>
      <c r="AH4" s="19" t="b">
        <f t="shared" si="2"/>
        <v>1</v>
      </c>
      <c r="AI4" s="19" t="b">
        <f t="shared" si="2"/>
        <v>1</v>
      </c>
      <c r="AJ4" s="19" t="b">
        <f t="shared" si="2"/>
        <v>1</v>
      </c>
      <c r="AK4" s="19" t="b">
        <f t="shared" si="2"/>
        <v>1</v>
      </c>
      <c r="AL4" s="19" t="b">
        <f t="shared" si="2"/>
        <v>1</v>
      </c>
      <c r="AM4" s="19" t="b">
        <f t="shared" si="2"/>
        <v>1</v>
      </c>
      <c r="AN4" s="19" t="b">
        <f t="shared" si="2"/>
        <v>1</v>
      </c>
      <c r="AO4" s="19" t="b">
        <f t="shared" si="2"/>
        <v>1</v>
      </c>
      <c r="AP4" s="19" t="b">
        <f t="shared" si="2"/>
        <v>1</v>
      </c>
      <c r="AQ4" s="19" t="b">
        <f t="shared" si="2"/>
        <v>1</v>
      </c>
      <c r="AR4" s="19" t="b">
        <f t="shared" si="2"/>
        <v>1</v>
      </c>
      <c r="AS4" s="19" t="b">
        <f t="shared" si="2"/>
        <v>1</v>
      </c>
      <c r="AT4" s="19" t="b">
        <f t="shared" si="2"/>
        <v>1</v>
      </c>
      <c r="AU4" s="19" t="b">
        <f t="shared" si="2"/>
        <v>1</v>
      </c>
      <c r="AV4" s="19" t="b">
        <f t="shared" si="2"/>
        <v>1</v>
      </c>
      <c r="AW4" s="19" t="b">
        <f t="shared" si="2"/>
        <v>1</v>
      </c>
      <c r="AX4" s="19" t="b">
        <f t="shared" si="2"/>
        <v>1</v>
      </c>
      <c r="AY4" s="198" t="b">
        <f t="shared" si="2"/>
        <v>0</v>
      </c>
      <c r="AZ4" s="19" t="b">
        <f t="shared" si="2"/>
        <v>0</v>
      </c>
      <c r="BA4" s="19" t="b">
        <f t="shared" si="2"/>
        <v>0</v>
      </c>
      <c r="BB4" s="19" t="b">
        <f t="shared" si="2"/>
        <v>0</v>
      </c>
      <c r="BC4" s="19" t="b">
        <f t="shared" si="2"/>
        <v>0</v>
      </c>
      <c r="BD4" s="19" t="b">
        <f t="shared" si="2"/>
        <v>0</v>
      </c>
      <c r="BE4" s="19" t="b">
        <f t="shared" si="2"/>
        <v>0</v>
      </c>
      <c r="BF4" s="19" t="b">
        <f t="shared" si="2"/>
        <v>0</v>
      </c>
      <c r="BG4" s="19" t="b">
        <f t="shared" si="2"/>
        <v>0</v>
      </c>
      <c r="BH4" s="19" t="b">
        <f t="shared" si="2"/>
        <v>0</v>
      </c>
      <c r="BI4" s="19" t="b">
        <f t="shared" si="2"/>
        <v>0</v>
      </c>
      <c r="BJ4" s="19" t="b">
        <f t="shared" si="2"/>
        <v>0</v>
      </c>
      <c r="BK4" s="19" t="b">
        <f t="shared" si="2"/>
        <v>0</v>
      </c>
      <c r="BL4" s="19" t="b">
        <f t="shared" si="2"/>
        <v>0</v>
      </c>
      <c r="BM4" s="19" t="b">
        <f t="shared" si="2"/>
        <v>0</v>
      </c>
      <c r="BN4" s="19" t="b">
        <f t="shared" si="2"/>
        <v>0</v>
      </c>
      <c r="BO4" s="19" t="b">
        <f t="shared" si="2"/>
        <v>0</v>
      </c>
      <c r="BP4" s="19" t="b">
        <f t="shared" si="2"/>
        <v>0</v>
      </c>
      <c r="BQ4" s="19" t="b">
        <f t="shared" si="2"/>
        <v>0</v>
      </c>
      <c r="BR4" s="19" t="b">
        <f t="shared" si="2"/>
        <v>0</v>
      </c>
      <c r="BS4" s="19" t="b">
        <f t="shared" si="2"/>
        <v>0</v>
      </c>
      <c r="BT4" s="19" t="b">
        <f t="shared" si="2"/>
        <v>0</v>
      </c>
      <c r="BU4" s="19" t="b">
        <f t="shared" si="2"/>
        <v>0</v>
      </c>
      <c r="BV4" s="19" t="b">
        <f t="shared" si="2"/>
        <v>0</v>
      </c>
      <c r="BW4" s="19" t="b">
        <f t="shared" ref="BW4:DU4" si="3">BW3&lt;1</f>
        <v>0</v>
      </c>
      <c r="BX4" s="19" t="b">
        <f t="shared" si="3"/>
        <v>0</v>
      </c>
      <c r="BY4" s="19" t="b">
        <f t="shared" si="3"/>
        <v>0</v>
      </c>
      <c r="BZ4" s="19" t="b">
        <f t="shared" si="3"/>
        <v>0</v>
      </c>
      <c r="CA4" s="19" t="b">
        <f t="shared" si="3"/>
        <v>0</v>
      </c>
      <c r="CB4" s="19" t="b">
        <f t="shared" si="3"/>
        <v>0</v>
      </c>
      <c r="CC4" s="19" t="b">
        <f t="shared" si="3"/>
        <v>0</v>
      </c>
      <c r="CD4" s="19" t="b">
        <f t="shared" si="3"/>
        <v>0</v>
      </c>
      <c r="CE4" s="19" t="b">
        <f t="shared" si="3"/>
        <v>0</v>
      </c>
      <c r="CF4" s="19" t="b">
        <f t="shared" si="3"/>
        <v>0</v>
      </c>
      <c r="CG4" s="19" t="b">
        <f t="shared" si="3"/>
        <v>0</v>
      </c>
      <c r="CH4" s="19" t="b">
        <f t="shared" si="3"/>
        <v>0</v>
      </c>
      <c r="CI4" s="19" t="b">
        <f t="shared" si="3"/>
        <v>0</v>
      </c>
      <c r="CJ4" s="19" t="b">
        <f t="shared" si="3"/>
        <v>0</v>
      </c>
      <c r="CK4" s="19" t="b">
        <f t="shared" si="3"/>
        <v>0</v>
      </c>
      <c r="CL4" s="19" t="b">
        <f t="shared" si="3"/>
        <v>0</v>
      </c>
      <c r="CM4" s="19" t="b">
        <f t="shared" si="3"/>
        <v>0</v>
      </c>
      <c r="CN4" s="19" t="b">
        <f t="shared" si="3"/>
        <v>0</v>
      </c>
      <c r="CO4" s="19" t="b">
        <f t="shared" si="3"/>
        <v>0</v>
      </c>
      <c r="CP4" s="19" t="b">
        <f t="shared" si="3"/>
        <v>0</v>
      </c>
      <c r="CQ4" s="19" t="b">
        <f t="shared" si="3"/>
        <v>0</v>
      </c>
      <c r="CR4" s="19" t="b">
        <f t="shared" si="3"/>
        <v>0</v>
      </c>
      <c r="CS4" s="19" t="b">
        <f t="shared" si="3"/>
        <v>0</v>
      </c>
      <c r="CT4" s="19" t="b">
        <f t="shared" si="3"/>
        <v>0</v>
      </c>
      <c r="CU4" s="19" t="b">
        <f t="shared" si="3"/>
        <v>0</v>
      </c>
      <c r="CV4" s="19" t="b">
        <f t="shared" si="3"/>
        <v>0</v>
      </c>
      <c r="CW4" s="19" t="b">
        <f t="shared" si="3"/>
        <v>0</v>
      </c>
      <c r="CX4" s="19" t="b">
        <f t="shared" si="3"/>
        <v>0</v>
      </c>
      <c r="CY4" s="19" t="b">
        <f t="shared" si="3"/>
        <v>0</v>
      </c>
      <c r="CZ4" s="19" t="b">
        <f t="shared" si="3"/>
        <v>0</v>
      </c>
      <c r="DA4" s="19" t="b">
        <f t="shared" si="3"/>
        <v>0</v>
      </c>
      <c r="DB4" s="19" t="b">
        <f t="shared" si="3"/>
        <v>0</v>
      </c>
      <c r="DC4" s="19" t="b">
        <f t="shared" si="3"/>
        <v>0</v>
      </c>
      <c r="DD4" s="19" t="b">
        <f t="shared" si="3"/>
        <v>0</v>
      </c>
      <c r="DE4" s="19" t="b">
        <f t="shared" si="3"/>
        <v>0</v>
      </c>
      <c r="DF4" s="19" t="b">
        <f t="shared" si="3"/>
        <v>0</v>
      </c>
      <c r="DG4" s="19" t="b">
        <f t="shared" si="3"/>
        <v>0</v>
      </c>
      <c r="DH4" s="19" t="b">
        <f t="shared" si="3"/>
        <v>0</v>
      </c>
      <c r="DI4" s="19" t="b">
        <f t="shared" si="3"/>
        <v>0</v>
      </c>
      <c r="DJ4" s="19" t="b">
        <f t="shared" si="3"/>
        <v>0</v>
      </c>
      <c r="DK4" s="19" t="b">
        <f t="shared" si="3"/>
        <v>0</v>
      </c>
      <c r="DL4" s="19" t="b">
        <f t="shared" si="3"/>
        <v>0</v>
      </c>
      <c r="DM4" s="19" t="b">
        <f t="shared" si="3"/>
        <v>0</v>
      </c>
      <c r="DN4" s="19" t="b">
        <f t="shared" si="3"/>
        <v>0</v>
      </c>
      <c r="DO4" s="19" t="b">
        <f t="shared" si="3"/>
        <v>0</v>
      </c>
      <c r="DP4" s="19" t="b">
        <f t="shared" si="3"/>
        <v>0</v>
      </c>
      <c r="DQ4" s="19" t="b">
        <f t="shared" si="3"/>
        <v>0</v>
      </c>
      <c r="DR4" s="19" t="b">
        <f t="shared" si="3"/>
        <v>0</v>
      </c>
      <c r="DS4" s="19" t="b">
        <f t="shared" si="3"/>
        <v>0</v>
      </c>
      <c r="DT4" s="19" t="b">
        <f t="shared" si="3"/>
        <v>0</v>
      </c>
      <c r="DU4" s="19" t="b">
        <f t="shared" si="3"/>
        <v>0</v>
      </c>
    </row>
    <row r="5" spans="1:125" outlineLevel="1" x14ac:dyDescent="0.3">
      <c r="D5" s="141" t="s">
        <v>308</v>
      </c>
      <c r="F5" s="52">
        <f>'Operating Assumptions'!F14</f>
        <v>6</v>
      </c>
      <c r="J5" s="19">
        <f>IF(J4,1,$F$5)</f>
        <v>1</v>
      </c>
      <c r="K5" s="19">
        <f t="shared" ref="K5:BV5" si="4">IF(K4,1,$F$5)</f>
        <v>1</v>
      </c>
      <c r="L5" s="19">
        <f t="shared" si="4"/>
        <v>1</v>
      </c>
      <c r="M5" s="19">
        <f t="shared" si="4"/>
        <v>1</v>
      </c>
      <c r="N5" s="19">
        <f t="shared" si="4"/>
        <v>1</v>
      </c>
      <c r="O5" s="19">
        <f t="shared" si="4"/>
        <v>1</v>
      </c>
      <c r="P5" s="19">
        <f t="shared" si="4"/>
        <v>1</v>
      </c>
      <c r="Q5" s="19">
        <f t="shared" si="4"/>
        <v>1</v>
      </c>
      <c r="R5" s="19">
        <f t="shared" si="4"/>
        <v>1</v>
      </c>
      <c r="S5" s="19">
        <f t="shared" si="4"/>
        <v>1</v>
      </c>
      <c r="T5" s="19">
        <f t="shared" si="4"/>
        <v>1</v>
      </c>
      <c r="U5" s="19">
        <f t="shared" si="4"/>
        <v>1</v>
      </c>
      <c r="V5" s="19">
        <f t="shared" si="4"/>
        <v>1</v>
      </c>
      <c r="W5" s="19">
        <f t="shared" si="4"/>
        <v>1</v>
      </c>
      <c r="X5" s="19">
        <f t="shared" si="4"/>
        <v>1</v>
      </c>
      <c r="Y5" s="19">
        <f t="shared" si="4"/>
        <v>1</v>
      </c>
      <c r="Z5" s="19">
        <f t="shared" si="4"/>
        <v>1</v>
      </c>
      <c r="AA5" s="19">
        <f>IF(AA4,1,$F$5)</f>
        <v>1</v>
      </c>
      <c r="AB5" s="19">
        <f t="shared" si="4"/>
        <v>1</v>
      </c>
      <c r="AC5" s="19">
        <f t="shared" si="4"/>
        <v>1</v>
      </c>
      <c r="AD5" s="19">
        <f t="shared" si="4"/>
        <v>1</v>
      </c>
      <c r="AE5" s="19">
        <f t="shared" si="4"/>
        <v>1</v>
      </c>
      <c r="AF5" s="19">
        <f t="shared" si="4"/>
        <v>1</v>
      </c>
      <c r="AG5" s="19">
        <f t="shared" si="4"/>
        <v>1</v>
      </c>
      <c r="AH5" s="19">
        <f t="shared" si="4"/>
        <v>1</v>
      </c>
      <c r="AI5" s="19">
        <f t="shared" si="4"/>
        <v>1</v>
      </c>
      <c r="AJ5" s="19">
        <f t="shared" si="4"/>
        <v>1</v>
      </c>
      <c r="AK5" s="19">
        <f t="shared" si="4"/>
        <v>1</v>
      </c>
      <c r="AL5" s="19">
        <f t="shared" si="4"/>
        <v>1</v>
      </c>
      <c r="AM5" s="19">
        <f t="shared" si="4"/>
        <v>1</v>
      </c>
      <c r="AN5" s="19">
        <f t="shared" si="4"/>
        <v>1</v>
      </c>
      <c r="AO5" s="19">
        <f t="shared" si="4"/>
        <v>1</v>
      </c>
      <c r="AP5" s="19">
        <f t="shared" si="4"/>
        <v>1</v>
      </c>
      <c r="AQ5" s="19">
        <f t="shared" si="4"/>
        <v>1</v>
      </c>
      <c r="AR5" s="19">
        <f t="shared" si="4"/>
        <v>1</v>
      </c>
      <c r="AS5" s="19">
        <f t="shared" si="4"/>
        <v>1</v>
      </c>
      <c r="AT5" s="19">
        <f t="shared" si="4"/>
        <v>1</v>
      </c>
      <c r="AU5" s="19">
        <f t="shared" si="4"/>
        <v>1</v>
      </c>
      <c r="AV5" s="19">
        <f t="shared" si="4"/>
        <v>1</v>
      </c>
      <c r="AW5" s="19">
        <f t="shared" si="4"/>
        <v>1</v>
      </c>
      <c r="AX5" s="19">
        <f t="shared" si="4"/>
        <v>1</v>
      </c>
      <c r="AY5" s="198">
        <f t="shared" si="4"/>
        <v>6</v>
      </c>
      <c r="AZ5" s="19">
        <f t="shared" si="4"/>
        <v>6</v>
      </c>
      <c r="BA5" s="19">
        <f t="shared" si="4"/>
        <v>6</v>
      </c>
      <c r="BB5" s="19">
        <f t="shared" si="4"/>
        <v>6</v>
      </c>
      <c r="BC5" s="19">
        <f t="shared" si="4"/>
        <v>6</v>
      </c>
      <c r="BD5" s="19">
        <f t="shared" si="4"/>
        <v>6</v>
      </c>
      <c r="BE5" s="19">
        <f t="shared" si="4"/>
        <v>6</v>
      </c>
      <c r="BF5" s="19">
        <f t="shared" si="4"/>
        <v>6</v>
      </c>
      <c r="BG5" s="19">
        <f t="shared" si="4"/>
        <v>6</v>
      </c>
      <c r="BH5" s="19">
        <f t="shared" si="4"/>
        <v>6</v>
      </c>
      <c r="BI5" s="19">
        <f t="shared" si="4"/>
        <v>6</v>
      </c>
      <c r="BJ5" s="19">
        <f t="shared" si="4"/>
        <v>6</v>
      </c>
      <c r="BK5" s="19">
        <f t="shared" si="4"/>
        <v>6</v>
      </c>
      <c r="BL5" s="19">
        <f t="shared" si="4"/>
        <v>6</v>
      </c>
      <c r="BM5" s="19">
        <f t="shared" si="4"/>
        <v>6</v>
      </c>
      <c r="BN5" s="19">
        <f t="shared" si="4"/>
        <v>6</v>
      </c>
      <c r="BO5" s="19">
        <f t="shared" si="4"/>
        <v>6</v>
      </c>
      <c r="BP5" s="19">
        <f t="shared" si="4"/>
        <v>6</v>
      </c>
      <c r="BQ5" s="19">
        <f t="shared" si="4"/>
        <v>6</v>
      </c>
      <c r="BR5" s="19">
        <f t="shared" si="4"/>
        <v>6</v>
      </c>
      <c r="BS5" s="19">
        <f t="shared" si="4"/>
        <v>6</v>
      </c>
      <c r="BT5" s="19">
        <f t="shared" si="4"/>
        <v>6</v>
      </c>
      <c r="BU5" s="19">
        <f t="shared" si="4"/>
        <v>6</v>
      </c>
      <c r="BV5" s="19">
        <f t="shared" si="4"/>
        <v>6</v>
      </c>
      <c r="BW5" s="19">
        <f t="shared" ref="BW5:DU5" si="5">IF(BW4,1,$F$5)</f>
        <v>6</v>
      </c>
      <c r="BX5" s="19">
        <f t="shared" si="5"/>
        <v>6</v>
      </c>
      <c r="BY5" s="19">
        <f t="shared" si="5"/>
        <v>6</v>
      </c>
      <c r="BZ5" s="19">
        <f t="shared" si="5"/>
        <v>6</v>
      </c>
      <c r="CA5" s="19">
        <f t="shared" si="5"/>
        <v>6</v>
      </c>
      <c r="CB5" s="19">
        <f t="shared" si="5"/>
        <v>6</v>
      </c>
      <c r="CC5" s="19">
        <f t="shared" si="5"/>
        <v>6</v>
      </c>
      <c r="CD5" s="19">
        <f t="shared" si="5"/>
        <v>6</v>
      </c>
      <c r="CE5" s="19">
        <f t="shared" si="5"/>
        <v>6</v>
      </c>
      <c r="CF5" s="19">
        <f t="shared" si="5"/>
        <v>6</v>
      </c>
      <c r="CG5" s="19">
        <f t="shared" si="5"/>
        <v>6</v>
      </c>
      <c r="CH5" s="19">
        <f t="shared" si="5"/>
        <v>6</v>
      </c>
      <c r="CI5" s="19">
        <f t="shared" si="5"/>
        <v>6</v>
      </c>
      <c r="CJ5" s="19">
        <f t="shared" si="5"/>
        <v>6</v>
      </c>
      <c r="CK5" s="19">
        <f t="shared" si="5"/>
        <v>6</v>
      </c>
      <c r="CL5" s="19">
        <f t="shared" si="5"/>
        <v>6</v>
      </c>
      <c r="CM5" s="19">
        <f t="shared" si="5"/>
        <v>6</v>
      </c>
      <c r="CN5" s="19">
        <f t="shared" si="5"/>
        <v>6</v>
      </c>
      <c r="CO5" s="19">
        <f t="shared" si="5"/>
        <v>6</v>
      </c>
      <c r="CP5" s="19">
        <f t="shared" si="5"/>
        <v>6</v>
      </c>
      <c r="CQ5" s="19">
        <f t="shared" si="5"/>
        <v>6</v>
      </c>
      <c r="CR5" s="19">
        <f t="shared" si="5"/>
        <v>6</v>
      </c>
      <c r="CS5" s="19">
        <f t="shared" si="5"/>
        <v>6</v>
      </c>
      <c r="CT5" s="19">
        <f t="shared" si="5"/>
        <v>6</v>
      </c>
      <c r="CU5" s="19">
        <f t="shared" si="5"/>
        <v>6</v>
      </c>
      <c r="CV5" s="19">
        <f t="shared" si="5"/>
        <v>6</v>
      </c>
      <c r="CW5" s="19">
        <f t="shared" si="5"/>
        <v>6</v>
      </c>
      <c r="CX5" s="19">
        <f t="shared" si="5"/>
        <v>6</v>
      </c>
      <c r="CY5" s="19">
        <f t="shared" si="5"/>
        <v>6</v>
      </c>
      <c r="CZ5" s="19">
        <f t="shared" si="5"/>
        <v>6</v>
      </c>
      <c r="DA5" s="19">
        <f t="shared" si="5"/>
        <v>6</v>
      </c>
      <c r="DB5" s="19">
        <f t="shared" si="5"/>
        <v>6</v>
      </c>
      <c r="DC5" s="19">
        <f t="shared" si="5"/>
        <v>6</v>
      </c>
      <c r="DD5" s="19">
        <f t="shared" si="5"/>
        <v>6</v>
      </c>
      <c r="DE5" s="19">
        <f t="shared" si="5"/>
        <v>6</v>
      </c>
      <c r="DF5" s="19">
        <f t="shared" si="5"/>
        <v>6</v>
      </c>
      <c r="DG5" s="19">
        <f t="shared" si="5"/>
        <v>6</v>
      </c>
      <c r="DH5" s="19">
        <f t="shared" si="5"/>
        <v>6</v>
      </c>
      <c r="DI5" s="19">
        <f t="shared" si="5"/>
        <v>6</v>
      </c>
      <c r="DJ5" s="19">
        <f t="shared" si="5"/>
        <v>6</v>
      </c>
      <c r="DK5" s="19">
        <f t="shared" si="5"/>
        <v>6</v>
      </c>
      <c r="DL5" s="19">
        <f t="shared" si="5"/>
        <v>6</v>
      </c>
      <c r="DM5" s="19">
        <f t="shared" si="5"/>
        <v>6</v>
      </c>
      <c r="DN5" s="19">
        <f t="shared" si="5"/>
        <v>6</v>
      </c>
      <c r="DO5" s="19">
        <f t="shared" si="5"/>
        <v>6</v>
      </c>
      <c r="DP5" s="19">
        <f t="shared" si="5"/>
        <v>6</v>
      </c>
      <c r="DQ5" s="19">
        <f t="shared" si="5"/>
        <v>6</v>
      </c>
      <c r="DR5" s="19">
        <f t="shared" si="5"/>
        <v>6</v>
      </c>
      <c r="DS5" s="19">
        <f t="shared" si="5"/>
        <v>6</v>
      </c>
      <c r="DT5" s="19">
        <f t="shared" si="5"/>
        <v>6</v>
      </c>
      <c r="DU5" s="19">
        <f t="shared" si="5"/>
        <v>6</v>
      </c>
    </row>
    <row r="6" spans="1:125" x14ac:dyDescent="0.3">
      <c r="D6" s="141" t="s">
        <v>309</v>
      </c>
      <c r="J6" s="53"/>
      <c r="K6" s="178">
        <f>J7+1</f>
        <v>46143</v>
      </c>
      <c r="L6" s="178">
        <f t="shared" ref="L6:BW6" si="6">K7+1</f>
        <v>46174</v>
      </c>
      <c r="M6" s="178">
        <f t="shared" si="6"/>
        <v>46204</v>
      </c>
      <c r="N6" s="178">
        <f t="shared" si="6"/>
        <v>46235</v>
      </c>
      <c r="O6" s="178">
        <f t="shared" si="6"/>
        <v>46266</v>
      </c>
      <c r="P6" s="178">
        <f t="shared" si="6"/>
        <v>46296</v>
      </c>
      <c r="Q6" s="178">
        <f t="shared" si="6"/>
        <v>46327</v>
      </c>
      <c r="R6" s="178">
        <f t="shared" si="6"/>
        <v>46357</v>
      </c>
      <c r="S6" s="178">
        <f t="shared" si="6"/>
        <v>46388</v>
      </c>
      <c r="T6" s="178">
        <f t="shared" si="6"/>
        <v>46419</v>
      </c>
      <c r="U6" s="178">
        <f t="shared" si="6"/>
        <v>46447</v>
      </c>
      <c r="V6" s="178">
        <f t="shared" si="6"/>
        <v>46478</v>
      </c>
      <c r="W6" s="178">
        <f t="shared" si="6"/>
        <v>46508</v>
      </c>
      <c r="X6" s="178">
        <f t="shared" si="6"/>
        <v>46539</v>
      </c>
      <c r="Y6" s="178">
        <f t="shared" si="6"/>
        <v>46569</v>
      </c>
      <c r="Z6" s="178">
        <f t="shared" si="6"/>
        <v>46600</v>
      </c>
      <c r="AA6" s="178">
        <f>Z7+1</f>
        <v>46631</v>
      </c>
      <c r="AB6" s="178">
        <f>AA7+1</f>
        <v>46661</v>
      </c>
      <c r="AC6" s="178">
        <f t="shared" si="6"/>
        <v>46692</v>
      </c>
      <c r="AD6" s="178">
        <f t="shared" si="6"/>
        <v>46722</v>
      </c>
      <c r="AE6" s="178">
        <f t="shared" si="6"/>
        <v>46753</v>
      </c>
      <c r="AF6" s="178">
        <f t="shared" si="6"/>
        <v>46784</v>
      </c>
      <c r="AG6" s="178">
        <f t="shared" si="6"/>
        <v>46813</v>
      </c>
      <c r="AH6" s="178">
        <f t="shared" si="6"/>
        <v>46844</v>
      </c>
      <c r="AI6" s="178">
        <f t="shared" si="6"/>
        <v>46874</v>
      </c>
      <c r="AJ6" s="178">
        <f t="shared" si="6"/>
        <v>46905</v>
      </c>
      <c r="AK6" s="178">
        <f t="shared" si="6"/>
        <v>46935</v>
      </c>
      <c r="AL6" s="178">
        <f t="shared" si="6"/>
        <v>46966</v>
      </c>
      <c r="AM6" s="178">
        <f t="shared" si="6"/>
        <v>46997</v>
      </c>
      <c r="AN6" s="178">
        <f t="shared" si="6"/>
        <v>47027</v>
      </c>
      <c r="AO6" s="178">
        <f t="shared" si="6"/>
        <v>47058</v>
      </c>
      <c r="AP6" s="178">
        <f t="shared" si="6"/>
        <v>47088</v>
      </c>
      <c r="AQ6" s="178">
        <f t="shared" si="6"/>
        <v>47119</v>
      </c>
      <c r="AR6" s="178">
        <f t="shared" si="6"/>
        <v>47150</v>
      </c>
      <c r="AS6" s="178">
        <f t="shared" si="6"/>
        <v>47178</v>
      </c>
      <c r="AT6" s="178">
        <f t="shared" si="6"/>
        <v>47209</v>
      </c>
      <c r="AU6" s="178">
        <f t="shared" si="6"/>
        <v>47239</v>
      </c>
      <c r="AV6" s="178">
        <f t="shared" si="6"/>
        <v>47270</v>
      </c>
      <c r="AW6" s="178">
        <f t="shared" si="6"/>
        <v>47300</v>
      </c>
      <c r="AX6" s="178">
        <f t="shared" si="6"/>
        <v>47331</v>
      </c>
      <c r="AY6" s="56">
        <f t="shared" si="6"/>
        <v>47362</v>
      </c>
      <c r="AZ6" s="178">
        <f t="shared" si="6"/>
        <v>47543</v>
      </c>
      <c r="BA6" s="178">
        <f t="shared" si="6"/>
        <v>47727</v>
      </c>
      <c r="BB6" s="178">
        <f t="shared" si="6"/>
        <v>47908</v>
      </c>
      <c r="BC6" s="178">
        <f t="shared" si="6"/>
        <v>48092</v>
      </c>
      <c r="BD6" s="178">
        <f t="shared" si="6"/>
        <v>48274</v>
      </c>
      <c r="BE6" s="178">
        <f t="shared" si="6"/>
        <v>48458</v>
      </c>
      <c r="BF6" s="178">
        <f t="shared" si="6"/>
        <v>48639</v>
      </c>
      <c r="BG6" s="178">
        <f t="shared" si="6"/>
        <v>48823</v>
      </c>
      <c r="BH6" s="178">
        <f t="shared" si="6"/>
        <v>49004</v>
      </c>
      <c r="BI6" s="178">
        <f t="shared" si="6"/>
        <v>49188</v>
      </c>
      <c r="BJ6" s="178">
        <f t="shared" si="6"/>
        <v>49369</v>
      </c>
      <c r="BK6" s="178">
        <f t="shared" si="6"/>
        <v>49553</v>
      </c>
      <c r="BL6" s="178">
        <f t="shared" si="6"/>
        <v>49735</v>
      </c>
      <c r="BM6" s="178">
        <f t="shared" si="6"/>
        <v>49919</v>
      </c>
      <c r="BN6" s="178">
        <f t="shared" si="6"/>
        <v>50100</v>
      </c>
      <c r="BO6" s="178">
        <f t="shared" si="6"/>
        <v>50284</v>
      </c>
      <c r="BP6" s="178">
        <f t="shared" si="6"/>
        <v>50465</v>
      </c>
      <c r="BQ6" s="178">
        <f t="shared" si="6"/>
        <v>50649</v>
      </c>
      <c r="BR6" s="178">
        <f t="shared" si="6"/>
        <v>50830</v>
      </c>
      <c r="BS6" s="178">
        <f t="shared" si="6"/>
        <v>51014</v>
      </c>
      <c r="BT6" s="178">
        <f t="shared" si="6"/>
        <v>51196</v>
      </c>
      <c r="BU6" s="178">
        <f t="shared" si="6"/>
        <v>51380</v>
      </c>
      <c r="BV6" s="178">
        <f t="shared" si="6"/>
        <v>51561</v>
      </c>
      <c r="BW6" s="178">
        <f t="shared" si="6"/>
        <v>51745</v>
      </c>
      <c r="BX6" s="178">
        <f t="shared" ref="BX6:DT6" si="7">BW7+1</f>
        <v>51926</v>
      </c>
      <c r="BY6" s="178">
        <f t="shared" si="7"/>
        <v>52110</v>
      </c>
      <c r="BZ6" s="178">
        <f t="shared" si="7"/>
        <v>52291</v>
      </c>
      <c r="CA6" s="178">
        <f t="shared" si="7"/>
        <v>52475</v>
      </c>
      <c r="CB6" s="178">
        <f t="shared" si="7"/>
        <v>52657</v>
      </c>
      <c r="CC6" s="178">
        <f t="shared" si="7"/>
        <v>52841</v>
      </c>
      <c r="CD6" s="178">
        <f t="shared" si="7"/>
        <v>53022</v>
      </c>
      <c r="CE6" s="178">
        <f t="shared" si="7"/>
        <v>53206</v>
      </c>
      <c r="CF6" s="178">
        <f t="shared" si="7"/>
        <v>53387</v>
      </c>
      <c r="CG6" s="178">
        <f t="shared" si="7"/>
        <v>53571</v>
      </c>
      <c r="CH6" s="178">
        <f t="shared" si="7"/>
        <v>53752</v>
      </c>
      <c r="CI6" s="178">
        <f t="shared" si="7"/>
        <v>53936</v>
      </c>
      <c r="CJ6" s="178">
        <f t="shared" si="7"/>
        <v>54118</v>
      </c>
      <c r="CK6" s="178">
        <f t="shared" si="7"/>
        <v>54302</v>
      </c>
      <c r="CL6" s="178">
        <f t="shared" si="7"/>
        <v>54483</v>
      </c>
      <c r="CM6" s="178">
        <f t="shared" si="7"/>
        <v>54667</v>
      </c>
      <c r="CN6" s="178">
        <f t="shared" si="7"/>
        <v>54848</v>
      </c>
      <c r="CO6" s="178">
        <f t="shared" si="7"/>
        <v>55032</v>
      </c>
      <c r="CP6" s="178">
        <f t="shared" si="7"/>
        <v>55213</v>
      </c>
      <c r="CQ6" s="178">
        <f t="shared" si="7"/>
        <v>55397</v>
      </c>
      <c r="CR6" s="178">
        <f t="shared" si="7"/>
        <v>55579</v>
      </c>
      <c r="CS6" s="178">
        <f t="shared" si="7"/>
        <v>55763</v>
      </c>
      <c r="CT6" s="178">
        <f t="shared" si="7"/>
        <v>55944</v>
      </c>
      <c r="CU6" s="178">
        <f t="shared" si="7"/>
        <v>56128</v>
      </c>
      <c r="CV6" s="178">
        <f t="shared" si="7"/>
        <v>56309</v>
      </c>
      <c r="CW6" s="178">
        <f t="shared" si="7"/>
        <v>56493</v>
      </c>
      <c r="CX6" s="178">
        <f t="shared" si="7"/>
        <v>56674</v>
      </c>
      <c r="CY6" s="178">
        <f t="shared" si="7"/>
        <v>56858</v>
      </c>
      <c r="CZ6" s="178">
        <f t="shared" si="7"/>
        <v>57040</v>
      </c>
      <c r="DA6" s="178">
        <f t="shared" si="7"/>
        <v>57224</v>
      </c>
      <c r="DB6" s="178">
        <f t="shared" si="7"/>
        <v>57405</v>
      </c>
      <c r="DC6" s="178">
        <f t="shared" si="7"/>
        <v>57589</v>
      </c>
      <c r="DD6" s="178">
        <f t="shared" si="7"/>
        <v>57770</v>
      </c>
      <c r="DE6" s="178">
        <f t="shared" si="7"/>
        <v>57954</v>
      </c>
      <c r="DF6" s="178">
        <f t="shared" si="7"/>
        <v>58135</v>
      </c>
      <c r="DG6" s="178">
        <f t="shared" si="7"/>
        <v>58319</v>
      </c>
      <c r="DH6" s="178">
        <f t="shared" si="7"/>
        <v>58501</v>
      </c>
      <c r="DI6" s="178">
        <f t="shared" si="7"/>
        <v>58685</v>
      </c>
      <c r="DJ6" s="178">
        <f t="shared" si="7"/>
        <v>58866</v>
      </c>
      <c r="DK6" s="178">
        <f t="shared" si="7"/>
        <v>59050</v>
      </c>
      <c r="DL6" s="178">
        <f t="shared" si="7"/>
        <v>59231</v>
      </c>
      <c r="DM6" s="178">
        <f t="shared" si="7"/>
        <v>59415</v>
      </c>
      <c r="DN6" s="178">
        <f t="shared" si="7"/>
        <v>59596</v>
      </c>
      <c r="DO6" s="178">
        <f t="shared" si="7"/>
        <v>59780</v>
      </c>
      <c r="DP6" s="178">
        <f t="shared" si="7"/>
        <v>59962</v>
      </c>
      <c r="DQ6" s="178">
        <f t="shared" si="7"/>
        <v>60146</v>
      </c>
      <c r="DR6" s="178">
        <f t="shared" si="7"/>
        <v>60327</v>
      </c>
      <c r="DS6" s="178">
        <f t="shared" si="7"/>
        <v>60511</v>
      </c>
      <c r="DT6" s="178">
        <f t="shared" si="7"/>
        <v>60692</v>
      </c>
      <c r="DU6" s="178">
        <f>DT7+1</f>
        <v>60876</v>
      </c>
    </row>
    <row r="7" spans="1:125" x14ac:dyDescent="0.3">
      <c r="D7" s="141" t="s">
        <v>310</v>
      </c>
      <c r="F7" s="177">
        <f>'Operating Assumptions'!F6</f>
        <v>46143</v>
      </c>
      <c r="J7" s="53">
        <f>F7-1</f>
        <v>46142</v>
      </c>
      <c r="K7" s="178">
        <f>EDATE(K6,K5)-1</f>
        <v>46173</v>
      </c>
      <c r="L7" s="178">
        <f t="shared" ref="L7:BW7" si="8">EDATE(L6,L5)-1</f>
        <v>46203</v>
      </c>
      <c r="M7" s="178">
        <f t="shared" si="8"/>
        <v>46234</v>
      </c>
      <c r="N7" s="178">
        <f t="shared" si="8"/>
        <v>46265</v>
      </c>
      <c r="O7" s="178">
        <f t="shared" si="8"/>
        <v>46295</v>
      </c>
      <c r="P7" s="178">
        <f t="shared" si="8"/>
        <v>46326</v>
      </c>
      <c r="Q7" s="178">
        <f t="shared" si="8"/>
        <v>46356</v>
      </c>
      <c r="R7" s="178">
        <f t="shared" si="8"/>
        <v>46387</v>
      </c>
      <c r="S7" s="178">
        <f t="shared" si="8"/>
        <v>46418</v>
      </c>
      <c r="T7" s="178">
        <f t="shared" si="8"/>
        <v>46446</v>
      </c>
      <c r="U7" s="178">
        <f t="shared" si="8"/>
        <v>46477</v>
      </c>
      <c r="V7" s="178">
        <f t="shared" si="8"/>
        <v>46507</v>
      </c>
      <c r="W7" s="178">
        <f t="shared" si="8"/>
        <v>46538</v>
      </c>
      <c r="X7" s="178">
        <f t="shared" si="8"/>
        <v>46568</v>
      </c>
      <c r="Y7" s="178">
        <f t="shared" si="8"/>
        <v>46599</v>
      </c>
      <c r="Z7" s="178">
        <f t="shared" si="8"/>
        <v>46630</v>
      </c>
      <c r="AA7" s="178">
        <f t="shared" si="8"/>
        <v>46660</v>
      </c>
      <c r="AB7" s="178">
        <f t="shared" si="8"/>
        <v>46691</v>
      </c>
      <c r="AC7" s="178">
        <f t="shared" si="8"/>
        <v>46721</v>
      </c>
      <c r="AD7" s="178">
        <f t="shared" si="8"/>
        <v>46752</v>
      </c>
      <c r="AE7" s="178">
        <f t="shared" si="8"/>
        <v>46783</v>
      </c>
      <c r="AF7" s="178">
        <f t="shared" si="8"/>
        <v>46812</v>
      </c>
      <c r="AG7" s="178">
        <f t="shared" si="8"/>
        <v>46843</v>
      </c>
      <c r="AH7" s="178">
        <f t="shared" si="8"/>
        <v>46873</v>
      </c>
      <c r="AI7" s="178">
        <f t="shared" si="8"/>
        <v>46904</v>
      </c>
      <c r="AJ7" s="178">
        <f t="shared" si="8"/>
        <v>46934</v>
      </c>
      <c r="AK7" s="178">
        <f t="shared" si="8"/>
        <v>46965</v>
      </c>
      <c r="AL7" s="178">
        <f t="shared" si="8"/>
        <v>46996</v>
      </c>
      <c r="AM7" s="178">
        <f t="shared" si="8"/>
        <v>47026</v>
      </c>
      <c r="AN7" s="178">
        <f t="shared" si="8"/>
        <v>47057</v>
      </c>
      <c r="AO7" s="178">
        <f t="shared" si="8"/>
        <v>47087</v>
      </c>
      <c r="AP7" s="178">
        <f t="shared" si="8"/>
        <v>47118</v>
      </c>
      <c r="AQ7" s="178">
        <f t="shared" si="8"/>
        <v>47149</v>
      </c>
      <c r="AR7" s="178">
        <f t="shared" si="8"/>
        <v>47177</v>
      </c>
      <c r="AS7" s="178">
        <f t="shared" si="8"/>
        <v>47208</v>
      </c>
      <c r="AT7" s="178">
        <f t="shared" si="8"/>
        <v>47238</v>
      </c>
      <c r="AU7" s="178">
        <f t="shared" si="8"/>
        <v>47269</v>
      </c>
      <c r="AV7" s="178">
        <f t="shared" si="8"/>
        <v>47299</v>
      </c>
      <c r="AW7" s="178">
        <f t="shared" si="8"/>
        <v>47330</v>
      </c>
      <c r="AX7" s="178">
        <f t="shared" si="8"/>
        <v>47361</v>
      </c>
      <c r="AY7" s="56">
        <f t="shared" si="8"/>
        <v>47542</v>
      </c>
      <c r="AZ7" s="178">
        <f t="shared" si="8"/>
        <v>47726</v>
      </c>
      <c r="BA7" s="178">
        <f t="shared" si="8"/>
        <v>47907</v>
      </c>
      <c r="BB7" s="178">
        <f t="shared" si="8"/>
        <v>48091</v>
      </c>
      <c r="BC7" s="178">
        <f t="shared" si="8"/>
        <v>48273</v>
      </c>
      <c r="BD7" s="178">
        <f t="shared" si="8"/>
        <v>48457</v>
      </c>
      <c r="BE7" s="178">
        <f t="shared" si="8"/>
        <v>48638</v>
      </c>
      <c r="BF7" s="178">
        <f t="shared" si="8"/>
        <v>48822</v>
      </c>
      <c r="BG7" s="178">
        <f t="shared" si="8"/>
        <v>49003</v>
      </c>
      <c r="BH7" s="178">
        <f t="shared" si="8"/>
        <v>49187</v>
      </c>
      <c r="BI7" s="178">
        <f t="shared" si="8"/>
        <v>49368</v>
      </c>
      <c r="BJ7" s="178">
        <f t="shared" si="8"/>
        <v>49552</v>
      </c>
      <c r="BK7" s="178">
        <f t="shared" si="8"/>
        <v>49734</v>
      </c>
      <c r="BL7" s="178">
        <f t="shared" si="8"/>
        <v>49918</v>
      </c>
      <c r="BM7" s="178">
        <f t="shared" si="8"/>
        <v>50099</v>
      </c>
      <c r="BN7" s="178">
        <f t="shared" si="8"/>
        <v>50283</v>
      </c>
      <c r="BO7" s="178">
        <f t="shared" si="8"/>
        <v>50464</v>
      </c>
      <c r="BP7" s="178">
        <f t="shared" si="8"/>
        <v>50648</v>
      </c>
      <c r="BQ7" s="178">
        <f t="shared" si="8"/>
        <v>50829</v>
      </c>
      <c r="BR7" s="178">
        <f t="shared" si="8"/>
        <v>51013</v>
      </c>
      <c r="BS7" s="178">
        <f t="shared" si="8"/>
        <v>51195</v>
      </c>
      <c r="BT7" s="178">
        <f t="shared" si="8"/>
        <v>51379</v>
      </c>
      <c r="BU7" s="178">
        <f t="shared" si="8"/>
        <v>51560</v>
      </c>
      <c r="BV7" s="178">
        <f t="shared" si="8"/>
        <v>51744</v>
      </c>
      <c r="BW7" s="178">
        <f t="shared" si="8"/>
        <v>51925</v>
      </c>
      <c r="BX7" s="178">
        <f t="shared" ref="BX7:DU7" si="9">EDATE(BX6,BX5)-1</f>
        <v>52109</v>
      </c>
      <c r="BY7" s="178">
        <f t="shared" si="9"/>
        <v>52290</v>
      </c>
      <c r="BZ7" s="178">
        <f t="shared" si="9"/>
        <v>52474</v>
      </c>
      <c r="CA7" s="178">
        <f t="shared" si="9"/>
        <v>52656</v>
      </c>
      <c r="CB7" s="178">
        <f t="shared" si="9"/>
        <v>52840</v>
      </c>
      <c r="CC7" s="178">
        <f t="shared" si="9"/>
        <v>53021</v>
      </c>
      <c r="CD7" s="178">
        <f t="shared" si="9"/>
        <v>53205</v>
      </c>
      <c r="CE7" s="178">
        <f t="shared" si="9"/>
        <v>53386</v>
      </c>
      <c r="CF7" s="178">
        <f t="shared" si="9"/>
        <v>53570</v>
      </c>
      <c r="CG7" s="178">
        <f t="shared" si="9"/>
        <v>53751</v>
      </c>
      <c r="CH7" s="178">
        <f t="shared" si="9"/>
        <v>53935</v>
      </c>
      <c r="CI7" s="178">
        <f t="shared" si="9"/>
        <v>54117</v>
      </c>
      <c r="CJ7" s="178">
        <f t="shared" si="9"/>
        <v>54301</v>
      </c>
      <c r="CK7" s="178">
        <f t="shared" si="9"/>
        <v>54482</v>
      </c>
      <c r="CL7" s="178">
        <f t="shared" si="9"/>
        <v>54666</v>
      </c>
      <c r="CM7" s="178">
        <f t="shared" si="9"/>
        <v>54847</v>
      </c>
      <c r="CN7" s="178">
        <f t="shared" si="9"/>
        <v>55031</v>
      </c>
      <c r="CO7" s="178">
        <f t="shared" si="9"/>
        <v>55212</v>
      </c>
      <c r="CP7" s="178">
        <f t="shared" si="9"/>
        <v>55396</v>
      </c>
      <c r="CQ7" s="178">
        <f t="shared" si="9"/>
        <v>55578</v>
      </c>
      <c r="CR7" s="178">
        <f t="shared" si="9"/>
        <v>55762</v>
      </c>
      <c r="CS7" s="178">
        <f t="shared" si="9"/>
        <v>55943</v>
      </c>
      <c r="CT7" s="178">
        <f t="shared" si="9"/>
        <v>56127</v>
      </c>
      <c r="CU7" s="178">
        <f t="shared" si="9"/>
        <v>56308</v>
      </c>
      <c r="CV7" s="178">
        <f t="shared" si="9"/>
        <v>56492</v>
      </c>
      <c r="CW7" s="178">
        <f t="shared" si="9"/>
        <v>56673</v>
      </c>
      <c r="CX7" s="178">
        <f t="shared" si="9"/>
        <v>56857</v>
      </c>
      <c r="CY7" s="178">
        <f t="shared" si="9"/>
        <v>57039</v>
      </c>
      <c r="CZ7" s="178">
        <f t="shared" si="9"/>
        <v>57223</v>
      </c>
      <c r="DA7" s="178">
        <f t="shared" si="9"/>
        <v>57404</v>
      </c>
      <c r="DB7" s="178">
        <f t="shared" si="9"/>
        <v>57588</v>
      </c>
      <c r="DC7" s="178">
        <f t="shared" si="9"/>
        <v>57769</v>
      </c>
      <c r="DD7" s="178">
        <f t="shared" si="9"/>
        <v>57953</v>
      </c>
      <c r="DE7" s="178">
        <f t="shared" si="9"/>
        <v>58134</v>
      </c>
      <c r="DF7" s="178">
        <f t="shared" si="9"/>
        <v>58318</v>
      </c>
      <c r="DG7" s="178">
        <f t="shared" si="9"/>
        <v>58500</v>
      </c>
      <c r="DH7" s="178">
        <f t="shared" si="9"/>
        <v>58684</v>
      </c>
      <c r="DI7" s="178">
        <f t="shared" si="9"/>
        <v>58865</v>
      </c>
      <c r="DJ7" s="178">
        <f t="shared" si="9"/>
        <v>59049</v>
      </c>
      <c r="DK7" s="178">
        <f t="shared" si="9"/>
        <v>59230</v>
      </c>
      <c r="DL7" s="178">
        <f t="shared" si="9"/>
        <v>59414</v>
      </c>
      <c r="DM7" s="178">
        <f t="shared" si="9"/>
        <v>59595</v>
      </c>
      <c r="DN7" s="178">
        <f t="shared" si="9"/>
        <v>59779</v>
      </c>
      <c r="DO7" s="178">
        <f t="shared" si="9"/>
        <v>59961</v>
      </c>
      <c r="DP7" s="178">
        <f t="shared" si="9"/>
        <v>60145</v>
      </c>
      <c r="DQ7" s="178">
        <f t="shared" si="9"/>
        <v>60326</v>
      </c>
      <c r="DR7" s="178">
        <f t="shared" si="9"/>
        <v>60510</v>
      </c>
      <c r="DS7" s="178">
        <f t="shared" si="9"/>
        <v>60691</v>
      </c>
      <c r="DT7" s="178">
        <f t="shared" si="9"/>
        <v>60875</v>
      </c>
      <c r="DU7" s="178">
        <f t="shared" si="9"/>
        <v>61056</v>
      </c>
    </row>
    <row r="8" spans="1:125" x14ac:dyDescent="0.3">
      <c r="D8" s="141" t="s">
        <v>219</v>
      </c>
      <c r="F8" s="54"/>
      <c r="J8" s="53"/>
      <c r="K8" s="189">
        <f t="shared" ref="K8:BW8" si="10">YEAR(K7)</f>
        <v>2026</v>
      </c>
      <c r="L8" s="189">
        <f t="shared" si="10"/>
        <v>2026</v>
      </c>
      <c r="M8" s="189">
        <f t="shared" si="10"/>
        <v>2026</v>
      </c>
      <c r="N8" s="189">
        <f t="shared" si="10"/>
        <v>2026</v>
      </c>
      <c r="O8" s="189">
        <f t="shared" si="10"/>
        <v>2026</v>
      </c>
      <c r="P8" s="189">
        <f t="shared" si="10"/>
        <v>2026</v>
      </c>
      <c r="Q8" s="189">
        <f t="shared" si="10"/>
        <v>2026</v>
      </c>
      <c r="R8" s="189">
        <f t="shared" si="10"/>
        <v>2026</v>
      </c>
      <c r="S8" s="189">
        <f t="shared" si="10"/>
        <v>2027</v>
      </c>
      <c r="T8" s="189">
        <f t="shared" si="10"/>
        <v>2027</v>
      </c>
      <c r="U8" s="189">
        <f t="shared" si="10"/>
        <v>2027</v>
      </c>
      <c r="V8" s="189">
        <f t="shared" si="10"/>
        <v>2027</v>
      </c>
      <c r="W8" s="189">
        <f t="shared" si="10"/>
        <v>2027</v>
      </c>
      <c r="X8" s="189">
        <f t="shared" si="10"/>
        <v>2027</v>
      </c>
      <c r="Y8" s="189">
        <f t="shared" si="10"/>
        <v>2027</v>
      </c>
      <c r="Z8" s="189">
        <f t="shared" si="10"/>
        <v>2027</v>
      </c>
      <c r="AA8" s="189">
        <f t="shared" si="10"/>
        <v>2027</v>
      </c>
      <c r="AB8" s="189">
        <f t="shared" si="10"/>
        <v>2027</v>
      </c>
      <c r="AC8" s="189">
        <f t="shared" si="10"/>
        <v>2027</v>
      </c>
      <c r="AD8" s="189">
        <f t="shared" si="10"/>
        <v>2027</v>
      </c>
      <c r="AE8" s="189">
        <f t="shared" si="10"/>
        <v>2028</v>
      </c>
      <c r="AF8" s="189">
        <f t="shared" si="10"/>
        <v>2028</v>
      </c>
      <c r="AG8" s="189">
        <f t="shared" si="10"/>
        <v>2028</v>
      </c>
      <c r="AH8" s="189">
        <f t="shared" si="10"/>
        <v>2028</v>
      </c>
      <c r="AI8" s="189">
        <f t="shared" si="10"/>
        <v>2028</v>
      </c>
      <c r="AJ8" s="189">
        <f t="shared" si="10"/>
        <v>2028</v>
      </c>
      <c r="AK8" s="189">
        <f t="shared" si="10"/>
        <v>2028</v>
      </c>
      <c r="AL8" s="189">
        <f t="shared" si="10"/>
        <v>2028</v>
      </c>
      <c r="AM8" s="189">
        <f t="shared" si="10"/>
        <v>2028</v>
      </c>
      <c r="AN8" s="189">
        <f t="shared" si="10"/>
        <v>2028</v>
      </c>
      <c r="AO8" s="189">
        <f t="shared" si="10"/>
        <v>2028</v>
      </c>
      <c r="AP8" s="189">
        <f t="shared" si="10"/>
        <v>2028</v>
      </c>
      <c r="AQ8" s="189">
        <f t="shared" si="10"/>
        <v>2029</v>
      </c>
      <c r="AR8" s="189">
        <f t="shared" si="10"/>
        <v>2029</v>
      </c>
      <c r="AS8" s="189">
        <f t="shared" si="10"/>
        <v>2029</v>
      </c>
      <c r="AT8" s="189">
        <f t="shared" si="10"/>
        <v>2029</v>
      </c>
      <c r="AU8" s="189">
        <f t="shared" si="10"/>
        <v>2029</v>
      </c>
      <c r="AV8" s="189">
        <f t="shared" si="10"/>
        <v>2029</v>
      </c>
      <c r="AW8" s="189">
        <f t="shared" si="10"/>
        <v>2029</v>
      </c>
      <c r="AX8" s="189">
        <f t="shared" si="10"/>
        <v>2029</v>
      </c>
      <c r="AY8" s="198">
        <f t="shared" si="10"/>
        <v>2030</v>
      </c>
      <c r="AZ8" s="189">
        <f t="shared" si="10"/>
        <v>2030</v>
      </c>
      <c r="BA8" s="189">
        <f t="shared" si="10"/>
        <v>2031</v>
      </c>
      <c r="BB8" s="189">
        <f t="shared" si="10"/>
        <v>2031</v>
      </c>
      <c r="BC8" s="189">
        <f t="shared" si="10"/>
        <v>2032</v>
      </c>
      <c r="BD8" s="189">
        <f t="shared" si="10"/>
        <v>2032</v>
      </c>
      <c r="BE8" s="189">
        <f t="shared" si="10"/>
        <v>2033</v>
      </c>
      <c r="BF8" s="189">
        <f t="shared" si="10"/>
        <v>2033</v>
      </c>
      <c r="BG8" s="189">
        <f t="shared" si="10"/>
        <v>2034</v>
      </c>
      <c r="BH8" s="189">
        <f t="shared" si="10"/>
        <v>2034</v>
      </c>
      <c r="BI8" s="189">
        <f t="shared" si="10"/>
        <v>2035</v>
      </c>
      <c r="BJ8" s="189">
        <f t="shared" si="10"/>
        <v>2035</v>
      </c>
      <c r="BK8" s="189">
        <f t="shared" si="10"/>
        <v>2036</v>
      </c>
      <c r="BL8" s="189">
        <f t="shared" si="10"/>
        <v>2036</v>
      </c>
      <c r="BM8" s="189">
        <f t="shared" si="10"/>
        <v>2037</v>
      </c>
      <c r="BN8" s="189">
        <f t="shared" si="10"/>
        <v>2037</v>
      </c>
      <c r="BO8" s="189">
        <f t="shared" si="10"/>
        <v>2038</v>
      </c>
      <c r="BP8" s="189">
        <f t="shared" si="10"/>
        <v>2038</v>
      </c>
      <c r="BQ8" s="189">
        <f t="shared" si="10"/>
        <v>2039</v>
      </c>
      <c r="BR8" s="189">
        <f t="shared" si="10"/>
        <v>2039</v>
      </c>
      <c r="BS8" s="189">
        <f t="shared" si="10"/>
        <v>2040</v>
      </c>
      <c r="BT8" s="189">
        <f t="shared" si="10"/>
        <v>2040</v>
      </c>
      <c r="BU8" s="189">
        <f t="shared" si="10"/>
        <v>2041</v>
      </c>
      <c r="BV8" s="189">
        <f t="shared" si="10"/>
        <v>2041</v>
      </c>
      <c r="BW8" s="189">
        <f t="shared" si="10"/>
        <v>2042</v>
      </c>
      <c r="BX8" s="189">
        <f t="shared" ref="BX8:DU8" si="11">YEAR(BX7)</f>
        <v>2042</v>
      </c>
      <c r="BY8" s="189">
        <f t="shared" si="11"/>
        <v>2043</v>
      </c>
      <c r="BZ8" s="189">
        <f t="shared" si="11"/>
        <v>2043</v>
      </c>
      <c r="CA8" s="189">
        <f t="shared" si="11"/>
        <v>2044</v>
      </c>
      <c r="CB8" s="189">
        <f t="shared" si="11"/>
        <v>2044</v>
      </c>
      <c r="CC8" s="189">
        <f t="shared" si="11"/>
        <v>2045</v>
      </c>
      <c r="CD8" s="189">
        <f t="shared" si="11"/>
        <v>2045</v>
      </c>
      <c r="CE8" s="189">
        <f t="shared" si="11"/>
        <v>2046</v>
      </c>
      <c r="CF8" s="189">
        <f t="shared" si="11"/>
        <v>2046</v>
      </c>
      <c r="CG8" s="189">
        <f t="shared" si="11"/>
        <v>2047</v>
      </c>
      <c r="CH8" s="189">
        <f t="shared" si="11"/>
        <v>2047</v>
      </c>
      <c r="CI8" s="189">
        <f t="shared" si="11"/>
        <v>2048</v>
      </c>
      <c r="CJ8" s="189">
        <f t="shared" si="11"/>
        <v>2048</v>
      </c>
      <c r="CK8" s="189">
        <f t="shared" si="11"/>
        <v>2049</v>
      </c>
      <c r="CL8" s="189">
        <f t="shared" si="11"/>
        <v>2049</v>
      </c>
      <c r="CM8" s="189">
        <f t="shared" si="11"/>
        <v>2050</v>
      </c>
      <c r="CN8" s="189">
        <f t="shared" si="11"/>
        <v>2050</v>
      </c>
      <c r="CO8" s="189">
        <f t="shared" si="11"/>
        <v>2051</v>
      </c>
      <c r="CP8" s="189">
        <f t="shared" si="11"/>
        <v>2051</v>
      </c>
      <c r="CQ8" s="189">
        <f t="shared" si="11"/>
        <v>2052</v>
      </c>
      <c r="CR8" s="189">
        <f t="shared" si="11"/>
        <v>2052</v>
      </c>
      <c r="CS8" s="189">
        <f t="shared" si="11"/>
        <v>2053</v>
      </c>
      <c r="CT8" s="189">
        <f t="shared" si="11"/>
        <v>2053</v>
      </c>
      <c r="CU8" s="189">
        <f t="shared" si="11"/>
        <v>2054</v>
      </c>
      <c r="CV8" s="189">
        <f t="shared" si="11"/>
        <v>2054</v>
      </c>
      <c r="CW8" s="189">
        <f t="shared" si="11"/>
        <v>2055</v>
      </c>
      <c r="CX8" s="189">
        <f t="shared" si="11"/>
        <v>2055</v>
      </c>
      <c r="CY8" s="189">
        <f t="shared" si="11"/>
        <v>2056</v>
      </c>
      <c r="CZ8" s="189">
        <f t="shared" si="11"/>
        <v>2056</v>
      </c>
      <c r="DA8" s="189">
        <f t="shared" si="11"/>
        <v>2057</v>
      </c>
      <c r="DB8" s="189">
        <f t="shared" si="11"/>
        <v>2057</v>
      </c>
      <c r="DC8" s="189">
        <f t="shared" si="11"/>
        <v>2058</v>
      </c>
      <c r="DD8" s="189">
        <f t="shared" si="11"/>
        <v>2058</v>
      </c>
      <c r="DE8" s="189">
        <f t="shared" si="11"/>
        <v>2059</v>
      </c>
      <c r="DF8" s="189">
        <f t="shared" si="11"/>
        <v>2059</v>
      </c>
      <c r="DG8" s="189">
        <f t="shared" si="11"/>
        <v>2060</v>
      </c>
      <c r="DH8" s="189">
        <f t="shared" si="11"/>
        <v>2060</v>
      </c>
      <c r="DI8" s="189">
        <f t="shared" si="11"/>
        <v>2061</v>
      </c>
      <c r="DJ8" s="189">
        <f t="shared" si="11"/>
        <v>2061</v>
      </c>
      <c r="DK8" s="189">
        <f t="shared" si="11"/>
        <v>2062</v>
      </c>
      <c r="DL8" s="189">
        <f t="shared" si="11"/>
        <v>2062</v>
      </c>
      <c r="DM8" s="189">
        <f t="shared" si="11"/>
        <v>2063</v>
      </c>
      <c r="DN8" s="189">
        <f t="shared" si="11"/>
        <v>2063</v>
      </c>
      <c r="DO8" s="189">
        <f t="shared" si="11"/>
        <v>2064</v>
      </c>
      <c r="DP8" s="189">
        <f t="shared" si="11"/>
        <v>2064</v>
      </c>
      <c r="DQ8" s="189">
        <f t="shared" si="11"/>
        <v>2065</v>
      </c>
      <c r="DR8" s="189">
        <f t="shared" si="11"/>
        <v>2065</v>
      </c>
      <c r="DS8" s="189">
        <f t="shared" si="11"/>
        <v>2066</v>
      </c>
      <c r="DT8" s="189">
        <f t="shared" si="11"/>
        <v>2066</v>
      </c>
      <c r="DU8" s="189">
        <f t="shared" si="11"/>
        <v>2067</v>
      </c>
    </row>
    <row r="9" spans="1:125" outlineLevel="1" x14ac:dyDescent="0.3">
      <c r="D9" s="141" t="s">
        <v>311</v>
      </c>
      <c r="E9" s="127" t="s">
        <v>312</v>
      </c>
      <c r="F9" s="177">
        <f>'Operating Assumptions'!F151</f>
        <v>46143</v>
      </c>
      <c r="G9" s="177">
        <f>'Operating Assumptions'!F8</f>
        <v>47362</v>
      </c>
      <c r="H9" s="126">
        <f>COUNTIF($K9:$XFD9,TRUE)</f>
        <v>40</v>
      </c>
      <c r="I9" s="126" t="b">
        <f>H9=F3</f>
        <v>1</v>
      </c>
      <c r="K9" s="19" t="b">
        <f t="shared" ref="K9:BW9" si="12">AND(K6&gt;=$F$9,K6&lt;$G$9)</f>
        <v>1</v>
      </c>
      <c r="L9" s="19" t="b">
        <f t="shared" si="12"/>
        <v>1</v>
      </c>
      <c r="M9" s="19" t="b">
        <f t="shared" si="12"/>
        <v>1</v>
      </c>
      <c r="N9" s="19" t="b">
        <f t="shared" si="12"/>
        <v>1</v>
      </c>
      <c r="O9" s="19" t="b">
        <f t="shared" si="12"/>
        <v>1</v>
      </c>
      <c r="P9" s="19" t="b">
        <f t="shared" si="12"/>
        <v>1</v>
      </c>
      <c r="Q9" s="19" t="b">
        <f t="shared" si="12"/>
        <v>1</v>
      </c>
      <c r="R9" s="19" t="b">
        <f t="shared" si="12"/>
        <v>1</v>
      </c>
      <c r="S9" s="19" t="b">
        <f t="shared" si="12"/>
        <v>1</v>
      </c>
      <c r="T9" s="19" t="b">
        <f t="shared" si="12"/>
        <v>1</v>
      </c>
      <c r="U9" s="19" t="b">
        <f t="shared" si="12"/>
        <v>1</v>
      </c>
      <c r="V9" s="19" t="b">
        <f t="shared" si="12"/>
        <v>1</v>
      </c>
      <c r="W9" s="19" t="b">
        <f t="shared" si="12"/>
        <v>1</v>
      </c>
      <c r="X9" s="19" t="b">
        <f t="shared" si="12"/>
        <v>1</v>
      </c>
      <c r="Y9" s="19" t="b">
        <f t="shared" si="12"/>
        <v>1</v>
      </c>
      <c r="Z9" s="19" t="b">
        <f t="shared" si="12"/>
        <v>1</v>
      </c>
      <c r="AA9" s="19" t="b">
        <f t="shared" si="12"/>
        <v>1</v>
      </c>
      <c r="AB9" s="19" t="b">
        <f t="shared" si="12"/>
        <v>1</v>
      </c>
      <c r="AC9" s="19" t="b">
        <f t="shared" si="12"/>
        <v>1</v>
      </c>
      <c r="AD9" s="19" t="b">
        <f t="shared" si="12"/>
        <v>1</v>
      </c>
      <c r="AE9" s="19" t="b">
        <f t="shared" si="12"/>
        <v>1</v>
      </c>
      <c r="AF9" s="19" t="b">
        <f t="shared" si="12"/>
        <v>1</v>
      </c>
      <c r="AG9" s="19" t="b">
        <f t="shared" si="12"/>
        <v>1</v>
      </c>
      <c r="AH9" s="19" t="b">
        <f t="shared" si="12"/>
        <v>1</v>
      </c>
      <c r="AI9" s="19" t="b">
        <f t="shared" si="12"/>
        <v>1</v>
      </c>
      <c r="AJ9" s="19" t="b">
        <f t="shared" si="12"/>
        <v>1</v>
      </c>
      <c r="AK9" s="19" t="b">
        <f t="shared" si="12"/>
        <v>1</v>
      </c>
      <c r="AL9" s="19" t="b">
        <f t="shared" si="12"/>
        <v>1</v>
      </c>
      <c r="AM9" s="19" t="b">
        <f t="shared" si="12"/>
        <v>1</v>
      </c>
      <c r="AN9" s="19" t="b">
        <f t="shared" si="12"/>
        <v>1</v>
      </c>
      <c r="AO9" s="19" t="b">
        <f t="shared" si="12"/>
        <v>1</v>
      </c>
      <c r="AP9" s="19" t="b">
        <f t="shared" si="12"/>
        <v>1</v>
      </c>
      <c r="AQ9" s="19" t="b">
        <f t="shared" si="12"/>
        <v>1</v>
      </c>
      <c r="AR9" s="19" t="b">
        <f t="shared" si="12"/>
        <v>1</v>
      </c>
      <c r="AS9" s="19" t="b">
        <f t="shared" si="12"/>
        <v>1</v>
      </c>
      <c r="AT9" s="19" t="b">
        <f t="shared" si="12"/>
        <v>1</v>
      </c>
      <c r="AU9" s="19" t="b">
        <f t="shared" si="12"/>
        <v>1</v>
      </c>
      <c r="AV9" s="19" t="b">
        <f t="shared" si="12"/>
        <v>1</v>
      </c>
      <c r="AW9" s="19" t="b">
        <f t="shared" si="12"/>
        <v>1</v>
      </c>
      <c r="AX9" s="19" t="b">
        <f t="shared" si="12"/>
        <v>1</v>
      </c>
      <c r="AY9" s="198" t="b">
        <f t="shared" si="12"/>
        <v>0</v>
      </c>
      <c r="AZ9" s="19" t="b">
        <f t="shared" si="12"/>
        <v>0</v>
      </c>
      <c r="BA9" s="19" t="b">
        <f t="shared" si="12"/>
        <v>0</v>
      </c>
      <c r="BB9" s="19" t="b">
        <f t="shared" si="12"/>
        <v>0</v>
      </c>
      <c r="BC9" s="19" t="b">
        <f t="shared" si="12"/>
        <v>0</v>
      </c>
      <c r="BD9" s="19" t="b">
        <f t="shared" si="12"/>
        <v>0</v>
      </c>
      <c r="BE9" s="19" t="b">
        <f t="shared" si="12"/>
        <v>0</v>
      </c>
      <c r="BF9" s="19" t="b">
        <f t="shared" si="12"/>
        <v>0</v>
      </c>
      <c r="BG9" s="19" t="b">
        <f t="shared" si="12"/>
        <v>0</v>
      </c>
      <c r="BH9" s="19" t="b">
        <f t="shared" si="12"/>
        <v>0</v>
      </c>
      <c r="BI9" s="19" t="b">
        <f t="shared" si="12"/>
        <v>0</v>
      </c>
      <c r="BJ9" s="19" t="b">
        <f t="shared" si="12"/>
        <v>0</v>
      </c>
      <c r="BK9" s="19" t="b">
        <f t="shared" si="12"/>
        <v>0</v>
      </c>
      <c r="BL9" s="19" t="b">
        <f t="shared" si="12"/>
        <v>0</v>
      </c>
      <c r="BM9" s="19" t="b">
        <f t="shared" si="12"/>
        <v>0</v>
      </c>
      <c r="BN9" s="19" t="b">
        <f t="shared" si="12"/>
        <v>0</v>
      </c>
      <c r="BO9" s="19" t="b">
        <f t="shared" si="12"/>
        <v>0</v>
      </c>
      <c r="BP9" s="19" t="b">
        <f t="shared" si="12"/>
        <v>0</v>
      </c>
      <c r="BQ9" s="19" t="b">
        <f t="shared" si="12"/>
        <v>0</v>
      </c>
      <c r="BR9" s="19" t="b">
        <f t="shared" si="12"/>
        <v>0</v>
      </c>
      <c r="BS9" s="19" t="b">
        <f t="shared" si="12"/>
        <v>0</v>
      </c>
      <c r="BT9" s="19" t="b">
        <f t="shared" si="12"/>
        <v>0</v>
      </c>
      <c r="BU9" s="19" t="b">
        <f t="shared" si="12"/>
        <v>0</v>
      </c>
      <c r="BV9" s="19" t="b">
        <f t="shared" si="12"/>
        <v>0</v>
      </c>
      <c r="BW9" s="19" t="b">
        <f t="shared" si="12"/>
        <v>0</v>
      </c>
      <c r="BX9" s="19" t="b">
        <f t="shared" ref="BX9:DU9" si="13">AND(BX6&gt;=$F$9,BX6&lt;$G$9)</f>
        <v>0</v>
      </c>
      <c r="BY9" s="19" t="b">
        <f t="shared" si="13"/>
        <v>0</v>
      </c>
      <c r="BZ9" s="19" t="b">
        <f t="shared" si="13"/>
        <v>0</v>
      </c>
      <c r="CA9" s="19" t="b">
        <f t="shared" si="13"/>
        <v>0</v>
      </c>
      <c r="CB9" s="19" t="b">
        <f t="shared" si="13"/>
        <v>0</v>
      </c>
      <c r="CC9" s="19" t="b">
        <f t="shared" si="13"/>
        <v>0</v>
      </c>
      <c r="CD9" s="19" t="b">
        <f t="shared" si="13"/>
        <v>0</v>
      </c>
      <c r="CE9" s="19" t="b">
        <f t="shared" si="13"/>
        <v>0</v>
      </c>
      <c r="CF9" s="19" t="b">
        <f t="shared" si="13"/>
        <v>0</v>
      </c>
      <c r="CG9" s="19" t="b">
        <f t="shared" si="13"/>
        <v>0</v>
      </c>
      <c r="CH9" s="19" t="b">
        <f t="shared" si="13"/>
        <v>0</v>
      </c>
      <c r="CI9" s="19" t="b">
        <f t="shared" si="13"/>
        <v>0</v>
      </c>
      <c r="CJ9" s="19" t="b">
        <f t="shared" si="13"/>
        <v>0</v>
      </c>
      <c r="CK9" s="19" t="b">
        <f t="shared" si="13"/>
        <v>0</v>
      </c>
      <c r="CL9" s="19" t="b">
        <f t="shared" si="13"/>
        <v>0</v>
      </c>
      <c r="CM9" s="19" t="b">
        <f t="shared" si="13"/>
        <v>0</v>
      </c>
      <c r="CN9" s="19" t="b">
        <f t="shared" si="13"/>
        <v>0</v>
      </c>
      <c r="CO9" s="19" t="b">
        <f t="shared" si="13"/>
        <v>0</v>
      </c>
      <c r="CP9" s="19" t="b">
        <f t="shared" si="13"/>
        <v>0</v>
      </c>
      <c r="CQ9" s="19" t="b">
        <f t="shared" si="13"/>
        <v>0</v>
      </c>
      <c r="CR9" s="19" t="b">
        <f t="shared" si="13"/>
        <v>0</v>
      </c>
      <c r="CS9" s="19" t="b">
        <f t="shared" si="13"/>
        <v>0</v>
      </c>
      <c r="CT9" s="19" t="b">
        <f t="shared" si="13"/>
        <v>0</v>
      </c>
      <c r="CU9" s="19" t="b">
        <f t="shared" si="13"/>
        <v>0</v>
      </c>
      <c r="CV9" s="19" t="b">
        <f t="shared" si="13"/>
        <v>0</v>
      </c>
      <c r="CW9" s="19" t="b">
        <f t="shared" si="13"/>
        <v>0</v>
      </c>
      <c r="CX9" s="19" t="b">
        <f t="shared" si="13"/>
        <v>0</v>
      </c>
      <c r="CY9" s="19" t="b">
        <f t="shared" si="13"/>
        <v>0</v>
      </c>
      <c r="CZ9" s="19" t="b">
        <f t="shared" si="13"/>
        <v>0</v>
      </c>
      <c r="DA9" s="19" t="b">
        <f t="shared" si="13"/>
        <v>0</v>
      </c>
      <c r="DB9" s="19" t="b">
        <f t="shared" si="13"/>
        <v>0</v>
      </c>
      <c r="DC9" s="19" t="b">
        <f t="shared" si="13"/>
        <v>0</v>
      </c>
      <c r="DD9" s="19" t="b">
        <f t="shared" si="13"/>
        <v>0</v>
      </c>
      <c r="DE9" s="19" t="b">
        <f t="shared" si="13"/>
        <v>0</v>
      </c>
      <c r="DF9" s="19" t="b">
        <f t="shared" si="13"/>
        <v>0</v>
      </c>
      <c r="DG9" s="19" t="b">
        <f t="shared" si="13"/>
        <v>0</v>
      </c>
      <c r="DH9" s="19" t="b">
        <f t="shared" si="13"/>
        <v>0</v>
      </c>
      <c r="DI9" s="19" t="b">
        <f t="shared" si="13"/>
        <v>0</v>
      </c>
      <c r="DJ9" s="19" t="b">
        <f t="shared" si="13"/>
        <v>0</v>
      </c>
      <c r="DK9" s="19" t="b">
        <f t="shared" si="13"/>
        <v>0</v>
      </c>
      <c r="DL9" s="19" t="b">
        <f t="shared" si="13"/>
        <v>0</v>
      </c>
      <c r="DM9" s="19" t="b">
        <f t="shared" si="13"/>
        <v>0</v>
      </c>
      <c r="DN9" s="19" t="b">
        <f t="shared" si="13"/>
        <v>0</v>
      </c>
      <c r="DO9" s="19" t="b">
        <f t="shared" si="13"/>
        <v>0</v>
      </c>
      <c r="DP9" s="19" t="b">
        <f t="shared" si="13"/>
        <v>0</v>
      </c>
      <c r="DQ9" s="19" t="b">
        <f t="shared" si="13"/>
        <v>0</v>
      </c>
      <c r="DR9" s="19" t="b">
        <f t="shared" si="13"/>
        <v>0</v>
      </c>
      <c r="DS9" s="19" t="b">
        <f t="shared" si="13"/>
        <v>0</v>
      </c>
      <c r="DT9" s="19" t="b">
        <f t="shared" si="13"/>
        <v>0</v>
      </c>
      <c r="DU9" s="19" t="b">
        <f t="shared" si="13"/>
        <v>0</v>
      </c>
    </row>
    <row r="10" spans="1:125" outlineLevel="1" x14ac:dyDescent="0.3">
      <c r="D10" s="141" t="s">
        <v>313</v>
      </c>
      <c r="E10" s="127" t="s">
        <v>312</v>
      </c>
      <c r="F10" s="177">
        <f>G9</f>
        <v>47362</v>
      </c>
      <c r="G10" s="177">
        <f>'Operating Assumptions'!F10</f>
        <v>56493</v>
      </c>
      <c r="H10" s="55"/>
      <c r="K10" s="19" t="b">
        <f t="shared" ref="K10:BW10" si="14">AND(K6&gt;=$F$10,K6&lt;$G$10)</f>
        <v>0</v>
      </c>
      <c r="L10" s="19" t="b">
        <f t="shared" si="14"/>
        <v>0</v>
      </c>
      <c r="M10" s="19" t="b">
        <f t="shared" si="14"/>
        <v>0</v>
      </c>
      <c r="N10" s="19" t="b">
        <f t="shared" si="14"/>
        <v>0</v>
      </c>
      <c r="O10" s="19" t="b">
        <f t="shared" si="14"/>
        <v>0</v>
      </c>
      <c r="P10" s="19" t="b">
        <f t="shared" si="14"/>
        <v>0</v>
      </c>
      <c r="Q10" s="19" t="b">
        <f t="shared" si="14"/>
        <v>0</v>
      </c>
      <c r="R10" s="19" t="b">
        <f t="shared" si="14"/>
        <v>0</v>
      </c>
      <c r="S10" s="19" t="b">
        <f t="shared" si="14"/>
        <v>0</v>
      </c>
      <c r="T10" s="19" t="b">
        <f t="shared" si="14"/>
        <v>0</v>
      </c>
      <c r="U10" s="19" t="b">
        <f t="shared" si="14"/>
        <v>0</v>
      </c>
      <c r="V10" s="19" t="b">
        <f t="shared" si="14"/>
        <v>0</v>
      </c>
      <c r="W10" s="19" t="b">
        <f t="shared" si="14"/>
        <v>0</v>
      </c>
      <c r="X10" s="19" t="b">
        <f t="shared" si="14"/>
        <v>0</v>
      </c>
      <c r="Y10" s="19" t="b">
        <f t="shared" si="14"/>
        <v>0</v>
      </c>
      <c r="Z10" s="19" t="b">
        <f t="shared" si="14"/>
        <v>0</v>
      </c>
      <c r="AA10" s="19" t="b">
        <f t="shared" si="14"/>
        <v>0</v>
      </c>
      <c r="AB10" s="19" t="b">
        <f t="shared" si="14"/>
        <v>0</v>
      </c>
      <c r="AC10" s="19" t="b">
        <f t="shared" si="14"/>
        <v>0</v>
      </c>
      <c r="AD10" s="19" t="b">
        <f t="shared" si="14"/>
        <v>0</v>
      </c>
      <c r="AE10" s="19" t="b">
        <f t="shared" si="14"/>
        <v>0</v>
      </c>
      <c r="AF10" s="19" t="b">
        <f t="shared" si="14"/>
        <v>0</v>
      </c>
      <c r="AG10" s="19" t="b">
        <f t="shared" si="14"/>
        <v>0</v>
      </c>
      <c r="AH10" s="19" t="b">
        <f t="shared" si="14"/>
        <v>0</v>
      </c>
      <c r="AI10" s="19" t="b">
        <f t="shared" si="14"/>
        <v>0</v>
      </c>
      <c r="AJ10" s="19" t="b">
        <f t="shared" si="14"/>
        <v>0</v>
      </c>
      <c r="AK10" s="19" t="b">
        <f t="shared" si="14"/>
        <v>0</v>
      </c>
      <c r="AL10" s="19" t="b">
        <f t="shared" si="14"/>
        <v>0</v>
      </c>
      <c r="AM10" s="19" t="b">
        <f t="shared" si="14"/>
        <v>0</v>
      </c>
      <c r="AN10" s="19" t="b">
        <f t="shared" si="14"/>
        <v>0</v>
      </c>
      <c r="AO10" s="19" t="b">
        <f t="shared" si="14"/>
        <v>0</v>
      </c>
      <c r="AP10" s="19" t="b">
        <f t="shared" si="14"/>
        <v>0</v>
      </c>
      <c r="AQ10" s="19" t="b">
        <f t="shared" si="14"/>
        <v>0</v>
      </c>
      <c r="AR10" s="19" t="b">
        <f t="shared" si="14"/>
        <v>0</v>
      </c>
      <c r="AS10" s="19" t="b">
        <f t="shared" si="14"/>
        <v>0</v>
      </c>
      <c r="AT10" s="19" t="b">
        <f t="shared" si="14"/>
        <v>0</v>
      </c>
      <c r="AU10" s="19" t="b">
        <f t="shared" si="14"/>
        <v>0</v>
      </c>
      <c r="AV10" s="19" t="b">
        <f t="shared" si="14"/>
        <v>0</v>
      </c>
      <c r="AW10" s="19" t="b">
        <f t="shared" si="14"/>
        <v>0</v>
      </c>
      <c r="AX10" s="19" t="b">
        <f t="shared" si="14"/>
        <v>0</v>
      </c>
      <c r="AY10" s="198" t="b">
        <f t="shared" si="14"/>
        <v>1</v>
      </c>
      <c r="AZ10" s="19" t="b">
        <f t="shared" si="14"/>
        <v>1</v>
      </c>
      <c r="BA10" s="19" t="b">
        <f t="shared" si="14"/>
        <v>1</v>
      </c>
      <c r="BB10" s="19" t="b">
        <f t="shared" si="14"/>
        <v>1</v>
      </c>
      <c r="BC10" s="19" t="b">
        <f t="shared" si="14"/>
        <v>1</v>
      </c>
      <c r="BD10" s="19" t="b">
        <f t="shared" si="14"/>
        <v>1</v>
      </c>
      <c r="BE10" s="19" t="b">
        <f t="shared" si="14"/>
        <v>1</v>
      </c>
      <c r="BF10" s="19" t="b">
        <f t="shared" si="14"/>
        <v>1</v>
      </c>
      <c r="BG10" s="19" t="b">
        <f t="shared" si="14"/>
        <v>1</v>
      </c>
      <c r="BH10" s="19" t="b">
        <f t="shared" si="14"/>
        <v>1</v>
      </c>
      <c r="BI10" s="19" t="b">
        <f t="shared" si="14"/>
        <v>1</v>
      </c>
      <c r="BJ10" s="19" t="b">
        <f t="shared" si="14"/>
        <v>1</v>
      </c>
      <c r="BK10" s="19" t="b">
        <f t="shared" si="14"/>
        <v>1</v>
      </c>
      <c r="BL10" s="19" t="b">
        <f t="shared" si="14"/>
        <v>1</v>
      </c>
      <c r="BM10" s="19" t="b">
        <f t="shared" si="14"/>
        <v>1</v>
      </c>
      <c r="BN10" s="19" t="b">
        <f t="shared" si="14"/>
        <v>1</v>
      </c>
      <c r="BO10" s="19" t="b">
        <f t="shared" si="14"/>
        <v>1</v>
      </c>
      <c r="BP10" s="19" t="b">
        <f t="shared" si="14"/>
        <v>1</v>
      </c>
      <c r="BQ10" s="19" t="b">
        <f t="shared" si="14"/>
        <v>1</v>
      </c>
      <c r="BR10" s="19" t="b">
        <f t="shared" si="14"/>
        <v>1</v>
      </c>
      <c r="BS10" s="19" t="b">
        <f t="shared" si="14"/>
        <v>1</v>
      </c>
      <c r="BT10" s="19" t="b">
        <f t="shared" si="14"/>
        <v>1</v>
      </c>
      <c r="BU10" s="19" t="b">
        <f t="shared" si="14"/>
        <v>1</v>
      </c>
      <c r="BV10" s="19" t="b">
        <f t="shared" si="14"/>
        <v>1</v>
      </c>
      <c r="BW10" s="19" t="b">
        <f t="shared" si="14"/>
        <v>1</v>
      </c>
      <c r="BX10" s="19" t="b">
        <f t="shared" ref="BX10:DU10" si="15">AND(BX6&gt;=$F$10,BX6&lt;$G$10)</f>
        <v>1</v>
      </c>
      <c r="BY10" s="19" t="b">
        <f t="shared" si="15"/>
        <v>1</v>
      </c>
      <c r="BZ10" s="19" t="b">
        <f t="shared" si="15"/>
        <v>1</v>
      </c>
      <c r="CA10" s="19" t="b">
        <f t="shared" si="15"/>
        <v>1</v>
      </c>
      <c r="CB10" s="19" t="b">
        <f t="shared" si="15"/>
        <v>1</v>
      </c>
      <c r="CC10" s="19" t="b">
        <f t="shared" si="15"/>
        <v>1</v>
      </c>
      <c r="CD10" s="19" t="b">
        <f t="shared" si="15"/>
        <v>1</v>
      </c>
      <c r="CE10" s="19" t="b">
        <f t="shared" si="15"/>
        <v>1</v>
      </c>
      <c r="CF10" s="19" t="b">
        <f t="shared" si="15"/>
        <v>1</v>
      </c>
      <c r="CG10" s="19" t="b">
        <f t="shared" si="15"/>
        <v>1</v>
      </c>
      <c r="CH10" s="19" t="b">
        <f t="shared" si="15"/>
        <v>1</v>
      </c>
      <c r="CI10" s="19" t="b">
        <f t="shared" si="15"/>
        <v>1</v>
      </c>
      <c r="CJ10" s="19" t="b">
        <f t="shared" si="15"/>
        <v>1</v>
      </c>
      <c r="CK10" s="19" t="b">
        <f t="shared" si="15"/>
        <v>1</v>
      </c>
      <c r="CL10" s="19" t="b">
        <f t="shared" si="15"/>
        <v>1</v>
      </c>
      <c r="CM10" s="19" t="b">
        <f t="shared" si="15"/>
        <v>1</v>
      </c>
      <c r="CN10" s="19" t="b">
        <f t="shared" si="15"/>
        <v>1</v>
      </c>
      <c r="CO10" s="19" t="b">
        <f t="shared" si="15"/>
        <v>1</v>
      </c>
      <c r="CP10" s="19" t="b">
        <f t="shared" si="15"/>
        <v>1</v>
      </c>
      <c r="CQ10" s="19" t="b">
        <f t="shared" si="15"/>
        <v>1</v>
      </c>
      <c r="CR10" s="19" t="b">
        <f t="shared" si="15"/>
        <v>1</v>
      </c>
      <c r="CS10" s="19" t="b">
        <f t="shared" si="15"/>
        <v>1</v>
      </c>
      <c r="CT10" s="19" t="b">
        <f t="shared" si="15"/>
        <v>1</v>
      </c>
      <c r="CU10" s="19" t="b">
        <f t="shared" si="15"/>
        <v>1</v>
      </c>
      <c r="CV10" s="19" t="b">
        <f t="shared" si="15"/>
        <v>1</v>
      </c>
      <c r="CW10" s="19" t="b">
        <f t="shared" si="15"/>
        <v>0</v>
      </c>
      <c r="CX10" s="19" t="b">
        <f t="shared" si="15"/>
        <v>0</v>
      </c>
      <c r="CY10" s="19" t="b">
        <f t="shared" si="15"/>
        <v>0</v>
      </c>
      <c r="CZ10" s="19" t="b">
        <f t="shared" si="15"/>
        <v>0</v>
      </c>
      <c r="DA10" s="19" t="b">
        <f t="shared" si="15"/>
        <v>0</v>
      </c>
      <c r="DB10" s="19" t="b">
        <f t="shared" si="15"/>
        <v>0</v>
      </c>
      <c r="DC10" s="19" t="b">
        <f t="shared" si="15"/>
        <v>0</v>
      </c>
      <c r="DD10" s="19" t="b">
        <f t="shared" si="15"/>
        <v>0</v>
      </c>
      <c r="DE10" s="19" t="b">
        <f t="shared" si="15"/>
        <v>0</v>
      </c>
      <c r="DF10" s="19" t="b">
        <f t="shared" si="15"/>
        <v>0</v>
      </c>
      <c r="DG10" s="19" t="b">
        <f t="shared" si="15"/>
        <v>0</v>
      </c>
      <c r="DH10" s="19" t="b">
        <f t="shared" si="15"/>
        <v>0</v>
      </c>
      <c r="DI10" s="19" t="b">
        <f t="shared" si="15"/>
        <v>0</v>
      </c>
      <c r="DJ10" s="19" t="b">
        <f t="shared" si="15"/>
        <v>0</v>
      </c>
      <c r="DK10" s="19" t="b">
        <f t="shared" si="15"/>
        <v>0</v>
      </c>
      <c r="DL10" s="19" t="b">
        <f t="shared" si="15"/>
        <v>0</v>
      </c>
      <c r="DM10" s="19" t="b">
        <f t="shared" si="15"/>
        <v>0</v>
      </c>
      <c r="DN10" s="19" t="b">
        <f t="shared" si="15"/>
        <v>0</v>
      </c>
      <c r="DO10" s="19" t="b">
        <f t="shared" si="15"/>
        <v>0</v>
      </c>
      <c r="DP10" s="19" t="b">
        <f t="shared" si="15"/>
        <v>0</v>
      </c>
      <c r="DQ10" s="19" t="b">
        <f t="shared" si="15"/>
        <v>0</v>
      </c>
      <c r="DR10" s="19" t="b">
        <f t="shared" si="15"/>
        <v>0</v>
      </c>
      <c r="DS10" s="19" t="b">
        <f t="shared" si="15"/>
        <v>0</v>
      </c>
      <c r="DT10" s="19" t="b">
        <f t="shared" si="15"/>
        <v>0</v>
      </c>
      <c r="DU10" s="19" t="b">
        <f t="shared" si="15"/>
        <v>0</v>
      </c>
    </row>
    <row r="11" spans="1:125" outlineLevel="1" x14ac:dyDescent="0.3">
      <c r="D11" s="141" t="s">
        <v>314</v>
      </c>
      <c r="E11" s="127" t="s">
        <v>312</v>
      </c>
      <c r="F11" s="177">
        <f>'Finance and Value Assumptions'!F15</f>
        <v>47362</v>
      </c>
      <c r="G11" s="177">
        <f>'Finance and Value Assumptions'!F16</f>
        <v>51745</v>
      </c>
      <c r="H11" s="55"/>
      <c r="K11" s="19" t="b">
        <f>AND(K$6&gt;=$F$11,K$6&lt;$G$11)</f>
        <v>0</v>
      </c>
      <c r="L11" s="19" t="b">
        <f t="shared" ref="L11:BW11" si="16">AND(L$6&gt;=$F$11,L$6&lt;$G$11)</f>
        <v>0</v>
      </c>
      <c r="M11" s="19" t="b">
        <f t="shared" si="16"/>
        <v>0</v>
      </c>
      <c r="N11" s="19" t="b">
        <f t="shared" si="16"/>
        <v>0</v>
      </c>
      <c r="O11" s="19" t="b">
        <f t="shared" si="16"/>
        <v>0</v>
      </c>
      <c r="P11" s="19" t="b">
        <f t="shared" si="16"/>
        <v>0</v>
      </c>
      <c r="Q11" s="19" t="b">
        <f t="shared" si="16"/>
        <v>0</v>
      </c>
      <c r="R11" s="19" t="b">
        <f t="shared" si="16"/>
        <v>0</v>
      </c>
      <c r="S11" s="19" t="b">
        <f t="shared" si="16"/>
        <v>0</v>
      </c>
      <c r="T11" s="19" t="b">
        <f t="shared" si="16"/>
        <v>0</v>
      </c>
      <c r="U11" s="19" t="b">
        <f t="shared" si="16"/>
        <v>0</v>
      </c>
      <c r="V11" s="19" t="b">
        <f t="shared" si="16"/>
        <v>0</v>
      </c>
      <c r="W11" s="19" t="b">
        <f t="shared" si="16"/>
        <v>0</v>
      </c>
      <c r="X11" s="19" t="b">
        <f t="shared" si="16"/>
        <v>0</v>
      </c>
      <c r="Y11" s="19" t="b">
        <f t="shared" si="16"/>
        <v>0</v>
      </c>
      <c r="Z11" s="19" t="b">
        <f t="shared" si="16"/>
        <v>0</v>
      </c>
      <c r="AA11" s="19" t="b">
        <f t="shared" si="16"/>
        <v>0</v>
      </c>
      <c r="AB11" s="19" t="b">
        <f t="shared" si="16"/>
        <v>0</v>
      </c>
      <c r="AC11" s="19" t="b">
        <f t="shared" si="16"/>
        <v>0</v>
      </c>
      <c r="AD11" s="19" t="b">
        <f t="shared" si="16"/>
        <v>0</v>
      </c>
      <c r="AE11" s="19" t="b">
        <f t="shared" si="16"/>
        <v>0</v>
      </c>
      <c r="AF11" s="19" t="b">
        <f t="shared" si="16"/>
        <v>0</v>
      </c>
      <c r="AG11" s="19" t="b">
        <f t="shared" si="16"/>
        <v>0</v>
      </c>
      <c r="AH11" s="19" t="b">
        <f t="shared" si="16"/>
        <v>0</v>
      </c>
      <c r="AI11" s="19" t="b">
        <f t="shared" si="16"/>
        <v>0</v>
      </c>
      <c r="AJ11" s="19" t="b">
        <f t="shared" si="16"/>
        <v>0</v>
      </c>
      <c r="AK11" s="19" t="b">
        <f t="shared" si="16"/>
        <v>0</v>
      </c>
      <c r="AL11" s="19" t="b">
        <f t="shared" si="16"/>
        <v>0</v>
      </c>
      <c r="AM11" s="19" t="b">
        <f t="shared" si="16"/>
        <v>0</v>
      </c>
      <c r="AN11" s="19" t="b">
        <f t="shared" si="16"/>
        <v>0</v>
      </c>
      <c r="AO11" s="19" t="b">
        <f t="shared" si="16"/>
        <v>0</v>
      </c>
      <c r="AP11" s="19" t="b">
        <f t="shared" si="16"/>
        <v>0</v>
      </c>
      <c r="AQ11" s="19" t="b">
        <f t="shared" si="16"/>
        <v>0</v>
      </c>
      <c r="AR11" s="19" t="b">
        <f t="shared" si="16"/>
        <v>0</v>
      </c>
      <c r="AS11" s="19" t="b">
        <f t="shared" si="16"/>
        <v>0</v>
      </c>
      <c r="AT11" s="19" t="b">
        <f t="shared" si="16"/>
        <v>0</v>
      </c>
      <c r="AU11" s="19" t="b">
        <f t="shared" si="16"/>
        <v>0</v>
      </c>
      <c r="AV11" s="19" t="b">
        <f t="shared" si="16"/>
        <v>0</v>
      </c>
      <c r="AW11" s="19" t="b">
        <f t="shared" si="16"/>
        <v>0</v>
      </c>
      <c r="AX11" s="19" t="b">
        <f t="shared" si="16"/>
        <v>0</v>
      </c>
      <c r="AY11" s="198" t="b">
        <f t="shared" si="16"/>
        <v>1</v>
      </c>
      <c r="AZ11" s="19" t="b">
        <f t="shared" si="16"/>
        <v>1</v>
      </c>
      <c r="BA11" s="19" t="b">
        <f t="shared" si="16"/>
        <v>1</v>
      </c>
      <c r="BB11" s="19" t="b">
        <f t="shared" si="16"/>
        <v>1</v>
      </c>
      <c r="BC11" s="19" t="b">
        <f t="shared" si="16"/>
        <v>1</v>
      </c>
      <c r="BD11" s="19" t="b">
        <f t="shared" si="16"/>
        <v>1</v>
      </c>
      <c r="BE11" s="19" t="b">
        <f t="shared" si="16"/>
        <v>1</v>
      </c>
      <c r="BF11" s="19" t="b">
        <f t="shared" si="16"/>
        <v>1</v>
      </c>
      <c r="BG11" s="19" t="b">
        <f t="shared" si="16"/>
        <v>1</v>
      </c>
      <c r="BH11" s="19" t="b">
        <f t="shared" si="16"/>
        <v>1</v>
      </c>
      <c r="BI11" s="19" t="b">
        <f t="shared" si="16"/>
        <v>1</v>
      </c>
      <c r="BJ11" s="19" t="b">
        <f t="shared" si="16"/>
        <v>1</v>
      </c>
      <c r="BK11" s="19" t="b">
        <f t="shared" si="16"/>
        <v>1</v>
      </c>
      <c r="BL11" s="19" t="b">
        <f t="shared" si="16"/>
        <v>1</v>
      </c>
      <c r="BM11" s="19" t="b">
        <f t="shared" si="16"/>
        <v>1</v>
      </c>
      <c r="BN11" s="19" t="b">
        <f t="shared" si="16"/>
        <v>1</v>
      </c>
      <c r="BO11" s="19" t="b">
        <f t="shared" si="16"/>
        <v>1</v>
      </c>
      <c r="BP11" s="19" t="b">
        <f t="shared" si="16"/>
        <v>1</v>
      </c>
      <c r="BQ11" s="19" t="b">
        <f t="shared" si="16"/>
        <v>1</v>
      </c>
      <c r="BR11" s="19" t="b">
        <f t="shared" si="16"/>
        <v>1</v>
      </c>
      <c r="BS11" s="19" t="b">
        <f t="shared" si="16"/>
        <v>1</v>
      </c>
      <c r="BT11" s="19" t="b">
        <f t="shared" si="16"/>
        <v>1</v>
      </c>
      <c r="BU11" s="19" t="b">
        <f t="shared" si="16"/>
        <v>1</v>
      </c>
      <c r="BV11" s="19" t="b">
        <f t="shared" si="16"/>
        <v>1</v>
      </c>
      <c r="BW11" s="19" t="b">
        <f t="shared" si="16"/>
        <v>0</v>
      </c>
      <c r="BX11" s="19" t="b">
        <f t="shared" ref="BX11:DU11" si="17">AND(BX$6&gt;=$F$11,BX$6&lt;$G$11)</f>
        <v>0</v>
      </c>
      <c r="BY11" s="19" t="b">
        <f t="shared" si="17"/>
        <v>0</v>
      </c>
      <c r="BZ11" s="19" t="b">
        <f t="shared" si="17"/>
        <v>0</v>
      </c>
      <c r="CA11" s="19" t="b">
        <f t="shared" si="17"/>
        <v>0</v>
      </c>
      <c r="CB11" s="19" t="b">
        <f t="shared" si="17"/>
        <v>0</v>
      </c>
      <c r="CC11" s="19" t="b">
        <f t="shared" si="17"/>
        <v>0</v>
      </c>
      <c r="CD11" s="19" t="b">
        <f t="shared" si="17"/>
        <v>0</v>
      </c>
      <c r="CE11" s="19" t="b">
        <f t="shared" si="17"/>
        <v>0</v>
      </c>
      <c r="CF11" s="19" t="b">
        <f t="shared" si="17"/>
        <v>0</v>
      </c>
      <c r="CG11" s="19" t="b">
        <f t="shared" si="17"/>
        <v>0</v>
      </c>
      <c r="CH11" s="19" t="b">
        <f t="shared" si="17"/>
        <v>0</v>
      </c>
      <c r="CI11" s="19" t="b">
        <f t="shared" si="17"/>
        <v>0</v>
      </c>
      <c r="CJ11" s="19" t="b">
        <f t="shared" si="17"/>
        <v>0</v>
      </c>
      <c r="CK11" s="19" t="b">
        <f t="shared" si="17"/>
        <v>0</v>
      </c>
      <c r="CL11" s="19" t="b">
        <f t="shared" si="17"/>
        <v>0</v>
      </c>
      <c r="CM11" s="19" t="b">
        <f t="shared" si="17"/>
        <v>0</v>
      </c>
      <c r="CN11" s="19" t="b">
        <f t="shared" si="17"/>
        <v>0</v>
      </c>
      <c r="CO11" s="19" t="b">
        <f t="shared" si="17"/>
        <v>0</v>
      </c>
      <c r="CP11" s="19" t="b">
        <f t="shared" si="17"/>
        <v>0</v>
      </c>
      <c r="CQ11" s="19" t="b">
        <f t="shared" si="17"/>
        <v>0</v>
      </c>
      <c r="CR11" s="19" t="b">
        <f t="shared" si="17"/>
        <v>0</v>
      </c>
      <c r="CS11" s="19" t="b">
        <f t="shared" si="17"/>
        <v>0</v>
      </c>
      <c r="CT11" s="19" t="b">
        <f t="shared" si="17"/>
        <v>0</v>
      </c>
      <c r="CU11" s="19" t="b">
        <f t="shared" si="17"/>
        <v>0</v>
      </c>
      <c r="CV11" s="19" t="b">
        <f t="shared" si="17"/>
        <v>0</v>
      </c>
      <c r="CW11" s="19" t="b">
        <f t="shared" si="17"/>
        <v>0</v>
      </c>
      <c r="CX11" s="19" t="b">
        <f t="shared" si="17"/>
        <v>0</v>
      </c>
      <c r="CY11" s="19" t="b">
        <f t="shared" si="17"/>
        <v>0</v>
      </c>
      <c r="CZ11" s="19" t="b">
        <f t="shared" si="17"/>
        <v>0</v>
      </c>
      <c r="DA11" s="19" t="b">
        <f t="shared" si="17"/>
        <v>0</v>
      </c>
      <c r="DB11" s="19" t="b">
        <f t="shared" si="17"/>
        <v>0</v>
      </c>
      <c r="DC11" s="19" t="b">
        <f t="shared" si="17"/>
        <v>0</v>
      </c>
      <c r="DD11" s="19" t="b">
        <f t="shared" si="17"/>
        <v>0</v>
      </c>
      <c r="DE11" s="19" t="b">
        <f t="shared" si="17"/>
        <v>0</v>
      </c>
      <c r="DF11" s="19" t="b">
        <f t="shared" si="17"/>
        <v>0</v>
      </c>
      <c r="DG11" s="19" t="b">
        <f t="shared" si="17"/>
        <v>0</v>
      </c>
      <c r="DH11" s="19" t="b">
        <f t="shared" si="17"/>
        <v>0</v>
      </c>
      <c r="DI11" s="19" t="b">
        <f t="shared" si="17"/>
        <v>0</v>
      </c>
      <c r="DJ11" s="19" t="b">
        <f t="shared" si="17"/>
        <v>0</v>
      </c>
      <c r="DK11" s="19" t="b">
        <f t="shared" si="17"/>
        <v>0</v>
      </c>
      <c r="DL11" s="19" t="b">
        <f t="shared" si="17"/>
        <v>0</v>
      </c>
      <c r="DM11" s="19" t="b">
        <f t="shared" si="17"/>
        <v>0</v>
      </c>
      <c r="DN11" s="19" t="b">
        <f t="shared" si="17"/>
        <v>0</v>
      </c>
      <c r="DO11" s="19" t="b">
        <f t="shared" si="17"/>
        <v>0</v>
      </c>
      <c r="DP11" s="19" t="b">
        <f t="shared" si="17"/>
        <v>0</v>
      </c>
      <c r="DQ11" s="19" t="b">
        <f t="shared" si="17"/>
        <v>0</v>
      </c>
      <c r="DR11" s="19" t="b">
        <f t="shared" si="17"/>
        <v>0</v>
      </c>
      <c r="DS11" s="19" t="b">
        <f t="shared" si="17"/>
        <v>0</v>
      </c>
      <c r="DT11" s="19" t="b">
        <f t="shared" si="17"/>
        <v>0</v>
      </c>
      <c r="DU11" s="19" t="b">
        <f t="shared" si="17"/>
        <v>0</v>
      </c>
    </row>
    <row r="12" spans="1:125" outlineLevel="1" x14ac:dyDescent="0.3">
      <c r="D12" s="141" t="s">
        <v>227</v>
      </c>
      <c r="E12" s="127" t="s">
        <v>312</v>
      </c>
      <c r="F12" s="177">
        <f>F7</f>
        <v>46143</v>
      </c>
      <c r="H12" s="55"/>
      <c r="K12" s="19" t="b">
        <f>K6=$F$12</f>
        <v>1</v>
      </c>
      <c r="L12" s="19" t="b">
        <f t="shared" ref="L12:BW12" si="18">L6=$F$12</f>
        <v>0</v>
      </c>
      <c r="M12" s="19" t="b">
        <f t="shared" si="18"/>
        <v>0</v>
      </c>
      <c r="N12" s="19" t="b">
        <f t="shared" si="18"/>
        <v>0</v>
      </c>
      <c r="O12" s="19" t="b">
        <f t="shared" si="18"/>
        <v>0</v>
      </c>
      <c r="P12" s="19" t="b">
        <f t="shared" si="18"/>
        <v>0</v>
      </c>
      <c r="Q12" s="19" t="b">
        <f t="shared" si="18"/>
        <v>0</v>
      </c>
      <c r="R12" s="19" t="b">
        <f t="shared" si="18"/>
        <v>0</v>
      </c>
      <c r="S12" s="19" t="b">
        <f t="shared" si="18"/>
        <v>0</v>
      </c>
      <c r="T12" s="19" t="b">
        <f t="shared" si="18"/>
        <v>0</v>
      </c>
      <c r="U12" s="19" t="b">
        <f t="shared" si="18"/>
        <v>0</v>
      </c>
      <c r="V12" s="19" t="b">
        <f t="shared" si="18"/>
        <v>0</v>
      </c>
      <c r="W12" s="19" t="b">
        <f t="shared" si="18"/>
        <v>0</v>
      </c>
      <c r="X12" s="19" t="b">
        <f t="shared" si="18"/>
        <v>0</v>
      </c>
      <c r="Y12" s="19" t="b">
        <f t="shared" si="18"/>
        <v>0</v>
      </c>
      <c r="Z12" s="19" t="b">
        <f t="shared" si="18"/>
        <v>0</v>
      </c>
      <c r="AA12" s="19" t="b">
        <f t="shared" si="18"/>
        <v>0</v>
      </c>
      <c r="AB12" s="19" t="b">
        <f t="shared" si="18"/>
        <v>0</v>
      </c>
      <c r="AC12" s="19" t="b">
        <f t="shared" si="18"/>
        <v>0</v>
      </c>
      <c r="AD12" s="19" t="b">
        <f t="shared" si="18"/>
        <v>0</v>
      </c>
      <c r="AE12" s="19" t="b">
        <f t="shared" si="18"/>
        <v>0</v>
      </c>
      <c r="AF12" s="19" t="b">
        <f t="shared" si="18"/>
        <v>0</v>
      </c>
      <c r="AG12" s="19" t="b">
        <f t="shared" si="18"/>
        <v>0</v>
      </c>
      <c r="AH12" s="19" t="b">
        <f t="shared" si="18"/>
        <v>0</v>
      </c>
      <c r="AI12" s="19" t="b">
        <f t="shared" si="18"/>
        <v>0</v>
      </c>
      <c r="AJ12" s="19" t="b">
        <f t="shared" si="18"/>
        <v>0</v>
      </c>
      <c r="AK12" s="19" t="b">
        <f t="shared" si="18"/>
        <v>0</v>
      </c>
      <c r="AL12" s="19" t="b">
        <f t="shared" si="18"/>
        <v>0</v>
      </c>
      <c r="AM12" s="19" t="b">
        <f t="shared" si="18"/>
        <v>0</v>
      </c>
      <c r="AN12" s="19" t="b">
        <f t="shared" si="18"/>
        <v>0</v>
      </c>
      <c r="AO12" s="19" t="b">
        <f t="shared" si="18"/>
        <v>0</v>
      </c>
      <c r="AP12" s="19" t="b">
        <f t="shared" si="18"/>
        <v>0</v>
      </c>
      <c r="AQ12" s="19" t="b">
        <f t="shared" si="18"/>
        <v>0</v>
      </c>
      <c r="AR12" s="19" t="b">
        <f t="shared" si="18"/>
        <v>0</v>
      </c>
      <c r="AS12" s="19" t="b">
        <f t="shared" si="18"/>
        <v>0</v>
      </c>
      <c r="AT12" s="19" t="b">
        <f t="shared" si="18"/>
        <v>0</v>
      </c>
      <c r="AU12" s="19" t="b">
        <f t="shared" si="18"/>
        <v>0</v>
      </c>
      <c r="AV12" s="19" t="b">
        <f t="shared" si="18"/>
        <v>0</v>
      </c>
      <c r="AW12" s="19" t="b">
        <f t="shared" si="18"/>
        <v>0</v>
      </c>
      <c r="AX12" s="19" t="b">
        <f t="shared" si="18"/>
        <v>0</v>
      </c>
      <c r="AY12" s="198" t="b">
        <f t="shared" si="18"/>
        <v>0</v>
      </c>
      <c r="AZ12" s="19" t="b">
        <f t="shared" si="18"/>
        <v>0</v>
      </c>
      <c r="BA12" s="19" t="b">
        <f t="shared" si="18"/>
        <v>0</v>
      </c>
      <c r="BB12" s="19" t="b">
        <f t="shared" si="18"/>
        <v>0</v>
      </c>
      <c r="BC12" s="19" t="b">
        <f t="shared" si="18"/>
        <v>0</v>
      </c>
      <c r="BD12" s="19" t="b">
        <f t="shared" si="18"/>
        <v>0</v>
      </c>
      <c r="BE12" s="19" t="b">
        <f t="shared" si="18"/>
        <v>0</v>
      </c>
      <c r="BF12" s="19" t="b">
        <f t="shared" si="18"/>
        <v>0</v>
      </c>
      <c r="BG12" s="19" t="b">
        <f t="shared" si="18"/>
        <v>0</v>
      </c>
      <c r="BH12" s="19" t="b">
        <f t="shared" si="18"/>
        <v>0</v>
      </c>
      <c r="BI12" s="19" t="b">
        <f t="shared" si="18"/>
        <v>0</v>
      </c>
      <c r="BJ12" s="19" t="b">
        <f t="shared" si="18"/>
        <v>0</v>
      </c>
      <c r="BK12" s="19" t="b">
        <f t="shared" si="18"/>
        <v>0</v>
      </c>
      <c r="BL12" s="19" t="b">
        <f t="shared" si="18"/>
        <v>0</v>
      </c>
      <c r="BM12" s="19" t="b">
        <f t="shared" si="18"/>
        <v>0</v>
      </c>
      <c r="BN12" s="19" t="b">
        <f t="shared" si="18"/>
        <v>0</v>
      </c>
      <c r="BO12" s="19" t="b">
        <f t="shared" si="18"/>
        <v>0</v>
      </c>
      <c r="BP12" s="19" t="b">
        <f t="shared" si="18"/>
        <v>0</v>
      </c>
      <c r="BQ12" s="19" t="b">
        <f t="shared" si="18"/>
        <v>0</v>
      </c>
      <c r="BR12" s="19" t="b">
        <f t="shared" si="18"/>
        <v>0</v>
      </c>
      <c r="BS12" s="19" t="b">
        <f t="shared" si="18"/>
        <v>0</v>
      </c>
      <c r="BT12" s="19" t="b">
        <f t="shared" si="18"/>
        <v>0</v>
      </c>
      <c r="BU12" s="19" t="b">
        <f t="shared" si="18"/>
        <v>0</v>
      </c>
      <c r="BV12" s="19" t="b">
        <f t="shared" si="18"/>
        <v>0</v>
      </c>
      <c r="BW12" s="19" t="b">
        <f t="shared" si="18"/>
        <v>0</v>
      </c>
      <c r="BX12" s="19" t="b">
        <f t="shared" ref="BX12:DU12" si="19">BX6=$F$12</f>
        <v>0</v>
      </c>
      <c r="BY12" s="19" t="b">
        <f t="shared" si="19"/>
        <v>0</v>
      </c>
      <c r="BZ12" s="19" t="b">
        <f t="shared" si="19"/>
        <v>0</v>
      </c>
      <c r="CA12" s="19" t="b">
        <f t="shared" si="19"/>
        <v>0</v>
      </c>
      <c r="CB12" s="19" t="b">
        <f t="shared" si="19"/>
        <v>0</v>
      </c>
      <c r="CC12" s="19" t="b">
        <f t="shared" si="19"/>
        <v>0</v>
      </c>
      <c r="CD12" s="19" t="b">
        <f t="shared" si="19"/>
        <v>0</v>
      </c>
      <c r="CE12" s="19" t="b">
        <f t="shared" si="19"/>
        <v>0</v>
      </c>
      <c r="CF12" s="19" t="b">
        <f t="shared" si="19"/>
        <v>0</v>
      </c>
      <c r="CG12" s="19" t="b">
        <f t="shared" si="19"/>
        <v>0</v>
      </c>
      <c r="CH12" s="19" t="b">
        <f t="shared" si="19"/>
        <v>0</v>
      </c>
      <c r="CI12" s="19" t="b">
        <f t="shared" si="19"/>
        <v>0</v>
      </c>
      <c r="CJ12" s="19" t="b">
        <f t="shared" si="19"/>
        <v>0</v>
      </c>
      <c r="CK12" s="19" t="b">
        <f t="shared" si="19"/>
        <v>0</v>
      </c>
      <c r="CL12" s="19" t="b">
        <f t="shared" si="19"/>
        <v>0</v>
      </c>
      <c r="CM12" s="19" t="b">
        <f t="shared" si="19"/>
        <v>0</v>
      </c>
      <c r="CN12" s="19" t="b">
        <f t="shared" si="19"/>
        <v>0</v>
      </c>
      <c r="CO12" s="19" t="b">
        <f t="shared" si="19"/>
        <v>0</v>
      </c>
      <c r="CP12" s="19" t="b">
        <f t="shared" si="19"/>
        <v>0</v>
      </c>
      <c r="CQ12" s="19" t="b">
        <f t="shared" si="19"/>
        <v>0</v>
      </c>
      <c r="CR12" s="19" t="b">
        <f t="shared" si="19"/>
        <v>0</v>
      </c>
      <c r="CS12" s="19" t="b">
        <f t="shared" si="19"/>
        <v>0</v>
      </c>
      <c r="CT12" s="19" t="b">
        <f t="shared" si="19"/>
        <v>0</v>
      </c>
      <c r="CU12" s="19" t="b">
        <f t="shared" si="19"/>
        <v>0</v>
      </c>
      <c r="CV12" s="19" t="b">
        <f t="shared" si="19"/>
        <v>0</v>
      </c>
      <c r="CW12" s="19" t="b">
        <f t="shared" si="19"/>
        <v>0</v>
      </c>
      <c r="CX12" s="19" t="b">
        <f t="shared" si="19"/>
        <v>0</v>
      </c>
      <c r="CY12" s="19" t="b">
        <f t="shared" si="19"/>
        <v>0</v>
      </c>
      <c r="CZ12" s="19" t="b">
        <f t="shared" si="19"/>
        <v>0</v>
      </c>
      <c r="DA12" s="19" t="b">
        <f t="shared" si="19"/>
        <v>0</v>
      </c>
      <c r="DB12" s="19" t="b">
        <f t="shared" si="19"/>
        <v>0</v>
      </c>
      <c r="DC12" s="19" t="b">
        <f t="shared" si="19"/>
        <v>0</v>
      </c>
      <c r="DD12" s="19" t="b">
        <f t="shared" si="19"/>
        <v>0</v>
      </c>
      <c r="DE12" s="19" t="b">
        <f t="shared" si="19"/>
        <v>0</v>
      </c>
      <c r="DF12" s="19" t="b">
        <f t="shared" si="19"/>
        <v>0</v>
      </c>
      <c r="DG12" s="19" t="b">
        <f t="shared" si="19"/>
        <v>0</v>
      </c>
      <c r="DH12" s="19" t="b">
        <f t="shared" si="19"/>
        <v>0</v>
      </c>
      <c r="DI12" s="19" t="b">
        <f t="shared" si="19"/>
        <v>0</v>
      </c>
      <c r="DJ12" s="19" t="b">
        <f t="shared" si="19"/>
        <v>0</v>
      </c>
      <c r="DK12" s="19" t="b">
        <f t="shared" si="19"/>
        <v>0</v>
      </c>
      <c r="DL12" s="19" t="b">
        <f t="shared" si="19"/>
        <v>0</v>
      </c>
      <c r="DM12" s="19" t="b">
        <f t="shared" si="19"/>
        <v>0</v>
      </c>
      <c r="DN12" s="19" t="b">
        <f t="shared" si="19"/>
        <v>0</v>
      </c>
      <c r="DO12" s="19" t="b">
        <f t="shared" si="19"/>
        <v>0</v>
      </c>
      <c r="DP12" s="19" t="b">
        <f t="shared" si="19"/>
        <v>0</v>
      </c>
      <c r="DQ12" s="19" t="b">
        <f t="shared" si="19"/>
        <v>0</v>
      </c>
      <c r="DR12" s="19" t="b">
        <f t="shared" si="19"/>
        <v>0</v>
      </c>
      <c r="DS12" s="19" t="b">
        <f t="shared" si="19"/>
        <v>0</v>
      </c>
      <c r="DT12" s="19" t="b">
        <f t="shared" si="19"/>
        <v>0</v>
      </c>
      <c r="DU12" s="19" t="b">
        <f t="shared" si="19"/>
        <v>0</v>
      </c>
    </row>
    <row r="13" spans="1:125" outlineLevel="1" x14ac:dyDescent="0.3">
      <c r="D13" s="141" t="s">
        <v>728</v>
      </c>
      <c r="E13" s="127" t="s">
        <v>312</v>
      </c>
      <c r="F13" s="178">
        <f>G9</f>
        <v>47362</v>
      </c>
      <c r="H13" s="55"/>
      <c r="K13" s="19" t="b">
        <f>K6=$F$13</f>
        <v>0</v>
      </c>
      <c r="L13" s="19" t="b">
        <f t="shared" ref="L13:BW13" si="20">L6=$F$13</f>
        <v>0</v>
      </c>
      <c r="M13" s="19" t="b">
        <f t="shared" si="20"/>
        <v>0</v>
      </c>
      <c r="N13" s="19" t="b">
        <f t="shared" si="20"/>
        <v>0</v>
      </c>
      <c r="O13" s="19" t="b">
        <f t="shared" si="20"/>
        <v>0</v>
      </c>
      <c r="P13" s="19" t="b">
        <f t="shared" si="20"/>
        <v>0</v>
      </c>
      <c r="Q13" s="19" t="b">
        <f t="shared" si="20"/>
        <v>0</v>
      </c>
      <c r="R13" s="19" t="b">
        <f t="shared" si="20"/>
        <v>0</v>
      </c>
      <c r="S13" s="19" t="b">
        <f t="shared" si="20"/>
        <v>0</v>
      </c>
      <c r="T13" s="19" t="b">
        <f t="shared" si="20"/>
        <v>0</v>
      </c>
      <c r="U13" s="19" t="b">
        <f t="shared" si="20"/>
        <v>0</v>
      </c>
      <c r="V13" s="19" t="b">
        <f t="shared" si="20"/>
        <v>0</v>
      </c>
      <c r="W13" s="19" t="b">
        <f t="shared" si="20"/>
        <v>0</v>
      </c>
      <c r="X13" s="19" t="b">
        <f t="shared" si="20"/>
        <v>0</v>
      </c>
      <c r="Y13" s="19" t="b">
        <f t="shared" si="20"/>
        <v>0</v>
      </c>
      <c r="Z13" s="19" t="b">
        <f t="shared" si="20"/>
        <v>0</v>
      </c>
      <c r="AA13" s="19" t="b">
        <f t="shared" si="20"/>
        <v>0</v>
      </c>
      <c r="AB13" s="19" t="b">
        <f t="shared" si="20"/>
        <v>0</v>
      </c>
      <c r="AC13" s="19" t="b">
        <f t="shared" si="20"/>
        <v>0</v>
      </c>
      <c r="AD13" s="19" t="b">
        <f t="shared" si="20"/>
        <v>0</v>
      </c>
      <c r="AE13" s="19" t="b">
        <f t="shared" si="20"/>
        <v>0</v>
      </c>
      <c r="AF13" s="19" t="b">
        <f t="shared" si="20"/>
        <v>0</v>
      </c>
      <c r="AG13" s="19" t="b">
        <f t="shared" si="20"/>
        <v>0</v>
      </c>
      <c r="AH13" s="19" t="b">
        <f t="shared" si="20"/>
        <v>0</v>
      </c>
      <c r="AI13" s="19" t="b">
        <f t="shared" si="20"/>
        <v>0</v>
      </c>
      <c r="AJ13" s="19" t="b">
        <f t="shared" si="20"/>
        <v>0</v>
      </c>
      <c r="AK13" s="19" t="b">
        <f t="shared" si="20"/>
        <v>0</v>
      </c>
      <c r="AL13" s="19" t="b">
        <f t="shared" si="20"/>
        <v>0</v>
      </c>
      <c r="AM13" s="19" t="b">
        <f t="shared" si="20"/>
        <v>0</v>
      </c>
      <c r="AN13" s="19" t="b">
        <f t="shared" si="20"/>
        <v>0</v>
      </c>
      <c r="AO13" s="19" t="b">
        <f t="shared" si="20"/>
        <v>0</v>
      </c>
      <c r="AP13" s="19" t="b">
        <f t="shared" si="20"/>
        <v>0</v>
      </c>
      <c r="AQ13" s="19" t="b">
        <f t="shared" si="20"/>
        <v>0</v>
      </c>
      <c r="AR13" s="19" t="b">
        <f t="shared" si="20"/>
        <v>0</v>
      </c>
      <c r="AS13" s="19" t="b">
        <f t="shared" si="20"/>
        <v>0</v>
      </c>
      <c r="AT13" s="19" t="b">
        <f t="shared" si="20"/>
        <v>0</v>
      </c>
      <c r="AU13" s="19" t="b">
        <f t="shared" si="20"/>
        <v>0</v>
      </c>
      <c r="AV13" s="19" t="b">
        <f t="shared" si="20"/>
        <v>0</v>
      </c>
      <c r="AW13" s="19" t="b">
        <f t="shared" si="20"/>
        <v>0</v>
      </c>
      <c r="AX13" s="19" t="b">
        <f t="shared" si="20"/>
        <v>0</v>
      </c>
      <c r="AY13" s="198" t="b">
        <f t="shared" si="20"/>
        <v>1</v>
      </c>
      <c r="AZ13" s="19" t="b">
        <f t="shared" si="20"/>
        <v>0</v>
      </c>
      <c r="BA13" s="19" t="b">
        <f t="shared" si="20"/>
        <v>0</v>
      </c>
      <c r="BB13" s="19" t="b">
        <f t="shared" si="20"/>
        <v>0</v>
      </c>
      <c r="BC13" s="19" t="b">
        <f t="shared" si="20"/>
        <v>0</v>
      </c>
      <c r="BD13" s="19" t="b">
        <f t="shared" si="20"/>
        <v>0</v>
      </c>
      <c r="BE13" s="19" t="b">
        <f t="shared" si="20"/>
        <v>0</v>
      </c>
      <c r="BF13" s="19" t="b">
        <f t="shared" si="20"/>
        <v>0</v>
      </c>
      <c r="BG13" s="19" t="b">
        <f t="shared" si="20"/>
        <v>0</v>
      </c>
      <c r="BH13" s="19" t="b">
        <f t="shared" si="20"/>
        <v>0</v>
      </c>
      <c r="BI13" s="19" t="b">
        <f t="shared" si="20"/>
        <v>0</v>
      </c>
      <c r="BJ13" s="19" t="b">
        <f t="shared" si="20"/>
        <v>0</v>
      </c>
      <c r="BK13" s="19" t="b">
        <f t="shared" si="20"/>
        <v>0</v>
      </c>
      <c r="BL13" s="19" t="b">
        <f t="shared" si="20"/>
        <v>0</v>
      </c>
      <c r="BM13" s="19" t="b">
        <f t="shared" si="20"/>
        <v>0</v>
      </c>
      <c r="BN13" s="19" t="b">
        <f t="shared" si="20"/>
        <v>0</v>
      </c>
      <c r="BO13" s="19" t="b">
        <f t="shared" si="20"/>
        <v>0</v>
      </c>
      <c r="BP13" s="19" t="b">
        <f t="shared" si="20"/>
        <v>0</v>
      </c>
      <c r="BQ13" s="19" t="b">
        <f t="shared" si="20"/>
        <v>0</v>
      </c>
      <c r="BR13" s="19" t="b">
        <f t="shared" si="20"/>
        <v>0</v>
      </c>
      <c r="BS13" s="19" t="b">
        <f t="shared" si="20"/>
        <v>0</v>
      </c>
      <c r="BT13" s="19" t="b">
        <f t="shared" si="20"/>
        <v>0</v>
      </c>
      <c r="BU13" s="19" t="b">
        <f t="shared" si="20"/>
        <v>0</v>
      </c>
      <c r="BV13" s="19" t="b">
        <f t="shared" si="20"/>
        <v>0</v>
      </c>
      <c r="BW13" s="19" t="b">
        <f t="shared" si="20"/>
        <v>0</v>
      </c>
      <c r="BX13" s="19" t="b">
        <f t="shared" ref="BX13:DU13" si="21">BX6=$F$13</f>
        <v>0</v>
      </c>
      <c r="BY13" s="19" t="b">
        <f t="shared" si="21"/>
        <v>0</v>
      </c>
      <c r="BZ13" s="19" t="b">
        <f t="shared" si="21"/>
        <v>0</v>
      </c>
      <c r="CA13" s="19" t="b">
        <f t="shared" si="21"/>
        <v>0</v>
      </c>
      <c r="CB13" s="19" t="b">
        <f t="shared" si="21"/>
        <v>0</v>
      </c>
      <c r="CC13" s="19" t="b">
        <f t="shared" si="21"/>
        <v>0</v>
      </c>
      <c r="CD13" s="19" t="b">
        <f t="shared" si="21"/>
        <v>0</v>
      </c>
      <c r="CE13" s="19" t="b">
        <f t="shared" si="21"/>
        <v>0</v>
      </c>
      <c r="CF13" s="19" t="b">
        <f t="shared" si="21"/>
        <v>0</v>
      </c>
      <c r="CG13" s="19" t="b">
        <f t="shared" si="21"/>
        <v>0</v>
      </c>
      <c r="CH13" s="19" t="b">
        <f t="shared" si="21"/>
        <v>0</v>
      </c>
      <c r="CI13" s="19" t="b">
        <f t="shared" si="21"/>
        <v>0</v>
      </c>
      <c r="CJ13" s="19" t="b">
        <f t="shared" si="21"/>
        <v>0</v>
      </c>
      <c r="CK13" s="19" t="b">
        <f t="shared" si="21"/>
        <v>0</v>
      </c>
      <c r="CL13" s="19" t="b">
        <f t="shared" si="21"/>
        <v>0</v>
      </c>
      <c r="CM13" s="19" t="b">
        <f t="shared" si="21"/>
        <v>0</v>
      </c>
      <c r="CN13" s="19" t="b">
        <f t="shared" si="21"/>
        <v>0</v>
      </c>
      <c r="CO13" s="19" t="b">
        <f t="shared" si="21"/>
        <v>0</v>
      </c>
      <c r="CP13" s="19" t="b">
        <f t="shared" si="21"/>
        <v>0</v>
      </c>
      <c r="CQ13" s="19" t="b">
        <f t="shared" si="21"/>
        <v>0</v>
      </c>
      <c r="CR13" s="19" t="b">
        <f t="shared" si="21"/>
        <v>0</v>
      </c>
      <c r="CS13" s="19" t="b">
        <f t="shared" si="21"/>
        <v>0</v>
      </c>
      <c r="CT13" s="19" t="b">
        <f t="shared" si="21"/>
        <v>0</v>
      </c>
      <c r="CU13" s="19" t="b">
        <f t="shared" si="21"/>
        <v>0</v>
      </c>
      <c r="CV13" s="19" t="b">
        <f t="shared" si="21"/>
        <v>0</v>
      </c>
      <c r="CW13" s="19" t="b">
        <f t="shared" si="21"/>
        <v>0</v>
      </c>
      <c r="CX13" s="19" t="b">
        <f t="shared" si="21"/>
        <v>0</v>
      </c>
      <c r="CY13" s="19" t="b">
        <f t="shared" si="21"/>
        <v>0</v>
      </c>
      <c r="CZ13" s="19" t="b">
        <f t="shared" si="21"/>
        <v>0</v>
      </c>
      <c r="DA13" s="19" t="b">
        <f t="shared" si="21"/>
        <v>0</v>
      </c>
      <c r="DB13" s="19" t="b">
        <f t="shared" si="21"/>
        <v>0</v>
      </c>
      <c r="DC13" s="19" t="b">
        <f t="shared" si="21"/>
        <v>0</v>
      </c>
      <c r="DD13" s="19" t="b">
        <f t="shared" si="21"/>
        <v>0</v>
      </c>
      <c r="DE13" s="19" t="b">
        <f t="shared" si="21"/>
        <v>0</v>
      </c>
      <c r="DF13" s="19" t="b">
        <f t="shared" si="21"/>
        <v>0</v>
      </c>
      <c r="DG13" s="19" t="b">
        <f t="shared" si="21"/>
        <v>0</v>
      </c>
      <c r="DH13" s="19" t="b">
        <f t="shared" si="21"/>
        <v>0</v>
      </c>
      <c r="DI13" s="19" t="b">
        <f t="shared" si="21"/>
        <v>0</v>
      </c>
      <c r="DJ13" s="19" t="b">
        <f t="shared" si="21"/>
        <v>0</v>
      </c>
      <c r="DK13" s="19" t="b">
        <f t="shared" si="21"/>
        <v>0</v>
      </c>
      <c r="DL13" s="19" t="b">
        <f t="shared" si="21"/>
        <v>0</v>
      </c>
      <c r="DM13" s="19" t="b">
        <f t="shared" si="21"/>
        <v>0</v>
      </c>
      <c r="DN13" s="19" t="b">
        <f t="shared" si="21"/>
        <v>0</v>
      </c>
      <c r="DO13" s="19" t="b">
        <f t="shared" si="21"/>
        <v>0</v>
      </c>
      <c r="DP13" s="19" t="b">
        <f t="shared" si="21"/>
        <v>0</v>
      </c>
      <c r="DQ13" s="19" t="b">
        <f t="shared" si="21"/>
        <v>0</v>
      </c>
      <c r="DR13" s="19" t="b">
        <f t="shared" si="21"/>
        <v>0</v>
      </c>
      <c r="DS13" s="19" t="b">
        <f t="shared" si="21"/>
        <v>0</v>
      </c>
      <c r="DT13" s="19" t="b">
        <f t="shared" si="21"/>
        <v>0</v>
      </c>
      <c r="DU13" s="19" t="b">
        <f t="shared" si="21"/>
        <v>0</v>
      </c>
    </row>
    <row r="14" spans="1:125" outlineLevel="1" x14ac:dyDescent="0.3">
      <c r="D14" s="141" t="s">
        <v>315</v>
      </c>
      <c r="E14" s="127" t="s">
        <v>312</v>
      </c>
      <c r="F14" s="178">
        <f>EDATE(G9,-1)</f>
        <v>47331</v>
      </c>
      <c r="H14" s="55"/>
      <c r="K14" s="19" t="b">
        <f>K6=$F$14</f>
        <v>0</v>
      </c>
      <c r="L14" s="19" t="b">
        <f t="shared" ref="L14:BW14" si="22">L6=$F$14</f>
        <v>0</v>
      </c>
      <c r="M14" s="19" t="b">
        <f t="shared" si="22"/>
        <v>0</v>
      </c>
      <c r="N14" s="19" t="b">
        <f t="shared" si="22"/>
        <v>0</v>
      </c>
      <c r="O14" s="19" t="b">
        <f t="shared" si="22"/>
        <v>0</v>
      </c>
      <c r="P14" s="19" t="b">
        <f t="shared" si="22"/>
        <v>0</v>
      </c>
      <c r="Q14" s="19" t="b">
        <f t="shared" si="22"/>
        <v>0</v>
      </c>
      <c r="R14" s="19" t="b">
        <f t="shared" si="22"/>
        <v>0</v>
      </c>
      <c r="S14" s="19" t="b">
        <f t="shared" si="22"/>
        <v>0</v>
      </c>
      <c r="T14" s="19" t="b">
        <f t="shared" si="22"/>
        <v>0</v>
      </c>
      <c r="U14" s="19" t="b">
        <f t="shared" si="22"/>
        <v>0</v>
      </c>
      <c r="V14" s="19" t="b">
        <f t="shared" si="22"/>
        <v>0</v>
      </c>
      <c r="W14" s="19" t="b">
        <f t="shared" si="22"/>
        <v>0</v>
      </c>
      <c r="X14" s="19" t="b">
        <f t="shared" si="22"/>
        <v>0</v>
      </c>
      <c r="Y14" s="19" t="b">
        <f t="shared" si="22"/>
        <v>0</v>
      </c>
      <c r="Z14" s="19" t="b">
        <f t="shared" si="22"/>
        <v>0</v>
      </c>
      <c r="AA14" s="19" t="b">
        <f t="shared" si="22"/>
        <v>0</v>
      </c>
      <c r="AB14" s="19" t="b">
        <f t="shared" si="22"/>
        <v>0</v>
      </c>
      <c r="AC14" s="19" t="b">
        <f t="shared" si="22"/>
        <v>0</v>
      </c>
      <c r="AD14" s="19" t="b">
        <f t="shared" si="22"/>
        <v>0</v>
      </c>
      <c r="AE14" s="19" t="b">
        <f t="shared" si="22"/>
        <v>0</v>
      </c>
      <c r="AF14" s="19" t="b">
        <f t="shared" si="22"/>
        <v>0</v>
      </c>
      <c r="AG14" s="19" t="b">
        <f t="shared" si="22"/>
        <v>0</v>
      </c>
      <c r="AH14" s="19" t="b">
        <f t="shared" si="22"/>
        <v>0</v>
      </c>
      <c r="AI14" s="19" t="b">
        <f t="shared" si="22"/>
        <v>0</v>
      </c>
      <c r="AJ14" s="19" t="b">
        <f t="shared" si="22"/>
        <v>0</v>
      </c>
      <c r="AK14" s="19" t="b">
        <f t="shared" si="22"/>
        <v>0</v>
      </c>
      <c r="AL14" s="19" t="b">
        <f t="shared" si="22"/>
        <v>0</v>
      </c>
      <c r="AM14" s="19" t="b">
        <f t="shared" si="22"/>
        <v>0</v>
      </c>
      <c r="AN14" s="19" t="b">
        <f t="shared" si="22"/>
        <v>0</v>
      </c>
      <c r="AO14" s="19" t="b">
        <f t="shared" si="22"/>
        <v>0</v>
      </c>
      <c r="AP14" s="19" t="b">
        <f t="shared" si="22"/>
        <v>0</v>
      </c>
      <c r="AQ14" s="19" t="b">
        <f t="shared" si="22"/>
        <v>0</v>
      </c>
      <c r="AR14" s="19" t="b">
        <f t="shared" si="22"/>
        <v>0</v>
      </c>
      <c r="AS14" s="19" t="b">
        <f t="shared" si="22"/>
        <v>0</v>
      </c>
      <c r="AT14" s="19" t="b">
        <f t="shared" si="22"/>
        <v>0</v>
      </c>
      <c r="AU14" s="19" t="b">
        <f t="shared" si="22"/>
        <v>0</v>
      </c>
      <c r="AV14" s="19" t="b">
        <f t="shared" si="22"/>
        <v>0</v>
      </c>
      <c r="AW14" s="19" t="b">
        <f t="shared" si="22"/>
        <v>0</v>
      </c>
      <c r="AX14" s="19" t="b">
        <f t="shared" si="22"/>
        <v>1</v>
      </c>
      <c r="AY14" s="198" t="b">
        <f t="shared" si="22"/>
        <v>0</v>
      </c>
      <c r="AZ14" s="19" t="b">
        <f t="shared" si="22"/>
        <v>0</v>
      </c>
      <c r="BA14" s="19" t="b">
        <f t="shared" si="22"/>
        <v>0</v>
      </c>
      <c r="BB14" s="19" t="b">
        <f t="shared" si="22"/>
        <v>0</v>
      </c>
      <c r="BC14" s="19" t="b">
        <f t="shared" si="22"/>
        <v>0</v>
      </c>
      <c r="BD14" s="19" t="b">
        <f t="shared" si="22"/>
        <v>0</v>
      </c>
      <c r="BE14" s="19" t="b">
        <f t="shared" si="22"/>
        <v>0</v>
      </c>
      <c r="BF14" s="19" t="b">
        <f t="shared" si="22"/>
        <v>0</v>
      </c>
      <c r="BG14" s="19" t="b">
        <f t="shared" si="22"/>
        <v>0</v>
      </c>
      <c r="BH14" s="19" t="b">
        <f t="shared" si="22"/>
        <v>0</v>
      </c>
      <c r="BI14" s="19" t="b">
        <f t="shared" si="22"/>
        <v>0</v>
      </c>
      <c r="BJ14" s="19" t="b">
        <f t="shared" si="22"/>
        <v>0</v>
      </c>
      <c r="BK14" s="19" t="b">
        <f t="shared" si="22"/>
        <v>0</v>
      </c>
      <c r="BL14" s="19" t="b">
        <f t="shared" si="22"/>
        <v>0</v>
      </c>
      <c r="BM14" s="19" t="b">
        <f t="shared" si="22"/>
        <v>0</v>
      </c>
      <c r="BN14" s="19" t="b">
        <f t="shared" si="22"/>
        <v>0</v>
      </c>
      <c r="BO14" s="19" t="b">
        <f t="shared" si="22"/>
        <v>0</v>
      </c>
      <c r="BP14" s="19" t="b">
        <f t="shared" si="22"/>
        <v>0</v>
      </c>
      <c r="BQ14" s="19" t="b">
        <f t="shared" si="22"/>
        <v>0</v>
      </c>
      <c r="BR14" s="19" t="b">
        <f t="shared" si="22"/>
        <v>0</v>
      </c>
      <c r="BS14" s="19" t="b">
        <f t="shared" si="22"/>
        <v>0</v>
      </c>
      <c r="BT14" s="19" t="b">
        <f t="shared" si="22"/>
        <v>0</v>
      </c>
      <c r="BU14" s="19" t="b">
        <f t="shared" si="22"/>
        <v>0</v>
      </c>
      <c r="BV14" s="19" t="b">
        <f t="shared" si="22"/>
        <v>0</v>
      </c>
      <c r="BW14" s="19" t="b">
        <f t="shared" si="22"/>
        <v>0</v>
      </c>
      <c r="BX14" s="19" t="b">
        <f t="shared" ref="BX14:DU14" si="23">BX6=$F$14</f>
        <v>0</v>
      </c>
      <c r="BY14" s="19" t="b">
        <f t="shared" si="23"/>
        <v>0</v>
      </c>
      <c r="BZ14" s="19" t="b">
        <f t="shared" si="23"/>
        <v>0</v>
      </c>
      <c r="CA14" s="19" t="b">
        <f t="shared" si="23"/>
        <v>0</v>
      </c>
      <c r="CB14" s="19" t="b">
        <f t="shared" si="23"/>
        <v>0</v>
      </c>
      <c r="CC14" s="19" t="b">
        <f t="shared" si="23"/>
        <v>0</v>
      </c>
      <c r="CD14" s="19" t="b">
        <f t="shared" si="23"/>
        <v>0</v>
      </c>
      <c r="CE14" s="19" t="b">
        <f t="shared" si="23"/>
        <v>0</v>
      </c>
      <c r="CF14" s="19" t="b">
        <f t="shared" si="23"/>
        <v>0</v>
      </c>
      <c r="CG14" s="19" t="b">
        <f t="shared" si="23"/>
        <v>0</v>
      </c>
      <c r="CH14" s="19" t="b">
        <f t="shared" si="23"/>
        <v>0</v>
      </c>
      <c r="CI14" s="19" t="b">
        <f t="shared" si="23"/>
        <v>0</v>
      </c>
      <c r="CJ14" s="19" t="b">
        <f t="shared" si="23"/>
        <v>0</v>
      </c>
      <c r="CK14" s="19" t="b">
        <f t="shared" si="23"/>
        <v>0</v>
      </c>
      <c r="CL14" s="19" t="b">
        <f t="shared" si="23"/>
        <v>0</v>
      </c>
      <c r="CM14" s="19" t="b">
        <f t="shared" si="23"/>
        <v>0</v>
      </c>
      <c r="CN14" s="19" t="b">
        <f t="shared" si="23"/>
        <v>0</v>
      </c>
      <c r="CO14" s="19" t="b">
        <f t="shared" si="23"/>
        <v>0</v>
      </c>
      <c r="CP14" s="19" t="b">
        <f t="shared" si="23"/>
        <v>0</v>
      </c>
      <c r="CQ14" s="19" t="b">
        <f t="shared" si="23"/>
        <v>0</v>
      </c>
      <c r="CR14" s="19" t="b">
        <f t="shared" si="23"/>
        <v>0</v>
      </c>
      <c r="CS14" s="19" t="b">
        <f t="shared" si="23"/>
        <v>0</v>
      </c>
      <c r="CT14" s="19" t="b">
        <f t="shared" si="23"/>
        <v>0</v>
      </c>
      <c r="CU14" s="19" t="b">
        <f t="shared" si="23"/>
        <v>0</v>
      </c>
      <c r="CV14" s="19" t="b">
        <f t="shared" si="23"/>
        <v>0</v>
      </c>
      <c r="CW14" s="19" t="b">
        <f t="shared" si="23"/>
        <v>0</v>
      </c>
      <c r="CX14" s="19" t="b">
        <f t="shared" si="23"/>
        <v>0</v>
      </c>
      <c r="CY14" s="19" t="b">
        <f t="shared" si="23"/>
        <v>0</v>
      </c>
      <c r="CZ14" s="19" t="b">
        <f t="shared" si="23"/>
        <v>0</v>
      </c>
      <c r="DA14" s="19" t="b">
        <f t="shared" si="23"/>
        <v>0</v>
      </c>
      <c r="DB14" s="19" t="b">
        <f t="shared" si="23"/>
        <v>0</v>
      </c>
      <c r="DC14" s="19" t="b">
        <f t="shared" si="23"/>
        <v>0</v>
      </c>
      <c r="DD14" s="19" t="b">
        <f t="shared" si="23"/>
        <v>0</v>
      </c>
      <c r="DE14" s="19" t="b">
        <f t="shared" si="23"/>
        <v>0</v>
      </c>
      <c r="DF14" s="19" t="b">
        <f t="shared" si="23"/>
        <v>0</v>
      </c>
      <c r="DG14" s="19" t="b">
        <f t="shared" si="23"/>
        <v>0</v>
      </c>
      <c r="DH14" s="19" t="b">
        <f t="shared" si="23"/>
        <v>0</v>
      </c>
      <c r="DI14" s="19" t="b">
        <f t="shared" si="23"/>
        <v>0</v>
      </c>
      <c r="DJ14" s="19" t="b">
        <f t="shared" si="23"/>
        <v>0</v>
      </c>
      <c r="DK14" s="19" t="b">
        <f t="shared" si="23"/>
        <v>0</v>
      </c>
      <c r="DL14" s="19" t="b">
        <f t="shared" si="23"/>
        <v>0</v>
      </c>
      <c r="DM14" s="19" t="b">
        <f t="shared" si="23"/>
        <v>0</v>
      </c>
      <c r="DN14" s="19" t="b">
        <f t="shared" si="23"/>
        <v>0</v>
      </c>
      <c r="DO14" s="19" t="b">
        <f t="shared" si="23"/>
        <v>0</v>
      </c>
      <c r="DP14" s="19" t="b">
        <f t="shared" si="23"/>
        <v>0</v>
      </c>
      <c r="DQ14" s="19" t="b">
        <f t="shared" si="23"/>
        <v>0</v>
      </c>
      <c r="DR14" s="19" t="b">
        <f t="shared" si="23"/>
        <v>0</v>
      </c>
      <c r="DS14" s="19" t="b">
        <f t="shared" si="23"/>
        <v>0</v>
      </c>
      <c r="DT14" s="19" t="b">
        <f t="shared" si="23"/>
        <v>0</v>
      </c>
      <c r="DU14" s="19" t="b">
        <f t="shared" si="23"/>
        <v>0</v>
      </c>
    </row>
    <row r="15" spans="1:125" x14ac:dyDescent="0.3">
      <c r="F15" s="54"/>
      <c r="H15" s="55"/>
    </row>
    <row r="16" spans="1:125" s="133" customFormat="1" x14ac:dyDescent="0.3">
      <c r="A16" s="133" t="s">
        <v>316</v>
      </c>
      <c r="AY16" s="198"/>
    </row>
    <row r="17" spans="1:125" x14ac:dyDescent="0.3">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Z17" s="57"/>
      <c r="BA17" s="57"/>
      <c r="BB17" s="57"/>
      <c r="BC17" s="57"/>
      <c r="BD17" s="57"/>
      <c r="BE17" s="57"/>
      <c r="BF17" s="57"/>
      <c r="BG17" s="57"/>
      <c r="BH17" s="57"/>
      <c r="BI17" s="57"/>
      <c r="BJ17" s="57"/>
      <c r="BK17" s="57"/>
      <c r="BL17" s="57"/>
      <c r="BM17" s="57"/>
      <c r="BN17" s="57"/>
      <c r="BO17" s="57"/>
      <c r="BP17" s="57"/>
      <c r="BQ17" s="57"/>
      <c r="BR17" s="57"/>
      <c r="BS17" s="57"/>
      <c r="BT17" s="57"/>
      <c r="BU17" s="57"/>
      <c r="BV17" s="57"/>
      <c r="BW17" s="57"/>
      <c r="BX17" s="57"/>
      <c r="BY17" s="57"/>
      <c r="BZ17" s="57"/>
      <c r="CA17" s="57"/>
      <c r="CB17" s="57"/>
    </row>
    <row r="18" spans="1:125" s="55" customFormat="1" x14ac:dyDescent="0.3">
      <c r="A18" s="132"/>
      <c r="D18" s="141" t="s">
        <v>758</v>
      </c>
      <c r="H18" s="58"/>
      <c r="K18" s="181">
        <f>SUMIF('EBITDA and Capital Expenditures'!138:138,'Project Financing'!K6,'EBITDA and Capital Expenditures'!140:140)</f>
        <v>9107377.8175429851</v>
      </c>
      <c r="L18" s="181">
        <f>SUMIF('EBITDA and Capital Expenditures'!138:138,'Project Financing'!L6,'EBITDA and Capital Expenditures'!140:140)</f>
        <v>6942179.8590493156</v>
      </c>
      <c r="M18" s="181">
        <f>SUMIF('EBITDA and Capital Expenditures'!138:138,'Project Financing'!M6,'EBITDA and Capital Expenditures'!140:140)</f>
        <v>7730154.903165713</v>
      </c>
      <c r="N18" s="181">
        <f>SUMIF('EBITDA and Capital Expenditures'!138:138,'Project Financing'!N6,'EBITDA and Capital Expenditures'!140:140)</f>
        <v>8296185.1055848887</v>
      </c>
      <c r="O18" s="181">
        <f>SUMIF('EBITDA and Capital Expenditures'!138:138,'Project Financing'!O6,'EBITDA and Capital Expenditures'!140:140)</f>
        <v>8722202.0146483202</v>
      </c>
      <c r="P18" s="181">
        <f>SUMIF('EBITDA and Capital Expenditures'!138:138,'Project Financing'!P6,'EBITDA and Capital Expenditures'!140:140)</f>
        <v>9048978.6876139529</v>
      </c>
      <c r="Q18" s="181">
        <f>SUMIF('EBITDA and Capital Expenditures'!138:138,'Project Financing'!Q6,'EBITDA and Capital Expenditures'!140:140)</f>
        <v>9300409.8955185506</v>
      </c>
      <c r="R18" s="181">
        <f>SUMIF('EBITDA and Capital Expenditures'!138:138,'Project Financing'!R6,'EBITDA and Capital Expenditures'!140:140)</f>
        <v>9492024.2019946165</v>
      </c>
      <c r="S18" s="181">
        <f>SUMIF('EBITDA and Capital Expenditures'!138:138,'Project Financing'!S6,'EBITDA and Capital Expenditures'!140:140)</f>
        <v>9634665.7898776215</v>
      </c>
      <c r="T18" s="181">
        <f>SUMIF('EBITDA and Capital Expenditures'!138:138,'Project Financing'!T6,'EBITDA and Capital Expenditures'!140:140)</f>
        <v>9736320.1415161025</v>
      </c>
      <c r="U18" s="181">
        <f>SUMIF('EBITDA and Capital Expenditures'!138:138,'Project Financing'!U6,'EBITDA and Capital Expenditures'!140:140)</f>
        <v>9803111.739397537</v>
      </c>
      <c r="V18" s="181">
        <f>SUMIF('EBITDA and Capital Expenditures'!138:138,'Project Financing'!V6,'EBITDA and Capital Expenditures'!140:140)</f>
        <v>9839890.6942196302</v>
      </c>
      <c r="W18" s="181">
        <f>SUMIF('EBITDA and Capital Expenditures'!138:138,'Project Financing'!W6,'EBITDA and Capital Expenditures'!140:140)</f>
        <v>9850598.0321240649</v>
      </c>
      <c r="X18" s="181">
        <f>SUMIF('EBITDA and Capital Expenditures'!138:138,'Project Financing'!X6,'EBITDA and Capital Expenditures'!140:140)</f>
        <v>9838503.9376518913</v>
      </c>
      <c r="Y18" s="181">
        <f>SUMIF('EBITDA and Capital Expenditures'!138:138,'Project Financing'!Y6,'EBITDA and Capital Expenditures'!140:140)</f>
        <v>9806369.2034459226</v>
      </c>
      <c r="Z18" s="181">
        <f>SUMIF('EBITDA and Capital Expenditures'!138:138,'Project Financing'!Z6,'EBITDA and Capital Expenditures'!140:140)</f>
        <v>9756558.229716165</v>
      </c>
      <c r="AA18" s="181">
        <f>SUMIF('EBITDA and Capital Expenditures'!138:138,'Project Financing'!AA6,'EBITDA and Capital Expenditures'!140:140)</f>
        <v>9691120.3320525903</v>
      </c>
      <c r="AB18" s="181">
        <f>SUMIF('EBITDA and Capital Expenditures'!138:138,'Project Financing'!AB6,'EBITDA and Capital Expenditures'!140:140)</f>
        <v>9611849.6697596312</v>
      </c>
      <c r="AC18" s="181">
        <f>SUMIF('EBITDA and Capital Expenditures'!138:138,'Project Financing'!AC6,'EBITDA and Capital Expenditures'!140:140)</f>
        <v>9520330.3608691227</v>
      </c>
      <c r="AD18" s="181">
        <f>SUMIF('EBITDA and Capital Expenditures'!138:138,'Project Financing'!AD6,'EBITDA and Capital Expenditures'!140:140)</f>
        <v>9417971.0905756056</v>
      </c>
      <c r="AE18" s="181">
        <f>SUMIF('EBITDA and Capital Expenditures'!138:138,'Project Financing'!AE6,'EBITDA and Capital Expenditures'!140:140)</f>
        <v>9306032.1122084334</v>
      </c>
      <c r="AF18" s="181">
        <f>SUMIF('EBITDA and Capital Expenditures'!138:138,'Project Financing'!AF6,'EBITDA and Capital Expenditures'!140:140)</f>
        <v>9185646.6375894416</v>
      </c>
      <c r="AG18" s="181">
        <f>SUMIF('EBITDA and Capital Expenditures'!138:138,'Project Financing'!AG6,'EBITDA and Capital Expenditures'!140:140)</f>
        <v>9057838.0205373298</v>
      </c>
      <c r="AH18" s="181">
        <f>SUMIF('EBITDA and Capital Expenditures'!138:138,'Project Financing'!AH6,'EBITDA and Capital Expenditures'!140:140)</f>
        <v>8923533.7385664675</v>
      </c>
      <c r="AI18" s="181">
        <f>SUMIF('EBITDA and Capital Expenditures'!138:138,'Project Financing'!AI6,'EBITDA and Capital Expenditures'!140:140)</f>
        <v>8783576.9043266326</v>
      </c>
      <c r="AJ18" s="181">
        <f>SUMIF('EBITDA and Capital Expenditures'!138:138,'Project Financing'!AJ6,'EBITDA and Capital Expenditures'!140:140)</f>
        <v>8638735.8472724464</v>
      </c>
      <c r="AK18" s="181">
        <f>SUMIF('EBITDA and Capital Expenditures'!138:138,'Project Financing'!AK6,'EBITDA and Capital Expenditures'!140:140)</f>
        <v>8489712.170363497</v>
      </c>
      <c r="AL18" s="181">
        <f>SUMIF('EBITDA and Capital Expenditures'!138:138,'Project Financing'!AL6,'EBITDA and Capital Expenditures'!140:140)</f>
        <v>8337147.5887702201</v>
      </c>
      <c r="AM18" s="181">
        <f>SUMIF('EBITDA and Capital Expenditures'!138:138,'Project Financing'!AM6,'EBITDA and Capital Expenditures'!140:140)</f>
        <v>8181629.7860540105</v>
      </c>
      <c r="AN18" s="181">
        <f>SUMIF('EBITDA and Capital Expenditures'!138:138,'Project Financing'!AN6,'EBITDA and Capital Expenditures'!140:140)</f>
        <v>8023697.4703563014</v>
      </c>
      <c r="AO18" s="181">
        <f>SUMIF('EBITDA and Capital Expenditures'!138:138,'Project Financing'!AO6,'EBITDA and Capital Expenditures'!140:140)</f>
        <v>7863844.7734873034</v>
      </c>
      <c r="AP18" s="181">
        <f>SUMIF('EBITDA and Capital Expenditures'!138:138,'Project Financing'!AP6,'EBITDA and Capital Expenditures'!140:140)</f>
        <v>7702525.1057925606</v>
      </c>
      <c r="AQ18" s="181">
        <f>SUMIF('EBITDA and Capital Expenditures'!138:138,'Project Financing'!AQ6,'EBITDA and Capital Expenditures'!140:140)</f>
        <v>7540154.5567265283</v>
      </c>
      <c r="AR18" s="181">
        <f>SUMIF('EBITDA and Capital Expenditures'!138:138,'Project Financing'!AR6,'EBITDA and Capital Expenditures'!140:140)</f>
        <v>7377114.9133509016</v>
      </c>
      <c r="AS18" s="181">
        <f>SUMIF('EBITDA and Capital Expenditures'!138:138,'Project Financing'!AS6,'EBITDA and Capital Expenditures'!140:140)</f>
        <v>7213756.3551875353</v>
      </c>
      <c r="AT18" s="181">
        <f>SUMIF('EBITDA and Capital Expenditures'!138:138,'Project Financing'!AT6,'EBITDA and Capital Expenditures'!140:140)</f>
        <v>7050399.8730351133</v>
      </c>
      <c r="AU18" s="181">
        <f>SUMIF('EBITDA and Capital Expenditures'!138:138,'Project Financing'!AU6,'EBITDA and Capital Expenditures'!140:140)</f>
        <v>6887339.4508023802</v>
      </c>
      <c r="AV18" s="181">
        <f>SUMIF('EBITDA and Capital Expenditures'!138:138,'Project Financing'!AV6,'EBITDA and Capital Expenditures'!140:140)</f>
        <v>6724844.0425967071</v>
      </c>
      <c r="AW18" s="181">
        <f>SUMIF('EBITDA and Capital Expenditures'!138:138,'Project Financing'!AW6,'EBITDA and Capital Expenditures'!140:140)</f>
        <v>6563159.3718439136</v>
      </c>
      <c r="AX18" s="181">
        <f>SUMIF('EBITDA and Capital Expenditures'!138:138,'Project Financing'!AX6,'EBITDA and Capital Expenditures'!140:140)</f>
        <v>6402509.5748080853</v>
      </c>
      <c r="AY18" s="198">
        <f>SUMIF('EBITDA and Capital Expenditures'!138:138,'Project Financing'!AY6,'EBITDA and Capital Expenditures'!140:140)</f>
        <v>0</v>
      </c>
      <c r="AZ18" s="181">
        <f>SUMIF('EBITDA and Capital Expenditures'!138:138,'Project Financing'!AZ6,'EBITDA and Capital Expenditures'!140:140)</f>
        <v>0</v>
      </c>
      <c r="BA18" s="181">
        <f>SUMIF('EBITDA and Capital Expenditures'!138:138,'Project Financing'!BA6,'EBITDA and Capital Expenditures'!140:140)</f>
        <v>0</v>
      </c>
      <c r="BB18" s="181">
        <f>SUMIF('EBITDA and Capital Expenditures'!138:138,'Project Financing'!BB6,'EBITDA and Capital Expenditures'!140:140)</f>
        <v>0</v>
      </c>
      <c r="BC18" s="181">
        <f>SUMIF('EBITDA and Capital Expenditures'!138:138,'Project Financing'!BC6,'EBITDA and Capital Expenditures'!140:140)</f>
        <v>0</v>
      </c>
      <c r="BD18" s="181">
        <f>SUMIF('EBITDA and Capital Expenditures'!138:138,'Project Financing'!BD6,'EBITDA and Capital Expenditures'!140:140)</f>
        <v>0</v>
      </c>
      <c r="BE18" s="181">
        <f>SUMIF('EBITDA and Capital Expenditures'!138:138,'Project Financing'!BE6,'EBITDA and Capital Expenditures'!140:140)</f>
        <v>0</v>
      </c>
      <c r="BF18" s="181">
        <f>SUMIF('EBITDA and Capital Expenditures'!138:138,'Project Financing'!BF6,'EBITDA and Capital Expenditures'!140:140)</f>
        <v>0</v>
      </c>
      <c r="BG18" s="181">
        <f>SUMIF('EBITDA and Capital Expenditures'!138:138,'Project Financing'!BG6,'EBITDA and Capital Expenditures'!140:140)</f>
        <v>0</v>
      </c>
      <c r="BH18" s="181">
        <f>SUMIF('EBITDA and Capital Expenditures'!138:138,'Project Financing'!BH6,'EBITDA and Capital Expenditures'!140:140)</f>
        <v>0</v>
      </c>
      <c r="BI18" s="181">
        <f>SUMIF('EBITDA and Capital Expenditures'!138:138,'Project Financing'!BI6,'EBITDA and Capital Expenditures'!140:140)</f>
        <v>0</v>
      </c>
      <c r="BJ18" s="181">
        <f>SUMIF('EBITDA and Capital Expenditures'!138:138,'Project Financing'!BJ6,'EBITDA and Capital Expenditures'!140:140)</f>
        <v>0</v>
      </c>
      <c r="BK18" s="181">
        <f>SUMIF('EBITDA and Capital Expenditures'!138:138,'Project Financing'!BK6,'EBITDA and Capital Expenditures'!140:140)</f>
        <v>0</v>
      </c>
      <c r="BL18" s="181">
        <f>SUMIF('EBITDA and Capital Expenditures'!138:138,'Project Financing'!BL6,'EBITDA and Capital Expenditures'!140:140)</f>
        <v>0</v>
      </c>
      <c r="BM18" s="181">
        <f>SUMIF('EBITDA and Capital Expenditures'!138:138,'Project Financing'!BM6,'EBITDA and Capital Expenditures'!140:140)</f>
        <v>0</v>
      </c>
      <c r="BN18" s="181">
        <f>SUMIF('EBITDA and Capital Expenditures'!138:138,'Project Financing'!BN6,'EBITDA and Capital Expenditures'!140:140)</f>
        <v>0</v>
      </c>
      <c r="BO18" s="181">
        <f>SUMIF('EBITDA and Capital Expenditures'!138:138,'Project Financing'!BO6,'EBITDA and Capital Expenditures'!140:140)</f>
        <v>0</v>
      </c>
      <c r="BP18" s="181">
        <f>SUMIF('EBITDA and Capital Expenditures'!138:138,'Project Financing'!BP6,'EBITDA and Capital Expenditures'!140:140)</f>
        <v>0</v>
      </c>
      <c r="BQ18" s="181">
        <f>SUMIF('EBITDA and Capital Expenditures'!138:138,'Project Financing'!BQ6,'EBITDA and Capital Expenditures'!140:140)</f>
        <v>0</v>
      </c>
      <c r="BR18" s="181">
        <f>SUMIF('EBITDA and Capital Expenditures'!138:138,'Project Financing'!BR6,'EBITDA and Capital Expenditures'!140:140)</f>
        <v>0</v>
      </c>
      <c r="BS18" s="181">
        <f>SUMIF('EBITDA and Capital Expenditures'!138:138,'Project Financing'!BS6,'EBITDA and Capital Expenditures'!140:140)</f>
        <v>0</v>
      </c>
      <c r="BT18" s="181">
        <f>SUMIF('EBITDA and Capital Expenditures'!138:138,'Project Financing'!BT6,'EBITDA and Capital Expenditures'!140:140)</f>
        <v>0</v>
      </c>
      <c r="BU18" s="181">
        <f>SUMIF('EBITDA and Capital Expenditures'!138:138,'Project Financing'!BU6,'EBITDA and Capital Expenditures'!140:140)</f>
        <v>0</v>
      </c>
      <c r="BV18" s="181">
        <f>SUMIF('EBITDA and Capital Expenditures'!138:138,'Project Financing'!BV6,'EBITDA and Capital Expenditures'!140:140)</f>
        <v>0</v>
      </c>
      <c r="BW18" s="181">
        <f>SUMIF('EBITDA and Capital Expenditures'!138:138,'Project Financing'!BW6,'EBITDA and Capital Expenditures'!140:140)</f>
        <v>0</v>
      </c>
      <c r="BX18" s="181">
        <f>SUMIF('EBITDA and Capital Expenditures'!138:138,'Project Financing'!BX6,'EBITDA and Capital Expenditures'!140:140)</f>
        <v>0</v>
      </c>
      <c r="BY18" s="181">
        <f>SUMIF('EBITDA and Capital Expenditures'!138:138,'Project Financing'!BY6,'EBITDA and Capital Expenditures'!140:140)</f>
        <v>0</v>
      </c>
      <c r="BZ18" s="181">
        <f>SUMIF('EBITDA and Capital Expenditures'!138:138,'Project Financing'!BZ6,'EBITDA and Capital Expenditures'!140:140)</f>
        <v>0</v>
      </c>
      <c r="CA18" s="181">
        <f>SUMIF('EBITDA and Capital Expenditures'!138:138,'Project Financing'!CA6,'EBITDA and Capital Expenditures'!140:140)</f>
        <v>0</v>
      </c>
      <c r="CB18" s="181">
        <f>SUMIF('EBITDA and Capital Expenditures'!138:138,'Project Financing'!CB6,'EBITDA and Capital Expenditures'!140:140)</f>
        <v>0</v>
      </c>
      <c r="CC18" s="181">
        <f>SUMIF('EBITDA and Capital Expenditures'!138:138,'Project Financing'!CC6,'EBITDA and Capital Expenditures'!140:140)</f>
        <v>0</v>
      </c>
      <c r="CD18" s="181">
        <f>SUMIF('EBITDA and Capital Expenditures'!138:138,'Project Financing'!CD6,'EBITDA and Capital Expenditures'!140:140)</f>
        <v>0</v>
      </c>
      <c r="CE18" s="181">
        <f>SUMIF('EBITDA and Capital Expenditures'!138:138,'Project Financing'!CE6,'EBITDA and Capital Expenditures'!140:140)</f>
        <v>0</v>
      </c>
      <c r="CF18" s="181">
        <f>SUMIF('EBITDA and Capital Expenditures'!138:138,'Project Financing'!CF6,'EBITDA and Capital Expenditures'!140:140)</f>
        <v>0</v>
      </c>
      <c r="CG18" s="181">
        <f>SUMIF('EBITDA and Capital Expenditures'!138:138,'Project Financing'!CG6,'EBITDA and Capital Expenditures'!140:140)</f>
        <v>0</v>
      </c>
      <c r="CH18" s="181">
        <f>SUMIF('EBITDA and Capital Expenditures'!138:138,'Project Financing'!CH6,'EBITDA and Capital Expenditures'!140:140)</f>
        <v>0</v>
      </c>
      <c r="CI18" s="181">
        <f>SUMIF('EBITDA and Capital Expenditures'!138:138,'Project Financing'!CI6,'EBITDA and Capital Expenditures'!140:140)</f>
        <v>0</v>
      </c>
      <c r="CJ18" s="181">
        <f>SUMIF('EBITDA and Capital Expenditures'!138:138,'Project Financing'!CJ6,'EBITDA and Capital Expenditures'!140:140)</f>
        <v>0</v>
      </c>
      <c r="CK18" s="181">
        <f>SUMIF('EBITDA and Capital Expenditures'!138:138,'Project Financing'!CK6,'EBITDA and Capital Expenditures'!140:140)</f>
        <v>0</v>
      </c>
      <c r="CL18" s="181">
        <f>SUMIF('EBITDA and Capital Expenditures'!138:138,'Project Financing'!CL6,'EBITDA and Capital Expenditures'!140:140)</f>
        <v>0</v>
      </c>
      <c r="CM18" s="181">
        <f>SUMIF('EBITDA and Capital Expenditures'!138:138,'Project Financing'!CM6,'EBITDA and Capital Expenditures'!140:140)</f>
        <v>0</v>
      </c>
      <c r="CN18" s="181">
        <f>SUMIF('EBITDA and Capital Expenditures'!138:138,'Project Financing'!CN6,'EBITDA and Capital Expenditures'!140:140)</f>
        <v>0</v>
      </c>
      <c r="CO18" s="181">
        <f>SUMIF('EBITDA and Capital Expenditures'!138:138,'Project Financing'!CO6,'EBITDA and Capital Expenditures'!140:140)</f>
        <v>0</v>
      </c>
      <c r="CP18" s="181">
        <f>SUMIF('EBITDA and Capital Expenditures'!138:138,'Project Financing'!CP6,'EBITDA and Capital Expenditures'!140:140)</f>
        <v>0</v>
      </c>
      <c r="CQ18" s="181">
        <f>SUMIF('EBITDA and Capital Expenditures'!138:138,'Project Financing'!CQ6,'EBITDA and Capital Expenditures'!140:140)</f>
        <v>0</v>
      </c>
      <c r="CR18" s="181">
        <f>SUMIF('EBITDA and Capital Expenditures'!138:138,'Project Financing'!CR6,'EBITDA and Capital Expenditures'!140:140)</f>
        <v>0</v>
      </c>
      <c r="CS18" s="181">
        <f>SUMIF('EBITDA and Capital Expenditures'!138:138,'Project Financing'!CS6,'EBITDA and Capital Expenditures'!140:140)</f>
        <v>0</v>
      </c>
      <c r="CT18" s="181">
        <f>SUMIF('EBITDA and Capital Expenditures'!138:138,'Project Financing'!CT6,'EBITDA and Capital Expenditures'!140:140)</f>
        <v>0</v>
      </c>
      <c r="CU18" s="181">
        <f>SUMIF('EBITDA and Capital Expenditures'!138:138,'Project Financing'!CU6,'EBITDA and Capital Expenditures'!140:140)</f>
        <v>0</v>
      </c>
      <c r="CV18" s="181">
        <f>SUMIF('EBITDA and Capital Expenditures'!138:138,'Project Financing'!CV6,'EBITDA and Capital Expenditures'!140:140)</f>
        <v>0</v>
      </c>
      <c r="CW18" s="181">
        <f>SUMIF('EBITDA and Capital Expenditures'!138:138,'Project Financing'!CW6,'EBITDA and Capital Expenditures'!140:140)</f>
        <v>0</v>
      </c>
      <c r="CX18" s="181">
        <f>SUMIF('EBITDA and Capital Expenditures'!138:138,'Project Financing'!CX6,'EBITDA and Capital Expenditures'!140:140)</f>
        <v>0</v>
      </c>
      <c r="CY18" s="181">
        <f>SUMIF('EBITDA and Capital Expenditures'!138:138,'Project Financing'!CY6,'EBITDA and Capital Expenditures'!140:140)</f>
        <v>0</v>
      </c>
      <c r="CZ18" s="181">
        <f>SUMIF('EBITDA and Capital Expenditures'!138:138,'Project Financing'!CZ6,'EBITDA and Capital Expenditures'!140:140)</f>
        <v>0</v>
      </c>
      <c r="DA18" s="181">
        <f>SUMIF('EBITDA and Capital Expenditures'!138:138,'Project Financing'!DA6,'EBITDA and Capital Expenditures'!140:140)</f>
        <v>0</v>
      </c>
      <c r="DB18" s="181">
        <f>SUMIF('EBITDA and Capital Expenditures'!138:138,'Project Financing'!DB6,'EBITDA and Capital Expenditures'!140:140)</f>
        <v>0</v>
      </c>
      <c r="DC18" s="181">
        <f>SUMIF('EBITDA and Capital Expenditures'!138:138,'Project Financing'!DC6,'EBITDA and Capital Expenditures'!140:140)</f>
        <v>0</v>
      </c>
      <c r="DD18" s="181">
        <f>SUMIF('EBITDA and Capital Expenditures'!138:138,'Project Financing'!DD6,'EBITDA and Capital Expenditures'!140:140)</f>
        <v>0</v>
      </c>
      <c r="DE18" s="181">
        <f>SUMIF('EBITDA and Capital Expenditures'!138:138,'Project Financing'!DE6,'EBITDA and Capital Expenditures'!140:140)</f>
        <v>0</v>
      </c>
      <c r="DF18" s="181">
        <f>SUMIF('EBITDA and Capital Expenditures'!138:138,'Project Financing'!DF6,'EBITDA and Capital Expenditures'!140:140)</f>
        <v>0</v>
      </c>
      <c r="DG18" s="181">
        <f>SUMIF('EBITDA and Capital Expenditures'!138:138,'Project Financing'!DG6,'EBITDA and Capital Expenditures'!140:140)</f>
        <v>0</v>
      </c>
      <c r="DH18" s="181">
        <f>SUMIF('EBITDA and Capital Expenditures'!138:138,'Project Financing'!DH6,'EBITDA and Capital Expenditures'!140:140)</f>
        <v>0</v>
      </c>
      <c r="DI18" s="181">
        <f>SUMIF('EBITDA and Capital Expenditures'!138:138,'Project Financing'!DI6,'EBITDA and Capital Expenditures'!140:140)</f>
        <v>0</v>
      </c>
      <c r="DJ18" s="181">
        <f>SUMIF('EBITDA and Capital Expenditures'!138:138,'Project Financing'!DJ6,'EBITDA and Capital Expenditures'!140:140)</f>
        <v>0</v>
      </c>
      <c r="DK18" s="181">
        <f>SUMIF('EBITDA and Capital Expenditures'!138:138,'Project Financing'!DK6,'EBITDA and Capital Expenditures'!140:140)</f>
        <v>0</v>
      </c>
      <c r="DL18" s="181">
        <f>SUMIF('EBITDA and Capital Expenditures'!138:138,'Project Financing'!DL6,'EBITDA and Capital Expenditures'!140:140)</f>
        <v>0</v>
      </c>
      <c r="DM18" s="181">
        <f>SUMIF('EBITDA and Capital Expenditures'!138:138,'Project Financing'!DM6,'EBITDA and Capital Expenditures'!140:140)</f>
        <v>0</v>
      </c>
      <c r="DN18" s="181">
        <f>SUMIF('EBITDA and Capital Expenditures'!138:138,'Project Financing'!DN6,'EBITDA and Capital Expenditures'!140:140)</f>
        <v>0</v>
      </c>
      <c r="DO18" s="181">
        <f>SUMIF('EBITDA and Capital Expenditures'!138:138,'Project Financing'!DO6,'EBITDA and Capital Expenditures'!140:140)</f>
        <v>0</v>
      </c>
      <c r="DP18" s="181">
        <f>SUMIF('EBITDA and Capital Expenditures'!138:138,'Project Financing'!DP6,'EBITDA and Capital Expenditures'!140:140)</f>
        <v>0</v>
      </c>
      <c r="DQ18" s="181">
        <f>SUMIF('EBITDA and Capital Expenditures'!138:138,'Project Financing'!DQ6,'EBITDA and Capital Expenditures'!140:140)</f>
        <v>0</v>
      </c>
      <c r="DR18" s="181">
        <f>SUMIF('EBITDA and Capital Expenditures'!138:138,'Project Financing'!DR6,'EBITDA and Capital Expenditures'!140:140)</f>
        <v>0</v>
      </c>
      <c r="DS18" s="181">
        <f>SUMIF('EBITDA and Capital Expenditures'!138:138,'Project Financing'!DS6,'EBITDA and Capital Expenditures'!140:140)</f>
        <v>0</v>
      </c>
      <c r="DT18" s="181">
        <f>SUMIF('EBITDA and Capital Expenditures'!138:138,'Project Financing'!DT6,'EBITDA and Capital Expenditures'!140:140)</f>
        <v>0</v>
      </c>
      <c r="DU18" s="181">
        <f>SUMIF('EBITDA and Capital Expenditures'!138:138,'Project Financing'!DU6,'EBITDA and Capital Expenditures'!140:140)</f>
        <v>0</v>
      </c>
    </row>
    <row r="19" spans="1:125" s="55" customFormat="1" x14ac:dyDescent="0.3">
      <c r="A19" s="132"/>
      <c r="D19" s="141" t="s">
        <v>759</v>
      </c>
      <c r="H19" s="58"/>
      <c r="K19" s="181">
        <f>K18+K22</f>
        <v>9107391.7808211967</v>
      </c>
      <c r="L19" s="181">
        <f t="shared" ref="L19:BW19" si="24">L18+L22</f>
        <v>6942385.4084273735</v>
      </c>
      <c r="M19" s="181">
        <f t="shared" si="24"/>
        <v>7731112.2956116004</v>
      </c>
      <c r="N19" s="181">
        <f t="shared" si="24"/>
        <v>8298969.0062583024</v>
      </c>
      <c r="O19" s="181">
        <f t="shared" si="24"/>
        <v>8728455.218421407</v>
      </c>
      <c r="P19" s="181">
        <f t="shared" si="24"/>
        <v>9060908.575398976</v>
      </c>
      <c r="Q19" s="181">
        <f t="shared" si="24"/>
        <v>9320744.3399040904</v>
      </c>
      <c r="R19" s="181">
        <f t="shared" si="24"/>
        <v>9523940.2339630667</v>
      </c>
      <c r="S19" s="181">
        <f t="shared" si="24"/>
        <v>9681701.5074940771</v>
      </c>
      <c r="T19" s="181">
        <f t="shared" si="24"/>
        <v>9802277.9974543769</v>
      </c>
      <c r="U19" s="181">
        <f t="shared" si="24"/>
        <v>9891959.4135981854</v>
      </c>
      <c r="V19" s="181">
        <f t="shared" si="24"/>
        <v>9955664.1775563881</v>
      </c>
      <c r="W19" s="181">
        <f t="shared" si="24"/>
        <v>9997310.2621913292</v>
      </c>
      <c r="X19" s="181">
        <f t="shared" si="24"/>
        <v>10020061.291841287</v>
      </c>
      <c r="Y19" s="181">
        <f t="shared" si="24"/>
        <v>10026497.327180227</v>
      </c>
      <c r="Z19" s="181">
        <f t="shared" si="24"/>
        <v>10018738.024663262</v>
      </c>
      <c r="AA19" s="181">
        <f t="shared" si="24"/>
        <v>9998534.4209754486</v>
      </c>
      <c r="AB19" s="181">
        <f t="shared" si="24"/>
        <v>9967339.2663385905</v>
      </c>
      <c r="AC19" s="181">
        <f t="shared" si="24"/>
        <v>9926362.183083538</v>
      </c>
      <c r="AD19" s="181">
        <f t="shared" si="24"/>
        <v>9876613.7470194791</v>
      </c>
      <c r="AE19" s="181">
        <f t="shared" si="24"/>
        <v>9818941.2468001191</v>
      </c>
      <c r="AF19" s="181">
        <f t="shared" si="24"/>
        <v>9754058.0266850088</v>
      </c>
      <c r="AG19" s="181">
        <f t="shared" si="24"/>
        <v>9682567.7667024825</v>
      </c>
      <c r="AH19" s="181">
        <f t="shared" si="24"/>
        <v>9604984.6882048324</v>
      </c>
      <c r="AI19" s="181">
        <f t="shared" si="24"/>
        <v>9521750.4245191738</v>
      </c>
      <c r="AJ19" s="181">
        <f t="shared" si="24"/>
        <v>9433248.1243616398</v>
      </c>
      <c r="AK19" s="181">
        <f t="shared" si="24"/>
        <v>9339814.2339244373</v>
      </c>
      <c r="AL19" s="181">
        <f t="shared" si="24"/>
        <v>9241748.3154899348</v>
      </c>
      <c r="AM19" s="181">
        <f t="shared" si="24"/>
        <v>9139321.1953203939</v>
      </c>
      <c r="AN19" s="181">
        <f t="shared" si="24"/>
        <v>9032781.68433569</v>
      </c>
      <c r="AO19" s="181">
        <f t="shared" si="24"/>
        <v>8922362.0770008005</v>
      </c>
      <c r="AP19" s="181">
        <f t="shared" si="24"/>
        <v>8808282.6037097275</v>
      </c>
      <c r="AQ19" s="181">
        <f t="shared" si="24"/>
        <v>8690754.9875951875</v>
      </c>
      <c r="AR19" s="181">
        <f t="shared" si="24"/>
        <v>8569985.236610271</v>
      </c>
      <c r="AS19" s="181">
        <f t="shared" si="24"/>
        <v>8446175.7848719247</v>
      </c>
      <c r="AT19" s="181">
        <f t="shared" si="24"/>
        <v>8319527.0828873357</v>
      </c>
      <c r="AU19" s="181">
        <f t="shared" si="24"/>
        <v>8190238.7238767613</v>
      </c>
      <c r="AV19" s="181">
        <f t="shared" si="24"/>
        <v>8058510.1825798061</v>
      </c>
      <c r="AW19" s="181">
        <f t="shared" si="24"/>
        <v>7924541.2334076073</v>
      </c>
      <c r="AX19" s="181">
        <f t="shared" si="24"/>
        <v>7788532.1063738037</v>
      </c>
      <c r="AY19" s="198">
        <f t="shared" si="24"/>
        <v>0</v>
      </c>
      <c r="AZ19" s="181">
        <f t="shared" si="24"/>
        <v>0</v>
      </c>
      <c r="BA19" s="181">
        <f t="shared" si="24"/>
        <v>0</v>
      </c>
      <c r="BB19" s="181">
        <f t="shared" si="24"/>
        <v>0</v>
      </c>
      <c r="BC19" s="181">
        <f t="shared" si="24"/>
        <v>0</v>
      </c>
      <c r="BD19" s="181">
        <f t="shared" si="24"/>
        <v>0</v>
      </c>
      <c r="BE19" s="181">
        <f t="shared" si="24"/>
        <v>0</v>
      </c>
      <c r="BF19" s="181">
        <f t="shared" si="24"/>
        <v>0</v>
      </c>
      <c r="BG19" s="181">
        <f t="shared" si="24"/>
        <v>0</v>
      </c>
      <c r="BH19" s="181">
        <f t="shared" si="24"/>
        <v>0</v>
      </c>
      <c r="BI19" s="181">
        <f t="shared" si="24"/>
        <v>0</v>
      </c>
      <c r="BJ19" s="181">
        <f t="shared" si="24"/>
        <v>0</v>
      </c>
      <c r="BK19" s="181">
        <f t="shared" si="24"/>
        <v>0</v>
      </c>
      <c r="BL19" s="181">
        <f t="shared" si="24"/>
        <v>0</v>
      </c>
      <c r="BM19" s="181">
        <f t="shared" si="24"/>
        <v>0</v>
      </c>
      <c r="BN19" s="181">
        <f t="shared" si="24"/>
        <v>0</v>
      </c>
      <c r="BO19" s="181">
        <f t="shared" si="24"/>
        <v>0</v>
      </c>
      <c r="BP19" s="181">
        <f t="shared" si="24"/>
        <v>0</v>
      </c>
      <c r="BQ19" s="181">
        <f t="shared" si="24"/>
        <v>0</v>
      </c>
      <c r="BR19" s="181">
        <f t="shared" si="24"/>
        <v>0</v>
      </c>
      <c r="BS19" s="181">
        <f t="shared" si="24"/>
        <v>0</v>
      </c>
      <c r="BT19" s="181">
        <f t="shared" si="24"/>
        <v>0</v>
      </c>
      <c r="BU19" s="181">
        <f t="shared" si="24"/>
        <v>0</v>
      </c>
      <c r="BV19" s="181">
        <f t="shared" si="24"/>
        <v>0</v>
      </c>
      <c r="BW19" s="181">
        <f t="shared" si="24"/>
        <v>0</v>
      </c>
      <c r="BX19" s="181">
        <f t="shared" ref="BX19:DU19" si="25">BX18+BX22</f>
        <v>0</v>
      </c>
      <c r="BY19" s="181">
        <f t="shared" si="25"/>
        <v>0</v>
      </c>
      <c r="BZ19" s="181">
        <f t="shared" si="25"/>
        <v>0</v>
      </c>
      <c r="CA19" s="181">
        <f t="shared" si="25"/>
        <v>0</v>
      </c>
      <c r="CB19" s="181">
        <f t="shared" si="25"/>
        <v>0</v>
      </c>
      <c r="CC19" s="181">
        <f t="shared" si="25"/>
        <v>0</v>
      </c>
      <c r="CD19" s="181">
        <f t="shared" si="25"/>
        <v>0</v>
      </c>
      <c r="CE19" s="181">
        <f t="shared" si="25"/>
        <v>0</v>
      </c>
      <c r="CF19" s="181">
        <f t="shared" si="25"/>
        <v>0</v>
      </c>
      <c r="CG19" s="181">
        <f t="shared" si="25"/>
        <v>0</v>
      </c>
      <c r="CH19" s="181">
        <f t="shared" si="25"/>
        <v>0</v>
      </c>
      <c r="CI19" s="181">
        <f t="shared" si="25"/>
        <v>0</v>
      </c>
      <c r="CJ19" s="181">
        <f t="shared" si="25"/>
        <v>0</v>
      </c>
      <c r="CK19" s="181">
        <f t="shared" si="25"/>
        <v>0</v>
      </c>
      <c r="CL19" s="181">
        <f t="shared" si="25"/>
        <v>0</v>
      </c>
      <c r="CM19" s="181">
        <f t="shared" si="25"/>
        <v>0</v>
      </c>
      <c r="CN19" s="181">
        <f t="shared" si="25"/>
        <v>0</v>
      </c>
      <c r="CO19" s="181">
        <f t="shared" si="25"/>
        <v>0</v>
      </c>
      <c r="CP19" s="181">
        <f t="shared" si="25"/>
        <v>0</v>
      </c>
      <c r="CQ19" s="181">
        <f t="shared" si="25"/>
        <v>0</v>
      </c>
      <c r="CR19" s="181">
        <f t="shared" si="25"/>
        <v>0</v>
      </c>
      <c r="CS19" s="181">
        <f t="shared" si="25"/>
        <v>0</v>
      </c>
      <c r="CT19" s="181">
        <f t="shared" si="25"/>
        <v>0</v>
      </c>
      <c r="CU19" s="181">
        <f t="shared" si="25"/>
        <v>0</v>
      </c>
      <c r="CV19" s="181">
        <f t="shared" si="25"/>
        <v>0</v>
      </c>
      <c r="CW19" s="181">
        <f t="shared" si="25"/>
        <v>0</v>
      </c>
      <c r="CX19" s="181">
        <f t="shared" si="25"/>
        <v>0</v>
      </c>
      <c r="CY19" s="181">
        <f t="shared" si="25"/>
        <v>0</v>
      </c>
      <c r="CZ19" s="181">
        <f t="shared" si="25"/>
        <v>0</v>
      </c>
      <c r="DA19" s="181">
        <f t="shared" si="25"/>
        <v>0</v>
      </c>
      <c r="DB19" s="181">
        <f t="shared" si="25"/>
        <v>0</v>
      </c>
      <c r="DC19" s="181">
        <f t="shared" si="25"/>
        <v>0</v>
      </c>
      <c r="DD19" s="181">
        <f t="shared" si="25"/>
        <v>0</v>
      </c>
      <c r="DE19" s="181">
        <f t="shared" si="25"/>
        <v>0</v>
      </c>
      <c r="DF19" s="181">
        <f t="shared" si="25"/>
        <v>0</v>
      </c>
      <c r="DG19" s="181">
        <f t="shared" si="25"/>
        <v>0</v>
      </c>
      <c r="DH19" s="181">
        <f t="shared" si="25"/>
        <v>0</v>
      </c>
      <c r="DI19" s="181">
        <f t="shared" si="25"/>
        <v>0</v>
      </c>
      <c r="DJ19" s="181">
        <f t="shared" si="25"/>
        <v>0</v>
      </c>
      <c r="DK19" s="181">
        <f t="shared" si="25"/>
        <v>0</v>
      </c>
      <c r="DL19" s="181">
        <f t="shared" si="25"/>
        <v>0</v>
      </c>
      <c r="DM19" s="181">
        <f t="shared" si="25"/>
        <v>0</v>
      </c>
      <c r="DN19" s="181">
        <f t="shared" si="25"/>
        <v>0</v>
      </c>
      <c r="DO19" s="181">
        <f t="shared" si="25"/>
        <v>0</v>
      </c>
      <c r="DP19" s="181">
        <f t="shared" si="25"/>
        <v>0</v>
      </c>
      <c r="DQ19" s="181">
        <f t="shared" si="25"/>
        <v>0</v>
      </c>
      <c r="DR19" s="181">
        <f t="shared" si="25"/>
        <v>0</v>
      </c>
      <c r="DS19" s="181">
        <f t="shared" si="25"/>
        <v>0</v>
      </c>
      <c r="DT19" s="181">
        <f t="shared" si="25"/>
        <v>0</v>
      </c>
      <c r="DU19" s="181">
        <f t="shared" si="25"/>
        <v>0</v>
      </c>
    </row>
    <row r="20" spans="1:125" s="55" customFormat="1" x14ac:dyDescent="0.3">
      <c r="A20" s="132"/>
      <c r="D20" s="141" t="s">
        <v>585</v>
      </c>
      <c r="H20" s="58"/>
      <c r="K20" s="181">
        <f>SUMIFS('EBITDA and Capital Expenditures'!L96:GW96,'EBITDA and Capital Expenditures'!L138:GW138,'Project Financing'!K6)</f>
        <v>0</v>
      </c>
      <c r="L20" s="181">
        <f>SUMIFS('EBITDA and Capital Expenditures'!M96:GX96,'EBITDA and Capital Expenditures'!M138:GX138,'Project Financing'!L6)</f>
        <v>0</v>
      </c>
      <c r="M20" s="181">
        <f>SUMIFS('EBITDA and Capital Expenditures'!N96:GY96,'EBITDA and Capital Expenditures'!N138:GY138,'Project Financing'!M6)</f>
        <v>0</v>
      </c>
      <c r="N20" s="181">
        <f>SUMIFS('EBITDA and Capital Expenditures'!O96:GZ96,'EBITDA and Capital Expenditures'!O138:GZ138,'Project Financing'!N6)</f>
        <v>0</v>
      </c>
      <c r="O20" s="181">
        <f>SUMIFS('EBITDA and Capital Expenditures'!P96:HA96,'EBITDA and Capital Expenditures'!P138:HA138,'Project Financing'!O6)</f>
        <v>0</v>
      </c>
      <c r="P20" s="181">
        <f>SUMIFS('EBITDA and Capital Expenditures'!Q96:HB96,'EBITDA and Capital Expenditures'!Q138:HB138,'Project Financing'!P6)</f>
        <v>0</v>
      </c>
      <c r="Q20" s="181">
        <f>SUMIFS('EBITDA and Capital Expenditures'!R96:HC96,'EBITDA and Capital Expenditures'!R138:HC138,'Project Financing'!Q6)</f>
        <v>0</v>
      </c>
      <c r="R20" s="181">
        <f>SUMIFS('EBITDA and Capital Expenditures'!S96:HD96,'EBITDA and Capital Expenditures'!S138:HD138,'Project Financing'!R6)</f>
        <v>0</v>
      </c>
      <c r="S20" s="181">
        <f>SUMIFS('EBITDA and Capital Expenditures'!T96:HE96,'EBITDA and Capital Expenditures'!T138:HE138,'Project Financing'!S6)</f>
        <v>0</v>
      </c>
      <c r="T20" s="181">
        <f>SUMIFS('EBITDA and Capital Expenditures'!U96:HF96,'EBITDA and Capital Expenditures'!U138:HF138,'Project Financing'!T6)</f>
        <v>0</v>
      </c>
      <c r="U20" s="181">
        <f>SUMIFS('EBITDA and Capital Expenditures'!V96:HG96,'EBITDA and Capital Expenditures'!V138:HG138,'Project Financing'!U6)</f>
        <v>0</v>
      </c>
      <c r="V20" s="181">
        <f>SUMIFS('EBITDA and Capital Expenditures'!W96:HH96,'EBITDA and Capital Expenditures'!W138:HH138,'Project Financing'!V6)</f>
        <v>0</v>
      </c>
      <c r="W20" s="181">
        <f>SUMIFS('EBITDA and Capital Expenditures'!X96:HI96,'EBITDA and Capital Expenditures'!X138:HI138,'Project Financing'!W6)</f>
        <v>0</v>
      </c>
      <c r="X20" s="181">
        <f>SUMIFS('EBITDA and Capital Expenditures'!Y96:HJ96,'EBITDA and Capital Expenditures'!Y138:HJ138,'Project Financing'!X6)</f>
        <v>0</v>
      </c>
      <c r="Y20" s="181">
        <f>SUMIFS('EBITDA and Capital Expenditures'!Z96:HK96,'EBITDA and Capital Expenditures'!Z138:HK138,'Project Financing'!Y6)</f>
        <v>0</v>
      </c>
      <c r="Z20" s="181">
        <f>SUMIFS('EBITDA and Capital Expenditures'!AA96:HL96,'EBITDA and Capital Expenditures'!AA138:HL138,'Project Financing'!Z6)</f>
        <v>0</v>
      </c>
      <c r="AA20" s="181">
        <f>SUMIFS('EBITDA and Capital Expenditures'!AB96:HM96,'EBITDA and Capital Expenditures'!AB138:HM138,'Project Financing'!AA6)</f>
        <v>0</v>
      </c>
      <c r="AB20" s="181">
        <f>SUMIFS('EBITDA and Capital Expenditures'!AC96:HN96,'EBITDA and Capital Expenditures'!AC138:HN138,'Project Financing'!AB6)</f>
        <v>0</v>
      </c>
      <c r="AC20" s="181">
        <f>SUMIFS('EBITDA and Capital Expenditures'!AD96:HO96,'EBITDA and Capital Expenditures'!AD138:HO138,'Project Financing'!AC6)</f>
        <v>0</v>
      </c>
      <c r="AD20" s="181">
        <f>SUMIFS('EBITDA and Capital Expenditures'!AE96:HP96,'EBITDA and Capital Expenditures'!AE138:HP138,'Project Financing'!AD6)</f>
        <v>0</v>
      </c>
      <c r="AE20" s="181">
        <f>SUMIFS('EBITDA and Capital Expenditures'!AF96:HQ96,'EBITDA and Capital Expenditures'!AF138:HQ138,'Project Financing'!AE6)</f>
        <v>0</v>
      </c>
      <c r="AF20" s="181">
        <f>SUMIFS('EBITDA and Capital Expenditures'!AG96:HR96,'EBITDA and Capital Expenditures'!AG138:HR138,'Project Financing'!AF6)</f>
        <v>0</v>
      </c>
      <c r="AG20" s="181">
        <f>SUMIFS('EBITDA and Capital Expenditures'!AH96:HS96,'EBITDA and Capital Expenditures'!AH138:HS138,'Project Financing'!AG6)</f>
        <v>0</v>
      </c>
      <c r="AH20" s="181">
        <f>SUMIFS('EBITDA and Capital Expenditures'!AI96:HT96,'EBITDA and Capital Expenditures'!AI138:HT138,'Project Financing'!AH6)</f>
        <v>0</v>
      </c>
      <c r="AI20" s="181">
        <f>SUMIFS('EBITDA and Capital Expenditures'!AJ96:HU96,'EBITDA and Capital Expenditures'!AJ138:HU138,'Project Financing'!AI6)</f>
        <v>0</v>
      </c>
      <c r="AJ20" s="181">
        <f>SUMIFS('EBITDA and Capital Expenditures'!AK96:HV96,'EBITDA and Capital Expenditures'!AK138:HV138,'Project Financing'!AJ6)</f>
        <v>0</v>
      </c>
      <c r="AK20" s="181">
        <f>SUMIFS('EBITDA and Capital Expenditures'!AL96:HW96,'EBITDA and Capital Expenditures'!AL138:HW138,'Project Financing'!AK6)</f>
        <v>0</v>
      </c>
      <c r="AL20" s="181">
        <f>SUMIFS('EBITDA and Capital Expenditures'!AM96:HX96,'EBITDA and Capital Expenditures'!AM138:HX138,'Project Financing'!AL6)</f>
        <v>0</v>
      </c>
      <c r="AM20" s="181">
        <f>SUMIFS('EBITDA and Capital Expenditures'!AN96:HY96,'EBITDA and Capital Expenditures'!AN138:HY138,'Project Financing'!AM6)</f>
        <v>0</v>
      </c>
      <c r="AN20" s="181">
        <f>SUMIFS('EBITDA and Capital Expenditures'!AO96:HZ96,'EBITDA and Capital Expenditures'!AO138:HZ138,'Project Financing'!AN6)</f>
        <v>0</v>
      </c>
      <c r="AO20" s="181">
        <f>SUMIFS('EBITDA and Capital Expenditures'!AP96:IA96,'EBITDA and Capital Expenditures'!AP138:IA138,'Project Financing'!AO6)</f>
        <v>0</v>
      </c>
      <c r="AP20" s="181">
        <f>SUMIFS('EBITDA and Capital Expenditures'!AQ96:IB96,'EBITDA and Capital Expenditures'!AQ138:IB138,'Project Financing'!AP6)</f>
        <v>0</v>
      </c>
      <c r="AQ20" s="181">
        <f>SUMIFS('EBITDA and Capital Expenditures'!AR96:IC96,'EBITDA and Capital Expenditures'!AR138:IC138,'Project Financing'!AQ6)</f>
        <v>0</v>
      </c>
      <c r="AR20" s="181">
        <f>SUMIFS('EBITDA and Capital Expenditures'!AS96:ID96,'EBITDA and Capital Expenditures'!AS138:ID138,'Project Financing'!AR6)</f>
        <v>0</v>
      </c>
      <c r="AS20" s="181">
        <f>SUMIFS('EBITDA and Capital Expenditures'!AT96:IE96,'EBITDA and Capital Expenditures'!AT138:IE138,'Project Financing'!AS6)</f>
        <v>0</v>
      </c>
      <c r="AT20" s="181">
        <f>SUMIFS('EBITDA and Capital Expenditures'!AU96:IF96,'EBITDA and Capital Expenditures'!AU138:IF138,'Project Financing'!AT6)</f>
        <v>0</v>
      </c>
      <c r="AU20" s="181">
        <f>SUMIFS('EBITDA and Capital Expenditures'!AV96:IG96,'EBITDA and Capital Expenditures'!AV138:IG138,'Project Financing'!AU6)</f>
        <v>0</v>
      </c>
      <c r="AV20" s="181">
        <f>SUMIFS('EBITDA and Capital Expenditures'!AW96:IH96,'EBITDA and Capital Expenditures'!AW138:IH138,'Project Financing'!AV6)</f>
        <v>0</v>
      </c>
      <c r="AW20" s="181">
        <f>SUMIFS('EBITDA and Capital Expenditures'!AX96:II96,'EBITDA and Capital Expenditures'!AX138:II138,'Project Financing'!AW6)</f>
        <v>0</v>
      </c>
      <c r="AX20" s="181">
        <f>SUMIFS('EBITDA and Capital Expenditures'!AY96:IJ96,'EBITDA and Capital Expenditures'!AY138:IJ138,'Project Financing'!AX6)</f>
        <v>0</v>
      </c>
      <c r="AY20" s="198">
        <f>SUMIFS('EBITDA and Capital Expenditures'!AZ96:IK96,'EBITDA and Capital Expenditures'!AZ138:IK138,'Project Financing'!AY6)</f>
        <v>144073402.5901458</v>
      </c>
      <c r="AZ20" s="181">
        <f>SUMIFS('EBITDA and Capital Expenditures'!BA96:IL96,'EBITDA and Capital Expenditures'!BA138:IL138,'Project Financing'!AZ6)</f>
        <v>147785299.61381119</v>
      </c>
      <c r="BA20" s="181">
        <f>SUMIFS('EBITDA and Capital Expenditures'!BB96:IM96,'EBITDA and Capital Expenditures'!BB138:IM138,'Project Financing'!BA6)</f>
        <v>147268865.08588207</v>
      </c>
      <c r="BB20" s="181">
        <f>SUMIFS('EBITDA and Capital Expenditures'!BC96:IN96,'EBITDA and Capital Expenditures'!BC138:IN138,'Project Financing'!BB6)</f>
        <v>151074576.73190537</v>
      </c>
      <c r="BC20" s="181">
        <f>SUMIFS('EBITDA and Capital Expenditures'!BD96:IO96,'EBITDA and Capital Expenditures'!BD138:IO138,'Project Financing'!BC6)</f>
        <v>151201363.30025786</v>
      </c>
      <c r="BD20" s="181">
        <f>SUMIFS('EBITDA and Capital Expenditures'!BE96:IP96,'EBITDA and Capital Expenditures'!BE138:IP138,'Project Financing'!BD6)</f>
        <v>154364773.18312755</v>
      </c>
      <c r="BE20" s="181">
        <f>SUMIFS('EBITDA and Capital Expenditures'!BF96:IQ96,'EBITDA and Capital Expenditures'!BF138:IQ138,'Project Financing'!BE6)</f>
        <v>153822230.24661374</v>
      </c>
      <c r="BF20" s="181">
        <f>SUMIFS('EBITDA and Capital Expenditures'!BG96:IR96,'EBITDA and Capital Expenditures'!BG138:IR138,'Project Financing'!BF6)</f>
        <v>157820338.84157565</v>
      </c>
      <c r="BG20" s="181">
        <f>SUMIFS('EBITDA and Capital Expenditures'!BH96:IS96,'EBITDA and Capital Expenditures'!BH138:IS138,'Project Financing'!BG6)</f>
        <v>157264084.34849763</v>
      </c>
      <c r="BH20" s="181">
        <f>SUMIFS('EBITDA and Capital Expenditures'!BI96:IT96,'EBITDA and Capital Expenditures'!BI138:IT138,'Project Financing'!BH6)</f>
        <v>161363241.31445283</v>
      </c>
      <c r="BI20" s="181">
        <f>SUMIFS('EBITDA and Capital Expenditures'!BJ96:IU96,'EBITDA and Capital Expenditures'!BJ138:IU138,'Project Financing'!BI6)</f>
        <v>160678236.31428879</v>
      </c>
      <c r="BJ20" s="181">
        <f>SUMIFS('EBITDA and Capital Expenditures'!BK96:IV96,'EBITDA and Capital Expenditures'!BK138:IV138,'Project Financing'!BJ6)</f>
        <v>164877626.4461616</v>
      </c>
      <c r="BK20" s="181">
        <f>SUMIFS('EBITDA and Capital Expenditures'!BL96:IW96,'EBITDA and Capital Expenditures'!BL138:IW138,'Project Financing'!BK6)</f>
        <v>165106146.43768322</v>
      </c>
      <c r="BL20" s="181">
        <f>SUMIFS('EBITDA and Capital Expenditures'!BM96:IX96,'EBITDA and Capital Expenditures'!BM138:IX138,'Project Financing'!BL6)</f>
        <v>168598892.7078163</v>
      </c>
      <c r="BM20" s="181">
        <f>SUMIFS('EBITDA and Capital Expenditures'!BN96:IY96,'EBITDA and Capital Expenditures'!BN138:IY138,'Project Financing'!BM6)</f>
        <v>167999867.45910645</v>
      </c>
      <c r="BN20" s="181">
        <f>SUMIFS('EBITDA and Capital Expenditures'!BO96:IZ96,'EBITDA and Capital Expenditures'!BO138:IZ138,'Project Financing'!BN6)</f>
        <v>172414211.16614711</v>
      </c>
      <c r="BO20" s="181">
        <f>SUMIFS('EBITDA and Capital Expenditures'!BP96:JA96,'EBITDA and Capital Expenditures'!BP138:JA138,'Project Financing'!BO6)</f>
        <v>171676535.70339233</v>
      </c>
      <c r="BP20" s="181">
        <f>SUMIFS('EBITDA and Capital Expenditures'!BQ96:JB96,'EBITDA and Capital Expenditures'!BQ138:JB138,'Project Financing'!BP6)</f>
        <v>176198819.56712368</v>
      </c>
      <c r="BQ20" s="181">
        <f>SUMIFS('EBITDA and Capital Expenditures'!BR96:JC96,'EBITDA and Capital Expenditures'!BR138:JC138,'Project Financing'!BQ6)</f>
        <v>175569636.09455073</v>
      </c>
      <c r="BR20" s="181">
        <f>SUMIFS('EBITDA and Capital Expenditures'!BS96:JD96,'EBITDA and Capital Expenditures'!BS138:JD138,'Project Financing'!BR6)</f>
        <v>180206216.31742847</v>
      </c>
      <c r="BS20" s="181">
        <f>SUMIFS('EBITDA and Capital Expenditures'!BT96:JE96,'EBITDA and Capital Expenditures'!BT138:JE138,'Project Financing'!BS6)</f>
        <v>180458527.74140692</v>
      </c>
      <c r="BT20" s="181">
        <f>SUMIFS('EBITDA and Capital Expenditures'!BU96:JF96,'EBITDA and Capital Expenditures'!BU138:JF138,'Project Financing'!BT6)</f>
        <v>184314896.99659431</v>
      </c>
      <c r="BU20" s="181">
        <f>SUMIFS('EBITDA and Capital Expenditures'!BV96:JG96,'EBITDA and Capital Expenditures'!BV138:JG138,'Project Financing'!BU6)</f>
        <v>183520501.20646119</v>
      </c>
      <c r="BV20" s="181">
        <f>SUMIFS('EBITDA and Capital Expenditures'!BW96:JH96,'EBITDA and Capital Expenditures'!BW138:JH138,'Project Financing'!BV6)</f>
        <v>188390506.30290225</v>
      </c>
      <c r="BW20" s="181">
        <f>SUMIFS('EBITDA and Capital Expenditures'!BX96:JI96,'EBITDA and Capital Expenditures'!BX138:JI138,'Project Financing'!BW6)</f>
        <v>187712944.51988351</v>
      </c>
      <c r="BX20" s="181">
        <f>SUMIFS('EBITDA and Capital Expenditures'!BY96:JJ96,'EBITDA and Capital Expenditures'!BY138:JJ138,'Project Financing'!BX6)</f>
        <v>192706034.29396093</v>
      </c>
      <c r="BY20" s="181">
        <f>SUMIFS('EBITDA and Capital Expenditures'!BZ96:JK96,'EBITDA and Capital Expenditures'!BZ138:JK138,'Project Financing'!BY6)</f>
        <v>192011348.65568876</v>
      </c>
      <c r="BZ20" s="181">
        <f>SUMIFS('EBITDA and Capital Expenditures'!CA96:JL96,'EBITDA and Capital Expenditures'!CA138:JL138,'Project Financing'!BZ6)</f>
        <v>197130633.99847329</v>
      </c>
      <c r="CA20" s="181">
        <f>SUMIFS('EBITDA and Capital Expenditures'!CB96:JM96,'EBITDA and Capital Expenditures'!CB138:JM138,'Project Financing'!CA6)</f>
        <v>197265184.85361728</v>
      </c>
      <c r="CB20" s="181">
        <f>SUMIFS('EBITDA and Capital Expenditures'!CC96:JN96,'EBITDA and Capital Expenditures'!CC138:JN138,'Project Financing'!CB6)</f>
        <v>201519619.45159903</v>
      </c>
      <c r="CC20" s="181">
        <f>SUMIFS('EBITDA and Capital Expenditures'!CD96:JO96,'EBITDA and Capital Expenditures'!CD138:JO138,'Project Financing'!CC6)</f>
        <v>200789959.51960784</v>
      </c>
      <c r="CD20" s="181">
        <f>SUMIFS('EBITDA and Capital Expenditures'!CE96:JP96,'EBITDA and Capital Expenditures'!CE138:JP138,'Project Financing'!CD6)</f>
        <v>206166971.0870952</v>
      </c>
      <c r="CE20" s="181">
        <f>SUMIFS('EBITDA and Capital Expenditures'!CF96:JQ96,'EBITDA and Capital Expenditures'!CF138:JQ138,'Project Financing'!CE6)</f>
        <v>205418870.63591778</v>
      </c>
      <c r="CF20" s="181">
        <f>SUMIFS('EBITDA and Capital Expenditures'!CG96:JR96,'EBITDA and Capital Expenditures'!CG138:JR138,'Project Financing'!CF6)</f>
        <v>210931781.02826238</v>
      </c>
      <c r="CG20" s="181">
        <f>SUMIFS('EBITDA and Capital Expenditures'!CH96:JS96,'EBITDA and Capital Expenditures'!CH138:JS138,'Project Financing'!CG6)</f>
        <v>210010525.4589889</v>
      </c>
      <c r="CH20" s="181">
        <f>SUMIFS('EBITDA and Capital Expenditures'!CI96:JT96,'EBITDA and Capital Expenditures'!CI138:JT138,'Project Financing'!CH6)</f>
        <v>215658238.31599489</v>
      </c>
      <c r="CI20" s="181">
        <f>SUMIFS('EBITDA and Capital Expenditures'!CJ96:JU96,'EBITDA and Capital Expenditures'!CJ138:JU138,'Project Financing'!CI6)</f>
        <v>215965572.29870921</v>
      </c>
      <c r="CJ20" s="181">
        <f>SUMIFS('EBITDA and Capital Expenditures'!CK96:JV96,'EBITDA and Capital Expenditures'!CK138:JV138,'Project Financing'!CJ6)</f>
        <v>220662927.72333914</v>
      </c>
      <c r="CK20" s="181">
        <f>SUMIFS('EBITDA and Capital Expenditures'!CL96:JW96,'EBITDA and Capital Expenditures'!CL138:JW138,'Project Financing'!CK6)</f>
        <v>219857305.36090791</v>
      </c>
      <c r="CL20" s="181">
        <f>SUMIFS('EBITDA and Capital Expenditures'!CM96:JX96,'EBITDA and Capital Expenditures'!CM138:JX138,'Project Financing'!CL6)</f>
        <v>225794106.87888891</v>
      </c>
      <c r="CM20" s="181">
        <f>SUMIFS('EBITDA and Capital Expenditures'!CN96:JY96,'EBITDA and Capital Expenditures'!CN138:JY138,'Project Financing'!CM6)</f>
        <v>224802015.39310926</v>
      </c>
      <c r="CN20" s="181">
        <f>SUMIFS('EBITDA and Capital Expenditures'!CO96:JZ96,'EBITDA and Capital Expenditures'!CO138:JZ138,'Project Financing'!CN6)</f>
        <v>230883984.42151093</v>
      </c>
      <c r="CO20" s="181">
        <f>SUMIFS('EBITDA and Capital Expenditures'!CP96:KA96,'EBITDA and Capital Expenditures'!CP138:KA138,'Project Financing'!CO6)</f>
        <v>230037802.60084707</v>
      </c>
      <c r="CP20" s="181">
        <f>SUMIFS('EBITDA and Capital Expenditures'!CQ96:KB96,'EBITDA and Capital Expenditures'!CQ138:KB138,'Project Financing'!CP6)</f>
        <v>236273487.52531677</v>
      </c>
      <c r="CQ20" s="181">
        <f>SUMIFS('EBITDA and Capital Expenditures'!CR96:KC96,'EBITDA and Capital Expenditures'!CR138:KC138,'Project Financing'!CQ6)</f>
        <v>236612818.3396551</v>
      </c>
      <c r="CR20" s="181">
        <f>SUMIFS('EBITDA and Capital Expenditures'!CS96:KD96,'EBITDA and Capital Expenditures'!CS138:KD138,'Project Financing'!CR6)</f>
        <v>241799206.2531237</v>
      </c>
      <c r="CS20" s="181">
        <f>SUMIFS('EBITDA and Capital Expenditures'!CT96:KE96,'EBITDA and Capital Expenditures'!CT138:KE138,'Project Financing'!CS6)</f>
        <v>240730832.23294526</v>
      </c>
      <c r="CT20" s="181">
        <f>SUMIFS('EBITDA and Capital Expenditures'!CU96:KF96,'EBITDA and Capital Expenditures'!CU138:KF138,'Project Financing'!CT6)</f>
        <v>247280447.66117138</v>
      </c>
      <c r="CU20" s="181">
        <f>SUMIFS('EBITDA and Capital Expenditures'!CV96:KG96,'EBITDA and Capital Expenditures'!CV138:KG138,'Project Financing'!CU6)</f>
        <v>246369202.39145306</v>
      </c>
      <c r="CV20" s="181">
        <f>SUMIFS('EBITDA and Capital Expenditures'!CW96:KH96,'EBITDA and Capital Expenditures'!CW138:KH138,'Project Financing'!CV6)</f>
        <v>253084353.02706832</v>
      </c>
      <c r="CW20" s="181">
        <f>SUMIFS('EBITDA and Capital Expenditures'!CX96:KI96,'EBITDA and Capital Expenditures'!CX138:KI138,'Project Financing'!CW6)</f>
        <v>0</v>
      </c>
      <c r="CX20" s="181">
        <f>SUMIFS('EBITDA and Capital Expenditures'!CY96:KJ96,'EBITDA and Capital Expenditures'!CY138:KJ138,'Project Financing'!CX6)</f>
        <v>0</v>
      </c>
      <c r="CY20" s="181">
        <f>SUMIFS('EBITDA and Capital Expenditures'!CZ96:KK96,'EBITDA and Capital Expenditures'!CZ138:KK138,'Project Financing'!CY6)</f>
        <v>0</v>
      </c>
      <c r="CZ20" s="181">
        <f>SUMIFS('EBITDA and Capital Expenditures'!DA96:KL96,'EBITDA and Capital Expenditures'!DA138:KL138,'Project Financing'!CZ6)</f>
        <v>0</v>
      </c>
      <c r="DA20" s="181">
        <f>SUMIFS('EBITDA and Capital Expenditures'!DB96:KM96,'EBITDA and Capital Expenditures'!DB138:KM138,'Project Financing'!DA6)</f>
        <v>0</v>
      </c>
      <c r="DB20" s="181">
        <f>SUMIFS('EBITDA and Capital Expenditures'!DC96:KN96,'EBITDA and Capital Expenditures'!DC138:KN138,'Project Financing'!DB6)</f>
        <v>0</v>
      </c>
      <c r="DC20" s="181">
        <f>SUMIFS('EBITDA and Capital Expenditures'!DD96:KO96,'EBITDA and Capital Expenditures'!DD138:KO138,'Project Financing'!DC6)</f>
        <v>0</v>
      </c>
      <c r="DD20" s="181">
        <f>SUMIFS('EBITDA and Capital Expenditures'!DE96:KP96,'EBITDA and Capital Expenditures'!DE138:KP138,'Project Financing'!DD6)</f>
        <v>0</v>
      </c>
      <c r="DE20" s="181">
        <f>SUMIFS('EBITDA and Capital Expenditures'!DF96:KQ96,'EBITDA and Capital Expenditures'!DF138:KQ138,'Project Financing'!DE6)</f>
        <v>0</v>
      </c>
      <c r="DF20" s="181">
        <f>SUMIFS('EBITDA and Capital Expenditures'!DG96:KR96,'EBITDA and Capital Expenditures'!DG138:KR138,'Project Financing'!DF6)</f>
        <v>0</v>
      </c>
      <c r="DG20" s="181">
        <f>SUMIFS('EBITDA and Capital Expenditures'!DH96:KS96,'EBITDA and Capital Expenditures'!DH138:KS138,'Project Financing'!DG6)</f>
        <v>0</v>
      </c>
      <c r="DH20" s="181">
        <f>SUMIFS('EBITDA and Capital Expenditures'!DI96:KT96,'EBITDA and Capital Expenditures'!DI138:KT138,'Project Financing'!DH6)</f>
        <v>0</v>
      </c>
      <c r="DI20" s="181">
        <f>SUMIFS('EBITDA and Capital Expenditures'!DJ96:KU96,'EBITDA and Capital Expenditures'!DJ138:KU138,'Project Financing'!DI6)</f>
        <v>0</v>
      </c>
      <c r="DJ20" s="181">
        <f>SUMIFS('EBITDA and Capital Expenditures'!DK96:KV96,'EBITDA and Capital Expenditures'!DK138:KV138,'Project Financing'!DJ6)</f>
        <v>0</v>
      </c>
      <c r="DK20" s="181">
        <f>SUMIFS('EBITDA and Capital Expenditures'!DL96:KW96,'EBITDA and Capital Expenditures'!DL138:KW138,'Project Financing'!DK6)</f>
        <v>0</v>
      </c>
      <c r="DL20" s="181">
        <f>SUMIFS('EBITDA and Capital Expenditures'!DM96:KX96,'EBITDA and Capital Expenditures'!DM138:KX138,'Project Financing'!DL6)</f>
        <v>0</v>
      </c>
      <c r="DM20" s="181">
        <f>SUMIFS('EBITDA and Capital Expenditures'!DN96:KY96,'EBITDA and Capital Expenditures'!DN138:KY138,'Project Financing'!DM6)</f>
        <v>0</v>
      </c>
      <c r="DN20" s="181">
        <f>SUMIFS('EBITDA and Capital Expenditures'!DO96:KZ96,'EBITDA and Capital Expenditures'!DO138:KZ138,'Project Financing'!DN6)</f>
        <v>0</v>
      </c>
      <c r="DO20" s="181">
        <f>SUMIFS('EBITDA and Capital Expenditures'!DP96:LA96,'EBITDA and Capital Expenditures'!DP138:LA138,'Project Financing'!DO6)</f>
        <v>0</v>
      </c>
      <c r="DP20" s="181">
        <f>SUMIFS('EBITDA and Capital Expenditures'!DQ96:LB96,'EBITDA and Capital Expenditures'!DQ138:LB138,'Project Financing'!DP6)</f>
        <v>0</v>
      </c>
      <c r="DQ20" s="181">
        <f>SUMIFS('EBITDA and Capital Expenditures'!DR96:LC96,'EBITDA and Capital Expenditures'!DR138:LC138,'Project Financing'!DQ6)</f>
        <v>0</v>
      </c>
      <c r="DR20" s="181">
        <f>SUMIFS('EBITDA and Capital Expenditures'!DS96:LD96,'EBITDA and Capital Expenditures'!DS138:LD138,'Project Financing'!DR6)</f>
        <v>0</v>
      </c>
      <c r="DS20" s="181">
        <f>SUMIFS('EBITDA and Capital Expenditures'!DT96:LE96,'EBITDA and Capital Expenditures'!DT138:LE138,'Project Financing'!DS6)</f>
        <v>0</v>
      </c>
      <c r="DT20" s="181">
        <f>SUMIFS('EBITDA and Capital Expenditures'!DU96:LF96,'EBITDA and Capital Expenditures'!DU138:LF138,'Project Financing'!DT6)</f>
        <v>0</v>
      </c>
      <c r="DU20" s="181">
        <f>SUMIFS('EBITDA and Capital Expenditures'!DV96:LG96,'EBITDA and Capital Expenditures'!DV138:LG138,'Project Financing'!DU6)</f>
        <v>0</v>
      </c>
    </row>
    <row r="21" spans="1:125" x14ac:dyDescent="0.3">
      <c r="D21" s="141" t="s">
        <v>295</v>
      </c>
      <c r="K21" s="181">
        <f>SUMIF('EBITDA and Capital Expenditures'!$138:$138,'Project Financing'!K$6,'EBITDA and Capital Expenditures'!141:141)</f>
        <v>0</v>
      </c>
      <c r="L21" s="181">
        <f>SUMIF('EBITDA and Capital Expenditures'!$138:$138,'Project Financing'!L$6,'EBITDA and Capital Expenditures'!141:141)</f>
        <v>0</v>
      </c>
      <c r="M21" s="181">
        <f>SUMIF('EBITDA and Capital Expenditures'!$138:$138,'Project Financing'!M$6,'EBITDA and Capital Expenditures'!141:141)</f>
        <v>0</v>
      </c>
      <c r="N21" s="181">
        <f>SUMIF('EBITDA and Capital Expenditures'!$138:$138,'Project Financing'!N$6,'EBITDA and Capital Expenditures'!141:141)</f>
        <v>0</v>
      </c>
      <c r="O21" s="181">
        <f>SUMIF('EBITDA and Capital Expenditures'!$138:$138,'Project Financing'!O$6,'EBITDA and Capital Expenditures'!141:141)</f>
        <v>0</v>
      </c>
      <c r="P21" s="181">
        <f>SUMIF('EBITDA and Capital Expenditures'!$138:$138,'Project Financing'!P$6,'EBITDA and Capital Expenditures'!141:141)</f>
        <v>0</v>
      </c>
      <c r="Q21" s="181">
        <f>SUMIF('EBITDA and Capital Expenditures'!$138:$138,'Project Financing'!Q$6,'EBITDA and Capital Expenditures'!141:141)</f>
        <v>0</v>
      </c>
      <c r="R21" s="181">
        <f>SUMIF('EBITDA and Capital Expenditures'!$138:$138,'Project Financing'!R$6,'EBITDA and Capital Expenditures'!141:141)</f>
        <v>0</v>
      </c>
      <c r="S21" s="181">
        <f>SUMIF('EBITDA and Capital Expenditures'!$138:$138,'Project Financing'!S$6,'EBITDA and Capital Expenditures'!141:141)</f>
        <v>0</v>
      </c>
      <c r="T21" s="181">
        <f>SUMIF('EBITDA and Capital Expenditures'!$138:$138,'Project Financing'!T$6,'EBITDA and Capital Expenditures'!141:141)</f>
        <v>0</v>
      </c>
      <c r="U21" s="181">
        <f>SUMIF('EBITDA and Capital Expenditures'!$138:$138,'Project Financing'!U$6,'EBITDA and Capital Expenditures'!141:141)</f>
        <v>0</v>
      </c>
      <c r="V21" s="181">
        <f>SUMIF('EBITDA and Capital Expenditures'!$138:$138,'Project Financing'!V$6,'EBITDA and Capital Expenditures'!141:141)</f>
        <v>0</v>
      </c>
      <c r="W21" s="181">
        <f>SUMIF('EBITDA and Capital Expenditures'!$138:$138,'Project Financing'!W$6,'EBITDA and Capital Expenditures'!141:141)</f>
        <v>0</v>
      </c>
      <c r="X21" s="181">
        <f>SUMIF('EBITDA and Capital Expenditures'!$138:$138,'Project Financing'!X$6,'EBITDA and Capital Expenditures'!141:141)</f>
        <v>0</v>
      </c>
      <c r="Y21" s="181">
        <f>SUMIF('EBITDA and Capital Expenditures'!$138:$138,'Project Financing'!Y$6,'EBITDA and Capital Expenditures'!141:141)</f>
        <v>0</v>
      </c>
      <c r="Z21" s="181">
        <f>SUMIF('EBITDA and Capital Expenditures'!$138:$138,'Project Financing'!Z$6,'EBITDA and Capital Expenditures'!141:141)</f>
        <v>0</v>
      </c>
      <c r="AA21" s="181">
        <f>SUMIF('EBITDA and Capital Expenditures'!$138:$138,'Project Financing'!AA$6,'EBITDA and Capital Expenditures'!141:141)</f>
        <v>0</v>
      </c>
      <c r="AB21" s="181">
        <f>SUMIF('EBITDA and Capital Expenditures'!$138:$138,'Project Financing'!AB$6,'EBITDA and Capital Expenditures'!141:141)</f>
        <v>0</v>
      </c>
      <c r="AC21" s="181">
        <f>SUMIF('EBITDA and Capital Expenditures'!$138:$138,'Project Financing'!AC$6,'EBITDA and Capital Expenditures'!141:141)</f>
        <v>0</v>
      </c>
      <c r="AD21" s="181">
        <f>SUMIF('EBITDA and Capital Expenditures'!$138:$138,'Project Financing'!AD$6,'EBITDA and Capital Expenditures'!141:141)</f>
        <v>0</v>
      </c>
      <c r="AE21" s="181">
        <f>SUMIF('EBITDA and Capital Expenditures'!$138:$138,'Project Financing'!AE$6,'EBITDA and Capital Expenditures'!141:141)</f>
        <v>0</v>
      </c>
      <c r="AF21" s="181">
        <f>SUMIF('EBITDA and Capital Expenditures'!$138:$138,'Project Financing'!AF$6,'EBITDA and Capital Expenditures'!141:141)</f>
        <v>0</v>
      </c>
      <c r="AG21" s="181">
        <f>SUMIF('EBITDA and Capital Expenditures'!$138:$138,'Project Financing'!AG$6,'EBITDA and Capital Expenditures'!141:141)</f>
        <v>0</v>
      </c>
      <c r="AH21" s="181">
        <f>SUMIF('EBITDA and Capital Expenditures'!$138:$138,'Project Financing'!AH$6,'EBITDA and Capital Expenditures'!141:141)</f>
        <v>0</v>
      </c>
      <c r="AI21" s="181">
        <f>SUMIF('EBITDA and Capital Expenditures'!$138:$138,'Project Financing'!AI$6,'EBITDA and Capital Expenditures'!141:141)</f>
        <v>0</v>
      </c>
      <c r="AJ21" s="181">
        <f>SUMIF('EBITDA and Capital Expenditures'!$138:$138,'Project Financing'!AJ$6,'EBITDA and Capital Expenditures'!141:141)</f>
        <v>0</v>
      </c>
      <c r="AK21" s="181">
        <f>SUMIF('EBITDA and Capital Expenditures'!$138:$138,'Project Financing'!AK$6,'EBITDA and Capital Expenditures'!141:141)</f>
        <v>0</v>
      </c>
      <c r="AL21" s="181">
        <f>SUMIF('EBITDA and Capital Expenditures'!$138:$138,'Project Financing'!AL$6,'EBITDA and Capital Expenditures'!141:141)</f>
        <v>0</v>
      </c>
      <c r="AM21" s="181">
        <f>SUMIF('EBITDA and Capital Expenditures'!$138:$138,'Project Financing'!AM$6,'EBITDA and Capital Expenditures'!141:141)</f>
        <v>0</v>
      </c>
      <c r="AN21" s="181">
        <f>SUMIF('EBITDA and Capital Expenditures'!$138:$138,'Project Financing'!AN$6,'EBITDA and Capital Expenditures'!141:141)</f>
        <v>0</v>
      </c>
      <c r="AO21" s="181">
        <f>SUMIF('EBITDA and Capital Expenditures'!$138:$138,'Project Financing'!AO$6,'EBITDA and Capital Expenditures'!141:141)</f>
        <v>0</v>
      </c>
      <c r="AP21" s="181">
        <f>SUMIF('EBITDA and Capital Expenditures'!$138:$138,'Project Financing'!AP$6,'EBITDA and Capital Expenditures'!141:141)</f>
        <v>0</v>
      </c>
      <c r="AQ21" s="181">
        <f>SUMIF('EBITDA and Capital Expenditures'!$138:$138,'Project Financing'!AQ$6,'EBITDA and Capital Expenditures'!141:141)</f>
        <v>0</v>
      </c>
      <c r="AR21" s="181">
        <f>SUMIF('EBITDA and Capital Expenditures'!$138:$138,'Project Financing'!AR$6,'EBITDA and Capital Expenditures'!141:141)</f>
        <v>0</v>
      </c>
      <c r="AS21" s="181">
        <f>SUMIF('EBITDA and Capital Expenditures'!$138:$138,'Project Financing'!AS$6,'EBITDA and Capital Expenditures'!141:141)</f>
        <v>0</v>
      </c>
      <c r="AT21" s="181">
        <f>SUMIF('EBITDA and Capital Expenditures'!$138:$138,'Project Financing'!AT$6,'EBITDA and Capital Expenditures'!141:141)</f>
        <v>0</v>
      </c>
      <c r="AU21" s="181">
        <f>SUMIF('EBITDA and Capital Expenditures'!$138:$138,'Project Financing'!AU$6,'EBITDA and Capital Expenditures'!141:141)</f>
        <v>0</v>
      </c>
      <c r="AV21" s="181">
        <f>SUMIF('EBITDA and Capital Expenditures'!$138:$138,'Project Financing'!AV$6,'EBITDA and Capital Expenditures'!141:141)</f>
        <v>0</v>
      </c>
      <c r="AW21" s="181">
        <f>SUMIF('EBITDA and Capital Expenditures'!$138:$138,'Project Financing'!AW$6,'EBITDA and Capital Expenditures'!141:141)</f>
        <v>0</v>
      </c>
      <c r="AX21" s="181">
        <f>SUMIF('EBITDA and Capital Expenditures'!$138:$138,'Project Financing'!AX$6,'EBITDA and Capital Expenditures'!141:141)</f>
        <v>0</v>
      </c>
      <c r="AY21" s="198">
        <f>SUMIF('EBITDA and Capital Expenditures'!$138:$138,'Project Financing'!AY$6,'EBITDA and Capital Expenditures'!141:141)</f>
        <v>17640000</v>
      </c>
      <c r="AZ21" s="181">
        <f>SUMIF('EBITDA and Capital Expenditures'!$138:$138,'Project Financing'!AZ$6,'EBITDA and Capital Expenditures'!141:141)</f>
        <v>17639999.999999985</v>
      </c>
      <c r="BA21" s="181">
        <f>SUMIF('EBITDA and Capital Expenditures'!$138:$138,'Project Financing'!BA$6,'EBITDA and Capital Expenditures'!141:141)</f>
        <v>17640000.000000007</v>
      </c>
      <c r="BB21" s="181">
        <f>SUMIF('EBITDA and Capital Expenditures'!$138:$138,'Project Financing'!BB$6,'EBITDA and Capital Expenditures'!141:141)</f>
        <v>17639999.999999978</v>
      </c>
      <c r="BC21" s="181">
        <f>SUMIF('EBITDA and Capital Expenditures'!$138:$138,'Project Financing'!BC$6,'EBITDA and Capital Expenditures'!141:141)</f>
        <v>17559688.854140341</v>
      </c>
      <c r="BD21" s="181">
        <f>SUMIF('EBITDA and Capital Expenditures'!$138:$138,'Project Financing'!BD$6,'EBITDA and Capital Expenditures'!141:141)</f>
        <v>17557785.328758866</v>
      </c>
      <c r="BE21" s="181">
        <f>SUMIF('EBITDA and Capital Expenditures'!$138:$138,'Project Financing'!BE$6,'EBITDA and Capital Expenditures'!141:141)</f>
        <v>17433859.605625615</v>
      </c>
      <c r="BF21" s="181">
        <f>SUMIF('EBITDA and Capital Expenditures'!$138:$138,'Project Financing'!BF$6,'EBITDA and Capital Expenditures'!141:141)</f>
        <v>17427804.13640365</v>
      </c>
      <c r="BG21" s="181">
        <f>SUMIF('EBITDA and Capital Expenditures'!$138:$138,'Project Financing'!BG$6,'EBITDA and Capital Expenditures'!141:141)</f>
        <v>17428642.707595021</v>
      </c>
      <c r="BH21" s="181">
        <f>SUMIF('EBITDA and Capital Expenditures'!$138:$138,'Project Financing'!BH$6,'EBITDA and Capital Expenditures'!141:141)</f>
        <v>17422433.989585698</v>
      </c>
      <c r="BI21" s="181">
        <f>SUMIF('EBITDA and Capital Expenditures'!$138:$138,'Project Financing'!BI$6,'EBITDA and Capital Expenditures'!141:141)</f>
        <v>17308601.366393462</v>
      </c>
      <c r="BJ21" s="181">
        <f>SUMIF('EBITDA and Capital Expenditures'!$138:$138,'Project Financing'!BJ$6,'EBITDA and Capital Expenditures'!141:141)</f>
        <v>17298866.378585279</v>
      </c>
      <c r="BK21" s="181">
        <f>SUMIF('EBITDA and Capital Expenditures'!$138:$138,'Project Financing'!BK$6,'EBITDA and Capital Expenditures'!141:141)</f>
        <v>17154166.105280131</v>
      </c>
      <c r="BL21" s="181">
        <f>SUMIF('EBITDA and Capital Expenditures'!$138:$138,'Project Financing'!BL$6,'EBITDA and Capital Expenditures'!141:141)</f>
        <v>17142650.927158028</v>
      </c>
      <c r="BM21" s="181">
        <f>SUMIF('EBITDA and Capital Expenditures'!$138:$138,'Project Financing'!BM$6,'EBITDA and Capital Expenditures'!141:141)</f>
        <v>17144616.387735158</v>
      </c>
      <c r="BN21" s="181">
        <f>SUMIF('EBITDA and Capital Expenditures'!$138:$138,'Project Financing'!BN$6,'EBITDA and Capital Expenditures'!141:141)</f>
        <v>17130064.265497088</v>
      </c>
      <c r="BO21" s="181">
        <f>SUMIF('EBITDA and Capital Expenditures'!$138:$138,'Project Financing'!BO$6,'EBITDA and Capital Expenditures'!141:141)</f>
        <v>17008568.278854474</v>
      </c>
      <c r="BP21" s="181">
        <f>SUMIF('EBITDA and Capital Expenditures'!$138:$138,'Project Financing'!BP$6,'EBITDA and Capital Expenditures'!141:141)</f>
        <v>16990019.680629566</v>
      </c>
      <c r="BQ21" s="181">
        <f>SUMIF('EBITDA and Capital Expenditures'!$138:$138,'Project Financing'!BQ$6,'EBITDA and Capital Expenditures'!141:141)</f>
        <v>16557200.369944409</v>
      </c>
      <c r="BR21" s="181">
        <f>SUMIF('EBITDA and Capital Expenditures'!$138:$138,'Project Financing'!BR$6,'EBITDA and Capital Expenditures'!141:141)</f>
        <v>16525392.631081507</v>
      </c>
      <c r="BS21" s="181">
        <f>SUMIF('EBITDA and Capital Expenditures'!$138:$138,'Project Financing'!BS$6,'EBITDA and Capital Expenditures'!141:141)</f>
        <v>16523644.434083894</v>
      </c>
      <c r="BT21" s="181">
        <f>SUMIF('EBITDA and Capital Expenditures'!$138:$138,'Project Financing'!BT$6,'EBITDA and Capital Expenditures'!141:141)</f>
        <v>16497184.705092549</v>
      </c>
      <c r="BU21" s="181">
        <f>SUMIF('EBITDA and Capital Expenditures'!$138:$138,'Project Financing'!BU$6,'EBITDA and Capital Expenditures'!141:141)</f>
        <v>16368692.9259087</v>
      </c>
      <c r="BV21" s="181">
        <f>SUMIF('EBITDA and Capital Expenditures'!$138:$138,'Project Financing'!BV$6,'EBITDA and Capital Expenditures'!141:141)</f>
        <v>16331347.693877906</v>
      </c>
      <c r="BW21" s="181">
        <f>SUMIF('EBITDA and Capital Expenditures'!$138:$138,'Project Financing'!BW$6,'EBITDA and Capital Expenditures'!141:141)</f>
        <v>15868199.452829182</v>
      </c>
      <c r="BX21" s="181">
        <f>SUMIF('EBITDA and Capital Expenditures'!$138:$138,'Project Financing'!BX$6,'EBITDA and Capital Expenditures'!141:141)</f>
        <v>15816151.994040549</v>
      </c>
      <c r="BY21" s="181">
        <f>SUMIF('EBITDA and Capital Expenditures'!$138:$138,'Project Financing'!BY$6,'EBITDA and Capital Expenditures'!141:141)</f>
        <v>15823359.61048165</v>
      </c>
      <c r="BZ21" s="181">
        <f>SUMIF('EBITDA and Capital Expenditures'!$138:$138,'Project Financing'!BZ$6,'EBITDA and Capital Expenditures'!141:141)</f>
        <v>15769994.960629761</v>
      </c>
      <c r="CA21" s="181">
        <f>SUMIF('EBITDA and Capital Expenditures'!$138:$138,'Project Financing'!CA$6,'EBITDA and Capital Expenditures'!141:141)</f>
        <v>15623033.014127657</v>
      </c>
      <c r="CB21" s="181">
        <f>SUMIF('EBITDA and Capital Expenditures'!$138:$138,'Project Financing'!CB$6,'EBITDA and Capital Expenditures'!141:141)</f>
        <v>15575227.098646834</v>
      </c>
      <c r="CC21" s="181">
        <f>SUMIF('EBITDA and Capital Expenditures'!$138:$138,'Project Financing'!CC$6,'EBITDA and Capital Expenditures'!141:141)</f>
        <v>15079644.806982517</v>
      </c>
      <c r="CD21" s="181">
        <f>SUMIF('EBITDA and Capital Expenditures'!$138:$138,'Project Financing'!CD$6,'EBITDA and Capital Expenditures'!141:141)</f>
        <v>15004433.191541091</v>
      </c>
      <c r="CE21" s="181">
        <f>SUMIF('EBITDA and Capital Expenditures'!$138:$138,'Project Financing'!CE$6,'EBITDA and Capital Expenditures'!141:141)</f>
        <v>15014848.6179353</v>
      </c>
      <c r="CF21" s="181">
        <f>SUMIF('EBITDA and Capital Expenditures'!$138:$138,'Project Financing'!CF$6,'EBITDA and Capital Expenditures'!141:141)</f>
        <v>14937733.584536061</v>
      </c>
      <c r="CG21" s="181">
        <f>SUMIF('EBITDA and Capital Expenditures'!$138:$138,'Project Financing'!CG$6,'EBITDA and Capital Expenditures'!141:141)</f>
        <v>14794164.05012469</v>
      </c>
      <c r="CH21" s="181">
        <f>SUMIF('EBITDA and Capital Expenditures'!$138:$138,'Project Financing'!CH$6,'EBITDA and Capital Expenditures'!141:141)</f>
        <v>14710566.305696413</v>
      </c>
      <c r="CI21" s="181">
        <f>SUMIF('EBITDA and Capital Expenditures'!$138:$138,'Project Financing'!CI$6,'EBITDA and Capital Expenditures'!141:141)</f>
        <v>14161126.017205283</v>
      </c>
      <c r="CJ21" s="181">
        <f>SUMIF('EBITDA and Capital Expenditures'!$138:$138,'Project Financing'!CJ$6,'EBITDA and Capital Expenditures'!141:141)</f>
        <v>14078670.153150648</v>
      </c>
      <c r="CK21" s="181">
        <f>SUMIF('EBITDA and Capital Expenditures'!$138:$138,'Project Financing'!CK$6,'EBITDA and Capital Expenditures'!141:141)</f>
        <v>14092744.077881441</v>
      </c>
      <c r="CL21" s="181">
        <f>SUMIF('EBITDA and Capital Expenditures'!$138:$138,'Project Financing'!CL$6,'EBITDA and Capital Expenditures'!141:141)</f>
        <v>13988541.798051536</v>
      </c>
      <c r="CM21" s="181">
        <f>SUMIF('EBITDA and Capital Expenditures'!$138:$138,'Project Financing'!CM$6,'EBITDA and Capital Expenditures'!141:141)</f>
        <v>13836863.082069457</v>
      </c>
      <c r="CN21" s="181">
        <f>SUMIF('EBITDA and Capital Expenditures'!$138:$138,'Project Financing'!CN$6,'EBITDA and Capital Expenditures'!141:141)</f>
        <v>13725144.179894164</v>
      </c>
      <c r="CO21" s="181">
        <f>SUMIF('EBITDA and Capital Expenditures'!$138:$138,'Project Financing'!CO$6,'EBITDA and Capital Expenditures'!141:141)</f>
        <v>13157790.990100637</v>
      </c>
      <c r="CP21" s="181">
        <f>SUMIF('EBITDA and Capital Expenditures'!$138:$138,'Project Financing'!CP$6,'EBITDA and Capital Expenditures'!141:141)</f>
        <v>13026124.031820729</v>
      </c>
      <c r="CQ21" s="181">
        <f>SUMIF('EBITDA and Capital Expenditures'!$138:$138,'Project Financing'!CQ$6,'EBITDA and Capital Expenditures'!141:141)</f>
        <v>13018887.435024813</v>
      </c>
      <c r="CR21" s="181">
        <f>SUMIF('EBITDA and Capital Expenditures'!$138:$138,'Project Financing'!CR$6,'EBITDA and Capital Expenditures'!141:141)</f>
        <v>12909358.365756065</v>
      </c>
      <c r="CS21" s="181">
        <f>SUMIF('EBITDA and Capital Expenditures'!$138:$138,'Project Financing'!CS$6,'EBITDA and Capital Expenditures'!141:141)</f>
        <v>12749172.23536244</v>
      </c>
      <c r="CT21" s="181">
        <f>SUMIF('EBITDA and Capital Expenditures'!$138:$138,'Project Financing'!CT$6,'EBITDA and Capital Expenditures'!141:141)</f>
        <v>12605501.912577763</v>
      </c>
      <c r="CU21" s="181">
        <f>SUMIF('EBITDA and Capital Expenditures'!$138:$138,'Project Financing'!CU$6,'EBITDA and Capital Expenditures'!141:141)</f>
        <v>11998493.102159664</v>
      </c>
      <c r="CV21" s="181">
        <f>SUMIF('EBITDA and Capital Expenditures'!$138:$138,'Project Financing'!CV$6,'EBITDA and Capital Expenditures'!141:141)</f>
        <v>11832771.233386189</v>
      </c>
      <c r="CW21" s="181">
        <f>SUMIF('EBITDA and Capital Expenditures'!$138:$138,'Project Financing'!CW$6,'EBITDA and Capital Expenditures'!141:141)</f>
        <v>0</v>
      </c>
      <c r="CX21" s="181">
        <f>SUMIF('EBITDA and Capital Expenditures'!$138:$138,'Project Financing'!CX$6,'EBITDA and Capital Expenditures'!141:141)</f>
        <v>0</v>
      </c>
      <c r="CY21" s="181">
        <f>SUMIF('EBITDA and Capital Expenditures'!$138:$138,'Project Financing'!CY$6,'EBITDA and Capital Expenditures'!141:141)</f>
        <v>0</v>
      </c>
      <c r="CZ21" s="181">
        <f>SUMIF('EBITDA and Capital Expenditures'!$138:$138,'Project Financing'!CZ$6,'EBITDA and Capital Expenditures'!141:141)</f>
        <v>0</v>
      </c>
      <c r="DA21" s="181">
        <f>SUMIF('EBITDA and Capital Expenditures'!$138:$138,'Project Financing'!DA$6,'EBITDA and Capital Expenditures'!141:141)</f>
        <v>0</v>
      </c>
      <c r="DB21" s="181">
        <f>SUMIF('EBITDA and Capital Expenditures'!$138:$138,'Project Financing'!DB$6,'EBITDA and Capital Expenditures'!141:141)</f>
        <v>0</v>
      </c>
      <c r="DC21" s="181">
        <f>SUMIF('EBITDA and Capital Expenditures'!$138:$138,'Project Financing'!DC$6,'EBITDA and Capital Expenditures'!141:141)</f>
        <v>0</v>
      </c>
      <c r="DD21" s="181">
        <f>SUMIF('EBITDA and Capital Expenditures'!$138:$138,'Project Financing'!DD$6,'EBITDA and Capital Expenditures'!141:141)</f>
        <v>0</v>
      </c>
      <c r="DE21" s="181">
        <f>SUMIF('EBITDA and Capital Expenditures'!$138:$138,'Project Financing'!DE$6,'EBITDA and Capital Expenditures'!141:141)</f>
        <v>0</v>
      </c>
      <c r="DF21" s="181">
        <f>SUMIF('EBITDA and Capital Expenditures'!$138:$138,'Project Financing'!DF$6,'EBITDA and Capital Expenditures'!141:141)</f>
        <v>0</v>
      </c>
      <c r="DG21" s="181">
        <f>SUMIF('EBITDA and Capital Expenditures'!$138:$138,'Project Financing'!DG$6,'EBITDA and Capital Expenditures'!141:141)</f>
        <v>0</v>
      </c>
      <c r="DH21" s="181">
        <f>SUMIF('EBITDA and Capital Expenditures'!$138:$138,'Project Financing'!DH$6,'EBITDA and Capital Expenditures'!141:141)</f>
        <v>0</v>
      </c>
      <c r="DI21" s="181">
        <f>SUMIF('EBITDA and Capital Expenditures'!$138:$138,'Project Financing'!DI$6,'EBITDA and Capital Expenditures'!141:141)</f>
        <v>0</v>
      </c>
      <c r="DJ21" s="181">
        <f>SUMIF('EBITDA and Capital Expenditures'!$138:$138,'Project Financing'!DJ$6,'EBITDA and Capital Expenditures'!141:141)</f>
        <v>0</v>
      </c>
      <c r="DK21" s="181">
        <f>SUMIF('EBITDA and Capital Expenditures'!$138:$138,'Project Financing'!DK$6,'EBITDA and Capital Expenditures'!141:141)</f>
        <v>0</v>
      </c>
      <c r="DL21" s="181">
        <f>SUMIF('EBITDA and Capital Expenditures'!$138:$138,'Project Financing'!DL$6,'EBITDA and Capital Expenditures'!141:141)</f>
        <v>0</v>
      </c>
      <c r="DM21" s="181">
        <f>SUMIF('EBITDA and Capital Expenditures'!$138:$138,'Project Financing'!DM$6,'EBITDA and Capital Expenditures'!141:141)</f>
        <v>0</v>
      </c>
      <c r="DN21" s="181">
        <f>SUMIF('EBITDA and Capital Expenditures'!$138:$138,'Project Financing'!DN$6,'EBITDA and Capital Expenditures'!141:141)</f>
        <v>0</v>
      </c>
      <c r="DO21" s="181">
        <f>SUMIF('EBITDA and Capital Expenditures'!$138:$138,'Project Financing'!DO$6,'EBITDA and Capital Expenditures'!141:141)</f>
        <v>0</v>
      </c>
      <c r="DP21" s="181">
        <f>SUMIF('EBITDA and Capital Expenditures'!$138:$138,'Project Financing'!DP$6,'EBITDA and Capital Expenditures'!141:141)</f>
        <v>0</v>
      </c>
      <c r="DQ21" s="181">
        <f>SUMIF('EBITDA and Capital Expenditures'!$138:$138,'Project Financing'!DQ$6,'EBITDA and Capital Expenditures'!141:141)</f>
        <v>0</v>
      </c>
      <c r="DR21" s="181">
        <f>SUMIF('EBITDA and Capital Expenditures'!$138:$138,'Project Financing'!DR$6,'EBITDA and Capital Expenditures'!141:141)</f>
        <v>0</v>
      </c>
      <c r="DS21" s="181">
        <f>SUMIF('EBITDA and Capital Expenditures'!$138:$138,'Project Financing'!DS$6,'EBITDA and Capital Expenditures'!141:141)</f>
        <v>0</v>
      </c>
      <c r="DT21" s="181">
        <f>SUMIF('EBITDA and Capital Expenditures'!$138:$138,'Project Financing'!DT$6,'EBITDA and Capital Expenditures'!141:141)</f>
        <v>0</v>
      </c>
      <c r="DU21" s="181">
        <f>SUMIF('EBITDA and Capital Expenditures'!$138:$138,'Project Financing'!DU$6,'EBITDA and Capital Expenditures'!141:141)</f>
        <v>0</v>
      </c>
    </row>
    <row r="22" spans="1:125" x14ac:dyDescent="0.3">
      <c r="D22" s="141" t="s">
        <v>610</v>
      </c>
      <c r="H22" s="61"/>
      <c r="K22" s="181">
        <f>SUMIFS('EBITDA and Capital Expenditures'!$L$176:$GW$176,'EBITDA and Capital Expenditures'!$L$138:$GW$138,'Project Financing'!K6)</f>
        <v>13.963278211706387</v>
      </c>
      <c r="L22" s="181">
        <f>SUMIFS('EBITDA and Capital Expenditures'!$L$176:$GW$176,'EBITDA and Capital Expenditures'!$L$138:$GW$138,'Project Financing'!L6)</f>
        <v>205.54937805753269</v>
      </c>
      <c r="M22" s="181">
        <f>SUMIFS('EBITDA and Capital Expenditures'!$L$176:$GW$176,'EBITDA and Capital Expenditures'!$L$138:$GW$138,'Project Financing'!M6)</f>
        <v>957.39244588759277</v>
      </c>
      <c r="N22" s="181">
        <f>SUMIFS('EBITDA and Capital Expenditures'!$L$176:$GW$176,'EBITDA and Capital Expenditures'!$L$138:$GW$138,'Project Financing'!N6)</f>
        <v>2783.9006734133272</v>
      </c>
      <c r="O22" s="181">
        <f>SUMIFS('EBITDA and Capital Expenditures'!$L$176:$GW$176,'EBITDA and Capital Expenditures'!$L$138:$GW$138,'Project Financing'!O6)</f>
        <v>6253.2037730877582</v>
      </c>
      <c r="P22" s="181">
        <f>SUMIFS('EBITDA and Capital Expenditures'!$L$176:$GW$176,'EBITDA and Capital Expenditures'!$L$138:$GW$138,'Project Financing'!P6)</f>
        <v>11929.88778502248</v>
      </c>
      <c r="Q22" s="181">
        <f>SUMIFS('EBITDA and Capital Expenditures'!$L$176:$GW$176,'EBITDA and Capital Expenditures'!$L$138:$GW$138,'Project Financing'!Q6)</f>
        <v>20334.444385539064</v>
      </c>
      <c r="R22" s="181">
        <f>SUMIFS('EBITDA and Capital Expenditures'!$L$176:$GW$176,'EBITDA and Capital Expenditures'!$L$138:$GW$138,'Project Financing'!R6)</f>
        <v>31916.031968449708</v>
      </c>
      <c r="S22" s="181">
        <f>SUMIFS('EBITDA and Capital Expenditures'!$L$176:$GW$176,'EBITDA and Capital Expenditures'!$L$138:$GW$138,'Project Financing'!S6)</f>
        <v>47035.717616455571</v>
      </c>
      <c r="T22" s="181">
        <f>SUMIFS('EBITDA and Capital Expenditures'!$L$176:$GW$176,'EBITDA and Capital Expenditures'!$L$138:$GW$138,'Project Financing'!T6)</f>
        <v>65957.855938274646</v>
      </c>
      <c r="U22" s="181">
        <f>SUMIFS('EBITDA and Capital Expenditures'!$L$176:$GW$176,'EBITDA and Capital Expenditures'!$L$138:$GW$138,'Project Financing'!U6)</f>
        <v>88847.674200648733</v>
      </c>
      <c r="V22" s="181">
        <f>SUMIFS('EBITDA and Capital Expenditures'!$L$176:$GW$176,'EBITDA and Capital Expenditures'!$L$138:$GW$138,'Project Financing'!V6)</f>
        <v>115773.48333675793</v>
      </c>
      <c r="W22" s="181">
        <f>SUMIFS('EBITDA and Capital Expenditures'!$L$176:$GW$176,'EBITDA and Capital Expenditures'!$L$138:$GW$138,'Project Financing'!W6)</f>
        <v>146712.23006726376</v>
      </c>
      <c r="X22" s="181">
        <f>SUMIFS('EBITDA and Capital Expenditures'!$L$176:$GW$176,'EBITDA and Capital Expenditures'!$L$138:$GW$138,'Project Financing'!X6)</f>
        <v>181557.35418939509</v>
      </c>
      <c r="Y22" s="181">
        <f>SUMIFS('EBITDA and Capital Expenditures'!$L$176:$GW$176,'EBITDA and Capital Expenditures'!$L$138:$GW$138,'Project Financing'!Y6)</f>
        <v>220128.1237343048</v>
      </c>
      <c r="Z22" s="181">
        <f>SUMIFS('EBITDA and Capital Expenditures'!$L$176:$GW$176,'EBITDA and Capital Expenditures'!$L$138:$GW$138,'Project Financing'!Z6)</f>
        <v>262179.79494709685</v>
      </c>
      <c r="AA22" s="181">
        <f>SUMIFS('EBITDA and Capital Expenditures'!$L$176:$GW$176,'EBITDA and Capital Expenditures'!$L$138:$GW$138,'Project Financing'!AA6)</f>
        <v>307414.08892285894</v>
      </c>
      <c r="AB22" s="181">
        <f>SUMIFS('EBITDA and Capital Expenditures'!$L$176:$GW$176,'EBITDA and Capital Expenditures'!$L$138:$GW$138,'Project Financing'!AB6)</f>
        <v>355489.59657895868</v>
      </c>
      <c r="AC22" s="181">
        <f>SUMIFS('EBITDA and Capital Expenditures'!$L$176:$GW$176,'EBITDA and Capital Expenditures'!$L$138:$GW$138,'Project Financing'!AC6)</f>
        <v>406031.82221441437</v>
      </c>
      <c r="AD22" s="181">
        <f>SUMIFS('EBITDA and Capital Expenditures'!$L$176:$GW$176,'EBITDA and Capital Expenditures'!$L$138:$GW$138,'Project Financing'!AD6)</f>
        <v>458642.65644387342</v>
      </c>
      <c r="AE22" s="181">
        <f>SUMIFS('EBITDA and Capital Expenditures'!$L$176:$GW$176,'EBITDA and Capital Expenditures'!$L$138:$GW$138,'Project Financing'!AE6)</f>
        <v>512909.13459168514</v>
      </c>
      <c r="AF22" s="181">
        <f>SUMIFS('EBITDA and Capital Expenditures'!$L$176:$GW$176,'EBITDA and Capital Expenditures'!$L$138:$GW$138,'Project Financing'!AF6)</f>
        <v>568411.38909556763</v>
      </c>
      <c r="AG22" s="181">
        <f>SUMIFS('EBITDA and Capital Expenditures'!$L$176:$GW$176,'EBITDA and Capital Expenditures'!$L$138:$GW$138,'Project Financing'!AG6)</f>
        <v>624729.7461651531</v>
      </c>
      <c r="AH22" s="181">
        <f>SUMIFS('EBITDA and Capital Expenditures'!$L$176:$GW$176,'EBITDA and Capital Expenditures'!$L$138:$GW$138,'Project Financing'!AH6)</f>
        <v>681450.94963836484</v>
      </c>
      <c r="AI22" s="181">
        <f>SUMIFS('EBITDA and Capital Expenditures'!$L$176:$GW$176,'EBITDA and Capital Expenditures'!$L$138:$GW$138,'Project Financing'!AI6)</f>
        <v>738173.52019254118</v>
      </c>
      <c r="AJ22" s="181">
        <f>SUMIFS('EBITDA and Capital Expenditures'!$L$176:$GW$176,'EBITDA and Capital Expenditures'!$L$138:$GW$138,'Project Financing'!AJ6)</f>
        <v>794512.27708919346</v>
      </c>
      <c r="AK22" s="181">
        <f>SUMIFS('EBITDA and Capital Expenditures'!$L$176:$GW$176,'EBITDA and Capital Expenditures'!$L$138:$GW$138,'Project Financing'!AK6)</f>
        <v>850102.06356094033</v>
      </c>
      <c r="AL22" s="181">
        <f>SUMIFS('EBITDA and Capital Expenditures'!$L$176:$GW$176,'EBITDA and Capital Expenditures'!$L$138:$GW$138,'Project Financing'!AL6)</f>
        <v>904600.7267197147</v>
      </c>
      <c r="AM22" s="181">
        <f>SUMIFS('EBITDA and Capital Expenditures'!$L$176:$GW$176,'EBITDA and Capital Expenditures'!$L$138:$GW$138,'Project Financing'!AM6)</f>
        <v>957691.40926638246</v>
      </c>
      <c r="AN22" s="181">
        <f>SUMIFS('EBITDA and Capital Expenditures'!$L$176:$GW$176,'EBITDA and Capital Expenditures'!$L$138:$GW$138,'Project Financing'!AN6)</f>
        <v>1009084.2139793895</v>
      </c>
      <c r="AO22" s="181">
        <f>SUMIFS('EBITDA and Capital Expenditures'!$L$176:$GW$176,'EBITDA and Capital Expenditures'!$L$138:$GW$138,'Project Financing'!AO6)</f>
        <v>1058517.3035134971</v>
      </c>
      <c r="AP22" s="181">
        <f>SUMIFS('EBITDA and Capital Expenditures'!$L$176:$GW$176,'EBITDA and Capital Expenditures'!$L$138:$GW$138,'Project Financing'!AP6)</f>
        <v>1105757.497917166</v>
      </c>
      <c r="AQ22" s="181">
        <f>SUMIFS('EBITDA and Capital Expenditures'!$L$176:$GW$176,'EBITDA and Capital Expenditures'!$L$138:$GW$138,'Project Financing'!AQ6)</f>
        <v>1150600.4308686592</v>
      </c>
      <c r="AR22" s="181">
        <f>SUMIFS('EBITDA and Capital Expenditures'!$L$176:$GW$176,'EBITDA and Capital Expenditures'!$L$138:$GW$138,'Project Financing'!AR6)</f>
        <v>1192870.3232593685</v>
      </c>
      <c r="AS22" s="181">
        <f>SUMIFS('EBITDA and Capital Expenditures'!$L$176:$GW$176,'EBITDA and Capital Expenditures'!$L$138:$GW$138,'Project Financing'!AS6)</f>
        <v>1232419.4296843894</v>
      </c>
      <c r="AT22" s="181">
        <f>SUMIFS('EBITDA and Capital Expenditures'!$L$176:$GW$176,'EBITDA and Capital Expenditures'!$L$138:$GW$138,'Project Financing'!AT6)</f>
        <v>1269127.2098522224</v>
      </c>
      <c r="AU22" s="181">
        <f>SUMIFS('EBITDA and Capital Expenditures'!$L$176:$GW$176,'EBITDA and Capital Expenditures'!$L$138:$GW$138,'Project Financing'!AU6)</f>
        <v>1302899.2730743811</v>
      </c>
      <c r="AV22" s="181">
        <f>SUMIFS('EBITDA and Capital Expenditures'!$L$176:$GW$176,'EBITDA and Capital Expenditures'!$L$138:$GW$138,'Project Financing'!AV6)</f>
        <v>1333666.139983099</v>
      </c>
      <c r="AW22" s="181">
        <f>SUMIFS('EBITDA and Capital Expenditures'!$L$176:$GW$176,'EBITDA and Capital Expenditures'!$L$138:$GW$138,'Project Financing'!AW6)</f>
        <v>1361381.8615636937</v>
      </c>
      <c r="AX22" s="181">
        <f>SUMIFS('EBITDA and Capital Expenditures'!$L$176:$GW$176,'EBITDA and Capital Expenditures'!$L$138:$GW$138,'Project Financing'!AX6)</f>
        <v>1386022.5315657184</v>
      </c>
      <c r="AY22" s="198">
        <f>SUMIFS('EBITDA and Capital Expenditures'!$L$176:$GW$176,'EBITDA and Capital Expenditures'!$L$138:$GW$138,'Project Financing'!AY6)</f>
        <v>0</v>
      </c>
      <c r="AZ22" s="181">
        <f>SUMIFS('EBITDA and Capital Expenditures'!$L$176:$GW$176,'EBITDA and Capital Expenditures'!$L$138:$GW$138,'Project Financing'!AZ6)</f>
        <v>0</v>
      </c>
      <c r="BA22" s="181">
        <f>SUMIFS('EBITDA and Capital Expenditures'!$L$176:$GW$176,'EBITDA and Capital Expenditures'!$L$138:$GW$138,'Project Financing'!BA6)</f>
        <v>0</v>
      </c>
      <c r="BB22" s="181">
        <f>SUMIFS('EBITDA and Capital Expenditures'!$L$176:$GW$176,'EBITDA and Capital Expenditures'!$L$138:$GW$138,'Project Financing'!BB6)</f>
        <v>0</v>
      </c>
      <c r="BC22" s="181">
        <f>SUMIFS('EBITDA and Capital Expenditures'!$L$176:$GW$176,'EBITDA and Capital Expenditures'!$L$138:$GW$138,'Project Financing'!BC6)</f>
        <v>0</v>
      </c>
      <c r="BD22" s="181">
        <f>SUMIFS('EBITDA and Capital Expenditures'!$L$176:$GW$176,'EBITDA and Capital Expenditures'!$L$138:$GW$138,'Project Financing'!BD6)</f>
        <v>0</v>
      </c>
      <c r="BE22" s="181">
        <f>SUMIFS('EBITDA and Capital Expenditures'!$L$176:$GW$176,'EBITDA and Capital Expenditures'!$L$138:$GW$138,'Project Financing'!BE6)</f>
        <v>0</v>
      </c>
      <c r="BF22" s="181">
        <f>SUMIFS('EBITDA and Capital Expenditures'!$L$176:$GW$176,'EBITDA and Capital Expenditures'!$L$138:$GW$138,'Project Financing'!BF6)</f>
        <v>0</v>
      </c>
      <c r="BG22" s="181">
        <f>SUMIFS('EBITDA and Capital Expenditures'!$L$176:$GW$176,'EBITDA and Capital Expenditures'!$L$138:$GW$138,'Project Financing'!BG6)</f>
        <v>0</v>
      </c>
      <c r="BH22" s="181">
        <f>SUMIFS('EBITDA and Capital Expenditures'!$L$176:$GW$176,'EBITDA and Capital Expenditures'!$L$138:$GW$138,'Project Financing'!BH6)</f>
        <v>0</v>
      </c>
      <c r="BI22" s="181">
        <f>SUMIFS('EBITDA and Capital Expenditures'!$L$176:$GW$176,'EBITDA and Capital Expenditures'!$L$138:$GW$138,'Project Financing'!BI6)</f>
        <v>0</v>
      </c>
      <c r="BJ22" s="181">
        <f>SUMIFS('EBITDA and Capital Expenditures'!$L$176:$GW$176,'EBITDA and Capital Expenditures'!$L$138:$GW$138,'Project Financing'!BJ6)</f>
        <v>0</v>
      </c>
      <c r="BK22" s="181">
        <f>SUMIFS('EBITDA and Capital Expenditures'!$L$176:$GW$176,'EBITDA and Capital Expenditures'!$L$138:$GW$138,'Project Financing'!BK6)</f>
        <v>0</v>
      </c>
      <c r="BL22" s="181">
        <f>SUMIFS('EBITDA and Capital Expenditures'!$L$176:$GW$176,'EBITDA and Capital Expenditures'!$L$138:$GW$138,'Project Financing'!BL6)</f>
        <v>0</v>
      </c>
      <c r="BM22" s="181">
        <f>SUMIFS('EBITDA and Capital Expenditures'!$L$176:$GW$176,'EBITDA and Capital Expenditures'!$L$138:$GW$138,'Project Financing'!BM6)</f>
        <v>0</v>
      </c>
      <c r="BN22" s="181">
        <f>SUMIFS('EBITDA and Capital Expenditures'!$L$176:$GW$176,'EBITDA and Capital Expenditures'!$L$138:$GW$138,'Project Financing'!BN6)</f>
        <v>0</v>
      </c>
      <c r="BO22" s="181">
        <f>SUMIFS('EBITDA and Capital Expenditures'!$L$176:$GW$176,'EBITDA and Capital Expenditures'!$L$138:$GW$138,'Project Financing'!BO6)</f>
        <v>0</v>
      </c>
      <c r="BP22" s="181">
        <f>SUMIFS('EBITDA and Capital Expenditures'!$L$176:$GW$176,'EBITDA and Capital Expenditures'!$L$138:$GW$138,'Project Financing'!BP6)</f>
        <v>0</v>
      </c>
      <c r="BQ22" s="181">
        <f>SUMIFS('EBITDA and Capital Expenditures'!$L$176:$GW$176,'EBITDA and Capital Expenditures'!$L$138:$GW$138,'Project Financing'!BQ6)</f>
        <v>0</v>
      </c>
      <c r="BR22" s="181">
        <f>SUMIFS('EBITDA and Capital Expenditures'!$L$176:$GW$176,'EBITDA and Capital Expenditures'!$L$138:$GW$138,'Project Financing'!BR6)</f>
        <v>0</v>
      </c>
      <c r="BS22" s="181">
        <f>SUMIFS('EBITDA and Capital Expenditures'!$L$176:$GW$176,'EBITDA and Capital Expenditures'!$L$138:$GW$138,'Project Financing'!BS6)</f>
        <v>0</v>
      </c>
      <c r="BT22" s="181">
        <f>SUMIFS('EBITDA and Capital Expenditures'!$L$176:$GW$176,'EBITDA and Capital Expenditures'!$L$138:$GW$138,'Project Financing'!BT6)</f>
        <v>0</v>
      </c>
      <c r="BU22" s="181">
        <f>SUMIFS('EBITDA and Capital Expenditures'!$L$176:$GW$176,'EBITDA and Capital Expenditures'!$L$138:$GW$138,'Project Financing'!BU6)</f>
        <v>0</v>
      </c>
      <c r="BV22" s="181">
        <f>SUMIFS('EBITDA and Capital Expenditures'!$L$176:$GW$176,'EBITDA and Capital Expenditures'!$L$138:$GW$138,'Project Financing'!BV6)</f>
        <v>0</v>
      </c>
      <c r="BW22" s="181">
        <f>SUMIFS('EBITDA and Capital Expenditures'!$L$176:$GW$176,'EBITDA and Capital Expenditures'!$L$138:$GW$138,'Project Financing'!BW6)</f>
        <v>0</v>
      </c>
      <c r="BX22" s="181">
        <f>SUMIFS('EBITDA and Capital Expenditures'!$L$176:$GW$176,'EBITDA and Capital Expenditures'!$L$138:$GW$138,'Project Financing'!BX6)</f>
        <v>0</v>
      </c>
      <c r="BY22" s="181">
        <f>SUMIFS('EBITDA and Capital Expenditures'!$L$176:$GW$176,'EBITDA and Capital Expenditures'!$L$138:$GW$138,'Project Financing'!BY6)</f>
        <v>0</v>
      </c>
      <c r="BZ22" s="181">
        <f>SUMIFS('EBITDA and Capital Expenditures'!$L$176:$GW$176,'EBITDA and Capital Expenditures'!$L$138:$GW$138,'Project Financing'!BZ6)</f>
        <v>0</v>
      </c>
      <c r="CA22" s="181">
        <f>SUMIFS('EBITDA and Capital Expenditures'!$L$176:$GW$176,'EBITDA and Capital Expenditures'!$L$138:$GW$138,'Project Financing'!CA6)</f>
        <v>0</v>
      </c>
      <c r="CB22" s="181">
        <f>SUMIFS('EBITDA and Capital Expenditures'!$L$176:$GW$176,'EBITDA and Capital Expenditures'!$L$138:$GW$138,'Project Financing'!CB6)</f>
        <v>0</v>
      </c>
      <c r="CC22" s="181">
        <f>SUMIFS('EBITDA and Capital Expenditures'!$L$176:$GW$176,'EBITDA and Capital Expenditures'!$L$138:$GW$138,'Project Financing'!CC6)</f>
        <v>0</v>
      </c>
      <c r="CD22" s="181">
        <f>SUMIFS('EBITDA and Capital Expenditures'!$L$176:$GW$176,'EBITDA and Capital Expenditures'!$L$138:$GW$138,'Project Financing'!CD6)</f>
        <v>0</v>
      </c>
      <c r="CE22" s="181">
        <f>SUMIFS('EBITDA and Capital Expenditures'!$L$176:$GW$176,'EBITDA and Capital Expenditures'!$L$138:$GW$138,'Project Financing'!CE6)</f>
        <v>0</v>
      </c>
      <c r="CF22" s="181">
        <f>SUMIFS('EBITDA and Capital Expenditures'!$L$176:$GW$176,'EBITDA and Capital Expenditures'!$L$138:$GW$138,'Project Financing'!CF6)</f>
        <v>0</v>
      </c>
      <c r="CG22" s="181">
        <f>SUMIFS('EBITDA and Capital Expenditures'!$L$176:$GW$176,'EBITDA and Capital Expenditures'!$L$138:$GW$138,'Project Financing'!CG6)</f>
        <v>0</v>
      </c>
      <c r="CH22" s="181">
        <f>SUMIFS('EBITDA and Capital Expenditures'!$L$176:$GW$176,'EBITDA and Capital Expenditures'!$L$138:$GW$138,'Project Financing'!CH6)</f>
        <v>0</v>
      </c>
      <c r="CI22" s="181">
        <f>SUMIFS('EBITDA and Capital Expenditures'!$L$176:$GW$176,'EBITDA and Capital Expenditures'!$L$138:$GW$138,'Project Financing'!CI6)</f>
        <v>0</v>
      </c>
      <c r="CJ22" s="181">
        <f>SUMIFS('EBITDA and Capital Expenditures'!$L$176:$GW$176,'EBITDA and Capital Expenditures'!$L$138:$GW$138,'Project Financing'!CJ6)</f>
        <v>0</v>
      </c>
      <c r="CK22" s="181">
        <f>SUMIFS('EBITDA and Capital Expenditures'!$L$176:$GW$176,'EBITDA and Capital Expenditures'!$L$138:$GW$138,'Project Financing'!CK6)</f>
        <v>0</v>
      </c>
      <c r="CL22" s="181">
        <f>SUMIFS('EBITDA and Capital Expenditures'!$L$176:$GW$176,'EBITDA and Capital Expenditures'!$L$138:$GW$138,'Project Financing'!CL6)</f>
        <v>0</v>
      </c>
      <c r="CM22" s="181">
        <f>SUMIFS('EBITDA and Capital Expenditures'!$L$176:$GW$176,'EBITDA and Capital Expenditures'!$L$138:$GW$138,'Project Financing'!CM6)</f>
        <v>0</v>
      </c>
      <c r="CN22" s="181">
        <f>SUMIFS('EBITDA and Capital Expenditures'!$L$176:$GW$176,'EBITDA and Capital Expenditures'!$L$138:$GW$138,'Project Financing'!CN6)</f>
        <v>0</v>
      </c>
      <c r="CO22" s="181">
        <f>SUMIFS('EBITDA and Capital Expenditures'!$L$176:$GW$176,'EBITDA and Capital Expenditures'!$L$138:$GW$138,'Project Financing'!CO6)</f>
        <v>0</v>
      </c>
      <c r="CP22" s="181">
        <f>SUMIFS('EBITDA and Capital Expenditures'!$L$176:$GW$176,'EBITDA and Capital Expenditures'!$L$138:$GW$138,'Project Financing'!CP6)</f>
        <v>0</v>
      </c>
      <c r="CQ22" s="181">
        <f>SUMIFS('EBITDA and Capital Expenditures'!$L$176:$GW$176,'EBITDA and Capital Expenditures'!$L$138:$GW$138,'Project Financing'!CQ6)</f>
        <v>0</v>
      </c>
      <c r="CR22" s="181">
        <f>SUMIFS('EBITDA and Capital Expenditures'!$L$176:$GW$176,'EBITDA and Capital Expenditures'!$L$138:$GW$138,'Project Financing'!CR6)</f>
        <v>0</v>
      </c>
      <c r="CS22" s="181">
        <f>SUMIFS('EBITDA and Capital Expenditures'!$L$176:$GW$176,'EBITDA and Capital Expenditures'!$L$138:$GW$138,'Project Financing'!CS6)</f>
        <v>0</v>
      </c>
      <c r="CT22" s="181">
        <f>SUMIFS('EBITDA and Capital Expenditures'!$L$176:$GW$176,'EBITDA and Capital Expenditures'!$L$138:$GW$138,'Project Financing'!CT6)</f>
        <v>0</v>
      </c>
      <c r="CU22" s="181">
        <f>SUMIFS('EBITDA and Capital Expenditures'!$L$176:$GW$176,'EBITDA and Capital Expenditures'!$L$138:$GW$138,'Project Financing'!CU6)</f>
        <v>0</v>
      </c>
      <c r="CV22" s="181">
        <f>SUMIFS('EBITDA and Capital Expenditures'!$L$176:$GW$176,'EBITDA and Capital Expenditures'!$L$138:$GW$138,'Project Financing'!CV6)</f>
        <v>0</v>
      </c>
      <c r="CW22" s="181">
        <f>SUMIFS('EBITDA and Capital Expenditures'!$L$176:$GW$176,'EBITDA and Capital Expenditures'!$L$138:$GW$138,'Project Financing'!CW6)</f>
        <v>0</v>
      </c>
      <c r="CX22" s="181">
        <f>SUMIFS('EBITDA and Capital Expenditures'!$L$176:$GW$176,'EBITDA and Capital Expenditures'!$L$138:$GW$138,'Project Financing'!CX6)</f>
        <v>0</v>
      </c>
      <c r="CY22" s="181">
        <f>SUMIFS('EBITDA and Capital Expenditures'!$L$176:$GW$176,'EBITDA and Capital Expenditures'!$L$138:$GW$138,'Project Financing'!CY6)</f>
        <v>0</v>
      </c>
      <c r="CZ22" s="181">
        <f>SUMIFS('EBITDA and Capital Expenditures'!$L$176:$GW$176,'EBITDA and Capital Expenditures'!$L$138:$GW$138,'Project Financing'!CZ6)</f>
        <v>0</v>
      </c>
      <c r="DA22" s="181">
        <f>SUMIFS('EBITDA and Capital Expenditures'!$L$176:$GW$176,'EBITDA and Capital Expenditures'!$L$138:$GW$138,'Project Financing'!DA6)</f>
        <v>0</v>
      </c>
      <c r="DB22" s="181">
        <f>SUMIFS('EBITDA and Capital Expenditures'!$L$176:$GW$176,'EBITDA and Capital Expenditures'!$L$138:$GW$138,'Project Financing'!DB6)</f>
        <v>0</v>
      </c>
      <c r="DC22" s="181">
        <f>SUMIFS('EBITDA and Capital Expenditures'!$L$176:$GW$176,'EBITDA and Capital Expenditures'!$L$138:$GW$138,'Project Financing'!DC6)</f>
        <v>0</v>
      </c>
      <c r="DD22" s="181">
        <f>SUMIFS('EBITDA and Capital Expenditures'!$L$176:$GW$176,'EBITDA and Capital Expenditures'!$L$138:$GW$138,'Project Financing'!DD6)</f>
        <v>0</v>
      </c>
      <c r="DE22" s="181">
        <f>SUMIFS('EBITDA and Capital Expenditures'!$L$176:$GW$176,'EBITDA and Capital Expenditures'!$L$138:$GW$138,'Project Financing'!DE6)</f>
        <v>0</v>
      </c>
      <c r="DF22" s="181">
        <f>SUMIFS('EBITDA and Capital Expenditures'!$L$176:$GW$176,'EBITDA and Capital Expenditures'!$L$138:$GW$138,'Project Financing'!DF6)</f>
        <v>0</v>
      </c>
      <c r="DG22" s="181">
        <f>SUMIFS('EBITDA and Capital Expenditures'!$L$176:$GW$176,'EBITDA and Capital Expenditures'!$L$138:$GW$138,'Project Financing'!DG6)</f>
        <v>0</v>
      </c>
      <c r="DH22" s="181">
        <f>SUMIFS('EBITDA and Capital Expenditures'!$L$176:$GW$176,'EBITDA and Capital Expenditures'!$L$138:$GW$138,'Project Financing'!DH6)</f>
        <v>0</v>
      </c>
      <c r="DI22" s="181">
        <f>SUMIFS('EBITDA and Capital Expenditures'!$L$176:$GW$176,'EBITDA and Capital Expenditures'!$L$138:$GW$138,'Project Financing'!DI6)</f>
        <v>0</v>
      </c>
      <c r="DJ22" s="181">
        <f>SUMIFS('EBITDA and Capital Expenditures'!$L$176:$GW$176,'EBITDA and Capital Expenditures'!$L$138:$GW$138,'Project Financing'!DJ6)</f>
        <v>0</v>
      </c>
      <c r="DK22" s="181">
        <f>SUMIFS('EBITDA and Capital Expenditures'!$L$176:$GW$176,'EBITDA and Capital Expenditures'!$L$138:$GW$138,'Project Financing'!DK6)</f>
        <v>0</v>
      </c>
      <c r="DL22" s="181">
        <f>SUMIFS('EBITDA and Capital Expenditures'!$L$176:$GW$176,'EBITDA and Capital Expenditures'!$L$138:$GW$138,'Project Financing'!DL6)</f>
        <v>0</v>
      </c>
      <c r="DM22" s="181">
        <f>SUMIFS('EBITDA and Capital Expenditures'!$L$176:$GW$176,'EBITDA and Capital Expenditures'!$L$138:$GW$138,'Project Financing'!DM6)</f>
        <v>0</v>
      </c>
      <c r="DN22" s="181">
        <f>SUMIFS('EBITDA and Capital Expenditures'!$L$176:$GW$176,'EBITDA and Capital Expenditures'!$L$138:$GW$138,'Project Financing'!DN6)</f>
        <v>0</v>
      </c>
      <c r="DO22" s="181">
        <f>SUMIFS('EBITDA and Capital Expenditures'!$L$176:$GW$176,'EBITDA and Capital Expenditures'!$L$138:$GW$138,'Project Financing'!DO6)</f>
        <v>0</v>
      </c>
      <c r="DP22" s="181">
        <f>SUMIFS('EBITDA and Capital Expenditures'!$L$176:$GW$176,'EBITDA and Capital Expenditures'!$L$138:$GW$138,'Project Financing'!DP6)</f>
        <v>0</v>
      </c>
      <c r="DQ22" s="181">
        <f>SUMIFS('EBITDA and Capital Expenditures'!$L$176:$GW$176,'EBITDA and Capital Expenditures'!$L$138:$GW$138,'Project Financing'!DQ6)</f>
        <v>0</v>
      </c>
      <c r="DR22" s="181">
        <f>SUMIFS('EBITDA and Capital Expenditures'!$L$176:$GW$176,'EBITDA and Capital Expenditures'!$L$138:$GW$138,'Project Financing'!DR6)</f>
        <v>0</v>
      </c>
      <c r="DS22" s="181">
        <f>SUMIFS('EBITDA and Capital Expenditures'!$L$176:$GW$176,'EBITDA and Capital Expenditures'!$L$138:$GW$138,'Project Financing'!DS6)</f>
        <v>0</v>
      </c>
      <c r="DT22" s="181">
        <f>SUMIFS('EBITDA and Capital Expenditures'!$L$176:$GW$176,'EBITDA and Capital Expenditures'!$L$138:$GW$138,'Project Financing'!DT6)</f>
        <v>0</v>
      </c>
      <c r="DU22" s="181">
        <f>SUMIFS('EBITDA and Capital Expenditures'!$L$176:$GW$176,'EBITDA and Capital Expenditures'!$L$138:$GW$138,'Project Financing'!DU6)</f>
        <v>0</v>
      </c>
    </row>
    <row r="23" spans="1:125" x14ac:dyDescent="0.3">
      <c r="D23" s="141" t="s">
        <v>727</v>
      </c>
      <c r="H23" s="58"/>
      <c r="K23" s="181">
        <f>SUMIFS('EBITDA and Capital Expenditures'!L173:GW173,'EBITDA and Capital Expenditures'!L138:GW138,'Project Financing'!K6)</f>
        <v>0</v>
      </c>
      <c r="L23" s="181">
        <f>SUMIFS('EBITDA and Capital Expenditures'!M173:GX173,'EBITDA and Capital Expenditures'!M138:GX138,'Project Financing'!L6)</f>
        <v>0</v>
      </c>
      <c r="M23" s="181">
        <f>SUMIFS('EBITDA and Capital Expenditures'!N173:GY173,'EBITDA and Capital Expenditures'!N138:GY138,'Project Financing'!M6)</f>
        <v>0</v>
      </c>
      <c r="N23" s="181">
        <f>SUMIFS('EBITDA and Capital Expenditures'!O173:GZ173,'EBITDA and Capital Expenditures'!O138:GZ138,'Project Financing'!N6)</f>
        <v>0</v>
      </c>
      <c r="O23" s="181">
        <f>SUMIFS('EBITDA and Capital Expenditures'!P173:HA173,'EBITDA and Capital Expenditures'!P138:HA138,'Project Financing'!O6)</f>
        <v>0</v>
      </c>
      <c r="P23" s="181">
        <f>SUMIFS('EBITDA and Capital Expenditures'!Q173:HB173,'EBITDA and Capital Expenditures'!Q138:HB138,'Project Financing'!P6)</f>
        <v>0</v>
      </c>
      <c r="Q23" s="181">
        <f>SUMIFS('EBITDA and Capital Expenditures'!R173:HC173,'EBITDA and Capital Expenditures'!R138:HC138,'Project Financing'!Q6)</f>
        <v>0</v>
      </c>
      <c r="R23" s="181">
        <f>SUMIFS('EBITDA and Capital Expenditures'!S173:HD173,'EBITDA and Capital Expenditures'!S138:HD138,'Project Financing'!R6)</f>
        <v>0</v>
      </c>
      <c r="S23" s="181">
        <f>SUMIFS('EBITDA and Capital Expenditures'!T173:HE173,'EBITDA and Capital Expenditures'!T138:HE138,'Project Financing'!S6)</f>
        <v>0</v>
      </c>
      <c r="T23" s="181">
        <f>SUMIFS('EBITDA and Capital Expenditures'!U173:HF173,'EBITDA and Capital Expenditures'!U138:HF138,'Project Financing'!T6)</f>
        <v>0</v>
      </c>
      <c r="U23" s="181">
        <f>SUMIFS('EBITDA and Capital Expenditures'!V173:HG173,'EBITDA and Capital Expenditures'!V138:HG138,'Project Financing'!U6)</f>
        <v>0</v>
      </c>
      <c r="V23" s="181">
        <f>SUMIFS('EBITDA and Capital Expenditures'!W173:HH173,'EBITDA and Capital Expenditures'!W138:HH138,'Project Financing'!V6)</f>
        <v>0</v>
      </c>
      <c r="W23" s="181">
        <f>SUMIFS('EBITDA and Capital Expenditures'!X173:HI173,'EBITDA and Capital Expenditures'!X138:HI138,'Project Financing'!W6)</f>
        <v>0</v>
      </c>
      <c r="X23" s="181">
        <f>SUMIFS('EBITDA and Capital Expenditures'!Y173:HJ173,'EBITDA and Capital Expenditures'!Y138:HJ138,'Project Financing'!X6)</f>
        <v>0</v>
      </c>
      <c r="Y23" s="181">
        <f>SUMIFS('EBITDA and Capital Expenditures'!Z173:HK173,'EBITDA and Capital Expenditures'!Z138:HK138,'Project Financing'!Y6)</f>
        <v>0</v>
      </c>
      <c r="Z23" s="181">
        <f>SUMIFS('EBITDA and Capital Expenditures'!AA173:HL173,'EBITDA and Capital Expenditures'!AA138:HL138,'Project Financing'!Z6)</f>
        <v>0</v>
      </c>
      <c r="AA23" s="181">
        <f>SUMIFS('EBITDA and Capital Expenditures'!AB173:HM173,'EBITDA and Capital Expenditures'!AB138:HM138,'Project Financing'!AA6)</f>
        <v>0</v>
      </c>
      <c r="AB23" s="181">
        <f>SUMIFS('EBITDA and Capital Expenditures'!AC173:HN173,'EBITDA and Capital Expenditures'!AC138:HN138,'Project Financing'!AB6)</f>
        <v>0</v>
      </c>
      <c r="AC23" s="181">
        <f>SUMIFS('EBITDA and Capital Expenditures'!AD173:HO173,'EBITDA and Capital Expenditures'!AD138:HO138,'Project Financing'!AC6)</f>
        <v>0</v>
      </c>
      <c r="AD23" s="181">
        <f>SUMIFS('EBITDA and Capital Expenditures'!AE173:HP173,'EBITDA and Capital Expenditures'!AE138:HP138,'Project Financing'!AD6)</f>
        <v>0</v>
      </c>
      <c r="AE23" s="181">
        <f>SUMIFS('EBITDA and Capital Expenditures'!AF173:HQ173,'EBITDA and Capital Expenditures'!AF138:HQ138,'Project Financing'!AE6)</f>
        <v>0</v>
      </c>
      <c r="AF23" s="181">
        <f>SUMIFS('EBITDA and Capital Expenditures'!AG173:HR173,'EBITDA and Capital Expenditures'!AG138:HR138,'Project Financing'!AF6)</f>
        <v>0</v>
      </c>
      <c r="AG23" s="181">
        <f>SUMIFS('EBITDA and Capital Expenditures'!AH173:HS173,'EBITDA and Capital Expenditures'!AH138:HS138,'Project Financing'!AG6)</f>
        <v>0</v>
      </c>
      <c r="AH23" s="181">
        <f>SUMIFS('EBITDA and Capital Expenditures'!AI173:HT173,'EBITDA and Capital Expenditures'!AI138:HT138,'Project Financing'!AH6)</f>
        <v>0</v>
      </c>
      <c r="AI23" s="181">
        <f>SUMIFS('EBITDA and Capital Expenditures'!AJ173:HU173,'EBITDA and Capital Expenditures'!AJ138:HU138,'Project Financing'!AI6)</f>
        <v>0</v>
      </c>
      <c r="AJ23" s="181">
        <f>SUMIFS('EBITDA and Capital Expenditures'!AK173:HV173,'EBITDA and Capital Expenditures'!AK138:HV138,'Project Financing'!AJ6)</f>
        <v>0</v>
      </c>
      <c r="AK23" s="181">
        <f>SUMIFS('EBITDA and Capital Expenditures'!AL173:HW173,'EBITDA and Capital Expenditures'!AL138:HW138,'Project Financing'!AK6)</f>
        <v>0</v>
      </c>
      <c r="AL23" s="181">
        <f>SUMIFS('EBITDA and Capital Expenditures'!AM173:HX173,'EBITDA and Capital Expenditures'!AM138:HX138,'Project Financing'!AL6)</f>
        <v>0</v>
      </c>
      <c r="AM23" s="181">
        <f>SUMIFS('EBITDA and Capital Expenditures'!AN173:HY173,'EBITDA and Capital Expenditures'!AN138:HY138,'Project Financing'!AM6)</f>
        <v>0</v>
      </c>
      <c r="AN23" s="181">
        <f>SUMIFS('EBITDA and Capital Expenditures'!AO173:HZ173,'EBITDA and Capital Expenditures'!AO138:HZ138,'Project Financing'!AN6)</f>
        <v>0</v>
      </c>
      <c r="AO23" s="181">
        <f>SUMIFS('EBITDA and Capital Expenditures'!AP173:IA173,'EBITDA and Capital Expenditures'!AP138:IA138,'Project Financing'!AO6)</f>
        <v>0</v>
      </c>
      <c r="AP23" s="181">
        <f>SUMIFS('EBITDA and Capital Expenditures'!AQ173:IB173,'EBITDA and Capital Expenditures'!AQ138:IB138,'Project Financing'!AP6)</f>
        <v>0</v>
      </c>
      <c r="AQ23" s="181">
        <f>SUMIFS('EBITDA and Capital Expenditures'!AR173:IC173,'EBITDA and Capital Expenditures'!AR138:IC138,'Project Financing'!AQ6)</f>
        <v>0</v>
      </c>
      <c r="AR23" s="181">
        <f>SUMIFS('EBITDA and Capital Expenditures'!AS173:ID173,'EBITDA and Capital Expenditures'!AS138:ID138,'Project Financing'!AR6)</f>
        <v>0</v>
      </c>
      <c r="AS23" s="181">
        <f>SUMIFS('EBITDA and Capital Expenditures'!AT173:IE173,'EBITDA and Capital Expenditures'!AT138:IE138,'Project Financing'!AS6)</f>
        <v>0</v>
      </c>
      <c r="AT23" s="181">
        <f>SUMIFS('EBITDA and Capital Expenditures'!AU173:IF173,'EBITDA and Capital Expenditures'!AU138:IF138,'Project Financing'!AT6)</f>
        <v>0</v>
      </c>
      <c r="AU23" s="181">
        <f>SUMIFS('EBITDA and Capital Expenditures'!AV173:IG173,'EBITDA and Capital Expenditures'!AV138:IG138,'Project Financing'!AU6)</f>
        <v>0</v>
      </c>
      <c r="AV23" s="181">
        <f>SUMIFS('EBITDA and Capital Expenditures'!AW173:IH173,'EBITDA and Capital Expenditures'!AW138:IH138,'Project Financing'!AV6)</f>
        <v>0</v>
      </c>
      <c r="AW23" s="181">
        <f>SUMIFS('EBITDA and Capital Expenditures'!AX173:II173,'EBITDA and Capital Expenditures'!AX138:II138,'Project Financing'!AW6)</f>
        <v>0</v>
      </c>
      <c r="AX23" s="181">
        <f>SUMIFS('EBITDA and Capital Expenditures'!AY173:IJ173,'EBITDA and Capital Expenditures'!AY138:IJ138,'Project Financing'!AX6)</f>
        <v>0</v>
      </c>
      <c r="AY23" s="198">
        <f>SUMIFS('EBITDA and Capital Expenditures'!AZ173:IK173,'EBITDA and Capital Expenditures'!AZ138:IK138,'Project Financing'!AY6)</f>
        <v>181997.39518849552</v>
      </c>
      <c r="AZ23" s="181">
        <f>SUMIFS('EBITDA and Capital Expenditures'!BA173:IL173,'EBITDA and Capital Expenditures'!BA138:IL138,'Project Financing'!AZ6)</f>
        <v>5835.9863835275173</v>
      </c>
      <c r="BA23" s="181">
        <f>SUMIFS('EBITDA and Capital Expenditures'!BB173:IM173,'EBITDA and Capital Expenditures'!BB138:IM138,'Project Financing'!BA6)</f>
        <v>366071.42144624144</v>
      </c>
      <c r="BB23" s="181">
        <f>SUMIFS('EBITDA and Capital Expenditures'!BC173:IN173,'EBITDA and Capital Expenditures'!BC138:IN138,'Project Financing'!BB6)</f>
        <v>10506.477192521095</v>
      </c>
      <c r="BC23" s="181">
        <f>SUMIFS('EBITDA and Capital Expenditures'!BD173:IO173,'EBITDA and Capital Expenditures'!BD138:IO138,'Project Financing'!BC6)</f>
        <v>243156.14169497788</v>
      </c>
      <c r="BD23" s="181">
        <f>SUMIFS('EBITDA and Capital Expenditures'!BE173:IP173,'EBITDA and Capital Expenditures'!BE138:IP138,'Project Financing'!BD6)</f>
        <v>105289.44102118909</v>
      </c>
      <c r="BE23" s="181">
        <f>SUMIFS('EBITDA and Capital Expenditures'!BF173:IQ173,'EBITDA and Capital Expenditures'!BF138:IQ138,'Project Financing'!BE6)</f>
        <v>331792.57638254762</v>
      </c>
      <c r="BF23" s="181">
        <f>SUMIFS('EBITDA and Capital Expenditures'!BG173:IR173,'EBITDA and Capital Expenditures'!BG138:IR138,'Project Financing'!BF6)</f>
        <v>19179.654322616756</v>
      </c>
      <c r="BG23" s="181">
        <f>SUMIFS('EBITDA and Capital Expenditures'!BH173:IS173,'EBITDA and Capital Expenditures'!BH138:IS138,'Project Financing'!BG6)</f>
        <v>379582.78061559051</v>
      </c>
      <c r="BH23" s="181">
        <f>SUMIFS('EBITDA and Capital Expenditures'!BI173:IT173,'EBITDA and Capital Expenditures'!BI138:IT138,'Project Financing'!BH6)</f>
        <v>24187.367469623685</v>
      </c>
      <c r="BI23" s="181">
        <f>SUMIFS('EBITDA and Capital Expenditures'!BJ173:IU173,'EBITDA and Capital Expenditures'!BJ138:IU138,'Project Financing'!BI6)</f>
        <v>331258.80163870752</v>
      </c>
      <c r="BJ23" s="181">
        <f>SUMIFS('EBITDA and Capital Expenditures'!BK173:IV173,'EBITDA and Capital Expenditures'!BK138:IV138,'Project Financing'!BJ6)</f>
        <v>28650.227054946125</v>
      </c>
      <c r="BK23" s="181">
        <f>SUMIFS('EBITDA and Capital Expenditures'!BL173:IW173,'EBITDA and Capital Expenditures'!BL138:IW138,'Project Financing'!BK6)</f>
        <v>248651.09002900124</v>
      </c>
      <c r="BL23" s="181">
        <f>SUMIFS('EBITDA and Capital Expenditures'!BM173:IX173,'EBITDA and Capital Expenditures'!BM138:IX138,'Project Financing'!BL6)</f>
        <v>123729.83505285531</v>
      </c>
      <c r="BM23" s="181">
        <f>SUMIFS('EBITDA and Capital Expenditures'!BN173:IY173,'EBITDA and Capital Expenditures'!BN138:IY138,'Project Financing'!BM6)</f>
        <v>393847.97356326878</v>
      </c>
      <c r="BN23" s="181">
        <f>SUMIFS('EBITDA and Capital Expenditures'!BO173:IZ173,'EBITDA and Capital Expenditures'!BO138:IZ138,'Project Financing'!BN6)</f>
        <v>38631.542298674583</v>
      </c>
      <c r="BO23" s="181">
        <f>SUMIFS('EBITDA and Capital Expenditures'!BP173:JA173,'EBITDA and Capital Expenditures'!BP138:JA138,'Project Financing'!BO6)</f>
        <v>341778.94946938008</v>
      </c>
      <c r="BP23" s="181">
        <f>SUMIFS('EBITDA and Capital Expenditures'!BQ173:JB173,'EBITDA and Capital Expenditures'!BQ138:JB138,'Project Financing'!BP6)</f>
        <v>43407.800279006362</v>
      </c>
      <c r="BQ23" s="181">
        <f>SUMIFS('EBITDA and Capital Expenditures'!BR173:JC173,'EBITDA and Capital Expenditures'!BR138:JC138,'Project Financing'!BQ6)</f>
        <v>252095.47318772227</v>
      </c>
      <c r="BR23" s="181">
        <f>SUMIFS('EBITDA and Capital Expenditures'!BS173:JD173,'EBITDA and Capital Expenditures'!BS138:JD138,'Project Financing'!BR6)</f>
        <v>47116.194291628897</v>
      </c>
      <c r="BS23" s="181">
        <f>SUMIFS('EBITDA and Capital Expenditures'!BT173:JE173,'EBITDA and Capital Expenditures'!BT138:JE138,'Project Financing'!BS6)</f>
        <v>317408.30329184234</v>
      </c>
      <c r="BT23" s="181">
        <f>SUMIFS('EBITDA and Capital Expenditures'!BU173:JF173,'EBITDA and Capital Expenditures'!BU138:JF138,'Project Financing'!BT6)</f>
        <v>143291.93870650232</v>
      </c>
      <c r="BU23" s="181">
        <f>SUMIFS('EBITDA and Capital Expenditures'!BV173:JG173,'EBITDA and Capital Expenditures'!BV138:JG138,'Project Financing'!BU6)</f>
        <v>351734.45646980405</v>
      </c>
      <c r="BV23" s="181">
        <f>SUMIFS('EBITDA and Capital Expenditures'!BW173:JH173,'EBITDA and Capital Expenditures'!BW138:JH138,'Project Financing'!BV6)</f>
        <v>57909.279102124274</v>
      </c>
      <c r="BW23" s="181">
        <f>SUMIFS('EBITDA and Capital Expenditures'!BX173:JI173,'EBITDA and Capital Expenditures'!BX138:JI138,'Project Financing'!BW6)</f>
        <v>255280.68122819066</v>
      </c>
      <c r="BX23" s="181">
        <f>SUMIFS('EBITDA and Capital Expenditures'!BY173:JJ173,'EBITDA and Capital Expenditures'!BY138:JJ138,'Project Financing'!BX6)</f>
        <v>61839.503503538668</v>
      </c>
      <c r="BY23" s="181">
        <f>SUMIFS('EBITDA and Capital Expenditures'!BZ173:JK173,'EBITDA and Capital Expenditures'!BZ138:JK138,'Project Financing'!BY6)</f>
        <v>422778.71125292033</v>
      </c>
      <c r="BZ23" s="181">
        <f>SUMIFS('EBITDA and Capital Expenditures'!CA173:JL173,'EBITDA and Capital Expenditures'!CA138:JL138,'Project Financing'!BZ6)</f>
        <v>67925.183776594698</v>
      </c>
      <c r="CA23" s="181">
        <f>SUMIFS('EBITDA and Capital Expenditures'!CB173:JM173,'EBITDA and Capital Expenditures'!CB138:JM138,'Project Financing'!CA6)</f>
        <v>271796.15939551592</v>
      </c>
      <c r="CB23" s="181">
        <f>SUMIFS('EBITDA and Capital Expenditures'!CC173:JN173,'EBITDA and Capital Expenditures'!CC138:JN138,'Project Financing'!CB6)</f>
        <v>163788.29899322987</v>
      </c>
      <c r="CC23" s="181">
        <f>SUMIFS('EBITDA and Capital Expenditures'!CD173:JO173,'EBITDA and Capital Expenditures'!CD138:JO138,'Project Financing'!CC6)</f>
        <v>258523.3047586903</v>
      </c>
      <c r="CD23" s="181">
        <f>SUMIFS('EBITDA and Capital Expenditures'!CE173:JP173,'EBITDA and Capital Expenditures'!CE138:JP138,'Project Financing'!CD6)</f>
        <v>77490.401684693992</v>
      </c>
      <c r="CE23" s="181">
        <f>SUMIFS('EBITDA and Capital Expenditures'!CF173:JQ173,'EBITDA and Capital Expenditures'!CF138:JQ138,'Project Financing'!CE6)</f>
        <v>438626.2784499377</v>
      </c>
      <c r="CF23" s="181">
        <f>SUMIFS('EBITDA and Capital Expenditures'!CG173:JR173,'EBITDA and Capital Expenditures'!CG138:JR138,'Project Financing'!CF6)</f>
        <v>83971.531552001834</v>
      </c>
      <c r="CG23" s="181">
        <f>SUMIFS('EBITDA and Capital Expenditures'!CH173:JS173,'EBITDA and Capital Expenditures'!CH138:JS138,'Project Financing'!CG6)</f>
        <v>373379.02155937254</v>
      </c>
      <c r="CH23" s="181">
        <f>SUMIFS('EBITDA and Capital Expenditures'!CI173:JT173,'EBITDA and Capital Expenditures'!CI138:JT138,'Project Financing'!CH6)</f>
        <v>89713.473754867911</v>
      </c>
      <c r="CI23" s="181">
        <f>SUMIFS('EBITDA and Capital Expenditures'!CJ173:JU173,'EBITDA and Capital Expenditures'!CJ138:JU138,'Project Financing'!CI6)</f>
        <v>171351.1383843869</v>
      </c>
      <c r="CJ23" s="181">
        <f>SUMIFS('EBITDA and Capital Expenditures'!CK173:JV173,'EBITDA and Capital Expenditures'!CK138:JV138,'Project Financing'!CJ6)</f>
        <v>184586.691280514</v>
      </c>
      <c r="CK23" s="181">
        <f>SUMIFS('EBITDA and Capital Expenditures'!CL173:JW173,'EBITDA and Capital Expenditures'!CL138:JW138,'Project Financing'!CK6)</f>
        <v>455469.38654159009</v>
      </c>
      <c r="CL23" s="181">
        <f>SUMIFS('EBITDA and Capital Expenditures'!CM173:JX173,'EBITDA and Capital Expenditures'!CM138:JX138,'Project Financing'!CL6)</f>
        <v>101025.90057452023</v>
      </c>
      <c r="CM23" s="181">
        <f>SUMIFS('EBITDA and Capital Expenditures'!CN173:JY173,'EBITDA and Capital Expenditures'!CN138:JY138,'Project Financing'!CM6)</f>
        <v>385126.1904027313</v>
      </c>
      <c r="CN23" s="181">
        <f>SUMIFS('EBITDA and Capital Expenditures'!CO173:JZ173,'EBITDA and Capital Expenditures'!CO138:JZ138,'Project Financing'!CN6)</f>
        <v>107129.31355147064</v>
      </c>
      <c r="CO23" s="181">
        <f>SUMIFS('EBITDA and Capital Expenditures'!CP173:KA173,'EBITDA and Capital Expenditures'!CP138:KA138,'Project Financing'!CO6)</f>
        <v>265138.91247116029</v>
      </c>
      <c r="CP23" s="181">
        <f>SUMIFS('EBITDA and Capital Expenditures'!CQ173:KB173,'EBITDA and Capital Expenditures'!CQ138:KB138,'Project Financing'!CP6)</f>
        <v>111800.42743515968</v>
      </c>
      <c r="CQ23" s="181">
        <f>SUMIFS('EBITDA and Capital Expenditures'!CR173:KC173,'EBITDA and Capital Expenditures'!CR138:KC138,'Project Financing'!CQ6)</f>
        <v>382905.16521050036</v>
      </c>
      <c r="CR23" s="181">
        <f>SUMIFS('EBITDA and Capital Expenditures'!CS173:KD173,'EBITDA and Capital Expenditures'!CS138:KD138,'Project Financing'!CR6)</f>
        <v>209610.70926174521</v>
      </c>
      <c r="CS23" s="181">
        <f>SUMIFS('EBITDA and Capital Expenditures'!CT173:KE173,'EBITDA and Capital Expenditures'!CT138:KE138,'Project Financing'!CS6)</f>
        <v>397530.39503151178</v>
      </c>
      <c r="CT23" s="181">
        <f>SUMIFS('EBITDA and Capital Expenditures'!CU173:KF173,'EBITDA and Capital Expenditures'!CU138:KF138,'Project Financing'!CT6)</f>
        <v>125634.96075472236</v>
      </c>
      <c r="CU23" s="181">
        <f>SUMIFS('EBITDA and Capital Expenditures'!CV173:KG173,'EBITDA and Capital Expenditures'!CV138:KG138,'Project Financing'!CU6)</f>
        <v>268486.03019270301</v>
      </c>
      <c r="CV23" s="181">
        <f>SUMIFS('EBITDA and Capital Expenditures'!CW173:KH173,'EBITDA and Capital Expenditures'!CW138:KH138,'Project Financing'!CV6)</f>
        <v>130580.09412944317</v>
      </c>
      <c r="CW23" s="181">
        <f>SUMIFS('EBITDA and Capital Expenditures'!CX173:KI173,'EBITDA and Capital Expenditures'!CX138:KI138,'Project Financing'!CW6)</f>
        <v>-33013691.174743608</v>
      </c>
      <c r="CX23" s="181">
        <f>SUMIFS('EBITDA and Capital Expenditures'!CY173:KJ173,'EBITDA and Capital Expenditures'!CY138:KJ138,'Project Financing'!CX6)</f>
        <v>0</v>
      </c>
      <c r="CY23" s="181">
        <f>SUMIFS('EBITDA and Capital Expenditures'!CZ173:KK173,'EBITDA and Capital Expenditures'!CZ138:KK138,'Project Financing'!CY6)</f>
        <v>0</v>
      </c>
      <c r="CZ23" s="181">
        <f>SUMIFS('EBITDA and Capital Expenditures'!DA173:KL173,'EBITDA and Capital Expenditures'!DA138:KL138,'Project Financing'!CZ6)</f>
        <v>0</v>
      </c>
      <c r="DA23" s="181">
        <f>SUMIFS('EBITDA and Capital Expenditures'!DB173:KM173,'EBITDA and Capital Expenditures'!DB138:KM138,'Project Financing'!DA6)</f>
        <v>0</v>
      </c>
      <c r="DB23" s="181">
        <f>SUMIFS('EBITDA and Capital Expenditures'!DC173:KN173,'EBITDA and Capital Expenditures'!DC138:KN138,'Project Financing'!DB6)</f>
        <v>0</v>
      </c>
      <c r="DC23" s="181">
        <f>SUMIFS('EBITDA and Capital Expenditures'!DD173:KO173,'EBITDA and Capital Expenditures'!DD138:KO138,'Project Financing'!DC6)</f>
        <v>0</v>
      </c>
      <c r="DD23" s="181">
        <f>SUMIFS('EBITDA and Capital Expenditures'!DE173:KP173,'EBITDA and Capital Expenditures'!DE138:KP138,'Project Financing'!DD6)</f>
        <v>0</v>
      </c>
      <c r="DE23" s="181">
        <f>SUMIFS('EBITDA and Capital Expenditures'!DF173:KQ173,'EBITDA and Capital Expenditures'!DF138:KQ138,'Project Financing'!DE6)</f>
        <v>0</v>
      </c>
      <c r="DF23" s="181">
        <f>SUMIFS('EBITDA and Capital Expenditures'!DG173:KR173,'EBITDA and Capital Expenditures'!DG138:KR138,'Project Financing'!DF6)</f>
        <v>0</v>
      </c>
      <c r="DG23" s="181">
        <f>SUMIFS('EBITDA and Capital Expenditures'!DH173:KS173,'EBITDA and Capital Expenditures'!DH138:KS138,'Project Financing'!DG6)</f>
        <v>0</v>
      </c>
      <c r="DH23" s="181">
        <f>SUMIFS('EBITDA and Capital Expenditures'!DI173:KT173,'EBITDA and Capital Expenditures'!DI138:KT138,'Project Financing'!DH6)</f>
        <v>0</v>
      </c>
      <c r="DI23" s="181">
        <f>SUMIFS('EBITDA and Capital Expenditures'!DJ173:KU173,'EBITDA and Capital Expenditures'!DJ138:KU138,'Project Financing'!DI6)</f>
        <v>0</v>
      </c>
      <c r="DJ23" s="181">
        <f>SUMIFS('EBITDA and Capital Expenditures'!DK173:KV173,'EBITDA and Capital Expenditures'!DK138:KV138,'Project Financing'!DJ6)</f>
        <v>0</v>
      </c>
      <c r="DK23" s="181">
        <f>SUMIFS('EBITDA and Capital Expenditures'!DL173:KW173,'EBITDA and Capital Expenditures'!DL138:KW138,'Project Financing'!DK6)</f>
        <v>0</v>
      </c>
      <c r="DL23" s="181">
        <f>SUMIFS('EBITDA and Capital Expenditures'!DM173:KX173,'EBITDA and Capital Expenditures'!DM138:KX138,'Project Financing'!DL6)</f>
        <v>0</v>
      </c>
      <c r="DM23" s="181">
        <f>SUMIFS('EBITDA and Capital Expenditures'!DN173:KY173,'EBITDA and Capital Expenditures'!DN138:KY138,'Project Financing'!DM6)</f>
        <v>0</v>
      </c>
      <c r="DN23" s="181">
        <f>SUMIFS('EBITDA and Capital Expenditures'!DO173:KZ173,'EBITDA and Capital Expenditures'!DO138:KZ138,'Project Financing'!DN6)</f>
        <v>0</v>
      </c>
      <c r="DO23" s="181">
        <f>SUMIFS('EBITDA and Capital Expenditures'!DP173:LA173,'EBITDA and Capital Expenditures'!DP138:LA138,'Project Financing'!DO6)</f>
        <v>0</v>
      </c>
      <c r="DP23" s="181">
        <f>SUMIFS('EBITDA and Capital Expenditures'!DQ173:LB173,'EBITDA and Capital Expenditures'!DQ138:LB138,'Project Financing'!DP6)</f>
        <v>0</v>
      </c>
      <c r="DQ23" s="181">
        <f>SUMIFS('EBITDA and Capital Expenditures'!DR173:LC173,'EBITDA and Capital Expenditures'!DR138:LC138,'Project Financing'!DQ6)</f>
        <v>0</v>
      </c>
      <c r="DR23" s="181">
        <f>SUMIFS('EBITDA and Capital Expenditures'!DS173:LD173,'EBITDA and Capital Expenditures'!DS138:LD138,'Project Financing'!DR6)</f>
        <v>0</v>
      </c>
      <c r="DS23" s="181">
        <f>SUMIFS('EBITDA and Capital Expenditures'!DT173:LE173,'EBITDA and Capital Expenditures'!DT138:LE138,'Project Financing'!DS6)</f>
        <v>0</v>
      </c>
      <c r="DT23" s="181">
        <f>SUMIFS('EBITDA and Capital Expenditures'!DU173:LF173,'EBITDA and Capital Expenditures'!DU138:LF138,'Project Financing'!DT6)</f>
        <v>0</v>
      </c>
      <c r="DU23" s="181">
        <f>SUMIFS('EBITDA and Capital Expenditures'!DV173:LG173,'EBITDA and Capital Expenditures'!DV138:LG138,'Project Financing'!DU6)</f>
        <v>0</v>
      </c>
    </row>
    <row r="24" spans="1:125" x14ac:dyDescent="0.3">
      <c r="D24" s="141" t="s">
        <v>729</v>
      </c>
      <c r="H24" s="167">
        <f>ROUND(SUM(K24:DU24),0)</f>
        <v>36276509</v>
      </c>
      <c r="J24" s="59"/>
      <c r="K24" s="181">
        <f>SUMIF('EBITDA and Capital Expenditures'!$138:$138,'Project Financing'!K$6,'EBITDA and Capital Expenditures'!33:33)</f>
        <v>570739.17808211979</v>
      </c>
      <c r="L24" s="181">
        <f>SUMIF('EBITDA and Capital Expenditures'!$138:$138,'Project Financing'!L$6,'EBITDA and Capital Expenditures'!33:33)</f>
        <v>694238.54084273742</v>
      </c>
      <c r="M24" s="181">
        <f>SUMIF('EBITDA and Capital Expenditures'!$138:$138,'Project Financing'!M$6,'EBITDA and Capital Expenditures'!33:33)</f>
        <v>773111.22956116009</v>
      </c>
      <c r="N24" s="181">
        <f>SUMIF('EBITDA and Capital Expenditures'!$138:$138,'Project Financing'!N$6,'EBITDA and Capital Expenditures'!33:33)</f>
        <v>829896.90062583028</v>
      </c>
      <c r="O24" s="181">
        <f>SUMIF('EBITDA and Capital Expenditures'!$138:$138,'Project Financing'!O$6,'EBITDA and Capital Expenditures'!33:33)</f>
        <v>872845.5218421407</v>
      </c>
      <c r="P24" s="181">
        <f>SUMIF('EBITDA and Capital Expenditures'!$138:$138,'Project Financing'!P$6,'EBITDA and Capital Expenditures'!33:33)</f>
        <v>906090.85753989767</v>
      </c>
      <c r="Q24" s="181">
        <f>SUMIF('EBITDA and Capital Expenditures'!$138:$138,'Project Financing'!Q$6,'EBITDA and Capital Expenditures'!33:33)</f>
        <v>932074.43399040913</v>
      </c>
      <c r="R24" s="181">
        <f>SUMIF('EBITDA and Capital Expenditures'!$138:$138,'Project Financing'!R$6,'EBITDA and Capital Expenditures'!33:33)</f>
        <v>952394.02339630667</v>
      </c>
      <c r="S24" s="181">
        <f>SUMIF('EBITDA and Capital Expenditures'!$138:$138,'Project Financing'!S$6,'EBITDA and Capital Expenditures'!33:33)</f>
        <v>968170.15074940771</v>
      </c>
      <c r="T24" s="181">
        <f>SUMIF('EBITDA and Capital Expenditures'!$138:$138,'Project Financing'!T$6,'EBITDA and Capital Expenditures'!33:33)</f>
        <v>980227.79974543769</v>
      </c>
      <c r="U24" s="181">
        <f>SUMIF('EBITDA and Capital Expenditures'!$138:$138,'Project Financing'!U$6,'EBITDA and Capital Expenditures'!33:33)</f>
        <v>989195.94135981856</v>
      </c>
      <c r="V24" s="181">
        <f>SUMIF('EBITDA and Capital Expenditures'!$138:$138,'Project Financing'!V$6,'EBITDA and Capital Expenditures'!33:33)</f>
        <v>995566.41775563883</v>
      </c>
      <c r="W24" s="181">
        <f>SUMIF('EBITDA and Capital Expenditures'!$138:$138,'Project Financing'!W$6,'EBITDA and Capital Expenditures'!33:33)</f>
        <v>999731.02621913294</v>
      </c>
      <c r="X24" s="181">
        <f>SUMIF('EBITDA and Capital Expenditures'!$138:$138,'Project Financing'!X$6,'EBITDA and Capital Expenditures'!33:33)</f>
        <v>1002006.1291841287</v>
      </c>
      <c r="Y24" s="181">
        <f>SUMIF('EBITDA and Capital Expenditures'!$138:$138,'Project Financing'!Y$6,'EBITDA and Capital Expenditures'!33:33)</f>
        <v>1002649.7327180228</v>
      </c>
      <c r="Z24" s="181">
        <f>SUMIF('EBITDA and Capital Expenditures'!$138:$138,'Project Financing'!Z$6,'EBITDA and Capital Expenditures'!33:33)</f>
        <v>1001873.8024663263</v>
      </c>
      <c r="AA24" s="181">
        <f>SUMIF('EBITDA and Capital Expenditures'!$138:$138,'Project Financing'!AA$6,'EBITDA and Capital Expenditures'!33:33)</f>
        <v>999853.4420975449</v>
      </c>
      <c r="AB24" s="181">
        <f>SUMIF('EBITDA and Capital Expenditures'!$138:$138,'Project Financing'!AB$6,'EBITDA and Capital Expenditures'!33:33)</f>
        <v>996733.92663385905</v>
      </c>
      <c r="AC24" s="181">
        <f>SUMIF('EBITDA and Capital Expenditures'!$138:$138,'Project Financing'!AC$6,'EBITDA and Capital Expenditures'!33:33)</f>
        <v>992636.21830835368</v>
      </c>
      <c r="AD24" s="181">
        <f>SUMIF('EBITDA and Capital Expenditures'!$138:$138,'Project Financing'!AD$6,'EBITDA and Capital Expenditures'!33:33)</f>
        <v>987661.37470194791</v>
      </c>
      <c r="AE24" s="181">
        <f>SUMIF('EBITDA and Capital Expenditures'!$138:$138,'Project Financing'!AE$6,'EBITDA and Capital Expenditures'!33:33)</f>
        <v>981894.124680012</v>
      </c>
      <c r="AF24" s="181">
        <f>SUMIF('EBITDA and Capital Expenditures'!$138:$138,'Project Financing'!AF$6,'EBITDA and Capital Expenditures'!33:33)</f>
        <v>975405.80266850092</v>
      </c>
      <c r="AG24" s="181">
        <f>SUMIF('EBITDA and Capital Expenditures'!$138:$138,'Project Financing'!AG$6,'EBITDA and Capital Expenditures'!33:33)</f>
        <v>968256.77667024825</v>
      </c>
      <c r="AH24" s="181">
        <f>SUMIF('EBITDA and Capital Expenditures'!$138:$138,'Project Financing'!AH$6,'EBITDA and Capital Expenditures'!33:33)</f>
        <v>960498.46882048331</v>
      </c>
      <c r="AI24" s="181">
        <f>SUMIF('EBITDA and Capital Expenditures'!$138:$138,'Project Financing'!AI$6,'EBITDA and Capital Expenditures'!33:33)</f>
        <v>952175.04245191743</v>
      </c>
      <c r="AJ24" s="181">
        <f>SUMIF('EBITDA and Capital Expenditures'!$138:$138,'Project Financing'!AJ$6,'EBITDA and Capital Expenditures'!33:33)</f>
        <v>943324.81243616401</v>
      </c>
      <c r="AK24" s="181">
        <f>SUMIF('EBITDA and Capital Expenditures'!$138:$138,'Project Financing'!AK$6,'EBITDA and Capital Expenditures'!33:33)</f>
        <v>933981.4233924438</v>
      </c>
      <c r="AL24" s="181">
        <f>SUMIF('EBITDA and Capital Expenditures'!$138:$138,'Project Financing'!AL$6,'EBITDA and Capital Expenditures'!33:33)</f>
        <v>924174.83154899348</v>
      </c>
      <c r="AM24" s="181">
        <f>SUMIF('EBITDA and Capital Expenditures'!$138:$138,'Project Financing'!AM$6,'EBITDA and Capital Expenditures'!33:33)</f>
        <v>913932.11953203927</v>
      </c>
      <c r="AN24" s="181">
        <f>SUMIF('EBITDA and Capital Expenditures'!$138:$138,'Project Financing'!AN$6,'EBITDA and Capital Expenditures'!33:33)</f>
        <v>903278.16843356902</v>
      </c>
      <c r="AO24" s="181">
        <f>SUMIF('EBITDA and Capital Expenditures'!$138:$138,'Project Financing'!AO$6,'EBITDA and Capital Expenditures'!33:33)</f>
        <v>892236.20770008012</v>
      </c>
      <c r="AP24" s="181">
        <f>SUMIF('EBITDA and Capital Expenditures'!$138:$138,'Project Financing'!AP$6,'EBITDA and Capital Expenditures'!33:33)</f>
        <v>880828.26037097257</v>
      </c>
      <c r="AQ24" s="181">
        <f>SUMIF('EBITDA and Capital Expenditures'!$138:$138,'Project Financing'!AQ$6,'EBITDA and Capital Expenditures'!33:33)</f>
        <v>869075.49875951861</v>
      </c>
      <c r="AR24" s="181">
        <f>SUMIF('EBITDA and Capital Expenditures'!$138:$138,'Project Financing'!AR$6,'EBITDA and Capital Expenditures'!33:33)</f>
        <v>856998.5236610272</v>
      </c>
      <c r="AS24" s="181">
        <f>SUMIF('EBITDA and Capital Expenditures'!$138:$138,'Project Financing'!AS$6,'EBITDA and Capital Expenditures'!33:33)</f>
        <v>844617.57848719251</v>
      </c>
      <c r="AT24" s="181">
        <f>SUMIF('EBITDA and Capital Expenditures'!$138:$138,'Project Financing'!AT$6,'EBITDA and Capital Expenditures'!33:33)</f>
        <v>831952.7082887335</v>
      </c>
      <c r="AU24" s="181">
        <f>SUMIF('EBITDA and Capital Expenditures'!$138:$138,'Project Financing'!AU$6,'EBITDA and Capital Expenditures'!33:33)</f>
        <v>819023.87238767615</v>
      </c>
      <c r="AV24" s="181">
        <f>SUMIF('EBITDA and Capital Expenditures'!$138:$138,'Project Financing'!AV$6,'EBITDA and Capital Expenditures'!33:33)</f>
        <v>805851.0182579807</v>
      </c>
      <c r="AW24" s="181">
        <f>SUMIF('EBITDA and Capital Expenditures'!$138:$138,'Project Financing'!AW$6,'EBITDA and Capital Expenditures'!33:33)</f>
        <v>792454.12334076082</v>
      </c>
      <c r="AX24" s="181">
        <f>SUMIF('EBITDA and Capital Expenditures'!$138:$138,'Project Financing'!AX$6,'EBITDA and Capital Expenditures'!33:33)</f>
        <v>778853.21063738049</v>
      </c>
      <c r="AY24" s="198">
        <f>SUMIF('EBITDA and Capital Expenditures'!$138:$138,'Project Financing'!AY$6,'EBITDA and Capital Expenditures'!33:33)</f>
        <v>0</v>
      </c>
      <c r="AZ24" s="181">
        <f>SUMIF('EBITDA and Capital Expenditures'!$138:$138,'Project Financing'!AZ$6,'EBITDA and Capital Expenditures'!33:33)</f>
        <v>0</v>
      </c>
      <c r="BA24" s="181">
        <f>SUMIF('EBITDA and Capital Expenditures'!$138:$138,'Project Financing'!BA$6,'EBITDA and Capital Expenditures'!33:33)</f>
        <v>0</v>
      </c>
      <c r="BB24" s="181">
        <f>SUMIF('EBITDA and Capital Expenditures'!$138:$138,'Project Financing'!BB$6,'EBITDA and Capital Expenditures'!33:33)</f>
        <v>0</v>
      </c>
      <c r="BC24" s="181">
        <f>SUMIF('EBITDA and Capital Expenditures'!$138:$138,'Project Financing'!BC$6,'EBITDA and Capital Expenditures'!33:33)</f>
        <v>0</v>
      </c>
      <c r="BD24" s="181">
        <f>SUMIF('EBITDA and Capital Expenditures'!$138:$138,'Project Financing'!BD$6,'EBITDA and Capital Expenditures'!33:33)</f>
        <v>0</v>
      </c>
      <c r="BE24" s="181">
        <f>SUMIF('EBITDA and Capital Expenditures'!$138:$138,'Project Financing'!BE$6,'EBITDA and Capital Expenditures'!33:33)</f>
        <v>0</v>
      </c>
      <c r="BF24" s="181">
        <f>SUMIF('EBITDA and Capital Expenditures'!$138:$138,'Project Financing'!BF$6,'EBITDA and Capital Expenditures'!33:33)</f>
        <v>0</v>
      </c>
      <c r="BG24" s="181">
        <f>SUMIF('EBITDA and Capital Expenditures'!$138:$138,'Project Financing'!BG$6,'EBITDA and Capital Expenditures'!33:33)</f>
        <v>0</v>
      </c>
      <c r="BH24" s="181">
        <f>SUMIF('EBITDA and Capital Expenditures'!$138:$138,'Project Financing'!BH$6,'EBITDA and Capital Expenditures'!33:33)</f>
        <v>0</v>
      </c>
      <c r="BI24" s="181">
        <f>SUMIF('EBITDA and Capital Expenditures'!$138:$138,'Project Financing'!BI$6,'EBITDA and Capital Expenditures'!33:33)</f>
        <v>0</v>
      </c>
      <c r="BJ24" s="181">
        <f>SUMIF('EBITDA and Capital Expenditures'!$138:$138,'Project Financing'!BJ$6,'EBITDA and Capital Expenditures'!33:33)</f>
        <v>0</v>
      </c>
      <c r="BK24" s="181">
        <f>SUMIF('EBITDA and Capital Expenditures'!$138:$138,'Project Financing'!BK$6,'EBITDA and Capital Expenditures'!33:33)</f>
        <v>0</v>
      </c>
      <c r="BL24" s="181">
        <f>SUMIF('EBITDA and Capital Expenditures'!$138:$138,'Project Financing'!BL$6,'EBITDA and Capital Expenditures'!33:33)</f>
        <v>0</v>
      </c>
      <c r="BM24" s="181">
        <f>SUMIF('EBITDA and Capital Expenditures'!$138:$138,'Project Financing'!BM$6,'EBITDA and Capital Expenditures'!33:33)</f>
        <v>0</v>
      </c>
      <c r="BN24" s="181">
        <f>SUMIF('EBITDA and Capital Expenditures'!$138:$138,'Project Financing'!BN$6,'EBITDA and Capital Expenditures'!33:33)</f>
        <v>0</v>
      </c>
      <c r="BO24" s="181">
        <f>SUMIF('EBITDA and Capital Expenditures'!$138:$138,'Project Financing'!BO$6,'EBITDA and Capital Expenditures'!33:33)</f>
        <v>0</v>
      </c>
      <c r="BP24" s="181">
        <f>SUMIF('EBITDA and Capital Expenditures'!$138:$138,'Project Financing'!BP$6,'EBITDA and Capital Expenditures'!33:33)</f>
        <v>0</v>
      </c>
      <c r="BQ24" s="181">
        <f>SUMIF('EBITDA and Capital Expenditures'!$138:$138,'Project Financing'!BQ$6,'EBITDA and Capital Expenditures'!33:33)</f>
        <v>0</v>
      </c>
      <c r="BR24" s="181">
        <f>SUMIF('EBITDA and Capital Expenditures'!$138:$138,'Project Financing'!BR$6,'EBITDA and Capital Expenditures'!33:33)</f>
        <v>0</v>
      </c>
      <c r="BS24" s="181">
        <f>SUMIF('EBITDA and Capital Expenditures'!$138:$138,'Project Financing'!BS$6,'EBITDA and Capital Expenditures'!33:33)</f>
        <v>0</v>
      </c>
      <c r="BT24" s="181">
        <f>SUMIF('EBITDA and Capital Expenditures'!$138:$138,'Project Financing'!BT$6,'EBITDA and Capital Expenditures'!33:33)</f>
        <v>0</v>
      </c>
      <c r="BU24" s="181">
        <f>SUMIF('EBITDA and Capital Expenditures'!$138:$138,'Project Financing'!BU$6,'EBITDA and Capital Expenditures'!33:33)</f>
        <v>0</v>
      </c>
      <c r="BV24" s="181">
        <f>SUMIF('EBITDA and Capital Expenditures'!$138:$138,'Project Financing'!BV$6,'EBITDA and Capital Expenditures'!33:33)</f>
        <v>0</v>
      </c>
      <c r="BW24" s="181">
        <f>SUMIF('EBITDA and Capital Expenditures'!$138:$138,'Project Financing'!BW$6,'EBITDA and Capital Expenditures'!33:33)</f>
        <v>0</v>
      </c>
      <c r="BX24" s="181">
        <f>SUMIF('EBITDA and Capital Expenditures'!$138:$138,'Project Financing'!BX$6,'EBITDA and Capital Expenditures'!33:33)</f>
        <v>0</v>
      </c>
      <c r="BY24" s="181">
        <f>SUMIF('EBITDA and Capital Expenditures'!$138:$138,'Project Financing'!BY$6,'EBITDA and Capital Expenditures'!33:33)</f>
        <v>0</v>
      </c>
      <c r="BZ24" s="181">
        <f>SUMIF('EBITDA and Capital Expenditures'!$138:$138,'Project Financing'!BZ$6,'EBITDA and Capital Expenditures'!33:33)</f>
        <v>0</v>
      </c>
      <c r="CA24" s="181">
        <f>SUMIF('EBITDA and Capital Expenditures'!$138:$138,'Project Financing'!CA$6,'EBITDA and Capital Expenditures'!33:33)</f>
        <v>0</v>
      </c>
      <c r="CB24" s="181">
        <f>SUMIF('EBITDA and Capital Expenditures'!$138:$138,'Project Financing'!CB$6,'EBITDA and Capital Expenditures'!33:33)</f>
        <v>0</v>
      </c>
      <c r="CC24" s="181">
        <f>SUMIF('EBITDA and Capital Expenditures'!$138:$138,'Project Financing'!CC$6,'EBITDA and Capital Expenditures'!33:33)</f>
        <v>0</v>
      </c>
      <c r="CD24" s="181">
        <f>SUMIF('EBITDA and Capital Expenditures'!$138:$138,'Project Financing'!CD$6,'EBITDA and Capital Expenditures'!33:33)</f>
        <v>0</v>
      </c>
      <c r="CE24" s="181">
        <f>SUMIF('EBITDA and Capital Expenditures'!$138:$138,'Project Financing'!CE$6,'EBITDA and Capital Expenditures'!33:33)</f>
        <v>0</v>
      </c>
      <c r="CF24" s="181">
        <f>SUMIF('EBITDA and Capital Expenditures'!$138:$138,'Project Financing'!CF$6,'EBITDA and Capital Expenditures'!33:33)</f>
        <v>0</v>
      </c>
      <c r="CG24" s="181">
        <f>SUMIF('EBITDA and Capital Expenditures'!$138:$138,'Project Financing'!CG$6,'EBITDA and Capital Expenditures'!33:33)</f>
        <v>0</v>
      </c>
      <c r="CH24" s="181">
        <f>SUMIF('EBITDA and Capital Expenditures'!$138:$138,'Project Financing'!CH$6,'EBITDA and Capital Expenditures'!33:33)</f>
        <v>0</v>
      </c>
      <c r="CI24" s="181">
        <f>SUMIF('EBITDA and Capital Expenditures'!$138:$138,'Project Financing'!CI$6,'EBITDA and Capital Expenditures'!33:33)</f>
        <v>0</v>
      </c>
      <c r="CJ24" s="181">
        <f>SUMIF('EBITDA and Capital Expenditures'!$138:$138,'Project Financing'!CJ$6,'EBITDA and Capital Expenditures'!33:33)</f>
        <v>0</v>
      </c>
      <c r="CK24" s="181">
        <f>SUMIF('EBITDA and Capital Expenditures'!$138:$138,'Project Financing'!CK$6,'EBITDA and Capital Expenditures'!33:33)</f>
        <v>0</v>
      </c>
      <c r="CL24" s="181">
        <f>SUMIF('EBITDA and Capital Expenditures'!$138:$138,'Project Financing'!CL$6,'EBITDA and Capital Expenditures'!33:33)</f>
        <v>0</v>
      </c>
      <c r="CM24" s="181">
        <f>SUMIF('EBITDA and Capital Expenditures'!$138:$138,'Project Financing'!CM$6,'EBITDA and Capital Expenditures'!33:33)</f>
        <v>0</v>
      </c>
      <c r="CN24" s="181">
        <f>SUMIF('EBITDA and Capital Expenditures'!$138:$138,'Project Financing'!CN$6,'EBITDA and Capital Expenditures'!33:33)</f>
        <v>0</v>
      </c>
      <c r="CO24" s="181">
        <f>SUMIF('EBITDA and Capital Expenditures'!$138:$138,'Project Financing'!CO$6,'EBITDA and Capital Expenditures'!33:33)</f>
        <v>0</v>
      </c>
      <c r="CP24" s="181">
        <f>SUMIF('EBITDA and Capital Expenditures'!$138:$138,'Project Financing'!CP$6,'EBITDA and Capital Expenditures'!33:33)</f>
        <v>0</v>
      </c>
      <c r="CQ24" s="181">
        <f>SUMIF('EBITDA and Capital Expenditures'!$138:$138,'Project Financing'!CQ$6,'EBITDA and Capital Expenditures'!33:33)</f>
        <v>0</v>
      </c>
      <c r="CR24" s="181">
        <f>SUMIF('EBITDA and Capital Expenditures'!$138:$138,'Project Financing'!CR$6,'EBITDA and Capital Expenditures'!33:33)</f>
        <v>0</v>
      </c>
      <c r="CS24" s="181">
        <f>SUMIF('EBITDA and Capital Expenditures'!$138:$138,'Project Financing'!CS$6,'EBITDA and Capital Expenditures'!33:33)</f>
        <v>0</v>
      </c>
      <c r="CT24" s="181">
        <f>SUMIF('EBITDA and Capital Expenditures'!$138:$138,'Project Financing'!CT$6,'EBITDA and Capital Expenditures'!33:33)</f>
        <v>0</v>
      </c>
      <c r="CU24" s="181">
        <f>SUMIF('EBITDA and Capital Expenditures'!$138:$138,'Project Financing'!CU$6,'EBITDA and Capital Expenditures'!33:33)</f>
        <v>0</v>
      </c>
      <c r="CV24" s="181">
        <f>SUMIF('EBITDA and Capital Expenditures'!$138:$138,'Project Financing'!CV$6,'EBITDA and Capital Expenditures'!33:33)</f>
        <v>0</v>
      </c>
      <c r="CW24" s="181">
        <f>SUMIF('EBITDA and Capital Expenditures'!$138:$138,'Project Financing'!CW$6,'EBITDA and Capital Expenditures'!33:33)</f>
        <v>0</v>
      </c>
      <c r="CX24" s="181">
        <f>SUMIF('EBITDA and Capital Expenditures'!$138:$138,'Project Financing'!CX$6,'EBITDA and Capital Expenditures'!33:33)</f>
        <v>0</v>
      </c>
      <c r="CY24" s="181">
        <f>SUMIF('EBITDA and Capital Expenditures'!$138:$138,'Project Financing'!CY$6,'EBITDA and Capital Expenditures'!33:33)</f>
        <v>0</v>
      </c>
      <c r="CZ24" s="181">
        <f>SUMIF('EBITDA and Capital Expenditures'!$138:$138,'Project Financing'!CZ$6,'EBITDA and Capital Expenditures'!33:33)</f>
        <v>0</v>
      </c>
      <c r="DA24" s="181">
        <f>SUMIF('EBITDA and Capital Expenditures'!$138:$138,'Project Financing'!DA$6,'EBITDA and Capital Expenditures'!33:33)</f>
        <v>0</v>
      </c>
      <c r="DB24" s="181">
        <f>SUMIF('EBITDA and Capital Expenditures'!$138:$138,'Project Financing'!DB$6,'EBITDA and Capital Expenditures'!33:33)</f>
        <v>0</v>
      </c>
      <c r="DC24" s="181">
        <f>SUMIF('EBITDA and Capital Expenditures'!$138:$138,'Project Financing'!DC$6,'EBITDA and Capital Expenditures'!33:33)</f>
        <v>0</v>
      </c>
      <c r="DD24" s="181">
        <f>SUMIF('EBITDA and Capital Expenditures'!$138:$138,'Project Financing'!DD$6,'EBITDA and Capital Expenditures'!33:33)</f>
        <v>0</v>
      </c>
      <c r="DE24" s="181">
        <f>SUMIF('EBITDA and Capital Expenditures'!$138:$138,'Project Financing'!DE$6,'EBITDA and Capital Expenditures'!33:33)</f>
        <v>0</v>
      </c>
      <c r="DF24" s="181">
        <f>SUMIF('EBITDA and Capital Expenditures'!$138:$138,'Project Financing'!DF$6,'EBITDA and Capital Expenditures'!33:33)</f>
        <v>0</v>
      </c>
      <c r="DG24" s="181">
        <f>SUMIF('EBITDA and Capital Expenditures'!$138:$138,'Project Financing'!DG$6,'EBITDA and Capital Expenditures'!33:33)</f>
        <v>0</v>
      </c>
      <c r="DH24" s="181">
        <f>SUMIF('EBITDA and Capital Expenditures'!$138:$138,'Project Financing'!DH$6,'EBITDA and Capital Expenditures'!33:33)</f>
        <v>0</v>
      </c>
      <c r="DI24" s="181">
        <f>SUMIF('EBITDA and Capital Expenditures'!$138:$138,'Project Financing'!DI$6,'EBITDA and Capital Expenditures'!33:33)</f>
        <v>0</v>
      </c>
      <c r="DJ24" s="181">
        <f>SUMIF('EBITDA and Capital Expenditures'!$138:$138,'Project Financing'!DJ$6,'EBITDA and Capital Expenditures'!33:33)</f>
        <v>0</v>
      </c>
      <c r="DK24" s="181">
        <f>SUMIF('EBITDA and Capital Expenditures'!$138:$138,'Project Financing'!DK$6,'EBITDA and Capital Expenditures'!33:33)</f>
        <v>0</v>
      </c>
      <c r="DL24" s="181">
        <f>SUMIF('EBITDA and Capital Expenditures'!$138:$138,'Project Financing'!DL$6,'EBITDA and Capital Expenditures'!33:33)</f>
        <v>0</v>
      </c>
      <c r="DM24" s="181">
        <f>SUMIF('EBITDA and Capital Expenditures'!$138:$138,'Project Financing'!DM$6,'EBITDA and Capital Expenditures'!33:33)</f>
        <v>0</v>
      </c>
      <c r="DN24" s="181">
        <f>SUMIF('EBITDA and Capital Expenditures'!$138:$138,'Project Financing'!DN$6,'EBITDA and Capital Expenditures'!33:33)</f>
        <v>0</v>
      </c>
      <c r="DO24" s="181">
        <f>SUMIF('EBITDA and Capital Expenditures'!$138:$138,'Project Financing'!DO$6,'EBITDA and Capital Expenditures'!33:33)</f>
        <v>0</v>
      </c>
      <c r="DP24" s="181">
        <f>SUMIF('EBITDA and Capital Expenditures'!$138:$138,'Project Financing'!DP$6,'EBITDA and Capital Expenditures'!33:33)</f>
        <v>0</v>
      </c>
      <c r="DQ24" s="181">
        <f>SUMIF('EBITDA and Capital Expenditures'!$138:$138,'Project Financing'!DQ$6,'EBITDA and Capital Expenditures'!33:33)</f>
        <v>0</v>
      </c>
      <c r="DR24" s="181">
        <f>SUMIF('EBITDA and Capital Expenditures'!$138:$138,'Project Financing'!DR$6,'EBITDA and Capital Expenditures'!33:33)</f>
        <v>0</v>
      </c>
      <c r="DS24" s="181">
        <f>SUMIF('EBITDA and Capital Expenditures'!$138:$138,'Project Financing'!DS$6,'EBITDA and Capital Expenditures'!33:33)</f>
        <v>0</v>
      </c>
      <c r="DT24" s="181">
        <f>SUMIF('EBITDA and Capital Expenditures'!$138:$138,'Project Financing'!DT$6,'EBITDA and Capital Expenditures'!33:33)</f>
        <v>0</v>
      </c>
      <c r="DU24" s="181">
        <f>SUMIF('EBITDA and Capital Expenditures'!$138:$138,'Project Financing'!DU$6,'EBITDA and Capital Expenditures'!33:33)</f>
        <v>0</v>
      </c>
    </row>
    <row r="25" spans="1:125" x14ac:dyDescent="0.3">
      <c r="D25" s="141" t="s">
        <v>730</v>
      </c>
      <c r="H25" s="167">
        <f ca="1">ROUND(SUM(K25:DU25),0)</f>
        <v>36276509</v>
      </c>
      <c r="I25" s="126" t="b">
        <f ca="1">H25=H24</f>
        <v>1</v>
      </c>
      <c r="J25" s="58" t="str">
        <f ca="1">IF(I25=FALSE,H25-H24,"")</f>
        <v/>
      </c>
      <c r="K25" s="181">
        <f ca="1">SUMIF('EBITDA and Capital Expenditures'!$138:$138,'Project Financing'!K$6,'EBITDA and Capital Expenditures'!35:35)</f>
        <v>0</v>
      </c>
      <c r="L25" s="181">
        <f ca="1">SUMIF('EBITDA and Capital Expenditures'!$138:$138,'Project Financing'!L$6,'EBITDA and Capital Expenditures'!35:35)</f>
        <v>0</v>
      </c>
      <c r="M25" s="181">
        <f ca="1">SUMIF('EBITDA and Capital Expenditures'!$138:$138,'Project Financing'!M$6,'EBITDA and Capital Expenditures'!35:35)</f>
        <v>570739.17808211979</v>
      </c>
      <c r="N25" s="181">
        <f ca="1">SUMIF('EBITDA and Capital Expenditures'!$138:$138,'Project Financing'!N$6,'EBITDA and Capital Expenditures'!35:35)</f>
        <v>694238.54084273742</v>
      </c>
      <c r="O25" s="181">
        <f ca="1">SUMIF('EBITDA and Capital Expenditures'!$138:$138,'Project Financing'!O$6,'EBITDA and Capital Expenditures'!35:35)</f>
        <v>773111.22956116009</v>
      </c>
      <c r="P25" s="181">
        <f ca="1">SUMIF('EBITDA and Capital Expenditures'!$138:$138,'Project Financing'!P$6,'EBITDA and Capital Expenditures'!35:35)</f>
        <v>829896.90062583028</v>
      </c>
      <c r="Q25" s="181">
        <f ca="1">SUMIF('EBITDA and Capital Expenditures'!$138:$138,'Project Financing'!Q$6,'EBITDA and Capital Expenditures'!35:35)</f>
        <v>872845.5218421407</v>
      </c>
      <c r="R25" s="181">
        <f ca="1">SUMIF('EBITDA and Capital Expenditures'!$138:$138,'Project Financing'!R$6,'EBITDA and Capital Expenditures'!35:35)</f>
        <v>906090.85753989767</v>
      </c>
      <c r="S25" s="181">
        <f ca="1">SUMIF('EBITDA and Capital Expenditures'!$138:$138,'Project Financing'!S$6,'EBITDA and Capital Expenditures'!35:35)</f>
        <v>932074.43399040913</v>
      </c>
      <c r="T25" s="181">
        <f ca="1">SUMIF('EBITDA and Capital Expenditures'!$138:$138,'Project Financing'!T$6,'EBITDA and Capital Expenditures'!35:35)</f>
        <v>952394.02339630667</v>
      </c>
      <c r="U25" s="181">
        <f ca="1">SUMIF('EBITDA and Capital Expenditures'!$138:$138,'Project Financing'!U$6,'EBITDA and Capital Expenditures'!35:35)</f>
        <v>968170.15074940771</v>
      </c>
      <c r="V25" s="181">
        <f ca="1">SUMIF('EBITDA and Capital Expenditures'!$138:$138,'Project Financing'!V$6,'EBITDA and Capital Expenditures'!35:35)</f>
        <v>980227.79974543769</v>
      </c>
      <c r="W25" s="181">
        <f ca="1">SUMIF('EBITDA and Capital Expenditures'!$138:$138,'Project Financing'!W$6,'EBITDA and Capital Expenditures'!35:35)</f>
        <v>989195.94135981856</v>
      </c>
      <c r="X25" s="181">
        <f ca="1">SUMIF('EBITDA and Capital Expenditures'!$138:$138,'Project Financing'!X$6,'EBITDA and Capital Expenditures'!35:35)</f>
        <v>995566.41775563883</v>
      </c>
      <c r="Y25" s="181">
        <f ca="1">SUMIF('EBITDA and Capital Expenditures'!$138:$138,'Project Financing'!Y$6,'EBITDA and Capital Expenditures'!35:35)</f>
        <v>999731.02621913294</v>
      </c>
      <c r="Z25" s="181">
        <f ca="1">SUMIF('EBITDA and Capital Expenditures'!$138:$138,'Project Financing'!Z$6,'EBITDA and Capital Expenditures'!35:35)</f>
        <v>1002006.1291841287</v>
      </c>
      <c r="AA25" s="181">
        <f ca="1">SUMIF('EBITDA and Capital Expenditures'!$138:$138,'Project Financing'!AA$6,'EBITDA and Capital Expenditures'!35:35)</f>
        <v>1002649.7327180228</v>
      </c>
      <c r="AB25" s="181">
        <f ca="1">SUMIF('EBITDA and Capital Expenditures'!$138:$138,'Project Financing'!AB$6,'EBITDA and Capital Expenditures'!35:35)</f>
        <v>1001873.8024663263</v>
      </c>
      <c r="AC25" s="181">
        <f ca="1">SUMIF('EBITDA and Capital Expenditures'!$138:$138,'Project Financing'!AC$6,'EBITDA and Capital Expenditures'!35:35)</f>
        <v>999853.4420975449</v>
      </c>
      <c r="AD25" s="181">
        <f ca="1">SUMIF('EBITDA and Capital Expenditures'!$138:$138,'Project Financing'!AD$6,'EBITDA and Capital Expenditures'!35:35)</f>
        <v>996733.92663385905</v>
      </c>
      <c r="AE25" s="181">
        <f ca="1">SUMIF('EBITDA and Capital Expenditures'!$138:$138,'Project Financing'!AE$6,'EBITDA and Capital Expenditures'!35:35)</f>
        <v>992636.21830835368</v>
      </c>
      <c r="AF25" s="181">
        <f ca="1">SUMIF('EBITDA and Capital Expenditures'!$138:$138,'Project Financing'!AF$6,'EBITDA and Capital Expenditures'!35:35)</f>
        <v>987661.37470194791</v>
      </c>
      <c r="AG25" s="181">
        <f ca="1">SUMIF('EBITDA and Capital Expenditures'!$138:$138,'Project Financing'!AG$6,'EBITDA and Capital Expenditures'!35:35)</f>
        <v>981894.124680012</v>
      </c>
      <c r="AH25" s="181">
        <f ca="1">SUMIF('EBITDA and Capital Expenditures'!$138:$138,'Project Financing'!AH$6,'EBITDA and Capital Expenditures'!35:35)</f>
        <v>975405.80266850092</v>
      </c>
      <c r="AI25" s="181">
        <f ca="1">SUMIF('EBITDA and Capital Expenditures'!$138:$138,'Project Financing'!AI$6,'EBITDA and Capital Expenditures'!35:35)</f>
        <v>968256.77667024825</v>
      </c>
      <c r="AJ25" s="181">
        <f ca="1">SUMIF('EBITDA and Capital Expenditures'!$138:$138,'Project Financing'!AJ$6,'EBITDA and Capital Expenditures'!35:35)</f>
        <v>960498.46882048331</v>
      </c>
      <c r="AK25" s="181">
        <f ca="1">SUMIF('EBITDA and Capital Expenditures'!$138:$138,'Project Financing'!AK$6,'EBITDA and Capital Expenditures'!35:35)</f>
        <v>952175.04245191743</v>
      </c>
      <c r="AL25" s="181">
        <f ca="1">SUMIF('EBITDA and Capital Expenditures'!$138:$138,'Project Financing'!AL$6,'EBITDA and Capital Expenditures'!35:35)</f>
        <v>943324.81243616401</v>
      </c>
      <c r="AM25" s="181">
        <f ca="1">SUMIF('EBITDA and Capital Expenditures'!$138:$138,'Project Financing'!AM$6,'EBITDA and Capital Expenditures'!35:35)</f>
        <v>933981.4233924438</v>
      </c>
      <c r="AN25" s="181">
        <f ca="1">SUMIF('EBITDA and Capital Expenditures'!$138:$138,'Project Financing'!AN$6,'EBITDA and Capital Expenditures'!35:35)</f>
        <v>924174.83154899348</v>
      </c>
      <c r="AO25" s="181">
        <f ca="1">SUMIF('EBITDA and Capital Expenditures'!$138:$138,'Project Financing'!AO$6,'EBITDA and Capital Expenditures'!35:35)</f>
        <v>913932.11953203927</v>
      </c>
      <c r="AP25" s="181">
        <f ca="1">SUMIF('EBITDA and Capital Expenditures'!$138:$138,'Project Financing'!AP$6,'EBITDA and Capital Expenditures'!35:35)</f>
        <v>903278.16843356902</v>
      </c>
      <c r="AQ25" s="181">
        <f ca="1">SUMIF('EBITDA and Capital Expenditures'!$138:$138,'Project Financing'!AQ$6,'EBITDA and Capital Expenditures'!35:35)</f>
        <v>892236.20770008012</v>
      </c>
      <c r="AR25" s="181">
        <f ca="1">SUMIF('EBITDA and Capital Expenditures'!$138:$138,'Project Financing'!AR$6,'EBITDA and Capital Expenditures'!35:35)</f>
        <v>880828.26037097257</v>
      </c>
      <c r="AS25" s="181">
        <f ca="1">SUMIF('EBITDA and Capital Expenditures'!$138:$138,'Project Financing'!AS$6,'EBITDA and Capital Expenditures'!35:35)</f>
        <v>869075.49875951861</v>
      </c>
      <c r="AT25" s="181">
        <f ca="1">SUMIF('EBITDA and Capital Expenditures'!$138:$138,'Project Financing'!AT$6,'EBITDA and Capital Expenditures'!35:35)</f>
        <v>856998.5236610272</v>
      </c>
      <c r="AU25" s="181">
        <f ca="1">SUMIF('EBITDA and Capital Expenditures'!$138:$138,'Project Financing'!AU$6,'EBITDA and Capital Expenditures'!35:35)</f>
        <v>844617.57848719251</v>
      </c>
      <c r="AV25" s="181">
        <f ca="1">SUMIF('EBITDA and Capital Expenditures'!$138:$138,'Project Financing'!AV$6,'EBITDA and Capital Expenditures'!35:35)</f>
        <v>831952.7082887335</v>
      </c>
      <c r="AW25" s="181">
        <f ca="1">SUMIF('EBITDA and Capital Expenditures'!$138:$138,'Project Financing'!AW$6,'EBITDA and Capital Expenditures'!35:35)</f>
        <v>819023.87238767615</v>
      </c>
      <c r="AX25" s="181">
        <f ca="1">SUMIF('EBITDA and Capital Expenditures'!$138:$138,'Project Financing'!AX$6,'EBITDA and Capital Expenditures'!35:35)</f>
        <v>805851.0182579807</v>
      </c>
      <c r="AY25" s="198">
        <f ca="1">SUMIF('EBITDA and Capital Expenditures'!$138:$138,'Project Financing'!AY$6,'EBITDA and Capital Expenditures'!35:35)</f>
        <v>1571307.3339781412</v>
      </c>
      <c r="AZ25" s="181">
        <f ca="1">SUMIF('EBITDA and Capital Expenditures'!$138:$138,'Project Financing'!AZ$6,'EBITDA and Capital Expenditures'!35:35)</f>
        <v>0</v>
      </c>
      <c r="BA25" s="181">
        <f ca="1">SUMIF('EBITDA and Capital Expenditures'!$138:$138,'Project Financing'!BA$6,'EBITDA and Capital Expenditures'!35:35)</f>
        <v>0</v>
      </c>
      <c r="BB25" s="181">
        <f ca="1">SUMIF('EBITDA and Capital Expenditures'!$138:$138,'Project Financing'!BB$6,'EBITDA and Capital Expenditures'!35:35)</f>
        <v>0</v>
      </c>
      <c r="BC25" s="181">
        <f ca="1">SUMIF('EBITDA and Capital Expenditures'!$138:$138,'Project Financing'!BC$6,'EBITDA and Capital Expenditures'!35:35)</f>
        <v>0</v>
      </c>
      <c r="BD25" s="181">
        <f ca="1">SUMIF('EBITDA and Capital Expenditures'!$138:$138,'Project Financing'!BD$6,'EBITDA and Capital Expenditures'!35:35)</f>
        <v>0</v>
      </c>
      <c r="BE25" s="181">
        <f ca="1">SUMIF('EBITDA and Capital Expenditures'!$138:$138,'Project Financing'!BE$6,'EBITDA and Capital Expenditures'!35:35)</f>
        <v>0</v>
      </c>
      <c r="BF25" s="181">
        <f ca="1">SUMIF('EBITDA and Capital Expenditures'!$138:$138,'Project Financing'!BF$6,'EBITDA and Capital Expenditures'!35:35)</f>
        <v>0</v>
      </c>
      <c r="BG25" s="181">
        <f ca="1">SUMIF('EBITDA and Capital Expenditures'!$138:$138,'Project Financing'!BG$6,'EBITDA and Capital Expenditures'!35:35)</f>
        <v>0</v>
      </c>
      <c r="BH25" s="181">
        <f ca="1">SUMIF('EBITDA and Capital Expenditures'!$138:$138,'Project Financing'!BH$6,'EBITDA and Capital Expenditures'!35:35)</f>
        <v>0</v>
      </c>
      <c r="BI25" s="181">
        <f ca="1">SUMIF('EBITDA and Capital Expenditures'!$138:$138,'Project Financing'!BI$6,'EBITDA and Capital Expenditures'!35:35)</f>
        <v>0</v>
      </c>
      <c r="BJ25" s="181">
        <f ca="1">SUMIF('EBITDA and Capital Expenditures'!$138:$138,'Project Financing'!BJ$6,'EBITDA and Capital Expenditures'!35:35)</f>
        <v>0</v>
      </c>
      <c r="BK25" s="181">
        <f ca="1">SUMIF('EBITDA and Capital Expenditures'!$138:$138,'Project Financing'!BK$6,'EBITDA and Capital Expenditures'!35:35)</f>
        <v>0</v>
      </c>
      <c r="BL25" s="181">
        <f ca="1">SUMIF('EBITDA and Capital Expenditures'!$138:$138,'Project Financing'!BL$6,'EBITDA and Capital Expenditures'!35:35)</f>
        <v>0</v>
      </c>
      <c r="BM25" s="181">
        <f ca="1">SUMIF('EBITDA and Capital Expenditures'!$138:$138,'Project Financing'!BM$6,'EBITDA and Capital Expenditures'!35:35)</f>
        <v>0</v>
      </c>
      <c r="BN25" s="181">
        <f ca="1">SUMIF('EBITDA and Capital Expenditures'!$138:$138,'Project Financing'!BN$6,'EBITDA and Capital Expenditures'!35:35)</f>
        <v>0</v>
      </c>
      <c r="BO25" s="181">
        <f ca="1">SUMIF('EBITDA and Capital Expenditures'!$138:$138,'Project Financing'!BO$6,'EBITDA and Capital Expenditures'!35:35)</f>
        <v>0</v>
      </c>
      <c r="BP25" s="181">
        <f ca="1">SUMIF('EBITDA and Capital Expenditures'!$138:$138,'Project Financing'!BP$6,'EBITDA and Capital Expenditures'!35:35)</f>
        <v>0</v>
      </c>
      <c r="BQ25" s="181">
        <f ca="1">SUMIF('EBITDA and Capital Expenditures'!$138:$138,'Project Financing'!BQ$6,'EBITDA and Capital Expenditures'!35:35)</f>
        <v>0</v>
      </c>
      <c r="BR25" s="181">
        <f ca="1">SUMIF('EBITDA and Capital Expenditures'!$138:$138,'Project Financing'!BR$6,'EBITDA and Capital Expenditures'!35:35)</f>
        <v>0</v>
      </c>
      <c r="BS25" s="181">
        <f ca="1">SUMIF('EBITDA and Capital Expenditures'!$138:$138,'Project Financing'!BS$6,'EBITDA and Capital Expenditures'!35:35)</f>
        <v>0</v>
      </c>
      <c r="BT25" s="181">
        <f ca="1">SUMIF('EBITDA and Capital Expenditures'!$138:$138,'Project Financing'!BT$6,'EBITDA and Capital Expenditures'!35:35)</f>
        <v>0</v>
      </c>
      <c r="BU25" s="181">
        <f ca="1">SUMIF('EBITDA and Capital Expenditures'!$138:$138,'Project Financing'!BU$6,'EBITDA and Capital Expenditures'!35:35)</f>
        <v>0</v>
      </c>
      <c r="BV25" s="181">
        <f ca="1">SUMIF('EBITDA and Capital Expenditures'!$138:$138,'Project Financing'!BV$6,'EBITDA and Capital Expenditures'!35:35)</f>
        <v>0</v>
      </c>
      <c r="BW25" s="181">
        <f ca="1">SUMIF('EBITDA and Capital Expenditures'!$138:$138,'Project Financing'!BW$6,'EBITDA and Capital Expenditures'!35:35)</f>
        <v>0</v>
      </c>
      <c r="BX25" s="181">
        <f ca="1">SUMIF('EBITDA and Capital Expenditures'!$138:$138,'Project Financing'!BX$6,'EBITDA and Capital Expenditures'!35:35)</f>
        <v>0</v>
      </c>
      <c r="BY25" s="181">
        <f ca="1">SUMIF('EBITDA and Capital Expenditures'!$138:$138,'Project Financing'!BY$6,'EBITDA and Capital Expenditures'!35:35)</f>
        <v>0</v>
      </c>
      <c r="BZ25" s="181">
        <f ca="1">SUMIF('EBITDA and Capital Expenditures'!$138:$138,'Project Financing'!BZ$6,'EBITDA and Capital Expenditures'!35:35)</f>
        <v>0</v>
      </c>
      <c r="CA25" s="181">
        <f ca="1">SUMIF('EBITDA and Capital Expenditures'!$138:$138,'Project Financing'!CA$6,'EBITDA and Capital Expenditures'!35:35)</f>
        <v>0</v>
      </c>
      <c r="CB25" s="181">
        <f ca="1">SUMIF('EBITDA and Capital Expenditures'!$138:$138,'Project Financing'!CB$6,'EBITDA and Capital Expenditures'!35:35)</f>
        <v>0</v>
      </c>
      <c r="CC25" s="181">
        <f ca="1">SUMIF('EBITDA and Capital Expenditures'!$138:$138,'Project Financing'!CC$6,'EBITDA and Capital Expenditures'!35:35)</f>
        <v>0</v>
      </c>
      <c r="CD25" s="181">
        <f ca="1">SUMIF('EBITDA and Capital Expenditures'!$138:$138,'Project Financing'!CD$6,'EBITDA and Capital Expenditures'!35:35)</f>
        <v>0</v>
      </c>
      <c r="CE25" s="181">
        <f ca="1">SUMIF('EBITDA and Capital Expenditures'!$138:$138,'Project Financing'!CE$6,'EBITDA and Capital Expenditures'!35:35)</f>
        <v>0</v>
      </c>
      <c r="CF25" s="181">
        <f ca="1">SUMIF('EBITDA and Capital Expenditures'!$138:$138,'Project Financing'!CF$6,'EBITDA and Capital Expenditures'!35:35)</f>
        <v>0</v>
      </c>
      <c r="CG25" s="181">
        <f ca="1">SUMIF('EBITDA and Capital Expenditures'!$138:$138,'Project Financing'!CG$6,'EBITDA and Capital Expenditures'!35:35)</f>
        <v>0</v>
      </c>
      <c r="CH25" s="181">
        <f ca="1">SUMIF('EBITDA and Capital Expenditures'!$138:$138,'Project Financing'!CH$6,'EBITDA and Capital Expenditures'!35:35)</f>
        <v>0</v>
      </c>
      <c r="CI25" s="181">
        <f ca="1">SUMIF('EBITDA and Capital Expenditures'!$138:$138,'Project Financing'!CI$6,'EBITDA and Capital Expenditures'!35:35)</f>
        <v>0</v>
      </c>
      <c r="CJ25" s="181">
        <f ca="1">SUMIF('EBITDA and Capital Expenditures'!$138:$138,'Project Financing'!CJ$6,'EBITDA and Capital Expenditures'!35:35)</f>
        <v>0</v>
      </c>
      <c r="CK25" s="181">
        <f ca="1">SUMIF('EBITDA and Capital Expenditures'!$138:$138,'Project Financing'!CK$6,'EBITDA and Capital Expenditures'!35:35)</f>
        <v>0</v>
      </c>
      <c r="CL25" s="181">
        <f ca="1">SUMIF('EBITDA and Capital Expenditures'!$138:$138,'Project Financing'!CL$6,'EBITDA and Capital Expenditures'!35:35)</f>
        <v>0</v>
      </c>
      <c r="CM25" s="181">
        <f ca="1">SUMIF('EBITDA and Capital Expenditures'!$138:$138,'Project Financing'!CM$6,'EBITDA and Capital Expenditures'!35:35)</f>
        <v>0</v>
      </c>
      <c r="CN25" s="181">
        <f ca="1">SUMIF('EBITDA and Capital Expenditures'!$138:$138,'Project Financing'!CN$6,'EBITDA and Capital Expenditures'!35:35)</f>
        <v>0</v>
      </c>
      <c r="CO25" s="181">
        <f ca="1">SUMIF('EBITDA and Capital Expenditures'!$138:$138,'Project Financing'!CO$6,'EBITDA and Capital Expenditures'!35:35)</f>
        <v>0</v>
      </c>
      <c r="CP25" s="181">
        <f ca="1">SUMIF('EBITDA and Capital Expenditures'!$138:$138,'Project Financing'!CP$6,'EBITDA and Capital Expenditures'!35:35)</f>
        <v>0</v>
      </c>
      <c r="CQ25" s="181">
        <f ca="1">SUMIF('EBITDA and Capital Expenditures'!$138:$138,'Project Financing'!CQ$6,'EBITDA and Capital Expenditures'!35:35)</f>
        <v>0</v>
      </c>
      <c r="CR25" s="181">
        <f ca="1">SUMIF('EBITDA and Capital Expenditures'!$138:$138,'Project Financing'!CR$6,'EBITDA and Capital Expenditures'!35:35)</f>
        <v>0</v>
      </c>
      <c r="CS25" s="181">
        <f ca="1">SUMIF('EBITDA and Capital Expenditures'!$138:$138,'Project Financing'!CS$6,'EBITDA and Capital Expenditures'!35:35)</f>
        <v>0</v>
      </c>
      <c r="CT25" s="181">
        <f ca="1">SUMIF('EBITDA and Capital Expenditures'!$138:$138,'Project Financing'!CT$6,'EBITDA and Capital Expenditures'!35:35)</f>
        <v>0</v>
      </c>
      <c r="CU25" s="181">
        <f ca="1">SUMIF('EBITDA and Capital Expenditures'!$138:$138,'Project Financing'!CU$6,'EBITDA and Capital Expenditures'!35:35)</f>
        <v>0</v>
      </c>
      <c r="CV25" s="181">
        <f ca="1">SUMIF('EBITDA and Capital Expenditures'!$138:$138,'Project Financing'!CV$6,'EBITDA and Capital Expenditures'!35:35)</f>
        <v>0</v>
      </c>
      <c r="CW25" s="181">
        <f ca="1">SUMIF('EBITDA and Capital Expenditures'!$138:$138,'Project Financing'!CW$6,'EBITDA and Capital Expenditures'!35:35)</f>
        <v>0</v>
      </c>
      <c r="CX25" s="181">
        <f ca="1">SUMIF('EBITDA and Capital Expenditures'!$138:$138,'Project Financing'!CX$6,'EBITDA and Capital Expenditures'!35:35)</f>
        <v>0</v>
      </c>
      <c r="CY25" s="181">
        <f ca="1">SUMIF('EBITDA and Capital Expenditures'!$138:$138,'Project Financing'!CY$6,'EBITDA and Capital Expenditures'!35:35)</f>
        <v>0</v>
      </c>
      <c r="CZ25" s="181">
        <f ca="1">SUMIF('EBITDA and Capital Expenditures'!$138:$138,'Project Financing'!CZ$6,'EBITDA and Capital Expenditures'!35:35)</f>
        <v>0</v>
      </c>
      <c r="DA25" s="181">
        <f ca="1">SUMIF('EBITDA and Capital Expenditures'!$138:$138,'Project Financing'!DA$6,'EBITDA and Capital Expenditures'!35:35)</f>
        <v>0</v>
      </c>
      <c r="DB25" s="181">
        <f ca="1">SUMIF('EBITDA and Capital Expenditures'!$138:$138,'Project Financing'!DB$6,'EBITDA and Capital Expenditures'!35:35)</f>
        <v>0</v>
      </c>
      <c r="DC25" s="181">
        <f ca="1">SUMIF('EBITDA and Capital Expenditures'!$138:$138,'Project Financing'!DC$6,'EBITDA and Capital Expenditures'!35:35)</f>
        <v>0</v>
      </c>
      <c r="DD25" s="181">
        <f ca="1">SUMIF('EBITDA and Capital Expenditures'!$138:$138,'Project Financing'!DD$6,'EBITDA and Capital Expenditures'!35:35)</f>
        <v>0</v>
      </c>
      <c r="DE25" s="181">
        <f ca="1">SUMIF('EBITDA and Capital Expenditures'!$138:$138,'Project Financing'!DE$6,'EBITDA and Capital Expenditures'!35:35)</f>
        <v>0</v>
      </c>
      <c r="DF25" s="181">
        <f ca="1">SUMIF('EBITDA and Capital Expenditures'!$138:$138,'Project Financing'!DF$6,'EBITDA and Capital Expenditures'!35:35)</f>
        <v>0</v>
      </c>
      <c r="DG25" s="181">
        <f ca="1">SUMIF('EBITDA and Capital Expenditures'!$138:$138,'Project Financing'!DG$6,'EBITDA and Capital Expenditures'!35:35)</f>
        <v>0</v>
      </c>
      <c r="DH25" s="181">
        <f ca="1">SUMIF('EBITDA and Capital Expenditures'!$138:$138,'Project Financing'!DH$6,'EBITDA and Capital Expenditures'!35:35)</f>
        <v>0</v>
      </c>
      <c r="DI25" s="181">
        <f ca="1">SUMIF('EBITDA and Capital Expenditures'!$138:$138,'Project Financing'!DI$6,'EBITDA and Capital Expenditures'!35:35)</f>
        <v>0</v>
      </c>
      <c r="DJ25" s="181">
        <f ca="1">SUMIF('EBITDA and Capital Expenditures'!$138:$138,'Project Financing'!DJ$6,'EBITDA and Capital Expenditures'!35:35)</f>
        <v>0</v>
      </c>
      <c r="DK25" s="181">
        <f ca="1">SUMIF('EBITDA and Capital Expenditures'!$138:$138,'Project Financing'!DK$6,'EBITDA and Capital Expenditures'!35:35)</f>
        <v>0</v>
      </c>
      <c r="DL25" s="181">
        <f ca="1">SUMIF('EBITDA and Capital Expenditures'!$138:$138,'Project Financing'!DL$6,'EBITDA and Capital Expenditures'!35:35)</f>
        <v>0</v>
      </c>
      <c r="DM25" s="181">
        <f ca="1">SUMIF('EBITDA and Capital Expenditures'!$138:$138,'Project Financing'!DM$6,'EBITDA and Capital Expenditures'!35:35)</f>
        <v>0</v>
      </c>
      <c r="DN25" s="181">
        <f ca="1">SUMIF('EBITDA and Capital Expenditures'!$138:$138,'Project Financing'!DN$6,'EBITDA and Capital Expenditures'!35:35)</f>
        <v>0</v>
      </c>
      <c r="DO25" s="181">
        <f ca="1">SUMIF('EBITDA and Capital Expenditures'!$138:$138,'Project Financing'!DO$6,'EBITDA and Capital Expenditures'!35:35)</f>
        <v>0</v>
      </c>
      <c r="DP25" s="181">
        <f ca="1">SUMIF('EBITDA and Capital Expenditures'!$138:$138,'Project Financing'!DP$6,'EBITDA and Capital Expenditures'!35:35)</f>
        <v>0</v>
      </c>
      <c r="DQ25" s="181">
        <f ca="1">SUMIF('EBITDA and Capital Expenditures'!$138:$138,'Project Financing'!DQ$6,'EBITDA and Capital Expenditures'!35:35)</f>
        <v>0</v>
      </c>
      <c r="DR25" s="181">
        <f ca="1">SUMIF('EBITDA and Capital Expenditures'!$138:$138,'Project Financing'!DR$6,'EBITDA and Capital Expenditures'!35:35)</f>
        <v>0</v>
      </c>
      <c r="DS25" s="181">
        <f ca="1">SUMIF('EBITDA and Capital Expenditures'!$138:$138,'Project Financing'!DS$6,'EBITDA and Capital Expenditures'!35:35)</f>
        <v>0</v>
      </c>
      <c r="DT25" s="181">
        <f ca="1">SUMIF('EBITDA and Capital Expenditures'!$138:$138,'Project Financing'!DT$6,'EBITDA and Capital Expenditures'!35:35)</f>
        <v>0</v>
      </c>
      <c r="DU25" s="181">
        <f ca="1">SUMIF('EBITDA and Capital Expenditures'!$138:$138,'Project Financing'!DU$6,'EBITDA and Capital Expenditures'!35:35)</f>
        <v>0</v>
      </c>
    </row>
    <row r="26" spans="1:125" x14ac:dyDescent="0.3">
      <c r="D26" s="141" t="s">
        <v>726</v>
      </c>
      <c r="H26" s="58"/>
      <c r="J26" s="59"/>
      <c r="K26" s="181">
        <f>SUMIFS('EBITDA and Capital Expenditures'!L20:GW20,'EBITDA and Capital Expenditures'!L138:GW138,'Project Financing'!K6)</f>
        <v>0</v>
      </c>
      <c r="L26" s="181">
        <f>SUMIFS('EBITDA and Capital Expenditures'!M20:GX20,'EBITDA and Capital Expenditures'!M138:GX138,'Project Financing'!L6)</f>
        <v>0</v>
      </c>
      <c r="M26" s="181">
        <f>SUMIFS('EBITDA and Capital Expenditures'!N20:GY20,'EBITDA and Capital Expenditures'!N138:GY138,'Project Financing'!M6)</f>
        <v>0</v>
      </c>
      <c r="N26" s="181">
        <f>SUMIFS('EBITDA and Capital Expenditures'!O20:GZ20,'EBITDA and Capital Expenditures'!O138:GZ138,'Project Financing'!N6)</f>
        <v>0</v>
      </c>
      <c r="O26" s="181">
        <f>SUMIFS('EBITDA and Capital Expenditures'!P20:HA20,'EBITDA and Capital Expenditures'!P138:HA138,'Project Financing'!O6)</f>
        <v>0</v>
      </c>
      <c r="P26" s="181">
        <f>SUMIFS('EBITDA and Capital Expenditures'!Q20:HB20,'EBITDA and Capital Expenditures'!Q138:HB138,'Project Financing'!P6)</f>
        <v>0</v>
      </c>
      <c r="Q26" s="181">
        <f>SUMIFS('EBITDA and Capital Expenditures'!R20:HC20,'EBITDA and Capital Expenditures'!R138:HC138,'Project Financing'!Q6)</f>
        <v>0</v>
      </c>
      <c r="R26" s="181">
        <f>SUMIFS('EBITDA and Capital Expenditures'!S20:HD20,'EBITDA and Capital Expenditures'!S138:HD138,'Project Financing'!R6)</f>
        <v>0</v>
      </c>
      <c r="S26" s="181">
        <f>SUMIFS('EBITDA and Capital Expenditures'!T20:HE20,'EBITDA and Capital Expenditures'!T138:HE138,'Project Financing'!S6)</f>
        <v>0</v>
      </c>
      <c r="T26" s="181">
        <f>SUMIFS('EBITDA and Capital Expenditures'!U20:HF20,'EBITDA and Capital Expenditures'!U138:HF138,'Project Financing'!T6)</f>
        <v>0</v>
      </c>
      <c r="U26" s="181">
        <f>SUMIFS('EBITDA and Capital Expenditures'!V20:HG20,'EBITDA and Capital Expenditures'!V138:HG138,'Project Financing'!U6)</f>
        <v>0</v>
      </c>
      <c r="V26" s="181">
        <f>SUMIFS('EBITDA and Capital Expenditures'!W20:HH20,'EBITDA and Capital Expenditures'!W138:HH138,'Project Financing'!V6)</f>
        <v>0</v>
      </c>
      <c r="W26" s="181">
        <f>SUMIFS('EBITDA and Capital Expenditures'!X20:HI20,'EBITDA and Capital Expenditures'!X138:HI138,'Project Financing'!W6)</f>
        <v>0</v>
      </c>
      <c r="X26" s="181">
        <f>SUMIFS('EBITDA and Capital Expenditures'!Y20:HJ20,'EBITDA and Capital Expenditures'!Y138:HJ138,'Project Financing'!X6)</f>
        <v>0</v>
      </c>
      <c r="Y26" s="181">
        <f>SUMIFS('EBITDA and Capital Expenditures'!Z20:HK20,'EBITDA and Capital Expenditures'!Z138:HK138,'Project Financing'!Y6)</f>
        <v>0</v>
      </c>
      <c r="Z26" s="181">
        <f>SUMIFS('EBITDA and Capital Expenditures'!AA20:HL20,'EBITDA and Capital Expenditures'!AA138:HL138,'Project Financing'!Z6)</f>
        <v>0</v>
      </c>
      <c r="AA26" s="181">
        <f>SUMIFS('EBITDA and Capital Expenditures'!AB20:HM20,'EBITDA and Capital Expenditures'!AB138:HM138,'Project Financing'!AA6)</f>
        <v>0</v>
      </c>
      <c r="AB26" s="181">
        <f>SUMIFS('EBITDA and Capital Expenditures'!AC20:HN20,'EBITDA and Capital Expenditures'!AC138:HN138,'Project Financing'!AB6)</f>
        <v>0</v>
      </c>
      <c r="AC26" s="181">
        <f>SUMIFS('EBITDA and Capital Expenditures'!AD20:HO20,'EBITDA and Capital Expenditures'!AD138:HO138,'Project Financing'!AC6)</f>
        <v>0</v>
      </c>
      <c r="AD26" s="181">
        <f>SUMIFS('EBITDA and Capital Expenditures'!AE20:HP20,'EBITDA and Capital Expenditures'!AE138:HP138,'Project Financing'!AD6)</f>
        <v>0</v>
      </c>
      <c r="AE26" s="181">
        <f>SUMIFS('EBITDA and Capital Expenditures'!AF20:HQ20,'EBITDA and Capital Expenditures'!AF138:HQ138,'Project Financing'!AE6)</f>
        <v>0</v>
      </c>
      <c r="AF26" s="181">
        <f>SUMIFS('EBITDA and Capital Expenditures'!AG20:HR20,'EBITDA and Capital Expenditures'!AG138:HR138,'Project Financing'!AF6)</f>
        <v>0</v>
      </c>
      <c r="AG26" s="181">
        <f>SUMIFS('EBITDA and Capital Expenditures'!AH20:HS20,'EBITDA and Capital Expenditures'!AH138:HS138,'Project Financing'!AG6)</f>
        <v>0</v>
      </c>
      <c r="AH26" s="181">
        <f>SUMIFS('EBITDA and Capital Expenditures'!AI20:HT20,'EBITDA and Capital Expenditures'!AI138:HT138,'Project Financing'!AH6)</f>
        <v>0</v>
      </c>
      <c r="AI26" s="181">
        <f>SUMIFS('EBITDA and Capital Expenditures'!AJ20:HU20,'EBITDA and Capital Expenditures'!AJ138:HU138,'Project Financing'!AI6)</f>
        <v>0</v>
      </c>
      <c r="AJ26" s="181">
        <f>SUMIFS('EBITDA and Capital Expenditures'!AK20:HV20,'EBITDA and Capital Expenditures'!AK138:HV138,'Project Financing'!AJ6)</f>
        <v>0</v>
      </c>
      <c r="AK26" s="181">
        <f>SUMIFS('EBITDA and Capital Expenditures'!AL20:HW20,'EBITDA and Capital Expenditures'!AL138:HW138,'Project Financing'!AK6)</f>
        <v>0</v>
      </c>
      <c r="AL26" s="181">
        <f>SUMIFS('EBITDA and Capital Expenditures'!AM20:HX20,'EBITDA and Capital Expenditures'!AM138:HX138,'Project Financing'!AL6)</f>
        <v>0</v>
      </c>
      <c r="AM26" s="181">
        <f>SUMIFS('EBITDA and Capital Expenditures'!AN20:HY20,'EBITDA and Capital Expenditures'!AN138:HY138,'Project Financing'!AM6)</f>
        <v>0</v>
      </c>
      <c r="AN26" s="181">
        <f>SUMIFS('EBITDA and Capital Expenditures'!AO20:HZ20,'EBITDA and Capital Expenditures'!AO138:HZ138,'Project Financing'!AN6)</f>
        <v>0</v>
      </c>
      <c r="AO26" s="181">
        <f>SUMIFS('EBITDA and Capital Expenditures'!AP20:IA20,'EBITDA and Capital Expenditures'!AP138:IA138,'Project Financing'!AO6)</f>
        <v>0</v>
      </c>
      <c r="AP26" s="181">
        <f>SUMIFS('EBITDA and Capital Expenditures'!AQ20:IB20,'EBITDA and Capital Expenditures'!AQ138:IB138,'Project Financing'!AP6)</f>
        <v>0</v>
      </c>
      <c r="AQ26" s="181">
        <f>SUMIFS('EBITDA and Capital Expenditures'!AR20:IC20,'EBITDA and Capital Expenditures'!AR138:IC138,'Project Financing'!AQ6)</f>
        <v>0</v>
      </c>
      <c r="AR26" s="181">
        <f>SUMIFS('EBITDA and Capital Expenditures'!AS20:ID20,'EBITDA and Capital Expenditures'!AS138:ID138,'Project Financing'!AR6)</f>
        <v>0</v>
      </c>
      <c r="AS26" s="181">
        <f>SUMIFS('EBITDA and Capital Expenditures'!AT20:IE20,'EBITDA and Capital Expenditures'!AT138:IE138,'Project Financing'!AS6)</f>
        <v>0</v>
      </c>
      <c r="AT26" s="181">
        <f>SUMIFS('EBITDA and Capital Expenditures'!AU20:IF20,'EBITDA and Capital Expenditures'!AU138:IF138,'Project Financing'!AT6)</f>
        <v>0</v>
      </c>
      <c r="AU26" s="181">
        <f>SUMIFS('EBITDA and Capital Expenditures'!AV20:IG20,'EBITDA and Capital Expenditures'!AV138:IG138,'Project Financing'!AU6)</f>
        <v>0</v>
      </c>
      <c r="AV26" s="181">
        <f>SUMIFS('EBITDA and Capital Expenditures'!AW20:IH20,'EBITDA and Capital Expenditures'!AW138:IH138,'Project Financing'!AV6)</f>
        <v>0</v>
      </c>
      <c r="AW26" s="181">
        <f>SUMIFS('EBITDA and Capital Expenditures'!AX20:II20,'EBITDA and Capital Expenditures'!AX138:II138,'Project Financing'!AW6)</f>
        <v>0</v>
      </c>
      <c r="AX26" s="181">
        <f>SUMIFS('EBITDA and Capital Expenditures'!AY20:IJ20,'EBITDA and Capital Expenditures'!AY138:IJ138,'Project Financing'!AX6)</f>
        <v>0</v>
      </c>
      <c r="AY26" s="198">
        <f>SUMIFS('EBITDA and Capital Expenditures'!AZ20:IK20,'EBITDA and Capital Expenditures'!AZ138:IK138,'Project Financing'!AY6)</f>
        <v>1042560</v>
      </c>
      <c r="AZ26" s="181">
        <f>SUMIFS('EBITDA and Capital Expenditures'!BA20:IL20,'EBITDA and Capital Expenditures'!BA138:IL138,'Project Financing'!AZ6)</f>
        <v>1059840</v>
      </c>
      <c r="BA26" s="181">
        <f>SUMIFS('EBITDA and Capital Expenditures'!BB20:IM20,'EBITDA and Capital Expenditures'!BB138:IM138,'Project Financing'!BA6)</f>
        <v>1042560</v>
      </c>
      <c r="BB26" s="181">
        <f>SUMIFS('EBITDA and Capital Expenditures'!BC20:IN20,'EBITDA and Capital Expenditures'!BC138:IN138,'Project Financing'!BB6)</f>
        <v>1059840</v>
      </c>
      <c r="BC26" s="181">
        <f>SUMIFS('EBITDA and Capital Expenditures'!BD20:IO20,'EBITDA and Capital Expenditures'!BD138:IO138,'Project Financing'!BC6)</f>
        <v>1048320</v>
      </c>
      <c r="BD26" s="181">
        <f>SUMIFS('EBITDA and Capital Expenditures'!BE20:IP20,'EBITDA and Capital Expenditures'!BE138:IP138,'Project Financing'!BD6)</f>
        <v>1059840</v>
      </c>
      <c r="BE26" s="181">
        <f>SUMIFS('EBITDA and Capital Expenditures'!BF20:IQ20,'EBITDA and Capital Expenditures'!BF138:IQ138,'Project Financing'!BE6)</f>
        <v>1042560</v>
      </c>
      <c r="BF26" s="181">
        <f>SUMIFS('EBITDA and Capital Expenditures'!BG20:IR20,'EBITDA and Capital Expenditures'!BG138:IR138,'Project Financing'!BF6)</f>
        <v>1059840</v>
      </c>
      <c r="BG26" s="181">
        <f>SUMIFS('EBITDA and Capital Expenditures'!BH20:IS20,'EBITDA and Capital Expenditures'!BH138:IS138,'Project Financing'!BG6)</f>
        <v>1042560</v>
      </c>
      <c r="BH26" s="181">
        <f>SUMIFS('EBITDA and Capital Expenditures'!BI20:IT20,'EBITDA and Capital Expenditures'!BI138:IT138,'Project Financing'!BH6)</f>
        <v>1059840</v>
      </c>
      <c r="BI26" s="181">
        <f>SUMIFS('EBITDA and Capital Expenditures'!BJ20:IU20,'EBITDA and Capital Expenditures'!BJ138:IU138,'Project Financing'!BI6)</f>
        <v>1042560</v>
      </c>
      <c r="BJ26" s="181">
        <f>SUMIFS('EBITDA and Capital Expenditures'!BK20:IV20,'EBITDA and Capital Expenditures'!BK138:IV138,'Project Financing'!BJ6)</f>
        <v>1059840</v>
      </c>
      <c r="BK26" s="181">
        <f>SUMIFS('EBITDA and Capital Expenditures'!BL20:IW20,'EBITDA and Capital Expenditures'!BL138:IW138,'Project Financing'!BK6)</f>
        <v>1048320</v>
      </c>
      <c r="BL26" s="181">
        <f>SUMIFS('EBITDA and Capital Expenditures'!BM20:IX20,'EBITDA and Capital Expenditures'!BM138:IX138,'Project Financing'!BL6)</f>
        <v>1059840</v>
      </c>
      <c r="BM26" s="181">
        <f>SUMIFS('EBITDA and Capital Expenditures'!BN20:IY20,'EBITDA and Capital Expenditures'!BN138:IY138,'Project Financing'!BM6)</f>
        <v>1042560</v>
      </c>
      <c r="BN26" s="181">
        <f>SUMIFS('EBITDA and Capital Expenditures'!BO20:IZ20,'EBITDA and Capital Expenditures'!BO138:IZ138,'Project Financing'!BN6)</f>
        <v>1059840</v>
      </c>
      <c r="BO26" s="181">
        <f>SUMIFS('EBITDA and Capital Expenditures'!BP20:JA20,'EBITDA and Capital Expenditures'!BP138:JA138,'Project Financing'!BO6)</f>
        <v>1042560</v>
      </c>
      <c r="BP26" s="181">
        <f>SUMIFS('EBITDA and Capital Expenditures'!BQ20:JB20,'EBITDA and Capital Expenditures'!BQ138:JB138,'Project Financing'!BP6)</f>
        <v>1059840</v>
      </c>
      <c r="BQ26" s="181">
        <f>SUMIFS('EBITDA and Capital Expenditures'!BR20:JC20,'EBITDA and Capital Expenditures'!BR138:JC138,'Project Financing'!BQ6)</f>
        <v>1042560</v>
      </c>
      <c r="BR26" s="181">
        <f>SUMIFS('EBITDA and Capital Expenditures'!BS20:JD20,'EBITDA and Capital Expenditures'!BS138:JD138,'Project Financing'!BR6)</f>
        <v>1059840</v>
      </c>
      <c r="BS26" s="181">
        <f>SUMIFS('EBITDA and Capital Expenditures'!BT20:JE20,'EBITDA and Capital Expenditures'!BT138:JE138,'Project Financing'!BS6)</f>
        <v>1048320</v>
      </c>
      <c r="BT26" s="181">
        <f>SUMIFS('EBITDA and Capital Expenditures'!BU20:JF20,'EBITDA and Capital Expenditures'!BU138:JF138,'Project Financing'!BT6)</f>
        <v>1059840</v>
      </c>
      <c r="BU26" s="181">
        <f>SUMIFS('EBITDA and Capital Expenditures'!BV20:JG20,'EBITDA and Capital Expenditures'!BV138:JG138,'Project Financing'!BU6)</f>
        <v>1042560</v>
      </c>
      <c r="BV26" s="181">
        <f>SUMIFS('EBITDA and Capital Expenditures'!BW20:JH20,'EBITDA and Capital Expenditures'!BW138:JH138,'Project Financing'!BV6)</f>
        <v>1059840</v>
      </c>
      <c r="BW26" s="181">
        <f>SUMIFS('EBITDA and Capital Expenditures'!BX20:JI20,'EBITDA and Capital Expenditures'!BX138:JI138,'Project Financing'!BW6)</f>
        <v>1042560</v>
      </c>
      <c r="BX26" s="181">
        <f>SUMIFS('EBITDA and Capital Expenditures'!BY20:JJ20,'EBITDA and Capital Expenditures'!BY138:JJ138,'Project Financing'!BX6)</f>
        <v>1059840</v>
      </c>
      <c r="BY26" s="181">
        <f>SUMIFS('EBITDA and Capital Expenditures'!BZ20:JK20,'EBITDA and Capital Expenditures'!BZ138:JK138,'Project Financing'!BY6)</f>
        <v>1042560</v>
      </c>
      <c r="BZ26" s="181">
        <f>SUMIFS('EBITDA and Capital Expenditures'!CA20:JL20,'EBITDA and Capital Expenditures'!CA138:JL138,'Project Financing'!BZ6)</f>
        <v>1059840</v>
      </c>
      <c r="CA26" s="181">
        <f>SUMIFS('EBITDA and Capital Expenditures'!CB20:JM20,'EBITDA and Capital Expenditures'!CB138:JM138,'Project Financing'!CA6)</f>
        <v>1048320</v>
      </c>
      <c r="CB26" s="181">
        <f>SUMIFS('EBITDA and Capital Expenditures'!CC20:JN20,'EBITDA and Capital Expenditures'!CC138:JN138,'Project Financing'!CB6)</f>
        <v>1059840</v>
      </c>
      <c r="CC26" s="181">
        <f>SUMIFS('EBITDA and Capital Expenditures'!CD20:JO20,'EBITDA and Capital Expenditures'!CD138:JO138,'Project Financing'!CC6)</f>
        <v>1042560</v>
      </c>
      <c r="CD26" s="181">
        <f>SUMIFS('EBITDA and Capital Expenditures'!CE20:JP20,'EBITDA and Capital Expenditures'!CE138:JP138,'Project Financing'!CD6)</f>
        <v>1059840</v>
      </c>
      <c r="CE26" s="181">
        <f>SUMIFS('EBITDA and Capital Expenditures'!CF20:JQ20,'EBITDA and Capital Expenditures'!CF138:JQ138,'Project Financing'!CE6)</f>
        <v>1042560</v>
      </c>
      <c r="CF26" s="181">
        <f>SUMIFS('EBITDA and Capital Expenditures'!CG20:JR20,'EBITDA and Capital Expenditures'!CG138:JR138,'Project Financing'!CF6)</f>
        <v>1059840</v>
      </c>
      <c r="CG26" s="181">
        <f>SUMIFS('EBITDA and Capital Expenditures'!CH20:JS20,'EBITDA and Capital Expenditures'!CH138:JS138,'Project Financing'!CG6)</f>
        <v>1042560</v>
      </c>
      <c r="CH26" s="181">
        <f>SUMIFS('EBITDA and Capital Expenditures'!CI20:JT20,'EBITDA and Capital Expenditures'!CI138:JT138,'Project Financing'!CH6)</f>
        <v>1059840</v>
      </c>
      <c r="CI26" s="181">
        <f>SUMIFS('EBITDA and Capital Expenditures'!CJ20:JU20,'EBITDA and Capital Expenditures'!CJ138:JU138,'Project Financing'!CI6)</f>
        <v>1048320</v>
      </c>
      <c r="CJ26" s="181">
        <f>SUMIFS('EBITDA and Capital Expenditures'!CK20:JV20,'EBITDA and Capital Expenditures'!CK138:JV138,'Project Financing'!CJ6)</f>
        <v>1059840</v>
      </c>
      <c r="CK26" s="181">
        <f>SUMIFS('EBITDA and Capital Expenditures'!CL20:JW20,'EBITDA and Capital Expenditures'!CL138:JW138,'Project Financing'!CK6)</f>
        <v>1042560</v>
      </c>
      <c r="CL26" s="181">
        <f>SUMIFS('EBITDA and Capital Expenditures'!CM20:JX20,'EBITDA and Capital Expenditures'!CM138:JX138,'Project Financing'!CL6)</f>
        <v>1059840</v>
      </c>
      <c r="CM26" s="181">
        <f>SUMIFS('EBITDA and Capital Expenditures'!CN20:JY20,'EBITDA and Capital Expenditures'!CN138:JY138,'Project Financing'!CM6)</f>
        <v>1042560</v>
      </c>
      <c r="CN26" s="181">
        <f>SUMIFS('EBITDA and Capital Expenditures'!CO20:JZ20,'EBITDA and Capital Expenditures'!CO138:JZ138,'Project Financing'!CN6)</f>
        <v>1059840</v>
      </c>
      <c r="CO26" s="181">
        <f>SUMIFS('EBITDA and Capital Expenditures'!CP20:KA20,'EBITDA and Capital Expenditures'!CP138:KA138,'Project Financing'!CO6)</f>
        <v>1042560</v>
      </c>
      <c r="CP26" s="181">
        <f>SUMIFS('EBITDA and Capital Expenditures'!CQ20:KB20,'EBITDA and Capital Expenditures'!CQ138:KB138,'Project Financing'!CP6)</f>
        <v>1059840</v>
      </c>
      <c r="CQ26" s="181">
        <f>SUMIFS('EBITDA and Capital Expenditures'!CR20:KC20,'EBITDA and Capital Expenditures'!CR138:KC138,'Project Financing'!CQ6)</f>
        <v>1048320</v>
      </c>
      <c r="CR26" s="181">
        <f>SUMIFS('EBITDA and Capital Expenditures'!CS20:KD20,'EBITDA and Capital Expenditures'!CS138:KD138,'Project Financing'!CR6)</f>
        <v>1059840</v>
      </c>
      <c r="CS26" s="181">
        <f>SUMIFS('EBITDA and Capital Expenditures'!CT20:KE20,'EBITDA and Capital Expenditures'!CT138:KE138,'Project Financing'!CS6)</f>
        <v>1042560</v>
      </c>
      <c r="CT26" s="181">
        <f>SUMIFS('EBITDA and Capital Expenditures'!CU20:KF20,'EBITDA and Capital Expenditures'!CU138:KF138,'Project Financing'!CT6)</f>
        <v>1059840</v>
      </c>
      <c r="CU26" s="181">
        <f>SUMIFS('EBITDA and Capital Expenditures'!CV20:KG20,'EBITDA and Capital Expenditures'!CV138:KG138,'Project Financing'!CU6)</f>
        <v>1042560</v>
      </c>
      <c r="CV26" s="181">
        <f>SUMIFS('EBITDA and Capital Expenditures'!CW20:KH20,'EBITDA and Capital Expenditures'!CW138:KH138,'Project Financing'!CV6)</f>
        <v>1059840</v>
      </c>
      <c r="CW26" s="181">
        <f>SUMIFS('EBITDA and Capital Expenditures'!CX20:KI20,'EBITDA and Capital Expenditures'!CX138:KI138,'Project Financing'!CW6)</f>
        <v>0</v>
      </c>
      <c r="CX26" s="181">
        <f>SUMIFS('EBITDA and Capital Expenditures'!CY20:KJ20,'EBITDA and Capital Expenditures'!CY138:KJ138,'Project Financing'!CX6)</f>
        <v>0</v>
      </c>
      <c r="CY26" s="181">
        <f>SUMIFS('EBITDA and Capital Expenditures'!CZ20:KK20,'EBITDA and Capital Expenditures'!CZ138:KK138,'Project Financing'!CY6)</f>
        <v>0</v>
      </c>
      <c r="CZ26" s="181">
        <f>SUMIFS('EBITDA and Capital Expenditures'!DA20:KL20,'EBITDA and Capital Expenditures'!DA138:KL138,'Project Financing'!CZ6)</f>
        <v>0</v>
      </c>
      <c r="DA26" s="181">
        <f>SUMIFS('EBITDA and Capital Expenditures'!DB20:KM20,'EBITDA and Capital Expenditures'!DB138:KM138,'Project Financing'!DA6)</f>
        <v>0</v>
      </c>
      <c r="DB26" s="181">
        <f>SUMIFS('EBITDA and Capital Expenditures'!DC20:KN20,'EBITDA and Capital Expenditures'!DC138:KN138,'Project Financing'!DB6)</f>
        <v>0</v>
      </c>
      <c r="DC26" s="181">
        <f>SUMIFS('EBITDA and Capital Expenditures'!DD20:KO20,'EBITDA and Capital Expenditures'!DD138:KO138,'Project Financing'!DC6)</f>
        <v>0</v>
      </c>
      <c r="DD26" s="181">
        <f>SUMIFS('EBITDA and Capital Expenditures'!DE20:KP20,'EBITDA and Capital Expenditures'!DE138:KP138,'Project Financing'!DD6)</f>
        <v>0</v>
      </c>
      <c r="DE26" s="181">
        <f>SUMIFS('EBITDA and Capital Expenditures'!DF20:KQ20,'EBITDA and Capital Expenditures'!DF138:KQ138,'Project Financing'!DE6)</f>
        <v>0</v>
      </c>
      <c r="DF26" s="181">
        <f>SUMIFS('EBITDA and Capital Expenditures'!DG20:KR20,'EBITDA and Capital Expenditures'!DG138:KR138,'Project Financing'!DF6)</f>
        <v>0</v>
      </c>
      <c r="DG26" s="181">
        <f>SUMIFS('EBITDA and Capital Expenditures'!DH20:KS20,'EBITDA and Capital Expenditures'!DH138:KS138,'Project Financing'!DG6)</f>
        <v>0</v>
      </c>
      <c r="DH26" s="181">
        <f>SUMIFS('EBITDA and Capital Expenditures'!DI20:KT20,'EBITDA and Capital Expenditures'!DI138:KT138,'Project Financing'!DH6)</f>
        <v>0</v>
      </c>
      <c r="DI26" s="181">
        <f>SUMIFS('EBITDA and Capital Expenditures'!DJ20:KU20,'EBITDA and Capital Expenditures'!DJ138:KU138,'Project Financing'!DI6)</f>
        <v>0</v>
      </c>
      <c r="DJ26" s="181">
        <f>SUMIFS('EBITDA and Capital Expenditures'!DK20:KV20,'EBITDA and Capital Expenditures'!DK138:KV138,'Project Financing'!DJ6)</f>
        <v>0</v>
      </c>
      <c r="DK26" s="181">
        <f>SUMIFS('EBITDA and Capital Expenditures'!DL20:KW20,'EBITDA and Capital Expenditures'!DL138:KW138,'Project Financing'!DK6)</f>
        <v>0</v>
      </c>
      <c r="DL26" s="181">
        <f>SUMIFS('EBITDA and Capital Expenditures'!DM20:KX20,'EBITDA and Capital Expenditures'!DM138:KX138,'Project Financing'!DL6)</f>
        <v>0</v>
      </c>
      <c r="DM26" s="181">
        <f>SUMIFS('EBITDA and Capital Expenditures'!DN20:KY20,'EBITDA and Capital Expenditures'!DN138:KY138,'Project Financing'!DM6)</f>
        <v>0</v>
      </c>
      <c r="DN26" s="181">
        <f>SUMIFS('EBITDA and Capital Expenditures'!DO20:KZ20,'EBITDA and Capital Expenditures'!DO138:KZ138,'Project Financing'!DN6)</f>
        <v>0</v>
      </c>
      <c r="DO26" s="181">
        <f>SUMIFS('EBITDA and Capital Expenditures'!DP20:LA20,'EBITDA and Capital Expenditures'!DP138:LA138,'Project Financing'!DO6)</f>
        <v>0</v>
      </c>
      <c r="DP26" s="181">
        <f>SUMIFS('EBITDA and Capital Expenditures'!DQ20:LB20,'EBITDA and Capital Expenditures'!DQ138:LB138,'Project Financing'!DP6)</f>
        <v>0</v>
      </c>
      <c r="DQ26" s="181">
        <f>SUMIFS('EBITDA and Capital Expenditures'!DR20:LC20,'EBITDA and Capital Expenditures'!DR138:LC138,'Project Financing'!DQ6)</f>
        <v>0</v>
      </c>
      <c r="DR26" s="181">
        <f>SUMIFS('EBITDA and Capital Expenditures'!DS20:LD20,'EBITDA and Capital Expenditures'!DS138:LD138,'Project Financing'!DR6)</f>
        <v>0</v>
      </c>
      <c r="DS26" s="181">
        <f>SUMIFS('EBITDA and Capital Expenditures'!DT20:LE20,'EBITDA and Capital Expenditures'!DT138:LE138,'Project Financing'!DS6)</f>
        <v>0</v>
      </c>
      <c r="DT26" s="181">
        <f>SUMIFS('EBITDA and Capital Expenditures'!DU20:LF20,'EBITDA and Capital Expenditures'!DU138:LF138,'Project Financing'!DT6)</f>
        <v>0</v>
      </c>
      <c r="DU26" s="181">
        <f>SUMIFS('EBITDA and Capital Expenditures'!DV20:LG20,'EBITDA and Capital Expenditures'!DV138:LG138,'Project Financing'!DU6)</f>
        <v>0</v>
      </c>
    </row>
    <row r="27" spans="1:125" x14ac:dyDescent="0.3">
      <c r="D27" s="141"/>
      <c r="H27" s="58"/>
      <c r="J27" s="59"/>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58"/>
      <c r="CD27" s="58"/>
      <c r="CE27" s="58"/>
      <c r="CF27" s="58"/>
      <c r="CG27" s="58"/>
      <c r="CH27" s="58"/>
      <c r="CI27" s="58"/>
      <c r="CJ27" s="58"/>
      <c r="CK27" s="58"/>
      <c r="CL27" s="58"/>
      <c r="CM27" s="58"/>
      <c r="CN27" s="58"/>
      <c r="CO27" s="58"/>
      <c r="CP27" s="58"/>
      <c r="CQ27" s="58"/>
      <c r="CR27" s="58"/>
      <c r="CS27" s="58"/>
      <c r="CT27" s="58"/>
      <c r="CU27" s="58"/>
      <c r="CV27" s="58"/>
      <c r="CW27" s="58"/>
      <c r="CX27" s="58"/>
      <c r="CY27" s="58"/>
      <c r="CZ27" s="58"/>
      <c r="DA27" s="58"/>
      <c r="DB27" s="58"/>
      <c r="DC27" s="58"/>
      <c r="DD27" s="58"/>
      <c r="DE27" s="58"/>
      <c r="DF27" s="58"/>
      <c r="DG27" s="58"/>
      <c r="DH27" s="58"/>
      <c r="DI27" s="58"/>
      <c r="DJ27" s="58"/>
      <c r="DK27" s="58"/>
      <c r="DL27" s="58"/>
      <c r="DM27" s="58"/>
      <c r="DN27" s="58"/>
      <c r="DO27" s="58"/>
      <c r="DP27" s="58"/>
      <c r="DQ27" s="58"/>
      <c r="DR27" s="58"/>
      <c r="DS27" s="58"/>
      <c r="DT27" s="58"/>
      <c r="DU27" s="58"/>
    </row>
    <row r="28" spans="1:125" x14ac:dyDescent="0.3">
      <c r="D28" s="141" t="s">
        <v>317</v>
      </c>
      <c r="H28" s="58"/>
      <c r="J28" s="59"/>
      <c r="K28" s="181">
        <f>J28+K23+K22</f>
        <v>13.963278211706387</v>
      </c>
      <c r="L28" s="181">
        <f t="shared" ref="L28:BW28" si="26">K28+L23+L22</f>
        <v>219.51265626923907</v>
      </c>
      <c r="M28" s="181">
        <f t="shared" si="26"/>
        <v>1176.9051021568318</v>
      </c>
      <c r="N28" s="181">
        <f t="shared" si="26"/>
        <v>3960.8057755701593</v>
      </c>
      <c r="O28" s="181">
        <f t="shared" si="26"/>
        <v>10214.009548657918</v>
      </c>
      <c r="P28" s="181">
        <f t="shared" si="26"/>
        <v>22143.897333680397</v>
      </c>
      <c r="Q28" s="181">
        <f t="shared" si="26"/>
        <v>42478.341719219461</v>
      </c>
      <c r="R28" s="181">
        <f t="shared" si="26"/>
        <v>74394.373687669169</v>
      </c>
      <c r="S28" s="181">
        <f t="shared" si="26"/>
        <v>121430.09130412474</v>
      </c>
      <c r="T28" s="181">
        <f t="shared" si="26"/>
        <v>187387.94724239939</v>
      </c>
      <c r="U28" s="181">
        <f t="shared" si="26"/>
        <v>276235.62144304812</v>
      </c>
      <c r="V28" s="181">
        <f t="shared" si="26"/>
        <v>392009.10477980605</v>
      </c>
      <c r="W28" s="181">
        <f t="shared" si="26"/>
        <v>538721.33484706981</v>
      </c>
      <c r="X28" s="181">
        <f t="shared" si="26"/>
        <v>720278.6890364649</v>
      </c>
      <c r="Y28" s="181">
        <f t="shared" si="26"/>
        <v>940406.8127707697</v>
      </c>
      <c r="Z28" s="181">
        <f t="shared" si="26"/>
        <v>1202586.6077178665</v>
      </c>
      <c r="AA28" s="181">
        <f t="shared" si="26"/>
        <v>1510000.6966407255</v>
      </c>
      <c r="AB28" s="181">
        <f t="shared" si="26"/>
        <v>1865490.2932196842</v>
      </c>
      <c r="AC28" s="181">
        <f t="shared" si="26"/>
        <v>2271522.1154340985</v>
      </c>
      <c r="AD28" s="181">
        <f t="shared" si="26"/>
        <v>2730164.7718779719</v>
      </c>
      <c r="AE28" s="181">
        <f t="shared" si="26"/>
        <v>3243073.9064696571</v>
      </c>
      <c r="AF28" s="181">
        <f t="shared" si="26"/>
        <v>3811485.2955652247</v>
      </c>
      <c r="AG28" s="181">
        <f t="shared" si="26"/>
        <v>4436215.0417303778</v>
      </c>
      <c r="AH28" s="181">
        <f t="shared" si="26"/>
        <v>5117665.9913687427</v>
      </c>
      <c r="AI28" s="181">
        <f t="shared" si="26"/>
        <v>5855839.5115612838</v>
      </c>
      <c r="AJ28" s="181">
        <f t="shared" si="26"/>
        <v>6650351.7886504773</v>
      </c>
      <c r="AK28" s="181">
        <f t="shared" si="26"/>
        <v>7500453.8522114176</v>
      </c>
      <c r="AL28" s="181">
        <f t="shared" si="26"/>
        <v>8405054.5789311323</v>
      </c>
      <c r="AM28" s="181">
        <f t="shared" si="26"/>
        <v>9362745.9881975148</v>
      </c>
      <c r="AN28" s="181">
        <f t="shared" si="26"/>
        <v>10371830.202176904</v>
      </c>
      <c r="AO28" s="181">
        <f t="shared" si="26"/>
        <v>11430347.505690401</v>
      </c>
      <c r="AP28" s="181">
        <f t="shared" si="26"/>
        <v>12536105.003607567</v>
      </c>
      <c r="AQ28" s="181">
        <f t="shared" si="26"/>
        <v>13686705.434476227</v>
      </c>
      <c r="AR28" s="181">
        <f t="shared" si="26"/>
        <v>14879575.757735595</v>
      </c>
      <c r="AS28" s="181">
        <f t="shared" si="26"/>
        <v>16111995.187419984</v>
      </c>
      <c r="AT28" s="181">
        <f t="shared" si="26"/>
        <v>17381122.397272207</v>
      </c>
      <c r="AU28" s="181">
        <f t="shared" si="26"/>
        <v>18684021.670346588</v>
      </c>
      <c r="AV28" s="181">
        <f t="shared" si="26"/>
        <v>20017687.810329687</v>
      </c>
      <c r="AW28" s="181">
        <f t="shared" si="26"/>
        <v>21379069.671893381</v>
      </c>
      <c r="AX28" s="181">
        <f t="shared" si="26"/>
        <v>22765092.203459099</v>
      </c>
      <c r="AY28" s="198">
        <f t="shared" si="26"/>
        <v>22947089.598647594</v>
      </c>
      <c r="AZ28" s="181">
        <f t="shared" si="26"/>
        <v>22952925.585031122</v>
      </c>
      <c r="BA28" s="181">
        <f t="shared" si="26"/>
        <v>23318997.006477363</v>
      </c>
      <c r="BB28" s="181">
        <f t="shared" si="26"/>
        <v>23329503.483669885</v>
      </c>
      <c r="BC28" s="181">
        <f t="shared" si="26"/>
        <v>23572659.625364862</v>
      </c>
      <c r="BD28" s="181">
        <f t="shared" si="26"/>
        <v>23677949.066386051</v>
      </c>
      <c r="BE28" s="181">
        <f t="shared" si="26"/>
        <v>24009741.642768599</v>
      </c>
      <c r="BF28" s="181">
        <f t="shared" si="26"/>
        <v>24028921.297091216</v>
      </c>
      <c r="BG28" s="181">
        <f t="shared" si="26"/>
        <v>24408504.077706806</v>
      </c>
      <c r="BH28" s="181">
        <f t="shared" si="26"/>
        <v>24432691.44517643</v>
      </c>
      <c r="BI28" s="181">
        <f t="shared" si="26"/>
        <v>24763950.246815138</v>
      </c>
      <c r="BJ28" s="181">
        <f t="shared" si="26"/>
        <v>24792600.473870084</v>
      </c>
      <c r="BK28" s="181">
        <f t="shared" si="26"/>
        <v>25041251.563899085</v>
      </c>
      <c r="BL28" s="181">
        <f t="shared" si="26"/>
        <v>25164981.39895194</v>
      </c>
      <c r="BM28" s="181">
        <f t="shared" si="26"/>
        <v>25558829.372515209</v>
      </c>
      <c r="BN28" s="181">
        <f t="shared" si="26"/>
        <v>25597460.914813884</v>
      </c>
      <c r="BO28" s="181">
        <f t="shared" si="26"/>
        <v>25939239.864283264</v>
      </c>
      <c r="BP28" s="181">
        <f t="shared" si="26"/>
        <v>25982647.66456227</v>
      </c>
      <c r="BQ28" s="181">
        <f t="shared" si="26"/>
        <v>26234743.137749992</v>
      </c>
      <c r="BR28" s="181">
        <f t="shared" si="26"/>
        <v>26281859.332041621</v>
      </c>
      <c r="BS28" s="181">
        <f t="shared" si="26"/>
        <v>26599267.635333464</v>
      </c>
      <c r="BT28" s="181">
        <f t="shared" si="26"/>
        <v>26742559.574039966</v>
      </c>
      <c r="BU28" s="181">
        <f t="shared" si="26"/>
        <v>27094294.03050977</v>
      </c>
      <c r="BV28" s="181">
        <f t="shared" si="26"/>
        <v>27152203.309611894</v>
      </c>
      <c r="BW28" s="181">
        <f t="shared" si="26"/>
        <v>27407483.990840085</v>
      </c>
      <c r="BX28" s="181">
        <f t="shared" ref="BX28:DU28" si="27">BW28+BX23+BX22</f>
        <v>27469323.494343624</v>
      </c>
      <c r="BY28" s="181">
        <f t="shared" si="27"/>
        <v>27892102.205596544</v>
      </c>
      <c r="BZ28" s="181">
        <f t="shared" si="27"/>
        <v>27960027.389373139</v>
      </c>
      <c r="CA28" s="181">
        <f t="shared" si="27"/>
        <v>28231823.548768654</v>
      </c>
      <c r="CB28" s="181">
        <f t="shared" si="27"/>
        <v>28395611.847761884</v>
      </c>
      <c r="CC28" s="181">
        <f t="shared" si="27"/>
        <v>28654135.152520575</v>
      </c>
      <c r="CD28" s="181">
        <f t="shared" si="27"/>
        <v>28731625.554205269</v>
      </c>
      <c r="CE28" s="181">
        <f t="shared" si="27"/>
        <v>29170251.832655206</v>
      </c>
      <c r="CF28" s="181">
        <f t="shared" si="27"/>
        <v>29254223.364207208</v>
      </c>
      <c r="CG28" s="181">
        <f t="shared" si="27"/>
        <v>29627602.385766581</v>
      </c>
      <c r="CH28" s="181">
        <f t="shared" si="27"/>
        <v>29717315.859521449</v>
      </c>
      <c r="CI28" s="181">
        <f t="shared" si="27"/>
        <v>29888666.997905836</v>
      </c>
      <c r="CJ28" s="181">
        <f t="shared" si="27"/>
        <v>30073253.68918635</v>
      </c>
      <c r="CK28" s="181">
        <f t="shared" si="27"/>
        <v>30528723.07572794</v>
      </c>
      <c r="CL28" s="181">
        <f t="shared" si="27"/>
        <v>30629748.97630246</v>
      </c>
      <c r="CM28" s="181">
        <f t="shared" si="27"/>
        <v>31014875.166705191</v>
      </c>
      <c r="CN28" s="181">
        <f t="shared" si="27"/>
        <v>31122004.480256662</v>
      </c>
      <c r="CO28" s="181">
        <f t="shared" si="27"/>
        <v>31387143.392727822</v>
      </c>
      <c r="CP28" s="181">
        <f t="shared" si="27"/>
        <v>31498943.820162982</v>
      </c>
      <c r="CQ28" s="181">
        <f t="shared" si="27"/>
        <v>31881848.985373482</v>
      </c>
      <c r="CR28" s="181">
        <f t="shared" si="27"/>
        <v>32091459.694635227</v>
      </c>
      <c r="CS28" s="181">
        <f t="shared" si="27"/>
        <v>32488990.089666739</v>
      </c>
      <c r="CT28" s="181">
        <f t="shared" si="27"/>
        <v>32614625.050421461</v>
      </c>
      <c r="CU28" s="181">
        <f t="shared" si="27"/>
        <v>32883111.080614164</v>
      </c>
      <c r="CV28" s="181">
        <f t="shared" si="27"/>
        <v>33013691.174743608</v>
      </c>
      <c r="CW28" s="181">
        <f t="shared" si="27"/>
        <v>0</v>
      </c>
      <c r="CX28" s="181">
        <f t="shared" si="27"/>
        <v>0</v>
      </c>
      <c r="CY28" s="181">
        <f t="shared" si="27"/>
        <v>0</v>
      </c>
      <c r="CZ28" s="181">
        <f t="shared" si="27"/>
        <v>0</v>
      </c>
      <c r="DA28" s="181">
        <f t="shared" si="27"/>
        <v>0</v>
      </c>
      <c r="DB28" s="181">
        <f t="shared" si="27"/>
        <v>0</v>
      </c>
      <c r="DC28" s="181">
        <f t="shared" si="27"/>
        <v>0</v>
      </c>
      <c r="DD28" s="181">
        <f t="shared" si="27"/>
        <v>0</v>
      </c>
      <c r="DE28" s="181">
        <f t="shared" si="27"/>
        <v>0</v>
      </c>
      <c r="DF28" s="181">
        <f t="shared" si="27"/>
        <v>0</v>
      </c>
      <c r="DG28" s="181">
        <f t="shared" si="27"/>
        <v>0</v>
      </c>
      <c r="DH28" s="181">
        <f t="shared" si="27"/>
        <v>0</v>
      </c>
      <c r="DI28" s="181">
        <f t="shared" si="27"/>
        <v>0</v>
      </c>
      <c r="DJ28" s="181">
        <f t="shared" si="27"/>
        <v>0</v>
      </c>
      <c r="DK28" s="181">
        <f t="shared" si="27"/>
        <v>0</v>
      </c>
      <c r="DL28" s="181">
        <f t="shared" si="27"/>
        <v>0</v>
      </c>
      <c r="DM28" s="181">
        <f t="shared" si="27"/>
        <v>0</v>
      </c>
      <c r="DN28" s="181">
        <f t="shared" si="27"/>
        <v>0</v>
      </c>
      <c r="DO28" s="181">
        <f t="shared" si="27"/>
        <v>0</v>
      </c>
      <c r="DP28" s="181">
        <f t="shared" si="27"/>
        <v>0</v>
      </c>
      <c r="DQ28" s="181">
        <f t="shared" si="27"/>
        <v>0</v>
      </c>
      <c r="DR28" s="181">
        <f t="shared" si="27"/>
        <v>0</v>
      </c>
      <c r="DS28" s="181">
        <f t="shared" si="27"/>
        <v>0</v>
      </c>
      <c r="DT28" s="181">
        <f t="shared" si="27"/>
        <v>0</v>
      </c>
      <c r="DU28" s="181">
        <f t="shared" si="27"/>
        <v>0</v>
      </c>
    </row>
    <row r="29" spans="1:125" x14ac:dyDescent="0.3">
      <c r="K29" s="61"/>
      <c r="L29" s="61"/>
      <c r="M29" s="61"/>
      <c r="N29" s="61"/>
      <c r="O29" s="61"/>
      <c r="P29" s="61"/>
      <c r="Q29" s="61"/>
      <c r="R29" s="61"/>
      <c r="S29" s="61"/>
      <c r="T29" s="61"/>
      <c r="U29" s="61"/>
      <c r="V29" s="61"/>
      <c r="W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61"/>
      <c r="CZ29" s="61"/>
      <c r="DA29" s="61"/>
      <c r="DB29" s="61"/>
      <c r="DC29" s="61"/>
      <c r="DD29" s="61"/>
      <c r="DE29" s="61"/>
      <c r="DF29" s="61"/>
      <c r="DG29" s="61"/>
      <c r="DH29" s="61"/>
      <c r="DI29" s="61"/>
      <c r="DJ29" s="61"/>
      <c r="DK29" s="61"/>
      <c r="DL29" s="61"/>
      <c r="DM29" s="61"/>
      <c r="DN29" s="61"/>
      <c r="DO29" s="61"/>
      <c r="DP29" s="61"/>
      <c r="DQ29" s="61"/>
      <c r="DR29" s="61"/>
      <c r="DS29" s="61"/>
      <c r="DT29" s="61"/>
      <c r="DU29" s="61"/>
    </row>
    <row r="30" spans="1:125" s="133" customFormat="1" x14ac:dyDescent="0.3">
      <c r="A30" s="133" t="s">
        <v>318</v>
      </c>
      <c r="AY30" s="198"/>
    </row>
    <row r="31" spans="1:125" x14ac:dyDescent="0.3">
      <c r="K31" s="61"/>
      <c r="L31" s="61"/>
      <c r="M31" s="61"/>
      <c r="N31" s="61"/>
      <c r="O31" s="61"/>
      <c r="P31" s="61"/>
      <c r="Q31" s="61"/>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c r="CE31" s="61"/>
      <c r="CF31" s="61"/>
      <c r="CG31" s="61"/>
      <c r="CH31" s="61"/>
      <c r="CI31" s="61"/>
      <c r="CJ31" s="61"/>
      <c r="CK31" s="61"/>
      <c r="CL31" s="61"/>
      <c r="CM31" s="61"/>
      <c r="CN31" s="61"/>
      <c r="CO31" s="61"/>
      <c r="CP31" s="61"/>
      <c r="CQ31" s="61"/>
      <c r="CR31" s="61"/>
      <c r="CS31" s="61"/>
      <c r="CT31" s="61"/>
      <c r="CU31" s="61"/>
      <c r="CV31" s="61"/>
      <c r="CW31" s="61"/>
      <c r="CX31" s="61"/>
      <c r="CY31" s="61"/>
      <c r="CZ31" s="61"/>
      <c r="DA31" s="61"/>
      <c r="DB31" s="61"/>
      <c r="DC31" s="61"/>
      <c r="DD31" s="61"/>
      <c r="DE31" s="61"/>
      <c r="DF31" s="61"/>
      <c r="DG31" s="61"/>
      <c r="DH31" s="61"/>
      <c r="DI31" s="61"/>
      <c r="DJ31" s="61"/>
      <c r="DK31" s="61"/>
      <c r="DL31" s="61"/>
      <c r="DM31" s="61"/>
      <c r="DN31" s="61"/>
      <c r="DO31" s="61"/>
      <c r="DP31" s="61"/>
      <c r="DQ31" s="61"/>
      <c r="DR31" s="61"/>
      <c r="DS31" s="61"/>
      <c r="DT31" s="61"/>
      <c r="DU31" s="61"/>
    </row>
    <row r="32" spans="1:125" x14ac:dyDescent="0.3">
      <c r="D32" s="141" t="s">
        <v>901</v>
      </c>
      <c r="K32" s="181">
        <f t="shared" ref="K32:BV32" si="28">K21-K23</f>
        <v>0</v>
      </c>
      <c r="L32" s="181">
        <f t="shared" si="28"/>
        <v>0</v>
      </c>
      <c r="M32" s="181">
        <f t="shared" si="28"/>
        <v>0</v>
      </c>
      <c r="N32" s="181">
        <f t="shared" si="28"/>
        <v>0</v>
      </c>
      <c r="O32" s="181">
        <f t="shared" si="28"/>
        <v>0</v>
      </c>
      <c r="P32" s="181">
        <f t="shared" si="28"/>
        <v>0</v>
      </c>
      <c r="Q32" s="181">
        <f t="shared" si="28"/>
        <v>0</v>
      </c>
      <c r="R32" s="181">
        <f t="shared" si="28"/>
        <v>0</v>
      </c>
      <c r="S32" s="181">
        <f t="shared" si="28"/>
        <v>0</v>
      </c>
      <c r="T32" s="181">
        <f t="shared" si="28"/>
        <v>0</v>
      </c>
      <c r="U32" s="181">
        <f t="shared" si="28"/>
        <v>0</v>
      </c>
      <c r="V32" s="181">
        <f t="shared" si="28"/>
        <v>0</v>
      </c>
      <c r="W32" s="181">
        <f t="shared" si="28"/>
        <v>0</v>
      </c>
      <c r="X32" s="181">
        <f t="shared" si="28"/>
        <v>0</v>
      </c>
      <c r="Y32" s="181">
        <f t="shared" si="28"/>
        <v>0</v>
      </c>
      <c r="Z32" s="181">
        <f t="shared" si="28"/>
        <v>0</v>
      </c>
      <c r="AA32" s="181">
        <f t="shared" si="28"/>
        <v>0</v>
      </c>
      <c r="AB32" s="181">
        <f t="shared" si="28"/>
        <v>0</v>
      </c>
      <c r="AC32" s="181">
        <f t="shared" si="28"/>
        <v>0</v>
      </c>
      <c r="AD32" s="181">
        <f t="shared" si="28"/>
        <v>0</v>
      </c>
      <c r="AE32" s="181">
        <f t="shared" si="28"/>
        <v>0</v>
      </c>
      <c r="AF32" s="181">
        <f t="shared" si="28"/>
        <v>0</v>
      </c>
      <c r="AG32" s="181">
        <f t="shared" si="28"/>
        <v>0</v>
      </c>
      <c r="AH32" s="181">
        <f t="shared" si="28"/>
        <v>0</v>
      </c>
      <c r="AI32" s="181">
        <f t="shared" si="28"/>
        <v>0</v>
      </c>
      <c r="AJ32" s="181">
        <f t="shared" si="28"/>
        <v>0</v>
      </c>
      <c r="AK32" s="181">
        <f t="shared" si="28"/>
        <v>0</v>
      </c>
      <c r="AL32" s="181">
        <f t="shared" si="28"/>
        <v>0</v>
      </c>
      <c r="AM32" s="181">
        <f t="shared" si="28"/>
        <v>0</v>
      </c>
      <c r="AN32" s="181">
        <f t="shared" si="28"/>
        <v>0</v>
      </c>
      <c r="AO32" s="181">
        <f t="shared" si="28"/>
        <v>0</v>
      </c>
      <c r="AP32" s="181">
        <f t="shared" si="28"/>
        <v>0</v>
      </c>
      <c r="AQ32" s="181">
        <f t="shared" si="28"/>
        <v>0</v>
      </c>
      <c r="AR32" s="181">
        <f t="shared" si="28"/>
        <v>0</v>
      </c>
      <c r="AS32" s="181">
        <f t="shared" si="28"/>
        <v>0</v>
      </c>
      <c r="AT32" s="181">
        <f t="shared" si="28"/>
        <v>0</v>
      </c>
      <c r="AU32" s="181">
        <f t="shared" si="28"/>
        <v>0</v>
      </c>
      <c r="AV32" s="181">
        <f t="shared" si="28"/>
        <v>0</v>
      </c>
      <c r="AW32" s="181">
        <f t="shared" si="28"/>
        <v>0</v>
      </c>
      <c r="AX32" s="181">
        <f t="shared" si="28"/>
        <v>0</v>
      </c>
      <c r="AY32" s="198">
        <f t="shared" si="28"/>
        <v>17458002.604811504</v>
      </c>
      <c r="AZ32" s="181">
        <f t="shared" si="28"/>
        <v>17634164.013616458</v>
      </c>
      <c r="BA32" s="181">
        <f t="shared" si="28"/>
        <v>17273928.578553766</v>
      </c>
      <c r="BB32" s="181">
        <f t="shared" si="28"/>
        <v>17629493.522807457</v>
      </c>
      <c r="BC32" s="181">
        <f t="shared" si="28"/>
        <v>17316532.712445363</v>
      </c>
      <c r="BD32" s="181">
        <f t="shared" si="28"/>
        <v>17452495.887737677</v>
      </c>
      <c r="BE32" s="181">
        <f t="shared" si="28"/>
        <v>17102067.029243067</v>
      </c>
      <c r="BF32" s="181">
        <f t="shared" si="28"/>
        <v>17408624.482081033</v>
      </c>
      <c r="BG32" s="181">
        <f t="shared" si="28"/>
        <v>17049059.92697943</v>
      </c>
      <c r="BH32" s="181">
        <f t="shared" si="28"/>
        <v>17398246.622116074</v>
      </c>
      <c r="BI32" s="181">
        <f t="shared" si="28"/>
        <v>16977342.564754754</v>
      </c>
      <c r="BJ32" s="181">
        <f t="shared" si="28"/>
        <v>17270216.151530333</v>
      </c>
      <c r="BK32" s="181">
        <f t="shared" si="28"/>
        <v>16905515.01525113</v>
      </c>
      <c r="BL32" s="181">
        <f t="shared" si="28"/>
        <v>17018921.092105173</v>
      </c>
      <c r="BM32" s="181">
        <f t="shared" si="28"/>
        <v>16750768.414171889</v>
      </c>
      <c r="BN32" s="181">
        <f t="shared" si="28"/>
        <v>17091432.723198414</v>
      </c>
      <c r="BO32" s="181">
        <f t="shared" si="28"/>
        <v>16666789.329385094</v>
      </c>
      <c r="BP32" s="181">
        <f t="shared" si="28"/>
        <v>16946611.88035056</v>
      </c>
      <c r="BQ32" s="181">
        <f t="shared" si="28"/>
        <v>16305104.896756686</v>
      </c>
      <c r="BR32" s="181">
        <f t="shared" si="28"/>
        <v>16478276.436789878</v>
      </c>
      <c r="BS32" s="181">
        <f t="shared" si="28"/>
        <v>16206236.130792052</v>
      </c>
      <c r="BT32" s="181">
        <f t="shared" si="28"/>
        <v>16353892.766386047</v>
      </c>
      <c r="BU32" s="181">
        <f t="shared" si="28"/>
        <v>16016958.469438896</v>
      </c>
      <c r="BV32" s="181">
        <f t="shared" si="28"/>
        <v>16273438.414775781</v>
      </c>
      <c r="BW32" s="181">
        <f t="shared" ref="BW32:DU32" si="29">BW21-BW23</f>
        <v>15612918.771600991</v>
      </c>
      <c r="BX32" s="181">
        <f t="shared" si="29"/>
        <v>15754312.49053701</v>
      </c>
      <c r="BY32" s="181">
        <f t="shared" si="29"/>
        <v>15400580.899228729</v>
      </c>
      <c r="BZ32" s="181">
        <f t="shared" si="29"/>
        <v>15702069.776853167</v>
      </c>
      <c r="CA32" s="181">
        <f t="shared" si="29"/>
        <v>15351236.854732141</v>
      </c>
      <c r="CB32" s="181">
        <f t="shared" si="29"/>
        <v>15411438.799653605</v>
      </c>
      <c r="CC32" s="181">
        <f t="shared" si="29"/>
        <v>14821121.502223827</v>
      </c>
      <c r="CD32" s="181">
        <f t="shared" si="29"/>
        <v>14926942.789856397</v>
      </c>
      <c r="CE32" s="181">
        <f t="shared" si="29"/>
        <v>14576222.339485362</v>
      </c>
      <c r="CF32" s="181">
        <f t="shared" si="29"/>
        <v>14853762.052984059</v>
      </c>
      <c r="CG32" s="181">
        <f t="shared" si="29"/>
        <v>14420785.028565317</v>
      </c>
      <c r="CH32" s="181">
        <f t="shared" si="29"/>
        <v>14620852.831941545</v>
      </c>
      <c r="CI32" s="181">
        <f t="shared" si="29"/>
        <v>13989774.878820896</v>
      </c>
      <c r="CJ32" s="181">
        <f t="shared" si="29"/>
        <v>13894083.461870134</v>
      </c>
      <c r="CK32" s="181">
        <f t="shared" si="29"/>
        <v>13637274.69133985</v>
      </c>
      <c r="CL32" s="181">
        <f t="shared" si="29"/>
        <v>13887515.897477016</v>
      </c>
      <c r="CM32" s="181">
        <f t="shared" si="29"/>
        <v>13451736.891666725</v>
      </c>
      <c r="CN32" s="181">
        <f t="shared" si="29"/>
        <v>13618014.866342694</v>
      </c>
      <c r="CO32" s="181">
        <f t="shared" si="29"/>
        <v>12892652.077629477</v>
      </c>
      <c r="CP32" s="181">
        <f t="shared" si="29"/>
        <v>12914323.60438557</v>
      </c>
      <c r="CQ32" s="181">
        <f t="shared" si="29"/>
        <v>12635982.269814312</v>
      </c>
      <c r="CR32" s="181">
        <f t="shared" si="29"/>
        <v>12699747.656494319</v>
      </c>
      <c r="CS32" s="181">
        <f t="shared" si="29"/>
        <v>12351641.840330929</v>
      </c>
      <c r="CT32" s="181">
        <f t="shared" si="29"/>
        <v>12479866.951823041</v>
      </c>
      <c r="CU32" s="181">
        <f t="shared" si="29"/>
        <v>11730007.071966961</v>
      </c>
      <c r="CV32" s="181">
        <f t="shared" si="29"/>
        <v>11702191.139256746</v>
      </c>
      <c r="CW32" s="181">
        <f t="shared" si="29"/>
        <v>33013691.174743608</v>
      </c>
      <c r="CX32" s="181">
        <f t="shared" si="29"/>
        <v>0</v>
      </c>
      <c r="CY32" s="181">
        <f t="shared" si="29"/>
        <v>0</v>
      </c>
      <c r="CZ32" s="181">
        <f t="shared" si="29"/>
        <v>0</v>
      </c>
      <c r="DA32" s="181">
        <f t="shared" si="29"/>
        <v>0</v>
      </c>
      <c r="DB32" s="181">
        <f t="shared" si="29"/>
        <v>0</v>
      </c>
      <c r="DC32" s="181">
        <f t="shared" si="29"/>
        <v>0</v>
      </c>
      <c r="DD32" s="181">
        <f t="shared" si="29"/>
        <v>0</v>
      </c>
      <c r="DE32" s="181">
        <f t="shared" si="29"/>
        <v>0</v>
      </c>
      <c r="DF32" s="181">
        <f t="shared" si="29"/>
        <v>0</v>
      </c>
      <c r="DG32" s="181">
        <f t="shared" si="29"/>
        <v>0</v>
      </c>
      <c r="DH32" s="181">
        <f t="shared" si="29"/>
        <v>0</v>
      </c>
      <c r="DI32" s="181">
        <f t="shared" si="29"/>
        <v>0</v>
      </c>
      <c r="DJ32" s="181">
        <f t="shared" si="29"/>
        <v>0</v>
      </c>
      <c r="DK32" s="181">
        <f t="shared" si="29"/>
        <v>0</v>
      </c>
      <c r="DL32" s="181">
        <f t="shared" si="29"/>
        <v>0</v>
      </c>
      <c r="DM32" s="181">
        <f t="shared" si="29"/>
        <v>0</v>
      </c>
      <c r="DN32" s="181">
        <f t="shared" si="29"/>
        <v>0</v>
      </c>
      <c r="DO32" s="181">
        <f t="shared" si="29"/>
        <v>0</v>
      </c>
      <c r="DP32" s="181">
        <f t="shared" si="29"/>
        <v>0</v>
      </c>
      <c r="DQ32" s="181">
        <f t="shared" si="29"/>
        <v>0</v>
      </c>
      <c r="DR32" s="181">
        <f t="shared" si="29"/>
        <v>0</v>
      </c>
      <c r="DS32" s="181">
        <f t="shared" si="29"/>
        <v>0</v>
      </c>
      <c r="DT32" s="181">
        <f t="shared" si="29"/>
        <v>0</v>
      </c>
      <c r="DU32" s="181">
        <f t="shared" si="29"/>
        <v>0</v>
      </c>
    </row>
    <row r="33" spans="1:125" x14ac:dyDescent="0.3">
      <c r="D33" s="148" t="s">
        <v>757</v>
      </c>
      <c r="K33" s="181">
        <f>K19</f>
        <v>9107391.7808211967</v>
      </c>
      <c r="L33" s="181">
        <f t="shared" ref="L33:BW33" si="30">L19</f>
        <v>6942385.4084273735</v>
      </c>
      <c r="M33" s="181">
        <f t="shared" si="30"/>
        <v>7731112.2956116004</v>
      </c>
      <c r="N33" s="181">
        <f t="shared" si="30"/>
        <v>8298969.0062583024</v>
      </c>
      <c r="O33" s="181">
        <f t="shared" si="30"/>
        <v>8728455.218421407</v>
      </c>
      <c r="P33" s="181">
        <f t="shared" si="30"/>
        <v>9060908.575398976</v>
      </c>
      <c r="Q33" s="181">
        <f t="shared" si="30"/>
        <v>9320744.3399040904</v>
      </c>
      <c r="R33" s="181">
        <f t="shared" si="30"/>
        <v>9523940.2339630667</v>
      </c>
      <c r="S33" s="181">
        <f t="shared" si="30"/>
        <v>9681701.5074940771</v>
      </c>
      <c r="T33" s="181">
        <f t="shared" si="30"/>
        <v>9802277.9974543769</v>
      </c>
      <c r="U33" s="181">
        <f t="shared" si="30"/>
        <v>9891959.4135981854</v>
      </c>
      <c r="V33" s="181">
        <f t="shared" si="30"/>
        <v>9955664.1775563881</v>
      </c>
      <c r="W33" s="181">
        <f t="shared" si="30"/>
        <v>9997310.2621913292</v>
      </c>
      <c r="X33" s="181">
        <f t="shared" si="30"/>
        <v>10020061.291841287</v>
      </c>
      <c r="Y33" s="181">
        <f t="shared" si="30"/>
        <v>10026497.327180227</v>
      </c>
      <c r="Z33" s="181">
        <f t="shared" si="30"/>
        <v>10018738.024663262</v>
      </c>
      <c r="AA33" s="181">
        <f t="shared" si="30"/>
        <v>9998534.4209754486</v>
      </c>
      <c r="AB33" s="181">
        <f t="shared" si="30"/>
        <v>9967339.2663385905</v>
      </c>
      <c r="AC33" s="181">
        <f t="shared" si="30"/>
        <v>9926362.183083538</v>
      </c>
      <c r="AD33" s="181">
        <f t="shared" si="30"/>
        <v>9876613.7470194791</v>
      </c>
      <c r="AE33" s="181">
        <f t="shared" si="30"/>
        <v>9818941.2468001191</v>
      </c>
      <c r="AF33" s="181">
        <f t="shared" si="30"/>
        <v>9754058.0266850088</v>
      </c>
      <c r="AG33" s="181">
        <f t="shared" si="30"/>
        <v>9682567.7667024825</v>
      </c>
      <c r="AH33" s="181">
        <f t="shared" si="30"/>
        <v>9604984.6882048324</v>
      </c>
      <c r="AI33" s="181">
        <f t="shared" si="30"/>
        <v>9521750.4245191738</v>
      </c>
      <c r="AJ33" s="181">
        <f t="shared" si="30"/>
        <v>9433248.1243616398</v>
      </c>
      <c r="AK33" s="181">
        <f t="shared" si="30"/>
        <v>9339814.2339244373</v>
      </c>
      <c r="AL33" s="181">
        <f t="shared" si="30"/>
        <v>9241748.3154899348</v>
      </c>
      <c r="AM33" s="181">
        <f t="shared" si="30"/>
        <v>9139321.1953203939</v>
      </c>
      <c r="AN33" s="181">
        <f t="shared" si="30"/>
        <v>9032781.68433569</v>
      </c>
      <c r="AO33" s="181">
        <f t="shared" si="30"/>
        <v>8922362.0770008005</v>
      </c>
      <c r="AP33" s="181">
        <f t="shared" si="30"/>
        <v>8808282.6037097275</v>
      </c>
      <c r="AQ33" s="181">
        <f t="shared" si="30"/>
        <v>8690754.9875951875</v>
      </c>
      <c r="AR33" s="181">
        <f t="shared" si="30"/>
        <v>8569985.236610271</v>
      </c>
      <c r="AS33" s="181">
        <f t="shared" si="30"/>
        <v>8446175.7848719247</v>
      </c>
      <c r="AT33" s="181">
        <f t="shared" si="30"/>
        <v>8319527.0828873357</v>
      </c>
      <c r="AU33" s="181">
        <f t="shared" si="30"/>
        <v>8190238.7238767613</v>
      </c>
      <c r="AV33" s="181">
        <f t="shared" si="30"/>
        <v>8058510.1825798061</v>
      </c>
      <c r="AW33" s="181">
        <f t="shared" si="30"/>
        <v>7924541.2334076073</v>
      </c>
      <c r="AX33" s="181">
        <f t="shared" si="30"/>
        <v>7788532.1063738037</v>
      </c>
      <c r="AY33" s="198">
        <f t="shared" si="30"/>
        <v>0</v>
      </c>
      <c r="AZ33" s="181">
        <f t="shared" si="30"/>
        <v>0</v>
      </c>
      <c r="BA33" s="181">
        <f t="shared" si="30"/>
        <v>0</v>
      </c>
      <c r="BB33" s="181">
        <f t="shared" si="30"/>
        <v>0</v>
      </c>
      <c r="BC33" s="181">
        <f t="shared" si="30"/>
        <v>0</v>
      </c>
      <c r="BD33" s="181">
        <f t="shared" si="30"/>
        <v>0</v>
      </c>
      <c r="BE33" s="181">
        <f t="shared" si="30"/>
        <v>0</v>
      </c>
      <c r="BF33" s="181">
        <f t="shared" si="30"/>
        <v>0</v>
      </c>
      <c r="BG33" s="181">
        <f t="shared" si="30"/>
        <v>0</v>
      </c>
      <c r="BH33" s="181">
        <f t="shared" si="30"/>
        <v>0</v>
      </c>
      <c r="BI33" s="181">
        <f t="shared" si="30"/>
        <v>0</v>
      </c>
      <c r="BJ33" s="181">
        <f t="shared" si="30"/>
        <v>0</v>
      </c>
      <c r="BK33" s="181">
        <f t="shared" si="30"/>
        <v>0</v>
      </c>
      <c r="BL33" s="181">
        <f t="shared" si="30"/>
        <v>0</v>
      </c>
      <c r="BM33" s="181">
        <f t="shared" si="30"/>
        <v>0</v>
      </c>
      <c r="BN33" s="181">
        <f t="shared" si="30"/>
        <v>0</v>
      </c>
      <c r="BO33" s="181">
        <f t="shared" si="30"/>
        <v>0</v>
      </c>
      <c r="BP33" s="181">
        <f t="shared" si="30"/>
        <v>0</v>
      </c>
      <c r="BQ33" s="181">
        <f t="shared" si="30"/>
        <v>0</v>
      </c>
      <c r="BR33" s="181">
        <f t="shared" si="30"/>
        <v>0</v>
      </c>
      <c r="BS33" s="181">
        <f t="shared" si="30"/>
        <v>0</v>
      </c>
      <c r="BT33" s="181">
        <f t="shared" si="30"/>
        <v>0</v>
      </c>
      <c r="BU33" s="181">
        <f t="shared" si="30"/>
        <v>0</v>
      </c>
      <c r="BV33" s="181">
        <f t="shared" si="30"/>
        <v>0</v>
      </c>
      <c r="BW33" s="181">
        <f t="shared" si="30"/>
        <v>0</v>
      </c>
      <c r="BX33" s="181">
        <f t="shared" ref="BX33:DU33" si="31">BX19</f>
        <v>0</v>
      </c>
      <c r="BY33" s="181">
        <f t="shared" si="31"/>
        <v>0</v>
      </c>
      <c r="BZ33" s="181">
        <f t="shared" si="31"/>
        <v>0</v>
      </c>
      <c r="CA33" s="181">
        <f t="shared" si="31"/>
        <v>0</v>
      </c>
      <c r="CB33" s="181">
        <f t="shared" si="31"/>
        <v>0</v>
      </c>
      <c r="CC33" s="181">
        <f t="shared" si="31"/>
        <v>0</v>
      </c>
      <c r="CD33" s="181">
        <f t="shared" si="31"/>
        <v>0</v>
      </c>
      <c r="CE33" s="181">
        <f t="shared" si="31"/>
        <v>0</v>
      </c>
      <c r="CF33" s="181">
        <f t="shared" si="31"/>
        <v>0</v>
      </c>
      <c r="CG33" s="181">
        <f t="shared" si="31"/>
        <v>0</v>
      </c>
      <c r="CH33" s="181">
        <f t="shared" si="31"/>
        <v>0</v>
      </c>
      <c r="CI33" s="181">
        <f t="shared" si="31"/>
        <v>0</v>
      </c>
      <c r="CJ33" s="181">
        <f t="shared" si="31"/>
        <v>0</v>
      </c>
      <c r="CK33" s="181">
        <f t="shared" si="31"/>
        <v>0</v>
      </c>
      <c r="CL33" s="181">
        <f t="shared" si="31"/>
        <v>0</v>
      </c>
      <c r="CM33" s="181">
        <f t="shared" si="31"/>
        <v>0</v>
      </c>
      <c r="CN33" s="181">
        <f t="shared" si="31"/>
        <v>0</v>
      </c>
      <c r="CO33" s="181">
        <f t="shared" si="31"/>
        <v>0</v>
      </c>
      <c r="CP33" s="181">
        <f t="shared" si="31"/>
        <v>0</v>
      </c>
      <c r="CQ33" s="181">
        <f t="shared" si="31"/>
        <v>0</v>
      </c>
      <c r="CR33" s="181">
        <f t="shared" si="31"/>
        <v>0</v>
      </c>
      <c r="CS33" s="181">
        <f t="shared" si="31"/>
        <v>0</v>
      </c>
      <c r="CT33" s="181">
        <f t="shared" si="31"/>
        <v>0</v>
      </c>
      <c r="CU33" s="181">
        <f t="shared" si="31"/>
        <v>0</v>
      </c>
      <c r="CV33" s="181">
        <f t="shared" si="31"/>
        <v>0</v>
      </c>
      <c r="CW33" s="181">
        <f t="shared" si="31"/>
        <v>0</v>
      </c>
      <c r="CX33" s="181">
        <f t="shared" si="31"/>
        <v>0</v>
      </c>
      <c r="CY33" s="181">
        <f t="shared" si="31"/>
        <v>0</v>
      </c>
      <c r="CZ33" s="181">
        <f t="shared" si="31"/>
        <v>0</v>
      </c>
      <c r="DA33" s="181">
        <f t="shared" si="31"/>
        <v>0</v>
      </c>
      <c r="DB33" s="181">
        <f t="shared" si="31"/>
        <v>0</v>
      </c>
      <c r="DC33" s="181">
        <f t="shared" si="31"/>
        <v>0</v>
      </c>
      <c r="DD33" s="181">
        <f t="shared" si="31"/>
        <v>0</v>
      </c>
      <c r="DE33" s="181">
        <f t="shared" si="31"/>
        <v>0</v>
      </c>
      <c r="DF33" s="181">
        <f t="shared" si="31"/>
        <v>0</v>
      </c>
      <c r="DG33" s="181">
        <f t="shared" si="31"/>
        <v>0</v>
      </c>
      <c r="DH33" s="181">
        <f t="shared" si="31"/>
        <v>0</v>
      </c>
      <c r="DI33" s="181">
        <f t="shared" si="31"/>
        <v>0</v>
      </c>
      <c r="DJ33" s="181">
        <f t="shared" si="31"/>
        <v>0</v>
      </c>
      <c r="DK33" s="181">
        <f t="shared" si="31"/>
        <v>0</v>
      </c>
      <c r="DL33" s="181">
        <f t="shared" si="31"/>
        <v>0</v>
      </c>
      <c r="DM33" s="181">
        <f t="shared" si="31"/>
        <v>0</v>
      </c>
      <c r="DN33" s="181">
        <f t="shared" si="31"/>
        <v>0</v>
      </c>
      <c r="DO33" s="181">
        <f t="shared" si="31"/>
        <v>0</v>
      </c>
      <c r="DP33" s="181">
        <f t="shared" si="31"/>
        <v>0</v>
      </c>
      <c r="DQ33" s="181">
        <f t="shared" si="31"/>
        <v>0</v>
      </c>
      <c r="DR33" s="181">
        <f t="shared" si="31"/>
        <v>0</v>
      </c>
      <c r="DS33" s="181">
        <f t="shared" si="31"/>
        <v>0</v>
      </c>
      <c r="DT33" s="181">
        <f t="shared" si="31"/>
        <v>0</v>
      </c>
      <c r="DU33" s="181">
        <f t="shared" si="31"/>
        <v>0</v>
      </c>
    </row>
    <row r="34" spans="1:125" s="150" customFormat="1" x14ac:dyDescent="0.3">
      <c r="A34" s="149"/>
      <c r="D34" s="174" t="s">
        <v>768</v>
      </c>
      <c r="K34" s="186">
        <f>K32-K19</f>
        <v>-9107391.7808211967</v>
      </c>
      <c r="L34" s="186">
        <f t="shared" ref="L34:BW34" si="32">L32-L19</f>
        <v>-6942385.4084273735</v>
      </c>
      <c r="M34" s="186">
        <f t="shared" si="32"/>
        <v>-7731112.2956116004</v>
      </c>
      <c r="N34" s="186">
        <f t="shared" si="32"/>
        <v>-8298969.0062583024</v>
      </c>
      <c r="O34" s="186">
        <f t="shared" si="32"/>
        <v>-8728455.218421407</v>
      </c>
      <c r="P34" s="186">
        <f t="shared" si="32"/>
        <v>-9060908.575398976</v>
      </c>
      <c r="Q34" s="186">
        <f t="shared" si="32"/>
        <v>-9320744.3399040904</v>
      </c>
      <c r="R34" s="186">
        <f t="shared" si="32"/>
        <v>-9523940.2339630667</v>
      </c>
      <c r="S34" s="186">
        <f t="shared" si="32"/>
        <v>-9681701.5074940771</v>
      </c>
      <c r="T34" s="186">
        <f t="shared" si="32"/>
        <v>-9802277.9974543769</v>
      </c>
      <c r="U34" s="186">
        <f t="shared" si="32"/>
        <v>-9891959.4135981854</v>
      </c>
      <c r="V34" s="186">
        <f t="shared" si="32"/>
        <v>-9955664.1775563881</v>
      </c>
      <c r="W34" s="186">
        <f t="shared" si="32"/>
        <v>-9997310.2621913292</v>
      </c>
      <c r="X34" s="186">
        <f t="shared" si="32"/>
        <v>-10020061.291841287</v>
      </c>
      <c r="Y34" s="186">
        <f t="shared" si="32"/>
        <v>-10026497.327180227</v>
      </c>
      <c r="Z34" s="186">
        <f t="shared" si="32"/>
        <v>-10018738.024663262</v>
      </c>
      <c r="AA34" s="186">
        <f t="shared" si="32"/>
        <v>-9998534.4209754486</v>
      </c>
      <c r="AB34" s="186">
        <f t="shared" si="32"/>
        <v>-9967339.2663385905</v>
      </c>
      <c r="AC34" s="186">
        <f t="shared" si="32"/>
        <v>-9926362.183083538</v>
      </c>
      <c r="AD34" s="186">
        <f t="shared" si="32"/>
        <v>-9876613.7470194791</v>
      </c>
      <c r="AE34" s="186">
        <f t="shared" si="32"/>
        <v>-9818941.2468001191</v>
      </c>
      <c r="AF34" s="186">
        <f t="shared" si="32"/>
        <v>-9754058.0266850088</v>
      </c>
      <c r="AG34" s="186">
        <f t="shared" si="32"/>
        <v>-9682567.7667024825</v>
      </c>
      <c r="AH34" s="186">
        <f t="shared" si="32"/>
        <v>-9604984.6882048324</v>
      </c>
      <c r="AI34" s="186">
        <f t="shared" si="32"/>
        <v>-9521750.4245191738</v>
      </c>
      <c r="AJ34" s="186">
        <f t="shared" si="32"/>
        <v>-9433248.1243616398</v>
      </c>
      <c r="AK34" s="186">
        <f t="shared" si="32"/>
        <v>-9339814.2339244373</v>
      </c>
      <c r="AL34" s="186">
        <f t="shared" si="32"/>
        <v>-9241748.3154899348</v>
      </c>
      <c r="AM34" s="186">
        <f t="shared" si="32"/>
        <v>-9139321.1953203939</v>
      </c>
      <c r="AN34" s="186">
        <f t="shared" si="32"/>
        <v>-9032781.68433569</v>
      </c>
      <c r="AO34" s="186">
        <f t="shared" si="32"/>
        <v>-8922362.0770008005</v>
      </c>
      <c r="AP34" s="186">
        <f t="shared" si="32"/>
        <v>-8808282.6037097275</v>
      </c>
      <c r="AQ34" s="186">
        <f t="shared" si="32"/>
        <v>-8690754.9875951875</v>
      </c>
      <c r="AR34" s="186">
        <f t="shared" si="32"/>
        <v>-8569985.236610271</v>
      </c>
      <c r="AS34" s="186">
        <f t="shared" si="32"/>
        <v>-8446175.7848719247</v>
      </c>
      <c r="AT34" s="186">
        <f t="shared" si="32"/>
        <v>-8319527.0828873357</v>
      </c>
      <c r="AU34" s="186">
        <f t="shared" si="32"/>
        <v>-8190238.7238767613</v>
      </c>
      <c r="AV34" s="186">
        <f t="shared" si="32"/>
        <v>-8058510.1825798061</v>
      </c>
      <c r="AW34" s="186">
        <f t="shared" si="32"/>
        <v>-7924541.2334076073</v>
      </c>
      <c r="AX34" s="186">
        <f t="shared" si="32"/>
        <v>-7788532.1063738037</v>
      </c>
      <c r="AY34" s="198">
        <f t="shared" si="32"/>
        <v>17458002.604811504</v>
      </c>
      <c r="AZ34" s="186">
        <f t="shared" si="32"/>
        <v>17634164.013616458</v>
      </c>
      <c r="BA34" s="186">
        <f t="shared" si="32"/>
        <v>17273928.578553766</v>
      </c>
      <c r="BB34" s="186">
        <f t="shared" si="32"/>
        <v>17629493.522807457</v>
      </c>
      <c r="BC34" s="186">
        <f t="shared" si="32"/>
        <v>17316532.712445363</v>
      </c>
      <c r="BD34" s="186">
        <f t="shared" si="32"/>
        <v>17452495.887737677</v>
      </c>
      <c r="BE34" s="186">
        <f t="shared" si="32"/>
        <v>17102067.029243067</v>
      </c>
      <c r="BF34" s="186">
        <f t="shared" si="32"/>
        <v>17408624.482081033</v>
      </c>
      <c r="BG34" s="186">
        <f t="shared" si="32"/>
        <v>17049059.92697943</v>
      </c>
      <c r="BH34" s="186">
        <f t="shared" si="32"/>
        <v>17398246.622116074</v>
      </c>
      <c r="BI34" s="186">
        <f t="shared" si="32"/>
        <v>16977342.564754754</v>
      </c>
      <c r="BJ34" s="186">
        <f t="shared" si="32"/>
        <v>17270216.151530333</v>
      </c>
      <c r="BK34" s="186">
        <f t="shared" si="32"/>
        <v>16905515.01525113</v>
      </c>
      <c r="BL34" s="186">
        <f t="shared" si="32"/>
        <v>17018921.092105173</v>
      </c>
      <c r="BM34" s="186">
        <f t="shared" si="32"/>
        <v>16750768.414171889</v>
      </c>
      <c r="BN34" s="186">
        <f t="shared" si="32"/>
        <v>17091432.723198414</v>
      </c>
      <c r="BO34" s="186">
        <f t="shared" si="32"/>
        <v>16666789.329385094</v>
      </c>
      <c r="BP34" s="186">
        <f t="shared" si="32"/>
        <v>16946611.88035056</v>
      </c>
      <c r="BQ34" s="186">
        <f t="shared" si="32"/>
        <v>16305104.896756686</v>
      </c>
      <c r="BR34" s="186">
        <f t="shared" si="32"/>
        <v>16478276.436789878</v>
      </c>
      <c r="BS34" s="186">
        <f t="shared" si="32"/>
        <v>16206236.130792052</v>
      </c>
      <c r="BT34" s="186">
        <f t="shared" si="32"/>
        <v>16353892.766386047</v>
      </c>
      <c r="BU34" s="186">
        <f t="shared" si="32"/>
        <v>16016958.469438896</v>
      </c>
      <c r="BV34" s="186">
        <f t="shared" si="32"/>
        <v>16273438.414775781</v>
      </c>
      <c r="BW34" s="186">
        <f t="shared" si="32"/>
        <v>15612918.771600991</v>
      </c>
      <c r="BX34" s="186">
        <f t="shared" ref="BX34:DU34" si="33">BX32-BX19</f>
        <v>15754312.49053701</v>
      </c>
      <c r="BY34" s="186">
        <f t="shared" si="33"/>
        <v>15400580.899228729</v>
      </c>
      <c r="BZ34" s="186">
        <f t="shared" si="33"/>
        <v>15702069.776853167</v>
      </c>
      <c r="CA34" s="186">
        <f t="shared" si="33"/>
        <v>15351236.854732141</v>
      </c>
      <c r="CB34" s="186">
        <f t="shared" si="33"/>
        <v>15411438.799653605</v>
      </c>
      <c r="CC34" s="186">
        <f t="shared" si="33"/>
        <v>14821121.502223827</v>
      </c>
      <c r="CD34" s="186">
        <f t="shared" si="33"/>
        <v>14926942.789856397</v>
      </c>
      <c r="CE34" s="186">
        <f t="shared" si="33"/>
        <v>14576222.339485362</v>
      </c>
      <c r="CF34" s="186">
        <f t="shared" si="33"/>
        <v>14853762.052984059</v>
      </c>
      <c r="CG34" s="186">
        <f t="shared" si="33"/>
        <v>14420785.028565317</v>
      </c>
      <c r="CH34" s="186">
        <f t="shared" si="33"/>
        <v>14620852.831941545</v>
      </c>
      <c r="CI34" s="186">
        <f t="shared" si="33"/>
        <v>13989774.878820896</v>
      </c>
      <c r="CJ34" s="186">
        <f t="shared" si="33"/>
        <v>13894083.461870134</v>
      </c>
      <c r="CK34" s="186">
        <f t="shared" si="33"/>
        <v>13637274.69133985</v>
      </c>
      <c r="CL34" s="186">
        <f t="shared" si="33"/>
        <v>13887515.897477016</v>
      </c>
      <c r="CM34" s="186">
        <f t="shared" si="33"/>
        <v>13451736.891666725</v>
      </c>
      <c r="CN34" s="186">
        <f t="shared" si="33"/>
        <v>13618014.866342694</v>
      </c>
      <c r="CO34" s="186">
        <f t="shared" si="33"/>
        <v>12892652.077629477</v>
      </c>
      <c r="CP34" s="186">
        <f t="shared" si="33"/>
        <v>12914323.60438557</v>
      </c>
      <c r="CQ34" s="186">
        <f t="shared" si="33"/>
        <v>12635982.269814312</v>
      </c>
      <c r="CR34" s="186">
        <f t="shared" si="33"/>
        <v>12699747.656494319</v>
      </c>
      <c r="CS34" s="186">
        <f t="shared" si="33"/>
        <v>12351641.840330929</v>
      </c>
      <c r="CT34" s="186">
        <f t="shared" si="33"/>
        <v>12479866.951823041</v>
      </c>
      <c r="CU34" s="186">
        <f t="shared" si="33"/>
        <v>11730007.071966961</v>
      </c>
      <c r="CV34" s="186">
        <f t="shared" si="33"/>
        <v>11702191.139256746</v>
      </c>
      <c r="CW34" s="186">
        <f t="shared" si="33"/>
        <v>33013691.174743608</v>
      </c>
      <c r="CX34" s="186">
        <f t="shared" si="33"/>
        <v>0</v>
      </c>
      <c r="CY34" s="186">
        <f t="shared" si="33"/>
        <v>0</v>
      </c>
      <c r="CZ34" s="186">
        <f t="shared" si="33"/>
        <v>0</v>
      </c>
      <c r="DA34" s="186">
        <f t="shared" si="33"/>
        <v>0</v>
      </c>
      <c r="DB34" s="186">
        <f t="shared" si="33"/>
        <v>0</v>
      </c>
      <c r="DC34" s="186">
        <f t="shared" si="33"/>
        <v>0</v>
      </c>
      <c r="DD34" s="186">
        <f t="shared" si="33"/>
        <v>0</v>
      </c>
      <c r="DE34" s="186">
        <f t="shared" si="33"/>
        <v>0</v>
      </c>
      <c r="DF34" s="186">
        <f t="shared" si="33"/>
        <v>0</v>
      </c>
      <c r="DG34" s="186">
        <f t="shared" si="33"/>
        <v>0</v>
      </c>
      <c r="DH34" s="186">
        <f t="shared" si="33"/>
        <v>0</v>
      </c>
      <c r="DI34" s="186">
        <f t="shared" si="33"/>
        <v>0</v>
      </c>
      <c r="DJ34" s="186">
        <f t="shared" si="33"/>
        <v>0</v>
      </c>
      <c r="DK34" s="186">
        <f t="shared" si="33"/>
        <v>0</v>
      </c>
      <c r="DL34" s="186">
        <f t="shared" si="33"/>
        <v>0</v>
      </c>
      <c r="DM34" s="186">
        <f t="shared" si="33"/>
        <v>0</v>
      </c>
      <c r="DN34" s="186">
        <f t="shared" si="33"/>
        <v>0</v>
      </c>
      <c r="DO34" s="186">
        <f t="shared" si="33"/>
        <v>0</v>
      </c>
      <c r="DP34" s="186">
        <f t="shared" si="33"/>
        <v>0</v>
      </c>
      <c r="DQ34" s="186">
        <f t="shared" si="33"/>
        <v>0</v>
      </c>
      <c r="DR34" s="186">
        <f t="shared" si="33"/>
        <v>0</v>
      </c>
      <c r="DS34" s="186">
        <f t="shared" si="33"/>
        <v>0</v>
      </c>
      <c r="DT34" s="186">
        <f t="shared" si="33"/>
        <v>0</v>
      </c>
      <c r="DU34" s="186">
        <f t="shared" si="33"/>
        <v>0</v>
      </c>
    </row>
    <row r="35" spans="1:125" x14ac:dyDescent="0.3">
      <c r="D35" s="144" t="s">
        <v>828</v>
      </c>
      <c r="E35" s="185">
        <f>XIRR(K34:DU34,K7:DU7)</f>
        <v>6.4816418290138247E-2</v>
      </c>
    </row>
    <row r="36" spans="1:125" x14ac:dyDescent="0.3">
      <c r="D36" s="141"/>
      <c r="J36" s="59"/>
    </row>
    <row r="37" spans="1:125" x14ac:dyDescent="0.3">
      <c r="D37" s="141" t="s">
        <v>319</v>
      </c>
      <c r="J37" s="59"/>
      <c r="K37" s="175">
        <f ca="1">LOOKUP(K6,'Operating Assumptions'!$G$129:$BM$129,'Operating Assumptions'!$G$135:$BN$135)</f>
        <v>0.02</v>
      </c>
      <c r="L37" s="175">
        <f ca="1">LOOKUP(L6,'Operating Assumptions'!$G$129:$BM$129,'Operating Assumptions'!$G$135:$BN$135)</f>
        <v>0.02</v>
      </c>
      <c r="M37" s="175">
        <f ca="1">LOOKUP(M6,'Operating Assumptions'!$G$129:$BM$129,'Operating Assumptions'!$G$135:$BN$135)</f>
        <v>0.02</v>
      </c>
      <c r="N37" s="175">
        <f ca="1">LOOKUP(N6,'Operating Assumptions'!$G$129:$BM$129,'Operating Assumptions'!$G$135:$BN$135)</f>
        <v>0.02</v>
      </c>
      <c r="O37" s="175">
        <f ca="1">LOOKUP(O6,'Operating Assumptions'!$G$129:$BM$129,'Operating Assumptions'!$G$135:$BN$135)</f>
        <v>0.02</v>
      </c>
      <c r="P37" s="175">
        <f ca="1">LOOKUP(P6,'Operating Assumptions'!$G$129:$BM$129,'Operating Assumptions'!$G$135:$BN$135)</f>
        <v>0.02</v>
      </c>
      <c r="Q37" s="175">
        <f ca="1">LOOKUP(Q6,'Operating Assumptions'!$G$129:$BM$129,'Operating Assumptions'!$G$135:$BN$135)</f>
        <v>0.02</v>
      </c>
      <c r="R37" s="175">
        <f ca="1">LOOKUP(R6,'Operating Assumptions'!$G$129:$BM$129,'Operating Assumptions'!$G$135:$BN$135)</f>
        <v>0.02</v>
      </c>
      <c r="S37" s="175">
        <f ca="1">LOOKUP(S6,'Operating Assumptions'!$G$129:$BM$129,'Operating Assumptions'!$G$135:$BN$135)</f>
        <v>0.02</v>
      </c>
      <c r="T37" s="175">
        <f ca="1">LOOKUP(T6,'Operating Assumptions'!$G$129:$BM$129,'Operating Assumptions'!$G$135:$BN$135)</f>
        <v>0.02</v>
      </c>
      <c r="U37" s="175">
        <f ca="1">LOOKUP(U6,'Operating Assumptions'!$G$129:$BM$129,'Operating Assumptions'!$G$135:$BN$135)</f>
        <v>0.02</v>
      </c>
      <c r="V37" s="175">
        <f ca="1">LOOKUP(V6,'Operating Assumptions'!$G$129:$BM$129,'Operating Assumptions'!$G$135:$BN$135)</f>
        <v>0.02</v>
      </c>
      <c r="W37" s="175">
        <f ca="1">LOOKUP(W6,'Operating Assumptions'!$G$129:$BM$129,'Operating Assumptions'!$G$135:$BN$135)</f>
        <v>0.02</v>
      </c>
      <c r="X37" s="175">
        <f ca="1">LOOKUP(X6,'Operating Assumptions'!$G$129:$BM$129,'Operating Assumptions'!$G$135:$BN$135)</f>
        <v>0.02</v>
      </c>
      <c r="Y37" s="175">
        <f ca="1">LOOKUP(Y6,'Operating Assumptions'!$G$129:$BM$129,'Operating Assumptions'!$G$135:$BN$135)</f>
        <v>0.02</v>
      </c>
      <c r="Z37" s="175">
        <f ca="1">LOOKUP(Z6,'Operating Assumptions'!$G$129:$BM$129,'Operating Assumptions'!$G$135:$BN$135)</f>
        <v>0.02</v>
      </c>
      <c r="AA37" s="175">
        <f ca="1">LOOKUP(AA6,'Operating Assumptions'!$G$129:$BM$129,'Operating Assumptions'!$G$135:$BN$135)</f>
        <v>0.02</v>
      </c>
      <c r="AB37" s="175">
        <f ca="1">LOOKUP(AB6,'Operating Assumptions'!$G$129:$BM$129,'Operating Assumptions'!$G$135:$BN$135)</f>
        <v>0.02</v>
      </c>
      <c r="AC37" s="175">
        <f ca="1">LOOKUP(AC6,'Operating Assumptions'!$G$129:$BM$129,'Operating Assumptions'!$G$135:$BN$135)</f>
        <v>0.02</v>
      </c>
      <c r="AD37" s="175">
        <f ca="1">LOOKUP(AD6,'Operating Assumptions'!$G$129:$BM$129,'Operating Assumptions'!$G$135:$BN$135)</f>
        <v>0.02</v>
      </c>
      <c r="AE37" s="175">
        <f ca="1">LOOKUP(AE6,'Operating Assumptions'!$G$129:$BM$129,'Operating Assumptions'!$G$135:$BN$135)</f>
        <v>0.02</v>
      </c>
      <c r="AF37" s="175">
        <f ca="1">LOOKUP(AF6,'Operating Assumptions'!$G$129:$BM$129,'Operating Assumptions'!$G$135:$BN$135)</f>
        <v>0.02</v>
      </c>
      <c r="AG37" s="175">
        <f ca="1">LOOKUP(AG6,'Operating Assumptions'!$G$129:$BM$129,'Operating Assumptions'!$G$135:$BN$135)</f>
        <v>0.02</v>
      </c>
      <c r="AH37" s="175">
        <f ca="1">LOOKUP(AH6,'Operating Assumptions'!$G$129:$BM$129,'Operating Assumptions'!$G$135:$BN$135)</f>
        <v>0.02</v>
      </c>
      <c r="AI37" s="175">
        <f ca="1">LOOKUP(AI6,'Operating Assumptions'!$G$129:$BM$129,'Operating Assumptions'!$G$135:$BN$135)</f>
        <v>0.02</v>
      </c>
      <c r="AJ37" s="175">
        <f ca="1">LOOKUP(AJ6,'Operating Assumptions'!$G$129:$BM$129,'Operating Assumptions'!$G$135:$BN$135)</f>
        <v>0.02</v>
      </c>
      <c r="AK37" s="175">
        <f ca="1">LOOKUP(AK6,'Operating Assumptions'!$G$129:$BM$129,'Operating Assumptions'!$G$135:$BN$135)</f>
        <v>0.02</v>
      </c>
      <c r="AL37" s="175">
        <f ca="1">LOOKUP(AL6,'Operating Assumptions'!$G$129:$BM$129,'Operating Assumptions'!$G$135:$BN$135)</f>
        <v>0.02</v>
      </c>
      <c r="AM37" s="175">
        <f ca="1">LOOKUP(AM6,'Operating Assumptions'!$G$129:$BM$129,'Operating Assumptions'!$G$135:$BN$135)</f>
        <v>0.02</v>
      </c>
      <c r="AN37" s="175">
        <f ca="1">LOOKUP(AN6,'Operating Assumptions'!$G$129:$BM$129,'Operating Assumptions'!$G$135:$BN$135)</f>
        <v>0.02</v>
      </c>
      <c r="AO37" s="175">
        <f ca="1">LOOKUP(AO6,'Operating Assumptions'!$G$129:$BM$129,'Operating Assumptions'!$G$135:$BN$135)</f>
        <v>0.02</v>
      </c>
      <c r="AP37" s="175">
        <f ca="1">LOOKUP(AP6,'Operating Assumptions'!$G$129:$BM$129,'Operating Assumptions'!$G$135:$BN$135)</f>
        <v>0.02</v>
      </c>
      <c r="AQ37" s="175">
        <f ca="1">LOOKUP(AQ6,'Operating Assumptions'!$G$129:$BM$129,'Operating Assumptions'!$G$135:$BN$135)</f>
        <v>0.02</v>
      </c>
      <c r="AR37" s="175">
        <f ca="1">LOOKUP(AR6,'Operating Assumptions'!$G$129:$BM$129,'Operating Assumptions'!$G$135:$BN$135)</f>
        <v>0.02</v>
      </c>
      <c r="AS37" s="175">
        <f ca="1">LOOKUP(AS6,'Operating Assumptions'!$G$129:$BM$129,'Operating Assumptions'!$G$135:$BN$135)</f>
        <v>0.02</v>
      </c>
      <c r="AT37" s="175">
        <f ca="1">LOOKUP(AT6,'Operating Assumptions'!$G$129:$BM$129,'Operating Assumptions'!$G$135:$BN$135)</f>
        <v>0.02</v>
      </c>
      <c r="AU37" s="175">
        <f ca="1">LOOKUP(AU6,'Operating Assumptions'!$G$129:$BM$129,'Operating Assumptions'!$G$135:$BN$135)</f>
        <v>0.02</v>
      </c>
      <c r="AV37" s="175">
        <f ca="1">LOOKUP(AV6,'Operating Assumptions'!$G$129:$BM$129,'Operating Assumptions'!$G$135:$BN$135)</f>
        <v>0.02</v>
      </c>
      <c r="AW37" s="175">
        <f ca="1">LOOKUP(AW6,'Operating Assumptions'!$G$129:$BM$129,'Operating Assumptions'!$G$135:$BN$135)</f>
        <v>0.02</v>
      </c>
      <c r="AX37" s="175">
        <f ca="1">LOOKUP(AX6,'Operating Assumptions'!$G$129:$BM$129,'Operating Assumptions'!$G$135:$BN$135)</f>
        <v>0.02</v>
      </c>
      <c r="AY37" s="198">
        <f ca="1">LOOKUP(AY6,'Operating Assumptions'!$G$129:$BM$129,'Operating Assumptions'!$G$135:$BN$135)</f>
        <v>0.02</v>
      </c>
      <c r="AZ37" s="175">
        <f ca="1">LOOKUP(AZ6,'Operating Assumptions'!$G$129:$BM$129,'Operating Assumptions'!$G$135:$BN$135)</f>
        <v>0.02</v>
      </c>
      <c r="BA37" s="175">
        <f ca="1">LOOKUP(BA6,'Operating Assumptions'!$G$129:$BM$129,'Operating Assumptions'!$G$135:$BN$135)</f>
        <v>0.02</v>
      </c>
      <c r="BB37" s="175">
        <f ca="1">LOOKUP(BB6,'Operating Assumptions'!$G$129:$BM$129,'Operating Assumptions'!$G$135:$BN$135)</f>
        <v>0.02</v>
      </c>
      <c r="BC37" s="175">
        <f ca="1">LOOKUP(BC6,'Operating Assumptions'!$G$129:$BM$129,'Operating Assumptions'!$G$135:$BN$135)</f>
        <v>0.02</v>
      </c>
      <c r="BD37" s="175">
        <f ca="1">LOOKUP(BD6,'Operating Assumptions'!$G$129:$BM$129,'Operating Assumptions'!$G$135:$BN$135)</f>
        <v>0.02</v>
      </c>
      <c r="BE37" s="175">
        <f ca="1">LOOKUP(BE6,'Operating Assumptions'!$G$129:$BM$129,'Operating Assumptions'!$G$135:$BN$135)</f>
        <v>0.02</v>
      </c>
      <c r="BF37" s="175">
        <f ca="1">LOOKUP(BF6,'Operating Assumptions'!$G$129:$BM$129,'Operating Assumptions'!$G$135:$BN$135)</f>
        <v>0.02</v>
      </c>
      <c r="BG37" s="175">
        <f ca="1">LOOKUP(BG6,'Operating Assumptions'!$G$129:$BM$129,'Operating Assumptions'!$G$135:$BN$135)</f>
        <v>0.02</v>
      </c>
      <c r="BH37" s="175">
        <f ca="1">LOOKUP(BH6,'Operating Assumptions'!$G$129:$BM$129,'Operating Assumptions'!$G$135:$BN$135)</f>
        <v>0.02</v>
      </c>
      <c r="BI37" s="175">
        <f ca="1">LOOKUP(BI6,'Operating Assumptions'!$G$129:$BM$129,'Operating Assumptions'!$G$135:$BN$135)</f>
        <v>0.02</v>
      </c>
      <c r="BJ37" s="175">
        <f ca="1">LOOKUP(BJ6,'Operating Assumptions'!$G$129:$BM$129,'Operating Assumptions'!$G$135:$BN$135)</f>
        <v>0.02</v>
      </c>
      <c r="BK37" s="175">
        <f ca="1">LOOKUP(BK6,'Operating Assumptions'!$G$129:$BM$129,'Operating Assumptions'!$G$135:$BN$135)</f>
        <v>0.02</v>
      </c>
      <c r="BL37" s="175">
        <f ca="1">LOOKUP(BL6,'Operating Assumptions'!$G$129:$BM$129,'Operating Assumptions'!$G$135:$BN$135)</f>
        <v>0.02</v>
      </c>
      <c r="BM37" s="175">
        <f ca="1">LOOKUP(BM6,'Operating Assumptions'!$G$129:$BM$129,'Operating Assumptions'!$G$135:$BN$135)</f>
        <v>0.02</v>
      </c>
      <c r="BN37" s="175">
        <f ca="1">LOOKUP(BN6,'Operating Assumptions'!$G$129:$BM$129,'Operating Assumptions'!$G$135:$BN$135)</f>
        <v>0.02</v>
      </c>
      <c r="BO37" s="175">
        <f ca="1">LOOKUP(BO6,'Operating Assumptions'!$G$129:$BM$129,'Operating Assumptions'!$G$135:$BN$135)</f>
        <v>0.02</v>
      </c>
      <c r="BP37" s="175">
        <f ca="1">LOOKUP(BP6,'Operating Assumptions'!$G$129:$BM$129,'Operating Assumptions'!$G$135:$BN$135)</f>
        <v>0.02</v>
      </c>
      <c r="BQ37" s="175">
        <f ca="1">LOOKUP(BQ6,'Operating Assumptions'!$G$129:$BM$129,'Operating Assumptions'!$G$135:$BN$135)</f>
        <v>0.02</v>
      </c>
      <c r="BR37" s="175">
        <f ca="1">LOOKUP(BR6,'Operating Assumptions'!$G$129:$BM$129,'Operating Assumptions'!$G$135:$BN$135)</f>
        <v>0.02</v>
      </c>
      <c r="BS37" s="175">
        <f ca="1">LOOKUP(BS6,'Operating Assumptions'!$G$129:$BM$129,'Operating Assumptions'!$G$135:$BN$135)</f>
        <v>0.02</v>
      </c>
      <c r="BT37" s="175">
        <f ca="1">LOOKUP(BT6,'Operating Assumptions'!$G$129:$BM$129,'Operating Assumptions'!$G$135:$BN$135)</f>
        <v>0.02</v>
      </c>
      <c r="BU37" s="175">
        <f ca="1">LOOKUP(BU6,'Operating Assumptions'!$G$129:$BM$129,'Operating Assumptions'!$G$135:$BN$135)</f>
        <v>0.02</v>
      </c>
      <c r="BV37" s="175">
        <f ca="1">LOOKUP(BV6,'Operating Assumptions'!$G$129:$BM$129,'Operating Assumptions'!$G$135:$BN$135)</f>
        <v>0.02</v>
      </c>
      <c r="BW37" s="175">
        <f ca="1">LOOKUP(BW6,'Operating Assumptions'!$G$129:$BM$129,'Operating Assumptions'!$G$135:$BN$135)</f>
        <v>0.02</v>
      </c>
      <c r="BX37" s="175">
        <f ca="1">LOOKUP(BX6,'Operating Assumptions'!$G$129:$BM$129,'Operating Assumptions'!$G$135:$BN$135)</f>
        <v>0.02</v>
      </c>
      <c r="BY37" s="175">
        <f ca="1">LOOKUP(BY6,'Operating Assumptions'!$G$129:$BM$129,'Operating Assumptions'!$G$135:$BN$135)</f>
        <v>0.02</v>
      </c>
      <c r="BZ37" s="175">
        <f ca="1">LOOKUP(BZ6,'Operating Assumptions'!$G$129:$BM$129,'Operating Assumptions'!$G$135:$BN$135)</f>
        <v>0.02</v>
      </c>
      <c r="CA37" s="175">
        <f ca="1">LOOKUP(CA6,'Operating Assumptions'!$G$129:$BM$129,'Operating Assumptions'!$G$135:$BN$135)</f>
        <v>0.02</v>
      </c>
      <c r="CB37" s="175">
        <f ca="1">LOOKUP(CB6,'Operating Assumptions'!$G$129:$BM$129,'Operating Assumptions'!$G$135:$BN$135)</f>
        <v>0.02</v>
      </c>
      <c r="CC37" s="175">
        <f ca="1">LOOKUP(CC6,'Operating Assumptions'!$G$129:$BM$129,'Operating Assumptions'!$G$135:$BN$135)</f>
        <v>0.02</v>
      </c>
      <c r="CD37" s="175">
        <f ca="1">LOOKUP(CD6,'Operating Assumptions'!$G$129:$BM$129,'Operating Assumptions'!$G$135:$BN$135)</f>
        <v>0.02</v>
      </c>
      <c r="CE37" s="175">
        <f ca="1">LOOKUP(CE6,'Operating Assumptions'!$G$129:$BM$129,'Operating Assumptions'!$G$135:$BN$135)</f>
        <v>0.02</v>
      </c>
      <c r="CF37" s="175">
        <f ca="1">LOOKUP(CF6,'Operating Assumptions'!$G$129:$BM$129,'Operating Assumptions'!$G$135:$BN$135)</f>
        <v>0.02</v>
      </c>
      <c r="CG37" s="175">
        <f ca="1">LOOKUP(CG6,'Operating Assumptions'!$G$129:$BM$129,'Operating Assumptions'!$G$135:$BN$135)</f>
        <v>0.02</v>
      </c>
      <c r="CH37" s="175">
        <f ca="1">LOOKUP(CH6,'Operating Assumptions'!$G$129:$BM$129,'Operating Assumptions'!$G$135:$BN$135)</f>
        <v>0.02</v>
      </c>
      <c r="CI37" s="175">
        <f ca="1">LOOKUP(CI6,'Operating Assumptions'!$G$129:$BM$129,'Operating Assumptions'!$G$135:$BN$135)</f>
        <v>0.02</v>
      </c>
      <c r="CJ37" s="175">
        <f ca="1">LOOKUP(CJ6,'Operating Assumptions'!$G$129:$BM$129,'Operating Assumptions'!$G$135:$BN$135)</f>
        <v>0.02</v>
      </c>
      <c r="CK37" s="175">
        <f ca="1">LOOKUP(CK6,'Operating Assumptions'!$G$129:$BM$129,'Operating Assumptions'!$G$135:$BN$135)</f>
        <v>0.02</v>
      </c>
      <c r="CL37" s="175">
        <f ca="1">LOOKUP(CL6,'Operating Assumptions'!$G$129:$BM$129,'Operating Assumptions'!$G$135:$BN$135)</f>
        <v>0.02</v>
      </c>
      <c r="CM37" s="175">
        <f ca="1">LOOKUP(CM6,'Operating Assumptions'!$G$129:$BM$129,'Operating Assumptions'!$G$135:$BN$135)</f>
        <v>0.02</v>
      </c>
      <c r="CN37" s="175">
        <f ca="1">LOOKUP(CN6,'Operating Assumptions'!$G$129:$BM$129,'Operating Assumptions'!$G$135:$BN$135)</f>
        <v>0.02</v>
      </c>
      <c r="CO37" s="175">
        <f ca="1">LOOKUP(CO6,'Operating Assumptions'!$G$129:$BM$129,'Operating Assumptions'!$G$135:$BN$135)</f>
        <v>0.02</v>
      </c>
      <c r="CP37" s="175">
        <f ca="1">LOOKUP(CP6,'Operating Assumptions'!$G$129:$BM$129,'Operating Assumptions'!$G$135:$BN$135)</f>
        <v>0.02</v>
      </c>
      <c r="CQ37" s="175">
        <f ca="1">LOOKUP(CQ6,'Operating Assumptions'!$G$129:$BM$129,'Operating Assumptions'!$G$135:$BN$135)</f>
        <v>0.02</v>
      </c>
      <c r="CR37" s="175">
        <f ca="1">LOOKUP(CR6,'Operating Assumptions'!$G$129:$BM$129,'Operating Assumptions'!$G$135:$BN$135)</f>
        <v>0.02</v>
      </c>
      <c r="CS37" s="175">
        <f ca="1">LOOKUP(CS6,'Operating Assumptions'!$G$129:$BM$129,'Operating Assumptions'!$G$135:$BN$135)</f>
        <v>0.02</v>
      </c>
      <c r="CT37" s="175">
        <f ca="1">LOOKUP(CT6,'Operating Assumptions'!$G$129:$BM$129,'Operating Assumptions'!$G$135:$BN$135)</f>
        <v>0.02</v>
      </c>
      <c r="CU37" s="175">
        <f ca="1">LOOKUP(CU6,'Operating Assumptions'!$G$129:$BM$129,'Operating Assumptions'!$G$135:$BN$135)</f>
        <v>0.02</v>
      </c>
      <c r="CV37" s="175">
        <f ca="1">LOOKUP(CV6,'Operating Assumptions'!$G$129:$BM$129,'Operating Assumptions'!$G$135:$BN$135)</f>
        <v>0.02</v>
      </c>
      <c r="CW37" s="175">
        <f ca="1">LOOKUP(CW6,'Operating Assumptions'!$G$129:$BM$129,'Operating Assumptions'!$G$135:$BN$135)</f>
        <v>0.02</v>
      </c>
      <c r="CX37" s="175">
        <f ca="1">LOOKUP(CX6,'Operating Assumptions'!$G$129:$BM$129,'Operating Assumptions'!$G$135:$BN$135)</f>
        <v>0.02</v>
      </c>
      <c r="CY37" s="175">
        <f ca="1">LOOKUP(CY6,'Operating Assumptions'!$G$129:$BM$129,'Operating Assumptions'!$G$135:$BN$135)</f>
        <v>0.02</v>
      </c>
      <c r="CZ37" s="175">
        <f ca="1">LOOKUP(CZ6,'Operating Assumptions'!$G$129:$BM$129,'Operating Assumptions'!$G$135:$BN$135)</f>
        <v>0.02</v>
      </c>
      <c r="DA37" s="175">
        <f ca="1">LOOKUP(DA6,'Operating Assumptions'!$G$129:$BM$129,'Operating Assumptions'!$G$135:$BN$135)</f>
        <v>0.02</v>
      </c>
      <c r="DB37" s="175">
        <f ca="1">LOOKUP(DB6,'Operating Assumptions'!$G$129:$BM$129,'Operating Assumptions'!$G$135:$BN$135)</f>
        <v>0.02</v>
      </c>
      <c r="DC37" s="175">
        <f ca="1">LOOKUP(DC6,'Operating Assumptions'!$G$129:$BM$129,'Operating Assumptions'!$G$135:$BN$135)</f>
        <v>0.02</v>
      </c>
      <c r="DD37" s="175">
        <f ca="1">LOOKUP(DD6,'Operating Assumptions'!$G$129:$BM$129,'Operating Assumptions'!$G$135:$BN$135)</f>
        <v>0.02</v>
      </c>
      <c r="DE37" s="175">
        <f ca="1">LOOKUP(DE6,'Operating Assumptions'!$G$129:$BM$129,'Operating Assumptions'!$G$135:$BN$135)</f>
        <v>0.02</v>
      </c>
      <c r="DF37" s="175">
        <f ca="1">LOOKUP(DF6,'Operating Assumptions'!$G$129:$BM$129,'Operating Assumptions'!$G$135:$BN$135)</f>
        <v>0.02</v>
      </c>
      <c r="DG37" s="175">
        <f ca="1">LOOKUP(DG6,'Operating Assumptions'!$G$129:$BM$129,'Operating Assumptions'!$G$135:$BN$135)</f>
        <v>0.02</v>
      </c>
      <c r="DH37" s="175">
        <f ca="1">LOOKUP(DH6,'Operating Assumptions'!$G$129:$BM$129,'Operating Assumptions'!$G$135:$BN$135)</f>
        <v>0.02</v>
      </c>
      <c r="DI37" s="175">
        <f ca="1">LOOKUP(DI6,'Operating Assumptions'!$G$129:$BM$129,'Operating Assumptions'!$G$135:$BN$135)</f>
        <v>0.02</v>
      </c>
      <c r="DJ37" s="175">
        <f ca="1">LOOKUP(DJ6,'Operating Assumptions'!$G$129:$BM$129,'Operating Assumptions'!$G$135:$BN$135)</f>
        <v>0.02</v>
      </c>
      <c r="DK37" s="175">
        <f ca="1">LOOKUP(DK6,'Operating Assumptions'!$G$129:$BM$129,'Operating Assumptions'!$G$135:$BN$135)</f>
        <v>0.02</v>
      </c>
      <c r="DL37" s="175">
        <f ca="1">LOOKUP(DL6,'Operating Assumptions'!$G$129:$BM$129,'Operating Assumptions'!$G$135:$BN$135)</f>
        <v>0.02</v>
      </c>
      <c r="DM37" s="175">
        <f ca="1">LOOKUP(DM6,'Operating Assumptions'!$G$129:$BM$129,'Operating Assumptions'!$G$135:$BN$135)</f>
        <v>0.02</v>
      </c>
      <c r="DN37" s="175">
        <f ca="1">LOOKUP(DN6,'Operating Assumptions'!$G$129:$BM$129,'Operating Assumptions'!$G$135:$BN$135)</f>
        <v>0.02</v>
      </c>
      <c r="DO37" s="175">
        <f ca="1">LOOKUP(DO6,'Operating Assumptions'!$G$129:$BM$129,'Operating Assumptions'!$G$135:$BN$135)</f>
        <v>0.02</v>
      </c>
      <c r="DP37" s="175">
        <f ca="1">LOOKUP(DP6,'Operating Assumptions'!$G$129:$BM$129,'Operating Assumptions'!$G$135:$BN$135)</f>
        <v>0.02</v>
      </c>
      <c r="DQ37" s="175">
        <f ca="1">LOOKUP(DQ6,'Operating Assumptions'!$G$129:$BM$129,'Operating Assumptions'!$G$135:$BN$135)</f>
        <v>0.02</v>
      </c>
      <c r="DR37" s="175">
        <f ca="1">LOOKUP(DR6,'Operating Assumptions'!$G$129:$BM$129,'Operating Assumptions'!$G$135:$BN$135)</f>
        <v>0.02</v>
      </c>
      <c r="DS37" s="175">
        <f ca="1">LOOKUP(DS6,'Operating Assumptions'!$G$129:$BM$129,'Operating Assumptions'!$G$135:$BN$135)</f>
        <v>0.02</v>
      </c>
      <c r="DT37" s="175">
        <f ca="1">LOOKUP(DT6,'Operating Assumptions'!$G$129:$BM$129,'Operating Assumptions'!$G$135:$BN$135)</f>
        <v>0.02</v>
      </c>
      <c r="DU37" s="175">
        <f ca="1">LOOKUP(DU6,'Operating Assumptions'!$G$129:$BM$129,'Operating Assumptions'!$G$135:$BN$135)</f>
        <v>0.02</v>
      </c>
    </row>
    <row r="38" spans="1:125" x14ac:dyDescent="0.3">
      <c r="D38" s="141" t="s">
        <v>320</v>
      </c>
      <c r="J38" s="59"/>
      <c r="K38" s="184">
        <f t="shared" ref="K38:AP38" ca="1" si="34">(1+K37)^(K5/12)-1</f>
        <v>1.6515813019202241E-3</v>
      </c>
      <c r="L38" s="184">
        <f t="shared" ca="1" si="34"/>
        <v>1.6515813019202241E-3</v>
      </c>
      <c r="M38" s="184">
        <f t="shared" ca="1" si="34"/>
        <v>1.6515813019202241E-3</v>
      </c>
      <c r="N38" s="184">
        <f t="shared" ca="1" si="34"/>
        <v>1.6515813019202241E-3</v>
      </c>
      <c r="O38" s="184">
        <f t="shared" ca="1" si="34"/>
        <v>1.6515813019202241E-3</v>
      </c>
      <c r="P38" s="184">
        <f t="shared" ca="1" si="34"/>
        <v>1.6515813019202241E-3</v>
      </c>
      <c r="Q38" s="184">
        <f t="shared" ca="1" si="34"/>
        <v>1.6515813019202241E-3</v>
      </c>
      <c r="R38" s="184">
        <f t="shared" ca="1" si="34"/>
        <v>1.6515813019202241E-3</v>
      </c>
      <c r="S38" s="184">
        <f t="shared" ca="1" si="34"/>
        <v>1.6515813019202241E-3</v>
      </c>
      <c r="T38" s="184">
        <f t="shared" ca="1" si="34"/>
        <v>1.6515813019202241E-3</v>
      </c>
      <c r="U38" s="184">
        <f t="shared" ca="1" si="34"/>
        <v>1.6515813019202241E-3</v>
      </c>
      <c r="V38" s="184">
        <f t="shared" ca="1" si="34"/>
        <v>1.6515813019202241E-3</v>
      </c>
      <c r="W38" s="184">
        <f t="shared" ca="1" si="34"/>
        <v>1.6515813019202241E-3</v>
      </c>
      <c r="X38" s="184">
        <f t="shared" ca="1" si="34"/>
        <v>1.6515813019202241E-3</v>
      </c>
      <c r="Y38" s="184">
        <f t="shared" ca="1" si="34"/>
        <v>1.6515813019202241E-3</v>
      </c>
      <c r="Z38" s="184">
        <f t="shared" ca="1" si="34"/>
        <v>1.6515813019202241E-3</v>
      </c>
      <c r="AA38" s="184">
        <f t="shared" ca="1" si="34"/>
        <v>1.6515813019202241E-3</v>
      </c>
      <c r="AB38" s="184">
        <f t="shared" ca="1" si="34"/>
        <v>1.6515813019202241E-3</v>
      </c>
      <c r="AC38" s="184">
        <f t="shared" ca="1" si="34"/>
        <v>1.6515813019202241E-3</v>
      </c>
      <c r="AD38" s="184">
        <f t="shared" ca="1" si="34"/>
        <v>1.6515813019202241E-3</v>
      </c>
      <c r="AE38" s="184">
        <f t="shared" ca="1" si="34"/>
        <v>1.6515813019202241E-3</v>
      </c>
      <c r="AF38" s="184">
        <f t="shared" ca="1" si="34"/>
        <v>1.6515813019202241E-3</v>
      </c>
      <c r="AG38" s="184">
        <f t="shared" ca="1" si="34"/>
        <v>1.6515813019202241E-3</v>
      </c>
      <c r="AH38" s="184">
        <f t="shared" ca="1" si="34"/>
        <v>1.6515813019202241E-3</v>
      </c>
      <c r="AI38" s="184">
        <f t="shared" ca="1" si="34"/>
        <v>1.6515813019202241E-3</v>
      </c>
      <c r="AJ38" s="184">
        <f t="shared" ca="1" si="34"/>
        <v>1.6515813019202241E-3</v>
      </c>
      <c r="AK38" s="184">
        <f t="shared" ca="1" si="34"/>
        <v>1.6515813019202241E-3</v>
      </c>
      <c r="AL38" s="184">
        <f t="shared" ca="1" si="34"/>
        <v>1.6515813019202241E-3</v>
      </c>
      <c r="AM38" s="184">
        <f t="shared" ca="1" si="34"/>
        <v>1.6515813019202241E-3</v>
      </c>
      <c r="AN38" s="184">
        <f t="shared" ca="1" si="34"/>
        <v>1.6515813019202241E-3</v>
      </c>
      <c r="AO38" s="184">
        <f t="shared" ca="1" si="34"/>
        <v>1.6515813019202241E-3</v>
      </c>
      <c r="AP38" s="184">
        <f t="shared" ca="1" si="34"/>
        <v>1.6515813019202241E-3</v>
      </c>
      <c r="AQ38" s="184">
        <f t="shared" ref="AQ38:BV38" ca="1" si="35">(1+AQ37)^(AQ5/12)-1</f>
        <v>1.6515813019202241E-3</v>
      </c>
      <c r="AR38" s="184">
        <f t="shared" ca="1" si="35"/>
        <v>1.6515813019202241E-3</v>
      </c>
      <c r="AS38" s="184">
        <f t="shared" ca="1" si="35"/>
        <v>1.6515813019202241E-3</v>
      </c>
      <c r="AT38" s="184">
        <f t="shared" ca="1" si="35"/>
        <v>1.6515813019202241E-3</v>
      </c>
      <c r="AU38" s="184">
        <f t="shared" ca="1" si="35"/>
        <v>1.6515813019202241E-3</v>
      </c>
      <c r="AV38" s="184">
        <f t="shared" ca="1" si="35"/>
        <v>1.6515813019202241E-3</v>
      </c>
      <c r="AW38" s="184">
        <f t="shared" ca="1" si="35"/>
        <v>1.6515813019202241E-3</v>
      </c>
      <c r="AX38" s="184">
        <f t="shared" ca="1" si="35"/>
        <v>1.6515813019202241E-3</v>
      </c>
      <c r="AY38" s="198">
        <f t="shared" ca="1" si="35"/>
        <v>9.9504938362078299E-3</v>
      </c>
      <c r="AZ38" s="184">
        <f t="shared" ca="1" si="35"/>
        <v>9.9504938362078299E-3</v>
      </c>
      <c r="BA38" s="184">
        <f t="shared" ca="1" si="35"/>
        <v>9.9504938362078299E-3</v>
      </c>
      <c r="BB38" s="184">
        <f t="shared" ca="1" si="35"/>
        <v>9.9504938362078299E-3</v>
      </c>
      <c r="BC38" s="184">
        <f t="shared" ca="1" si="35"/>
        <v>9.9504938362078299E-3</v>
      </c>
      <c r="BD38" s="184">
        <f t="shared" ca="1" si="35"/>
        <v>9.9504938362078299E-3</v>
      </c>
      <c r="BE38" s="184">
        <f t="shared" ca="1" si="35"/>
        <v>9.9504938362078299E-3</v>
      </c>
      <c r="BF38" s="184">
        <f t="shared" ca="1" si="35"/>
        <v>9.9504938362078299E-3</v>
      </c>
      <c r="BG38" s="184">
        <f t="shared" ca="1" si="35"/>
        <v>9.9504938362078299E-3</v>
      </c>
      <c r="BH38" s="184">
        <f t="shared" ca="1" si="35"/>
        <v>9.9504938362078299E-3</v>
      </c>
      <c r="BI38" s="184">
        <f t="shared" ca="1" si="35"/>
        <v>9.9504938362078299E-3</v>
      </c>
      <c r="BJ38" s="184">
        <f t="shared" ca="1" si="35"/>
        <v>9.9504938362078299E-3</v>
      </c>
      <c r="BK38" s="184">
        <f t="shared" ca="1" si="35"/>
        <v>9.9504938362078299E-3</v>
      </c>
      <c r="BL38" s="184">
        <f t="shared" ca="1" si="35"/>
        <v>9.9504938362078299E-3</v>
      </c>
      <c r="BM38" s="184">
        <f t="shared" ca="1" si="35"/>
        <v>9.9504938362078299E-3</v>
      </c>
      <c r="BN38" s="184">
        <f t="shared" ca="1" si="35"/>
        <v>9.9504938362078299E-3</v>
      </c>
      <c r="BO38" s="184">
        <f t="shared" ca="1" si="35"/>
        <v>9.9504938362078299E-3</v>
      </c>
      <c r="BP38" s="184">
        <f t="shared" ca="1" si="35"/>
        <v>9.9504938362078299E-3</v>
      </c>
      <c r="BQ38" s="184">
        <f t="shared" ca="1" si="35"/>
        <v>9.9504938362078299E-3</v>
      </c>
      <c r="BR38" s="184">
        <f t="shared" ca="1" si="35"/>
        <v>9.9504938362078299E-3</v>
      </c>
      <c r="BS38" s="184">
        <f t="shared" ca="1" si="35"/>
        <v>9.9504938362078299E-3</v>
      </c>
      <c r="BT38" s="184">
        <f t="shared" ca="1" si="35"/>
        <v>9.9504938362078299E-3</v>
      </c>
      <c r="BU38" s="184">
        <f t="shared" ca="1" si="35"/>
        <v>9.9504938362078299E-3</v>
      </c>
      <c r="BV38" s="184">
        <f t="shared" ca="1" si="35"/>
        <v>9.9504938362078299E-3</v>
      </c>
      <c r="BW38" s="184">
        <f t="shared" ref="BW38:DB38" ca="1" si="36">(1+BW37)^(BW5/12)-1</f>
        <v>9.9504938362078299E-3</v>
      </c>
      <c r="BX38" s="184">
        <f t="shared" ca="1" si="36"/>
        <v>9.9504938362078299E-3</v>
      </c>
      <c r="BY38" s="184">
        <f t="shared" ca="1" si="36"/>
        <v>9.9504938362078299E-3</v>
      </c>
      <c r="BZ38" s="184">
        <f t="shared" ca="1" si="36"/>
        <v>9.9504938362078299E-3</v>
      </c>
      <c r="CA38" s="184">
        <f t="shared" ca="1" si="36"/>
        <v>9.9504938362078299E-3</v>
      </c>
      <c r="CB38" s="184">
        <f t="shared" ca="1" si="36"/>
        <v>9.9504938362078299E-3</v>
      </c>
      <c r="CC38" s="184">
        <f t="shared" ca="1" si="36"/>
        <v>9.9504938362078299E-3</v>
      </c>
      <c r="CD38" s="184">
        <f t="shared" ca="1" si="36"/>
        <v>9.9504938362078299E-3</v>
      </c>
      <c r="CE38" s="184">
        <f t="shared" ca="1" si="36"/>
        <v>9.9504938362078299E-3</v>
      </c>
      <c r="CF38" s="184">
        <f t="shared" ca="1" si="36"/>
        <v>9.9504938362078299E-3</v>
      </c>
      <c r="CG38" s="184">
        <f t="shared" ca="1" si="36"/>
        <v>9.9504938362078299E-3</v>
      </c>
      <c r="CH38" s="184">
        <f t="shared" ca="1" si="36"/>
        <v>9.9504938362078299E-3</v>
      </c>
      <c r="CI38" s="184">
        <f t="shared" ca="1" si="36"/>
        <v>9.9504938362078299E-3</v>
      </c>
      <c r="CJ38" s="184">
        <f t="shared" ca="1" si="36"/>
        <v>9.9504938362078299E-3</v>
      </c>
      <c r="CK38" s="184">
        <f t="shared" ca="1" si="36"/>
        <v>9.9504938362078299E-3</v>
      </c>
      <c r="CL38" s="184">
        <f t="shared" ca="1" si="36"/>
        <v>9.9504938362078299E-3</v>
      </c>
      <c r="CM38" s="184">
        <f t="shared" ca="1" si="36"/>
        <v>9.9504938362078299E-3</v>
      </c>
      <c r="CN38" s="184">
        <f t="shared" ca="1" si="36"/>
        <v>9.9504938362078299E-3</v>
      </c>
      <c r="CO38" s="184">
        <f t="shared" ca="1" si="36"/>
        <v>9.9504938362078299E-3</v>
      </c>
      <c r="CP38" s="184">
        <f t="shared" ca="1" si="36"/>
        <v>9.9504938362078299E-3</v>
      </c>
      <c r="CQ38" s="184">
        <f t="shared" ca="1" si="36"/>
        <v>9.9504938362078299E-3</v>
      </c>
      <c r="CR38" s="184">
        <f t="shared" ca="1" si="36"/>
        <v>9.9504938362078299E-3</v>
      </c>
      <c r="CS38" s="184">
        <f t="shared" ca="1" si="36"/>
        <v>9.9504938362078299E-3</v>
      </c>
      <c r="CT38" s="184">
        <f t="shared" ca="1" si="36"/>
        <v>9.9504938362078299E-3</v>
      </c>
      <c r="CU38" s="184">
        <f t="shared" ca="1" si="36"/>
        <v>9.9504938362078299E-3</v>
      </c>
      <c r="CV38" s="184">
        <f t="shared" ca="1" si="36"/>
        <v>9.9504938362078299E-3</v>
      </c>
      <c r="CW38" s="184">
        <f t="shared" ca="1" si="36"/>
        <v>9.9504938362078299E-3</v>
      </c>
      <c r="CX38" s="184">
        <f t="shared" ca="1" si="36"/>
        <v>9.9504938362078299E-3</v>
      </c>
      <c r="CY38" s="184">
        <f t="shared" ca="1" si="36"/>
        <v>9.9504938362078299E-3</v>
      </c>
      <c r="CZ38" s="184">
        <f t="shared" ca="1" si="36"/>
        <v>9.9504938362078299E-3</v>
      </c>
      <c r="DA38" s="184">
        <f t="shared" ca="1" si="36"/>
        <v>9.9504938362078299E-3</v>
      </c>
      <c r="DB38" s="184">
        <f t="shared" ca="1" si="36"/>
        <v>9.9504938362078299E-3</v>
      </c>
      <c r="DC38" s="184">
        <f t="shared" ref="DC38:DU38" ca="1" si="37">(1+DC37)^(DC5/12)-1</f>
        <v>9.9504938362078299E-3</v>
      </c>
      <c r="DD38" s="184">
        <f t="shared" ca="1" si="37"/>
        <v>9.9504938362078299E-3</v>
      </c>
      <c r="DE38" s="184">
        <f t="shared" ca="1" si="37"/>
        <v>9.9504938362078299E-3</v>
      </c>
      <c r="DF38" s="184">
        <f t="shared" ca="1" si="37"/>
        <v>9.9504938362078299E-3</v>
      </c>
      <c r="DG38" s="184">
        <f t="shared" ca="1" si="37"/>
        <v>9.9504938362078299E-3</v>
      </c>
      <c r="DH38" s="184">
        <f t="shared" ca="1" si="37"/>
        <v>9.9504938362078299E-3</v>
      </c>
      <c r="DI38" s="184">
        <f t="shared" ca="1" si="37"/>
        <v>9.9504938362078299E-3</v>
      </c>
      <c r="DJ38" s="184">
        <f t="shared" ca="1" si="37"/>
        <v>9.9504938362078299E-3</v>
      </c>
      <c r="DK38" s="184">
        <f t="shared" ca="1" si="37"/>
        <v>9.9504938362078299E-3</v>
      </c>
      <c r="DL38" s="184">
        <f t="shared" ca="1" si="37"/>
        <v>9.9504938362078299E-3</v>
      </c>
      <c r="DM38" s="184">
        <f t="shared" ca="1" si="37"/>
        <v>9.9504938362078299E-3</v>
      </c>
      <c r="DN38" s="184">
        <f t="shared" ca="1" si="37"/>
        <v>9.9504938362078299E-3</v>
      </c>
      <c r="DO38" s="184">
        <f t="shared" ca="1" si="37"/>
        <v>9.9504938362078299E-3</v>
      </c>
      <c r="DP38" s="184">
        <f t="shared" ca="1" si="37"/>
        <v>9.9504938362078299E-3</v>
      </c>
      <c r="DQ38" s="184">
        <f t="shared" ca="1" si="37"/>
        <v>9.9504938362078299E-3</v>
      </c>
      <c r="DR38" s="184">
        <f t="shared" ca="1" si="37"/>
        <v>9.9504938362078299E-3</v>
      </c>
      <c r="DS38" s="184">
        <f t="shared" ca="1" si="37"/>
        <v>9.9504938362078299E-3</v>
      </c>
      <c r="DT38" s="184">
        <f t="shared" ca="1" si="37"/>
        <v>9.9504938362078299E-3</v>
      </c>
      <c r="DU38" s="184">
        <f t="shared" ca="1" si="37"/>
        <v>9.9504938362078299E-3</v>
      </c>
    </row>
    <row r="39" spans="1:125" x14ac:dyDescent="0.3">
      <c r="D39" s="141" t="s">
        <v>321</v>
      </c>
      <c r="J39" s="207">
        <v>1</v>
      </c>
      <c r="K39" s="187">
        <f ca="1">J39*(1+K38)</f>
        <v>1.0016515813019202</v>
      </c>
      <c r="L39" s="187">
        <f t="shared" ref="L39:BW39" ca="1" si="38">K39*(1+L38)</f>
        <v>1.0033058903246372</v>
      </c>
      <c r="M39" s="187">
        <f t="shared" ca="1" si="38"/>
        <v>1.0049629315732038</v>
      </c>
      <c r="N39" s="187">
        <f t="shared" ca="1" si="38"/>
        <v>1.006622709560113</v>
      </c>
      <c r="O39" s="187">
        <f t="shared" ca="1" si="38"/>
        <v>1.0082852288053108</v>
      </c>
      <c r="P39" s="187">
        <f t="shared" ca="1" si="38"/>
        <v>1.0099504938362081</v>
      </c>
      <c r="Q39" s="187">
        <f t="shared" ca="1" si="38"/>
        <v>1.011618509187693</v>
      </c>
      <c r="R39" s="187">
        <f t="shared" ca="1" si="38"/>
        <v>1.0132892794021437</v>
      </c>
      <c r="S39" s="187">
        <f t="shared" ca="1" si="38"/>
        <v>1.0149628090294405</v>
      </c>
      <c r="T39" s="187">
        <f t="shared" ca="1" si="38"/>
        <v>1.0166391026269779</v>
      </c>
      <c r="U39" s="187">
        <f t="shared" ca="1" si="38"/>
        <v>1.0183181647596775</v>
      </c>
      <c r="V39" s="187">
        <f t="shared" ca="1" si="38"/>
        <v>1.0200000000000002</v>
      </c>
      <c r="W39" s="187">
        <f t="shared" ca="1" si="38"/>
        <v>1.0216846129279589</v>
      </c>
      <c r="X39" s="187">
        <f t="shared" ca="1" si="38"/>
        <v>1.0233720081311304</v>
      </c>
      <c r="Y39" s="187">
        <f t="shared" ca="1" si="38"/>
        <v>1.0250621902046684</v>
      </c>
      <c r="Z39" s="187">
        <f t="shared" ca="1" si="38"/>
        <v>1.0267551637513157</v>
      </c>
      <c r="AA39" s="187">
        <f t="shared" ca="1" si="38"/>
        <v>1.0284509333814174</v>
      </c>
      <c r="AB39" s="187">
        <f t="shared" ca="1" si="38"/>
        <v>1.0301495037129325</v>
      </c>
      <c r="AC39" s="187">
        <f t="shared" ca="1" si="38"/>
        <v>1.0318508793714471</v>
      </c>
      <c r="AD39" s="187">
        <f t="shared" ca="1" si="38"/>
        <v>1.033555064990187</v>
      </c>
      <c r="AE39" s="187">
        <f t="shared" ca="1" si="38"/>
        <v>1.0352620652100297</v>
      </c>
      <c r="AF39" s="187">
        <f t="shared" ca="1" si="38"/>
        <v>1.036971884679518</v>
      </c>
      <c r="AG39" s="187">
        <f t="shared" ca="1" si="38"/>
        <v>1.0386845280548715</v>
      </c>
      <c r="AH39" s="187">
        <f t="shared" ca="1" si="38"/>
        <v>1.0404000000000009</v>
      </c>
      <c r="AI39" s="187">
        <f t="shared" ca="1" si="38"/>
        <v>1.0421183051865186</v>
      </c>
      <c r="AJ39" s="187">
        <f t="shared" ca="1" si="38"/>
        <v>1.0438394482937534</v>
      </c>
      <c r="AK39" s="187">
        <f t="shared" ca="1" si="38"/>
        <v>1.0455634340087621</v>
      </c>
      <c r="AL39" s="187">
        <f t="shared" ca="1" si="38"/>
        <v>1.0472902670263424</v>
      </c>
      <c r="AM39" s="187">
        <f t="shared" ca="1" si="38"/>
        <v>1.0490199520490462</v>
      </c>
      <c r="AN39" s="187">
        <f t="shared" ca="1" si="38"/>
        <v>1.0507524937871917</v>
      </c>
      <c r="AO39" s="187">
        <f t="shared" ca="1" si="38"/>
        <v>1.0524878969588767</v>
      </c>
      <c r="AP39" s="187">
        <f t="shared" ca="1" si="38"/>
        <v>1.0542261662899912</v>
      </c>
      <c r="AQ39" s="187">
        <f t="shared" ca="1" si="38"/>
        <v>1.0559673065142308</v>
      </c>
      <c r="AR39" s="187">
        <f t="shared" ca="1" si="38"/>
        <v>1.0577113223731087</v>
      </c>
      <c r="AS39" s="187">
        <f t="shared" ca="1" si="38"/>
        <v>1.0594582186159696</v>
      </c>
      <c r="AT39" s="187">
        <f t="shared" ca="1" si="38"/>
        <v>1.0612080000000015</v>
      </c>
      <c r="AU39" s="187">
        <f t="shared" ca="1" si="38"/>
        <v>1.0629606712902497</v>
      </c>
      <c r="AV39" s="187">
        <f t="shared" ca="1" si="38"/>
        <v>1.0647162372596293</v>
      </c>
      <c r="AW39" s="187">
        <f t="shared" ca="1" si="38"/>
        <v>1.0664747026889381</v>
      </c>
      <c r="AX39" s="187">
        <f t="shared" ca="1" si="38"/>
        <v>1.06823607236687</v>
      </c>
      <c r="AY39" s="198">
        <f t="shared" ca="1" si="38"/>
        <v>1.0788655488205714</v>
      </c>
      <c r="AZ39" s="187">
        <f t="shared" ca="1" si="38"/>
        <v>1.0896007938142074</v>
      </c>
      <c r="BA39" s="187">
        <f t="shared" ca="1" si="38"/>
        <v>1.1004428597969829</v>
      </c>
      <c r="BB39" s="187">
        <f t="shared" ca="1" si="38"/>
        <v>1.1113928096904917</v>
      </c>
      <c r="BC39" s="187">
        <f t="shared" ca="1" si="38"/>
        <v>1.1224517169929227</v>
      </c>
      <c r="BD39" s="187">
        <f t="shared" ca="1" si="38"/>
        <v>1.1336206658843015</v>
      </c>
      <c r="BE39" s="187">
        <f t="shared" ca="1" si="38"/>
        <v>1.1449007513327811</v>
      </c>
      <c r="BF39" s="187">
        <f t="shared" ca="1" si="38"/>
        <v>1.1562930792019877</v>
      </c>
      <c r="BG39" s="187">
        <f t="shared" ca="1" si="38"/>
        <v>1.1677987663594367</v>
      </c>
      <c r="BH39" s="187">
        <f t="shared" ca="1" si="38"/>
        <v>1.1794189407860274</v>
      </c>
      <c r="BI39" s="187">
        <f t="shared" ca="1" si="38"/>
        <v>1.1911547416866255</v>
      </c>
      <c r="BJ39" s="187">
        <f t="shared" ca="1" si="38"/>
        <v>1.2030073196017479</v>
      </c>
      <c r="BK39" s="187">
        <f t="shared" ca="1" si="38"/>
        <v>1.2149778365203581</v>
      </c>
      <c r="BL39" s="187">
        <f t="shared" ca="1" si="38"/>
        <v>1.227067465993783</v>
      </c>
      <c r="BM39" s="187">
        <f t="shared" ca="1" si="38"/>
        <v>1.2392773932507652</v>
      </c>
      <c r="BN39" s="187">
        <f t="shared" ca="1" si="38"/>
        <v>1.2516088153136586</v>
      </c>
      <c r="BO39" s="187">
        <f t="shared" ca="1" si="38"/>
        <v>1.2640629411157807</v>
      </c>
      <c r="BP39" s="187">
        <f t="shared" ca="1" si="38"/>
        <v>1.2766409916199319</v>
      </c>
      <c r="BQ39" s="187">
        <f t="shared" ca="1" si="38"/>
        <v>1.2893441999380963</v>
      </c>
      <c r="BR39" s="187">
        <f t="shared" ca="1" si="38"/>
        <v>1.3021738114523307</v>
      </c>
      <c r="BS39" s="187">
        <f t="shared" ca="1" si="38"/>
        <v>1.3151310839368584</v>
      </c>
      <c r="BT39" s="187">
        <f t="shared" ca="1" si="38"/>
        <v>1.3282172876813774</v>
      </c>
      <c r="BU39" s="187">
        <f t="shared" ca="1" si="38"/>
        <v>1.3414337056155956</v>
      </c>
      <c r="BV39" s="187">
        <f t="shared" ca="1" si="38"/>
        <v>1.3547816334350051</v>
      </c>
      <c r="BW39" s="187">
        <f t="shared" ca="1" si="38"/>
        <v>1.3682623797279077</v>
      </c>
      <c r="BX39" s="187">
        <f t="shared" ref="BX39:DT39" ca="1" si="39">BW39*(1+BX38)</f>
        <v>1.3818772661037053</v>
      </c>
      <c r="BY39" s="187">
        <f t="shared" ca="1" si="39"/>
        <v>1.3956276273224659</v>
      </c>
      <c r="BZ39" s="187">
        <f t="shared" ca="1" si="39"/>
        <v>1.4095148114257794</v>
      </c>
      <c r="CA39" s="187">
        <f t="shared" ca="1" si="39"/>
        <v>1.4235401798689153</v>
      </c>
      <c r="CB39" s="187">
        <f t="shared" ca="1" si="39"/>
        <v>1.4377051076542953</v>
      </c>
      <c r="CC39" s="187">
        <f t="shared" ca="1" si="39"/>
        <v>1.4520109834662938</v>
      </c>
      <c r="CD39" s="187">
        <f t="shared" ca="1" si="39"/>
        <v>1.4664592098073812</v>
      </c>
      <c r="CE39" s="187">
        <f t="shared" ca="1" si="39"/>
        <v>1.4810512031356198</v>
      </c>
      <c r="CF39" s="187">
        <f t="shared" ca="1" si="39"/>
        <v>1.495788394003529</v>
      </c>
      <c r="CG39" s="187">
        <f t="shared" ca="1" si="39"/>
        <v>1.5106722271983324</v>
      </c>
      <c r="CH39" s="187">
        <f t="shared" ca="1" si="39"/>
        <v>1.5257041618835998</v>
      </c>
      <c r="CI39" s="187">
        <f t="shared" ca="1" si="39"/>
        <v>1.5408856717422992</v>
      </c>
      <c r="CJ39" s="187">
        <f t="shared" ca="1" si="39"/>
        <v>1.5562182451212718</v>
      </c>
      <c r="CK39" s="187">
        <f t="shared" ca="1" si="39"/>
        <v>1.5717033851771451</v>
      </c>
      <c r="CL39" s="187">
        <f t="shared" ca="1" si="39"/>
        <v>1.5873426100236974</v>
      </c>
      <c r="CM39" s="187">
        <f t="shared" ca="1" si="39"/>
        <v>1.6031374528806883</v>
      </c>
      <c r="CN39" s="187">
        <f t="shared" ca="1" si="39"/>
        <v>1.6190894622241716</v>
      </c>
      <c r="CO39" s="187">
        <f t="shared" ca="1" si="39"/>
        <v>1.6352002019383023</v>
      </c>
      <c r="CP39" s="187">
        <f t="shared" ca="1" si="39"/>
        <v>1.6514712514686551</v>
      </c>
      <c r="CQ39" s="187">
        <f t="shared" ca="1" si="39"/>
        <v>1.6679042059770683</v>
      </c>
      <c r="CR39" s="187">
        <f t="shared" ca="1" si="39"/>
        <v>1.6845006764980284</v>
      </c>
      <c r="CS39" s="187">
        <f t="shared" ca="1" si="39"/>
        <v>1.7012622900966099</v>
      </c>
      <c r="CT39" s="187">
        <f t="shared" ca="1" si="39"/>
        <v>1.7181906900279891</v>
      </c>
      <c r="CU39" s="187">
        <f t="shared" ca="1" si="39"/>
        <v>1.7352875358985422</v>
      </c>
      <c r="CV39" s="187">
        <f t="shared" ca="1" si="39"/>
        <v>1.752554503828549</v>
      </c>
      <c r="CW39" s="187">
        <f t="shared" ca="1" si="39"/>
        <v>1.7699932866165133</v>
      </c>
      <c r="CX39" s="187">
        <f t="shared" ca="1" si="39"/>
        <v>1.7876055939051203</v>
      </c>
      <c r="CY39" s="187">
        <f t="shared" ca="1" si="39"/>
        <v>1.8053931523488438</v>
      </c>
      <c r="CZ39" s="187">
        <f t="shared" ca="1" si="39"/>
        <v>1.8233577057832229</v>
      </c>
      <c r="DA39" s="187">
        <f t="shared" ca="1" si="39"/>
        <v>1.8415010153958209</v>
      </c>
      <c r="DB39" s="187">
        <f t="shared" ca="1" si="39"/>
        <v>1.8598248598988876</v>
      </c>
      <c r="DC39" s="187">
        <f t="shared" ca="1" si="39"/>
        <v>1.8783310357037375</v>
      </c>
      <c r="DD39" s="187">
        <f t="shared" ca="1" si="39"/>
        <v>1.8970213570968655</v>
      </c>
      <c r="DE39" s="187">
        <f t="shared" ca="1" si="39"/>
        <v>1.9158976564178125</v>
      </c>
      <c r="DF39" s="187">
        <f t="shared" ca="1" si="39"/>
        <v>1.9349617842388029</v>
      </c>
      <c r="DG39" s="187">
        <f t="shared" ca="1" si="39"/>
        <v>1.9542156095461689</v>
      </c>
      <c r="DH39" s="187">
        <f t="shared" ca="1" si="39"/>
        <v>1.9736610199235791</v>
      </c>
      <c r="DI39" s="187">
        <f t="shared" ca="1" si="39"/>
        <v>1.9932999217370924</v>
      </c>
      <c r="DJ39" s="187">
        <f t="shared" ca="1" si="39"/>
        <v>2.0131342403220507</v>
      </c>
      <c r="DK39" s="187">
        <f t="shared" ca="1" si="39"/>
        <v>2.0331659201718342</v>
      </c>
      <c r="DL39" s="187">
        <f t="shared" ca="1" si="39"/>
        <v>2.0533969251284918</v>
      </c>
      <c r="DM39" s="187">
        <f t="shared" ca="1" si="39"/>
        <v>2.073829238575271</v>
      </c>
      <c r="DN39" s="187">
        <f t="shared" ca="1" si="39"/>
        <v>2.0944648636310617</v>
      </c>
      <c r="DO39" s="187">
        <f t="shared" ca="1" si="39"/>
        <v>2.1153058233467763</v>
      </c>
      <c r="DP39" s="187">
        <f t="shared" ca="1" si="39"/>
        <v>2.1363541609036831</v>
      </c>
      <c r="DQ39" s="187">
        <f t="shared" ca="1" si="39"/>
        <v>2.1576119398137124</v>
      </c>
      <c r="DR39" s="187">
        <f t="shared" ca="1" si="39"/>
        <v>2.1790812441217571</v>
      </c>
      <c r="DS39" s="187">
        <f t="shared" ca="1" si="39"/>
        <v>2.2007641786099867</v>
      </c>
      <c r="DT39" s="187">
        <f t="shared" ca="1" si="39"/>
        <v>2.2226628690041923</v>
      </c>
      <c r="DU39" s="187">
        <f ca="1">DT39*(1+DU38)</f>
        <v>2.2447794621821866</v>
      </c>
    </row>
    <row r="40" spans="1:125" x14ac:dyDescent="0.3">
      <c r="D40" s="148"/>
      <c r="J40" s="59"/>
    </row>
    <row r="41" spans="1:125" s="150" customFormat="1" x14ac:dyDescent="0.3">
      <c r="A41" s="149"/>
      <c r="D41" s="174" t="s">
        <v>797</v>
      </c>
      <c r="J41" s="152"/>
      <c r="K41" s="186">
        <f ca="1">K34/K39</f>
        <v>-9092374.9843070675</v>
      </c>
      <c r="L41" s="186">
        <f t="shared" ref="L41:BW41" ca="1" si="40">L34/L39</f>
        <v>-6919510.2663864987</v>
      </c>
      <c r="M41" s="186">
        <f t="shared" ca="1" si="40"/>
        <v>-7692932.796545092</v>
      </c>
      <c r="N41" s="186">
        <f t="shared" ca="1" si="40"/>
        <v>-8244368.9452276444</v>
      </c>
      <c r="O41" s="186">
        <f t="shared" ca="1" si="40"/>
        <v>-8656732.2113441173</v>
      </c>
      <c r="P41" s="186">
        <f t="shared" ca="1" si="40"/>
        <v>-8971636.3630675729</v>
      </c>
      <c r="Q41" s="186">
        <f t="shared" ca="1" si="40"/>
        <v>-9213694.9405843113</v>
      </c>
      <c r="R41" s="186">
        <f t="shared" ca="1" si="40"/>
        <v>-9399033.847059289</v>
      </c>
      <c r="S41" s="186">
        <f t="shared" ca="1" si="40"/>
        <v>-9538971.6956744622</v>
      </c>
      <c r="T41" s="186">
        <f t="shared" ca="1" si="40"/>
        <v>-9641846.3269074149</v>
      </c>
      <c r="U41" s="186">
        <f t="shared" ca="1" si="40"/>
        <v>-9714016.4596127793</v>
      </c>
      <c r="V41" s="186">
        <f t="shared" ca="1" si="40"/>
        <v>-9760455.0760356728</v>
      </c>
      <c r="W41" s="186">
        <f t="shared" ca="1" si="40"/>
        <v>-9785123.6435291804</v>
      </c>
      <c r="X41" s="186">
        <f t="shared" ca="1" si="40"/>
        <v>-9791220.799697075</v>
      </c>
      <c r="Y41" s="186">
        <f t="shared" ca="1" si="40"/>
        <v>-9781355.1440993976</v>
      </c>
      <c r="Z41" s="186">
        <f t="shared" ca="1" si="40"/>
        <v>-9757669.9668684024</v>
      </c>
      <c r="AA41" s="186">
        <f t="shared" ca="1" si="40"/>
        <v>-9721936.2601009309</v>
      </c>
      <c r="AB41" s="186">
        <f t="shared" ca="1" si="40"/>
        <v>-9675624.0044902731</v>
      </c>
      <c r="AC41" s="186">
        <f t="shared" ca="1" si="40"/>
        <v>-9619958.0593759734</v>
      </c>
      <c r="AD41" s="186">
        <f t="shared" ca="1" si="40"/>
        <v>-9555962.7944092676</v>
      </c>
      <c r="AE41" s="186">
        <f t="shared" ca="1" si="40"/>
        <v>-9484498.2509893216</v>
      </c>
      <c r="AF41" s="186">
        <f t="shared" ca="1" si="40"/>
        <v>-9406289.7661873978</v>
      </c>
      <c r="AG41" s="186">
        <f t="shared" ca="1" si="40"/>
        <v>-9321952.4361596853</v>
      </c>
      <c r="AH41" s="186">
        <f t="shared" ca="1" si="40"/>
        <v>-9232011.4265713412</v>
      </c>
      <c r="AI41" s="186">
        <f t="shared" ca="1" si="40"/>
        <v>-9136918.8863974214</v>
      </c>
      <c r="AJ41" s="186">
        <f t="shared" ca="1" si="40"/>
        <v>-9037068.0469885543</v>
      </c>
      <c r="AK41" s="186">
        <f t="shared" ca="1" si="40"/>
        <v>-8932804.9644151647</v>
      </c>
      <c r="AL41" s="186">
        <f t="shared" ca="1" si="40"/>
        <v>-8824438.2731931545</v>
      </c>
      <c r="AM41" s="186">
        <f t="shared" ca="1" si="40"/>
        <v>-8712247.2527511008</v>
      </c>
      <c r="AN41" s="186">
        <f t="shared" ca="1" si="40"/>
        <v>-8596488.4573141858</v>
      </c>
      <c r="AO41" s="186">
        <f t="shared" ca="1" si="40"/>
        <v>-8477401.1205084845</v>
      </c>
      <c r="AP41" s="186">
        <f t="shared" ca="1" si="40"/>
        <v>-8355211.5147242416</v>
      </c>
      <c r="AQ41" s="186">
        <f t="shared" ca="1" si="40"/>
        <v>-8230136.4199271891</v>
      </c>
      <c r="AR41" s="186">
        <f t="shared" ca="1" si="40"/>
        <v>-8102385.8356573405</v>
      </c>
      <c r="AS41" s="186">
        <f t="shared" ca="1" si="40"/>
        <v>-7972165.0523468908</v>
      </c>
      <c r="AT41" s="186">
        <f t="shared" ca="1" si="40"/>
        <v>-7839676.183073746</v>
      </c>
      <c r="AU41" s="186">
        <f t="shared" ca="1" si="40"/>
        <v>-7705119.2439088393</v>
      </c>
      <c r="AV41" s="186">
        <f t="shared" ca="1" si="40"/>
        <v>-7568692.8597246064</v>
      </c>
      <c r="AW41" s="186">
        <f t="shared" ca="1" si="40"/>
        <v>-7430594.6624211511</v>
      </c>
      <c r="AX41" s="186">
        <f t="shared" ca="1" si="40"/>
        <v>-7291021.439780538</v>
      </c>
      <c r="AY41" s="198">
        <f t="shared" ca="1" si="40"/>
        <v>16181814.89240879</v>
      </c>
      <c r="AZ41" s="186">
        <f t="shared" ca="1" si="40"/>
        <v>16184059.440602185</v>
      </c>
      <c r="BA41" s="186">
        <f t="shared" ca="1" si="40"/>
        <v>15697251.724401735</v>
      </c>
      <c r="BB41" s="186">
        <f t="shared" ca="1" si="40"/>
        <v>15862522.565461837</v>
      </c>
      <c r="BC41" s="186">
        <f t="shared" ca="1" si="40"/>
        <v>15427418.792531054</v>
      </c>
      <c r="BD41" s="186">
        <f t="shared" ca="1" si="40"/>
        <v>15395357.912008015</v>
      </c>
      <c r="BE41" s="186">
        <f t="shared" ca="1" si="40"/>
        <v>14937597.874169022</v>
      </c>
      <c r="BF41" s="186">
        <f t="shared" ca="1" si="40"/>
        <v>15055546.725312535</v>
      </c>
      <c r="BG41" s="186">
        <f t="shared" ca="1" si="40"/>
        <v>14599313.184864165</v>
      </c>
      <c r="BH41" s="186">
        <f t="shared" ca="1" si="40"/>
        <v>14751540.797302237</v>
      </c>
      <c r="BI41" s="186">
        <f t="shared" ca="1" si="40"/>
        <v>14252843.875444381</v>
      </c>
      <c r="BJ41" s="186">
        <f t="shared" ca="1" si="40"/>
        <v>14355869.553019501</v>
      </c>
      <c r="BK41" s="186">
        <f t="shared" ca="1" si="40"/>
        <v>13914257.945369411</v>
      </c>
      <c r="BL41" s="186">
        <f t="shared" ca="1" si="40"/>
        <v>13869588.725768888</v>
      </c>
      <c r="BM41" s="186">
        <f t="shared" ca="1" si="40"/>
        <v>13516560.945433469</v>
      </c>
      <c r="BN41" s="186">
        <f t="shared" ca="1" si="40"/>
        <v>13655570.745493053</v>
      </c>
      <c r="BO41" s="186">
        <f t="shared" ca="1" si="40"/>
        <v>13185094.497488726</v>
      </c>
      <c r="BP41" s="186">
        <f t="shared" ca="1" si="40"/>
        <v>13274375.483468516</v>
      </c>
      <c r="BQ41" s="186">
        <f t="shared" ca="1" si="40"/>
        <v>12646045.09605699</v>
      </c>
      <c r="BR41" s="186">
        <f t="shared" ca="1" si="40"/>
        <v>12654436.982119499</v>
      </c>
      <c r="BS41" s="186">
        <f t="shared" ca="1" si="40"/>
        <v>12322905.548151532</v>
      </c>
      <c r="BT41" s="186">
        <f t="shared" ca="1" si="40"/>
        <v>12312663.686929168</v>
      </c>
      <c r="BU41" s="186">
        <f t="shared" ca="1" si="40"/>
        <v>11940178.931234306</v>
      </c>
      <c r="BV41" s="186">
        <f t="shared" ca="1" si="40"/>
        <v>12011853.433172844</v>
      </c>
      <c r="BW41" s="186">
        <f t="shared" ca="1" si="40"/>
        <v>11410763.756221795</v>
      </c>
      <c r="BX41" s="186">
        <f t="shared" ref="BX41:DU41" ca="1" si="41">BX34/BX39</f>
        <v>11400659.723534884</v>
      </c>
      <c r="BY41" s="186">
        <f t="shared" ca="1" si="41"/>
        <v>11034878.213735988</v>
      </c>
      <c r="BZ41" s="186">
        <f t="shared" ca="1" si="41"/>
        <v>11140053.051993053</v>
      </c>
      <c r="CA41" s="186">
        <f t="shared" ca="1" si="41"/>
        <v>10783845.143131638</v>
      </c>
      <c r="CB41" s="186">
        <f t="shared" ca="1" si="41"/>
        <v>10719471.411490163</v>
      </c>
      <c r="CC41" s="186">
        <f t="shared" ca="1" si="41"/>
        <v>10207306.742847292</v>
      </c>
      <c r="CD41" s="186">
        <f t="shared" ca="1" si="41"/>
        <v>10178900.776801726</v>
      </c>
      <c r="CE41" s="186">
        <f t="shared" ca="1" si="41"/>
        <v>9841808.5131865758</v>
      </c>
      <c r="CF41" s="186">
        <f t="shared" ca="1" si="41"/>
        <v>9930389.9619300123</v>
      </c>
      <c r="CG41" s="186">
        <f t="shared" ca="1" si="41"/>
        <v>9545939.0653589144</v>
      </c>
      <c r="CH41" s="186">
        <f t="shared" ca="1" si="41"/>
        <v>9583019.563826168</v>
      </c>
      <c r="CI41" s="186">
        <f t="shared" ca="1" si="41"/>
        <v>9079047.9367638472</v>
      </c>
      <c r="CJ41" s="186">
        <f t="shared" ca="1" si="41"/>
        <v>8928107.2917811777</v>
      </c>
      <c r="CK41" s="186">
        <f t="shared" ca="1" si="41"/>
        <v>8676748.3101162929</v>
      </c>
      <c r="CL41" s="186">
        <f t="shared" ca="1" si="41"/>
        <v>8748908.9058534689</v>
      </c>
      <c r="CM41" s="186">
        <f t="shared" ca="1" si="41"/>
        <v>8390881.809601048</v>
      </c>
      <c r="CN41" s="186">
        <f t="shared" ca="1" si="41"/>
        <v>8410909.4550188649</v>
      </c>
      <c r="CO41" s="186">
        <f t="shared" ca="1" si="41"/>
        <v>7884448.6823980529</v>
      </c>
      <c r="CP41" s="186">
        <f t="shared" ca="1" si="41"/>
        <v>7819890.0482832193</v>
      </c>
      <c r="CQ41" s="186">
        <f t="shared" ca="1" si="41"/>
        <v>7575964.0299078673</v>
      </c>
      <c r="CR41" s="186">
        <f t="shared" ca="1" si="41"/>
        <v>7539176.3468426149</v>
      </c>
      <c r="CS41" s="186">
        <f t="shared" ca="1" si="41"/>
        <v>7260280.7410899075</v>
      </c>
      <c r="CT41" s="186">
        <f t="shared" ca="1" si="41"/>
        <v>7263377.1235367041</v>
      </c>
      <c r="CU41" s="186">
        <f t="shared" ca="1" si="41"/>
        <v>6759690.7309618248</v>
      </c>
      <c r="CV41" s="186">
        <f t="shared" ca="1" si="41"/>
        <v>6677219.5179623133</v>
      </c>
      <c r="CW41" s="186">
        <f t="shared" ca="1" si="41"/>
        <v>18651873.667753834</v>
      </c>
      <c r="CX41" s="186">
        <f t="shared" ca="1" si="41"/>
        <v>0</v>
      </c>
      <c r="CY41" s="186">
        <f t="shared" ca="1" si="41"/>
        <v>0</v>
      </c>
      <c r="CZ41" s="186">
        <f t="shared" ca="1" si="41"/>
        <v>0</v>
      </c>
      <c r="DA41" s="186">
        <f t="shared" ca="1" si="41"/>
        <v>0</v>
      </c>
      <c r="DB41" s="186">
        <f t="shared" ca="1" si="41"/>
        <v>0</v>
      </c>
      <c r="DC41" s="186">
        <f t="shared" ca="1" si="41"/>
        <v>0</v>
      </c>
      <c r="DD41" s="186">
        <f t="shared" ca="1" si="41"/>
        <v>0</v>
      </c>
      <c r="DE41" s="186">
        <f t="shared" ca="1" si="41"/>
        <v>0</v>
      </c>
      <c r="DF41" s="186">
        <f t="shared" ca="1" si="41"/>
        <v>0</v>
      </c>
      <c r="DG41" s="186">
        <f t="shared" ca="1" si="41"/>
        <v>0</v>
      </c>
      <c r="DH41" s="186">
        <f t="shared" ca="1" si="41"/>
        <v>0</v>
      </c>
      <c r="DI41" s="186">
        <f t="shared" ca="1" si="41"/>
        <v>0</v>
      </c>
      <c r="DJ41" s="186">
        <f t="shared" ca="1" si="41"/>
        <v>0</v>
      </c>
      <c r="DK41" s="186">
        <f t="shared" ca="1" si="41"/>
        <v>0</v>
      </c>
      <c r="DL41" s="186">
        <f t="shared" ca="1" si="41"/>
        <v>0</v>
      </c>
      <c r="DM41" s="186">
        <f t="shared" ca="1" si="41"/>
        <v>0</v>
      </c>
      <c r="DN41" s="186">
        <f t="shared" ca="1" si="41"/>
        <v>0</v>
      </c>
      <c r="DO41" s="186">
        <f t="shared" ca="1" si="41"/>
        <v>0</v>
      </c>
      <c r="DP41" s="186">
        <f t="shared" ca="1" si="41"/>
        <v>0</v>
      </c>
      <c r="DQ41" s="186">
        <f t="shared" ca="1" si="41"/>
        <v>0</v>
      </c>
      <c r="DR41" s="186">
        <f t="shared" ca="1" si="41"/>
        <v>0</v>
      </c>
      <c r="DS41" s="186">
        <f t="shared" ca="1" si="41"/>
        <v>0</v>
      </c>
      <c r="DT41" s="186">
        <f t="shared" ca="1" si="41"/>
        <v>0</v>
      </c>
      <c r="DU41" s="186">
        <f t="shared" ca="1" si="41"/>
        <v>0</v>
      </c>
    </row>
    <row r="42" spans="1:125" x14ac:dyDescent="0.3">
      <c r="D42" s="144" t="s">
        <v>834</v>
      </c>
      <c r="E42" s="185">
        <f ca="1">XIRR(K41:DU41,K6:DU6)</f>
        <v>4.5733204483985906E-2</v>
      </c>
      <c r="J42" s="59"/>
    </row>
    <row r="43" spans="1:125" x14ac:dyDescent="0.3">
      <c r="D43" s="141"/>
      <c r="J43" s="59"/>
    </row>
    <row r="44" spans="1:125" x14ac:dyDescent="0.3">
      <c r="D44" s="141" t="s">
        <v>322</v>
      </c>
      <c r="E44" s="127" t="s">
        <v>202</v>
      </c>
      <c r="F44" s="176">
        <f>'Finance and Value Assumptions'!F72</f>
        <v>4.3400000000000001E-2</v>
      </c>
      <c r="H44" s="183">
        <f ca="1">XNPV(F44,K41:DU41,K7:DU7)</f>
        <v>1923475.0916893305</v>
      </c>
      <c r="J44" s="59"/>
    </row>
    <row r="45" spans="1:125" x14ac:dyDescent="0.3">
      <c r="J45" s="59"/>
    </row>
    <row r="46" spans="1:125" s="122" customFormat="1" x14ac:dyDescent="0.3">
      <c r="A46" s="133" t="s">
        <v>720</v>
      </c>
      <c r="F46" s="122" t="s">
        <v>10</v>
      </c>
      <c r="G46" s="122" t="s">
        <v>323</v>
      </c>
      <c r="H46" s="122" t="s">
        <v>324</v>
      </c>
      <c r="AY46" s="198"/>
    </row>
    <row r="47" spans="1:125" x14ac:dyDescent="0.3">
      <c r="D47" s="19" t="s">
        <v>325</v>
      </c>
      <c r="F47" s="66"/>
      <c r="H47" s="66"/>
      <c r="J47" s="59"/>
    </row>
    <row r="48" spans="1:125" x14ac:dyDescent="0.3">
      <c r="D48" s="141" t="s">
        <v>326</v>
      </c>
      <c r="E48" s="127" t="s">
        <v>327</v>
      </c>
      <c r="F48" s="176">
        <f>1/'Tax Assumptions'!$C$5/'Operating Assumptions'!$F$15</f>
        <v>0.02</v>
      </c>
      <c r="G48" s="183">
        <f>SUM('EBITDA and Capital Expenditures'!32:32)</f>
        <v>3400000</v>
      </c>
      <c r="H48" s="171" t="b">
        <v>1</v>
      </c>
      <c r="J48" s="59"/>
      <c r="K48" s="181">
        <f t="shared" ref="K48:BV51" si="42">MIN($G48*$F48*$H48*K$10,J55)</f>
        <v>0</v>
      </c>
      <c r="L48" s="181">
        <f t="shared" si="42"/>
        <v>0</v>
      </c>
      <c r="M48" s="181">
        <f t="shared" si="42"/>
        <v>0</v>
      </c>
      <c r="N48" s="181">
        <f t="shared" si="42"/>
        <v>0</v>
      </c>
      <c r="O48" s="181">
        <f t="shared" si="42"/>
        <v>0</v>
      </c>
      <c r="P48" s="181">
        <f t="shared" si="42"/>
        <v>0</v>
      </c>
      <c r="Q48" s="181">
        <f t="shared" si="42"/>
        <v>0</v>
      </c>
      <c r="R48" s="181">
        <f t="shared" si="42"/>
        <v>0</v>
      </c>
      <c r="S48" s="181">
        <f t="shared" si="42"/>
        <v>0</v>
      </c>
      <c r="T48" s="181">
        <f t="shared" si="42"/>
        <v>0</v>
      </c>
      <c r="U48" s="181">
        <f t="shared" si="42"/>
        <v>0</v>
      </c>
      <c r="V48" s="181">
        <f t="shared" si="42"/>
        <v>0</v>
      </c>
      <c r="W48" s="181">
        <f t="shared" si="42"/>
        <v>0</v>
      </c>
      <c r="X48" s="181">
        <f t="shared" si="42"/>
        <v>0</v>
      </c>
      <c r="Y48" s="181">
        <f t="shared" si="42"/>
        <v>0</v>
      </c>
      <c r="Z48" s="181">
        <f t="shared" si="42"/>
        <v>0</v>
      </c>
      <c r="AA48" s="181">
        <f t="shared" si="42"/>
        <v>0</v>
      </c>
      <c r="AB48" s="181">
        <f t="shared" si="42"/>
        <v>0</v>
      </c>
      <c r="AC48" s="181">
        <f t="shared" si="42"/>
        <v>0</v>
      </c>
      <c r="AD48" s="181">
        <f t="shared" si="42"/>
        <v>0</v>
      </c>
      <c r="AE48" s="181">
        <f t="shared" si="42"/>
        <v>0</v>
      </c>
      <c r="AF48" s="181">
        <f t="shared" si="42"/>
        <v>0</v>
      </c>
      <c r="AG48" s="181">
        <f t="shared" si="42"/>
        <v>0</v>
      </c>
      <c r="AH48" s="181">
        <f t="shared" si="42"/>
        <v>0</v>
      </c>
      <c r="AI48" s="181">
        <f t="shared" si="42"/>
        <v>0</v>
      </c>
      <c r="AJ48" s="181">
        <f t="shared" si="42"/>
        <v>0</v>
      </c>
      <c r="AK48" s="181">
        <f t="shared" si="42"/>
        <v>0</v>
      </c>
      <c r="AL48" s="181">
        <f t="shared" si="42"/>
        <v>0</v>
      </c>
      <c r="AM48" s="181">
        <f t="shared" si="42"/>
        <v>0</v>
      </c>
      <c r="AN48" s="181">
        <f t="shared" si="42"/>
        <v>0</v>
      </c>
      <c r="AO48" s="181">
        <f t="shared" si="42"/>
        <v>0</v>
      </c>
      <c r="AP48" s="181">
        <f t="shared" si="42"/>
        <v>0</v>
      </c>
      <c r="AQ48" s="181">
        <f t="shared" si="42"/>
        <v>0</v>
      </c>
      <c r="AR48" s="181">
        <f t="shared" si="42"/>
        <v>0</v>
      </c>
      <c r="AS48" s="181">
        <f t="shared" si="42"/>
        <v>0</v>
      </c>
      <c r="AT48" s="181">
        <f t="shared" si="42"/>
        <v>0</v>
      </c>
      <c r="AU48" s="181">
        <f t="shared" si="42"/>
        <v>0</v>
      </c>
      <c r="AV48" s="181">
        <f t="shared" si="42"/>
        <v>0</v>
      </c>
      <c r="AW48" s="181">
        <f t="shared" si="42"/>
        <v>0</v>
      </c>
      <c r="AX48" s="181">
        <f t="shared" si="42"/>
        <v>0</v>
      </c>
      <c r="AY48" s="181">
        <f t="shared" si="42"/>
        <v>68000</v>
      </c>
      <c r="AZ48" s="181">
        <f t="shared" si="42"/>
        <v>68000</v>
      </c>
      <c r="BA48" s="181">
        <f t="shared" si="42"/>
        <v>68000</v>
      </c>
      <c r="BB48" s="181">
        <f t="shared" si="42"/>
        <v>68000</v>
      </c>
      <c r="BC48" s="181">
        <f t="shared" si="42"/>
        <v>68000</v>
      </c>
      <c r="BD48" s="181">
        <f t="shared" si="42"/>
        <v>68000</v>
      </c>
      <c r="BE48" s="181">
        <f t="shared" si="42"/>
        <v>68000</v>
      </c>
      <c r="BF48" s="181">
        <f t="shared" si="42"/>
        <v>68000</v>
      </c>
      <c r="BG48" s="181">
        <f t="shared" si="42"/>
        <v>68000</v>
      </c>
      <c r="BH48" s="181">
        <f t="shared" si="42"/>
        <v>68000</v>
      </c>
      <c r="BI48" s="181">
        <f t="shared" si="42"/>
        <v>68000</v>
      </c>
      <c r="BJ48" s="181">
        <f t="shared" si="42"/>
        <v>68000</v>
      </c>
      <c r="BK48" s="181">
        <f t="shared" si="42"/>
        <v>68000</v>
      </c>
      <c r="BL48" s="181">
        <f t="shared" si="42"/>
        <v>68000</v>
      </c>
      <c r="BM48" s="181">
        <f t="shared" si="42"/>
        <v>68000</v>
      </c>
      <c r="BN48" s="181">
        <f t="shared" si="42"/>
        <v>68000</v>
      </c>
      <c r="BO48" s="181">
        <f t="shared" si="42"/>
        <v>68000</v>
      </c>
      <c r="BP48" s="181">
        <f t="shared" si="42"/>
        <v>68000</v>
      </c>
      <c r="BQ48" s="181">
        <f t="shared" si="42"/>
        <v>68000</v>
      </c>
      <c r="BR48" s="181">
        <f t="shared" si="42"/>
        <v>68000</v>
      </c>
      <c r="BS48" s="181">
        <f t="shared" si="42"/>
        <v>68000</v>
      </c>
      <c r="BT48" s="181">
        <f t="shared" si="42"/>
        <v>68000</v>
      </c>
      <c r="BU48" s="181">
        <f t="shared" si="42"/>
        <v>68000</v>
      </c>
      <c r="BV48" s="181">
        <f t="shared" si="42"/>
        <v>68000</v>
      </c>
      <c r="BW48" s="181">
        <f t="shared" ref="BW48:DU51" si="43">MIN($G48*$F48*$H48*BW$10,BV55)</f>
        <v>68000</v>
      </c>
      <c r="BX48" s="181">
        <f t="shared" si="43"/>
        <v>68000</v>
      </c>
      <c r="BY48" s="181">
        <f t="shared" si="43"/>
        <v>68000</v>
      </c>
      <c r="BZ48" s="181">
        <f t="shared" si="43"/>
        <v>68000</v>
      </c>
      <c r="CA48" s="181">
        <f t="shared" si="43"/>
        <v>68000</v>
      </c>
      <c r="CB48" s="181">
        <f t="shared" si="43"/>
        <v>68000</v>
      </c>
      <c r="CC48" s="181">
        <f t="shared" si="43"/>
        <v>68000</v>
      </c>
      <c r="CD48" s="181">
        <f t="shared" si="43"/>
        <v>68000</v>
      </c>
      <c r="CE48" s="181">
        <f t="shared" si="43"/>
        <v>68000</v>
      </c>
      <c r="CF48" s="181">
        <f t="shared" si="43"/>
        <v>68000</v>
      </c>
      <c r="CG48" s="181">
        <f t="shared" si="43"/>
        <v>68000</v>
      </c>
      <c r="CH48" s="181">
        <f t="shared" si="43"/>
        <v>68000</v>
      </c>
      <c r="CI48" s="181">
        <f t="shared" si="43"/>
        <v>68000</v>
      </c>
      <c r="CJ48" s="181">
        <f t="shared" si="43"/>
        <v>68000</v>
      </c>
      <c r="CK48" s="181">
        <f t="shared" si="43"/>
        <v>68000</v>
      </c>
      <c r="CL48" s="181">
        <f t="shared" si="43"/>
        <v>68000</v>
      </c>
      <c r="CM48" s="181">
        <f t="shared" si="43"/>
        <v>68000</v>
      </c>
      <c r="CN48" s="181">
        <f t="shared" si="43"/>
        <v>68000</v>
      </c>
      <c r="CO48" s="181">
        <f t="shared" si="43"/>
        <v>68000</v>
      </c>
      <c r="CP48" s="181">
        <f t="shared" si="43"/>
        <v>68000</v>
      </c>
      <c r="CQ48" s="181">
        <f t="shared" si="43"/>
        <v>68000</v>
      </c>
      <c r="CR48" s="181">
        <f t="shared" si="43"/>
        <v>68000</v>
      </c>
      <c r="CS48" s="181">
        <f t="shared" si="43"/>
        <v>68000</v>
      </c>
      <c r="CT48" s="181">
        <f t="shared" si="43"/>
        <v>68000</v>
      </c>
      <c r="CU48" s="181">
        <f t="shared" si="43"/>
        <v>68000</v>
      </c>
      <c r="CV48" s="181">
        <f t="shared" si="43"/>
        <v>68000</v>
      </c>
      <c r="CW48" s="181">
        <f t="shared" si="43"/>
        <v>0</v>
      </c>
      <c r="CX48" s="181">
        <f t="shared" si="43"/>
        <v>0</v>
      </c>
      <c r="CY48" s="181">
        <f t="shared" si="43"/>
        <v>0</v>
      </c>
      <c r="CZ48" s="181">
        <f t="shared" si="43"/>
        <v>0</v>
      </c>
      <c r="DA48" s="181">
        <f t="shared" si="43"/>
        <v>0</v>
      </c>
      <c r="DB48" s="181">
        <f t="shared" si="43"/>
        <v>0</v>
      </c>
      <c r="DC48" s="181">
        <f t="shared" si="43"/>
        <v>0</v>
      </c>
      <c r="DD48" s="181">
        <f t="shared" si="43"/>
        <v>0</v>
      </c>
      <c r="DE48" s="181">
        <f t="shared" si="43"/>
        <v>0</v>
      </c>
      <c r="DF48" s="181">
        <f t="shared" si="43"/>
        <v>0</v>
      </c>
      <c r="DG48" s="181">
        <f t="shared" si="43"/>
        <v>0</v>
      </c>
      <c r="DH48" s="181">
        <f t="shared" si="43"/>
        <v>0</v>
      </c>
      <c r="DI48" s="181">
        <f t="shared" si="43"/>
        <v>0</v>
      </c>
      <c r="DJ48" s="181">
        <f t="shared" si="43"/>
        <v>0</v>
      </c>
      <c r="DK48" s="181">
        <f t="shared" si="43"/>
        <v>0</v>
      </c>
      <c r="DL48" s="181">
        <f t="shared" si="43"/>
        <v>0</v>
      </c>
      <c r="DM48" s="181">
        <f t="shared" si="43"/>
        <v>0</v>
      </c>
      <c r="DN48" s="181">
        <f t="shared" si="43"/>
        <v>0</v>
      </c>
      <c r="DO48" s="181">
        <f t="shared" si="43"/>
        <v>0</v>
      </c>
      <c r="DP48" s="181">
        <f t="shared" si="43"/>
        <v>0</v>
      </c>
      <c r="DQ48" s="181">
        <f t="shared" si="43"/>
        <v>0</v>
      </c>
      <c r="DR48" s="181">
        <f t="shared" si="43"/>
        <v>0</v>
      </c>
      <c r="DS48" s="181">
        <f t="shared" si="43"/>
        <v>0</v>
      </c>
      <c r="DT48" s="181">
        <f t="shared" si="43"/>
        <v>0</v>
      </c>
      <c r="DU48" s="181">
        <f t="shared" si="43"/>
        <v>0</v>
      </c>
    </row>
    <row r="49" spans="1:125" x14ac:dyDescent="0.3">
      <c r="D49" s="141" t="s">
        <v>328</v>
      </c>
      <c r="E49" s="127" t="s">
        <v>327</v>
      </c>
      <c r="F49" s="176">
        <f>1/'Tax Assumptions'!$C$5/'Operating Assumptions'!$F$15</f>
        <v>0.02</v>
      </c>
      <c r="G49" s="183">
        <f>SUM('EBITDA and Capital Expenditures'!L27:EZ27)</f>
        <v>340000000</v>
      </c>
      <c r="H49" s="171" t="b">
        <v>1</v>
      </c>
      <c r="J49" s="59"/>
      <c r="K49" s="181">
        <f t="shared" si="42"/>
        <v>0</v>
      </c>
      <c r="L49" s="181">
        <f t="shared" si="42"/>
        <v>0</v>
      </c>
      <c r="M49" s="181">
        <f t="shared" si="42"/>
        <v>0</v>
      </c>
      <c r="N49" s="181">
        <f t="shared" si="42"/>
        <v>0</v>
      </c>
      <c r="O49" s="181">
        <f t="shared" si="42"/>
        <v>0</v>
      </c>
      <c r="P49" s="181">
        <f t="shared" si="42"/>
        <v>0</v>
      </c>
      <c r="Q49" s="181">
        <f t="shared" si="42"/>
        <v>0</v>
      </c>
      <c r="R49" s="181">
        <f t="shared" si="42"/>
        <v>0</v>
      </c>
      <c r="S49" s="181">
        <f t="shared" si="42"/>
        <v>0</v>
      </c>
      <c r="T49" s="181">
        <f t="shared" si="42"/>
        <v>0</v>
      </c>
      <c r="U49" s="181">
        <f t="shared" si="42"/>
        <v>0</v>
      </c>
      <c r="V49" s="181">
        <f t="shared" si="42"/>
        <v>0</v>
      </c>
      <c r="W49" s="181">
        <f t="shared" si="42"/>
        <v>0</v>
      </c>
      <c r="X49" s="181">
        <f t="shared" si="42"/>
        <v>0</v>
      </c>
      <c r="Y49" s="181">
        <f t="shared" si="42"/>
        <v>0</v>
      </c>
      <c r="Z49" s="181">
        <f t="shared" si="42"/>
        <v>0</v>
      </c>
      <c r="AA49" s="181">
        <f t="shared" si="42"/>
        <v>0</v>
      </c>
      <c r="AB49" s="181">
        <f t="shared" si="42"/>
        <v>0</v>
      </c>
      <c r="AC49" s="181">
        <f t="shared" si="42"/>
        <v>0</v>
      </c>
      <c r="AD49" s="181">
        <f t="shared" si="42"/>
        <v>0</v>
      </c>
      <c r="AE49" s="181">
        <f t="shared" si="42"/>
        <v>0</v>
      </c>
      <c r="AF49" s="181">
        <f t="shared" si="42"/>
        <v>0</v>
      </c>
      <c r="AG49" s="181">
        <f t="shared" si="42"/>
        <v>0</v>
      </c>
      <c r="AH49" s="181">
        <f t="shared" si="42"/>
        <v>0</v>
      </c>
      <c r="AI49" s="181">
        <f t="shared" si="42"/>
        <v>0</v>
      </c>
      <c r="AJ49" s="181">
        <f t="shared" si="42"/>
        <v>0</v>
      </c>
      <c r="AK49" s="181">
        <f t="shared" si="42"/>
        <v>0</v>
      </c>
      <c r="AL49" s="181">
        <f t="shared" si="42"/>
        <v>0</v>
      </c>
      <c r="AM49" s="181">
        <f t="shared" si="42"/>
        <v>0</v>
      </c>
      <c r="AN49" s="181">
        <f t="shared" si="42"/>
        <v>0</v>
      </c>
      <c r="AO49" s="181">
        <f t="shared" si="42"/>
        <v>0</v>
      </c>
      <c r="AP49" s="181">
        <f t="shared" si="42"/>
        <v>0</v>
      </c>
      <c r="AQ49" s="181">
        <f t="shared" si="42"/>
        <v>0</v>
      </c>
      <c r="AR49" s="181">
        <f t="shared" si="42"/>
        <v>0</v>
      </c>
      <c r="AS49" s="181">
        <f t="shared" si="42"/>
        <v>0</v>
      </c>
      <c r="AT49" s="181">
        <f t="shared" si="42"/>
        <v>0</v>
      </c>
      <c r="AU49" s="181">
        <f t="shared" si="42"/>
        <v>0</v>
      </c>
      <c r="AV49" s="181">
        <f t="shared" si="42"/>
        <v>0</v>
      </c>
      <c r="AW49" s="181">
        <f t="shared" si="42"/>
        <v>0</v>
      </c>
      <c r="AX49" s="181">
        <f t="shared" si="42"/>
        <v>0</v>
      </c>
      <c r="AY49" s="181">
        <f t="shared" si="42"/>
        <v>6800000</v>
      </c>
      <c r="AZ49" s="181">
        <f t="shared" si="42"/>
        <v>6800000</v>
      </c>
      <c r="BA49" s="181">
        <f t="shared" si="42"/>
        <v>6800000</v>
      </c>
      <c r="BB49" s="181">
        <f t="shared" si="42"/>
        <v>6800000</v>
      </c>
      <c r="BC49" s="181">
        <f t="shared" si="42"/>
        <v>6800000</v>
      </c>
      <c r="BD49" s="181">
        <f t="shared" si="42"/>
        <v>6800000</v>
      </c>
      <c r="BE49" s="181">
        <f t="shared" si="42"/>
        <v>6800000</v>
      </c>
      <c r="BF49" s="181">
        <f t="shared" si="42"/>
        <v>6800000</v>
      </c>
      <c r="BG49" s="181">
        <f t="shared" si="42"/>
        <v>6800000</v>
      </c>
      <c r="BH49" s="181">
        <f t="shared" si="42"/>
        <v>6800000</v>
      </c>
      <c r="BI49" s="181">
        <f t="shared" si="42"/>
        <v>6800000</v>
      </c>
      <c r="BJ49" s="181">
        <f t="shared" si="42"/>
        <v>6800000</v>
      </c>
      <c r="BK49" s="181">
        <f t="shared" si="42"/>
        <v>6800000</v>
      </c>
      <c r="BL49" s="181">
        <f t="shared" si="42"/>
        <v>6800000</v>
      </c>
      <c r="BM49" s="181">
        <f t="shared" si="42"/>
        <v>6800000</v>
      </c>
      <c r="BN49" s="181">
        <f t="shared" si="42"/>
        <v>6800000</v>
      </c>
      <c r="BO49" s="181">
        <f t="shared" si="42"/>
        <v>6800000</v>
      </c>
      <c r="BP49" s="181">
        <f t="shared" si="42"/>
        <v>6800000</v>
      </c>
      <c r="BQ49" s="181">
        <f t="shared" si="42"/>
        <v>6800000</v>
      </c>
      <c r="BR49" s="181">
        <f t="shared" si="42"/>
        <v>6800000</v>
      </c>
      <c r="BS49" s="181">
        <f t="shared" si="42"/>
        <v>6800000</v>
      </c>
      <c r="BT49" s="181">
        <f t="shared" si="42"/>
        <v>6800000</v>
      </c>
      <c r="BU49" s="181">
        <f t="shared" si="42"/>
        <v>6800000</v>
      </c>
      <c r="BV49" s="181">
        <f t="shared" si="42"/>
        <v>6800000</v>
      </c>
      <c r="BW49" s="181">
        <f t="shared" si="43"/>
        <v>6800000</v>
      </c>
      <c r="BX49" s="181">
        <f t="shared" si="43"/>
        <v>6800000</v>
      </c>
      <c r="BY49" s="181">
        <f t="shared" si="43"/>
        <v>6800000</v>
      </c>
      <c r="BZ49" s="181">
        <f t="shared" si="43"/>
        <v>6800000</v>
      </c>
      <c r="CA49" s="181">
        <f t="shared" si="43"/>
        <v>6800000</v>
      </c>
      <c r="CB49" s="181">
        <f t="shared" si="43"/>
        <v>6800000</v>
      </c>
      <c r="CC49" s="181">
        <f t="shared" si="43"/>
        <v>6800000</v>
      </c>
      <c r="CD49" s="181">
        <f t="shared" si="43"/>
        <v>6800000</v>
      </c>
      <c r="CE49" s="181">
        <f t="shared" si="43"/>
        <v>6800000</v>
      </c>
      <c r="CF49" s="181">
        <f t="shared" si="43"/>
        <v>6800000</v>
      </c>
      <c r="CG49" s="181">
        <f t="shared" si="43"/>
        <v>6800000</v>
      </c>
      <c r="CH49" s="181">
        <f t="shared" si="43"/>
        <v>6800000</v>
      </c>
      <c r="CI49" s="181">
        <f t="shared" si="43"/>
        <v>6800000</v>
      </c>
      <c r="CJ49" s="181">
        <f t="shared" si="43"/>
        <v>6800000</v>
      </c>
      <c r="CK49" s="181">
        <f t="shared" si="43"/>
        <v>6800000</v>
      </c>
      <c r="CL49" s="181">
        <f t="shared" si="43"/>
        <v>6800000</v>
      </c>
      <c r="CM49" s="181">
        <f t="shared" si="43"/>
        <v>6800000</v>
      </c>
      <c r="CN49" s="181">
        <f t="shared" si="43"/>
        <v>6800000</v>
      </c>
      <c r="CO49" s="181">
        <f t="shared" si="43"/>
        <v>6800000</v>
      </c>
      <c r="CP49" s="181">
        <f t="shared" si="43"/>
        <v>6800000</v>
      </c>
      <c r="CQ49" s="181">
        <f t="shared" si="43"/>
        <v>6800000</v>
      </c>
      <c r="CR49" s="181">
        <f t="shared" si="43"/>
        <v>6800000</v>
      </c>
      <c r="CS49" s="181">
        <f t="shared" si="43"/>
        <v>6800000</v>
      </c>
      <c r="CT49" s="181">
        <f t="shared" si="43"/>
        <v>6800000</v>
      </c>
      <c r="CU49" s="181">
        <f t="shared" si="43"/>
        <v>6800000</v>
      </c>
      <c r="CV49" s="181">
        <f t="shared" si="43"/>
        <v>6800000</v>
      </c>
      <c r="CW49" s="181">
        <f t="shared" si="43"/>
        <v>0</v>
      </c>
      <c r="CX49" s="181">
        <f t="shared" si="43"/>
        <v>0</v>
      </c>
      <c r="CY49" s="181">
        <f t="shared" si="43"/>
        <v>0</v>
      </c>
      <c r="CZ49" s="181">
        <f t="shared" si="43"/>
        <v>0</v>
      </c>
      <c r="DA49" s="181">
        <f t="shared" si="43"/>
        <v>0</v>
      </c>
      <c r="DB49" s="181">
        <f t="shared" si="43"/>
        <v>0</v>
      </c>
      <c r="DC49" s="181">
        <f t="shared" si="43"/>
        <v>0</v>
      </c>
      <c r="DD49" s="181">
        <f t="shared" si="43"/>
        <v>0</v>
      </c>
      <c r="DE49" s="181">
        <f t="shared" si="43"/>
        <v>0</v>
      </c>
      <c r="DF49" s="181">
        <f t="shared" si="43"/>
        <v>0</v>
      </c>
      <c r="DG49" s="181">
        <f t="shared" si="43"/>
        <v>0</v>
      </c>
      <c r="DH49" s="181">
        <f t="shared" si="43"/>
        <v>0</v>
      </c>
      <c r="DI49" s="181">
        <f t="shared" si="43"/>
        <v>0</v>
      </c>
      <c r="DJ49" s="181">
        <f t="shared" si="43"/>
        <v>0</v>
      </c>
      <c r="DK49" s="181">
        <f t="shared" si="43"/>
        <v>0</v>
      </c>
      <c r="DL49" s="181">
        <f t="shared" si="43"/>
        <v>0</v>
      </c>
      <c r="DM49" s="181">
        <f t="shared" si="43"/>
        <v>0</v>
      </c>
      <c r="DN49" s="181">
        <f t="shared" si="43"/>
        <v>0</v>
      </c>
      <c r="DO49" s="181">
        <f t="shared" si="43"/>
        <v>0</v>
      </c>
      <c r="DP49" s="181">
        <f t="shared" si="43"/>
        <v>0</v>
      </c>
      <c r="DQ49" s="181">
        <f t="shared" si="43"/>
        <v>0</v>
      </c>
      <c r="DR49" s="181">
        <f t="shared" si="43"/>
        <v>0</v>
      </c>
      <c r="DS49" s="181">
        <f t="shared" si="43"/>
        <v>0</v>
      </c>
      <c r="DT49" s="181">
        <f t="shared" si="43"/>
        <v>0</v>
      </c>
      <c r="DU49" s="181">
        <f t="shared" si="43"/>
        <v>0</v>
      </c>
    </row>
    <row r="50" spans="1:125" x14ac:dyDescent="0.3">
      <c r="D50" s="141" t="s">
        <v>329</v>
      </c>
      <c r="E50" s="127" t="s">
        <v>327</v>
      </c>
      <c r="F50" s="176">
        <f>1/'Tax Assumptions'!$C$5/'Operating Assumptions'!$F$15</f>
        <v>0.02</v>
      </c>
      <c r="G50" s="183">
        <v>0</v>
      </c>
      <c r="H50" s="171" t="b">
        <v>1</v>
      </c>
      <c r="J50" s="59"/>
      <c r="K50" s="181">
        <f t="shared" si="42"/>
        <v>0</v>
      </c>
      <c r="L50" s="181">
        <f t="shared" si="42"/>
        <v>0</v>
      </c>
      <c r="M50" s="181">
        <f t="shared" si="42"/>
        <v>0</v>
      </c>
      <c r="N50" s="181">
        <f t="shared" si="42"/>
        <v>0</v>
      </c>
      <c r="O50" s="181">
        <f t="shared" si="42"/>
        <v>0</v>
      </c>
      <c r="P50" s="181">
        <f t="shared" si="42"/>
        <v>0</v>
      </c>
      <c r="Q50" s="181">
        <f t="shared" si="42"/>
        <v>0</v>
      </c>
      <c r="R50" s="181">
        <f t="shared" si="42"/>
        <v>0</v>
      </c>
      <c r="S50" s="181">
        <f t="shared" si="42"/>
        <v>0</v>
      </c>
      <c r="T50" s="181">
        <f t="shared" si="42"/>
        <v>0</v>
      </c>
      <c r="U50" s="181">
        <f t="shared" si="42"/>
        <v>0</v>
      </c>
      <c r="V50" s="181">
        <f t="shared" si="42"/>
        <v>0</v>
      </c>
      <c r="W50" s="181">
        <f t="shared" si="42"/>
        <v>0</v>
      </c>
      <c r="X50" s="181">
        <f t="shared" si="42"/>
        <v>0</v>
      </c>
      <c r="Y50" s="181">
        <f t="shared" si="42"/>
        <v>0</v>
      </c>
      <c r="Z50" s="181">
        <f t="shared" si="42"/>
        <v>0</v>
      </c>
      <c r="AA50" s="181">
        <f t="shared" si="42"/>
        <v>0</v>
      </c>
      <c r="AB50" s="181">
        <f t="shared" si="42"/>
        <v>0</v>
      </c>
      <c r="AC50" s="181">
        <f t="shared" si="42"/>
        <v>0</v>
      </c>
      <c r="AD50" s="181">
        <f t="shared" si="42"/>
        <v>0</v>
      </c>
      <c r="AE50" s="181">
        <f t="shared" si="42"/>
        <v>0</v>
      </c>
      <c r="AF50" s="181">
        <f t="shared" si="42"/>
        <v>0</v>
      </c>
      <c r="AG50" s="181">
        <f t="shared" si="42"/>
        <v>0</v>
      </c>
      <c r="AH50" s="181">
        <f t="shared" si="42"/>
        <v>0</v>
      </c>
      <c r="AI50" s="181">
        <f t="shared" si="42"/>
        <v>0</v>
      </c>
      <c r="AJ50" s="181">
        <f t="shared" si="42"/>
        <v>0</v>
      </c>
      <c r="AK50" s="181">
        <f t="shared" si="42"/>
        <v>0</v>
      </c>
      <c r="AL50" s="181">
        <f t="shared" si="42"/>
        <v>0</v>
      </c>
      <c r="AM50" s="181">
        <f t="shared" si="42"/>
        <v>0</v>
      </c>
      <c r="AN50" s="181">
        <f t="shared" si="42"/>
        <v>0</v>
      </c>
      <c r="AO50" s="181">
        <f t="shared" si="42"/>
        <v>0</v>
      </c>
      <c r="AP50" s="181">
        <f t="shared" si="42"/>
        <v>0</v>
      </c>
      <c r="AQ50" s="181">
        <f t="shared" si="42"/>
        <v>0</v>
      </c>
      <c r="AR50" s="181">
        <f t="shared" si="42"/>
        <v>0</v>
      </c>
      <c r="AS50" s="181">
        <f t="shared" si="42"/>
        <v>0</v>
      </c>
      <c r="AT50" s="181">
        <f t="shared" si="42"/>
        <v>0</v>
      </c>
      <c r="AU50" s="181">
        <f t="shared" si="42"/>
        <v>0</v>
      </c>
      <c r="AV50" s="181">
        <f t="shared" si="42"/>
        <v>0</v>
      </c>
      <c r="AW50" s="181">
        <f t="shared" si="42"/>
        <v>0</v>
      </c>
      <c r="AX50" s="181">
        <f t="shared" si="42"/>
        <v>0</v>
      </c>
      <c r="AY50" s="181">
        <f t="shared" si="42"/>
        <v>0</v>
      </c>
      <c r="AZ50" s="181">
        <f t="shared" si="42"/>
        <v>0</v>
      </c>
      <c r="BA50" s="181">
        <f t="shared" si="42"/>
        <v>0</v>
      </c>
      <c r="BB50" s="181">
        <f t="shared" si="42"/>
        <v>0</v>
      </c>
      <c r="BC50" s="181">
        <f t="shared" si="42"/>
        <v>0</v>
      </c>
      <c r="BD50" s="181">
        <f t="shared" si="42"/>
        <v>0</v>
      </c>
      <c r="BE50" s="181">
        <f t="shared" si="42"/>
        <v>0</v>
      </c>
      <c r="BF50" s="181">
        <f t="shared" si="42"/>
        <v>0</v>
      </c>
      <c r="BG50" s="181">
        <f t="shared" si="42"/>
        <v>0</v>
      </c>
      <c r="BH50" s="181">
        <f t="shared" si="42"/>
        <v>0</v>
      </c>
      <c r="BI50" s="181">
        <f t="shared" si="42"/>
        <v>0</v>
      </c>
      <c r="BJ50" s="181">
        <f t="shared" si="42"/>
        <v>0</v>
      </c>
      <c r="BK50" s="181">
        <f t="shared" si="42"/>
        <v>0</v>
      </c>
      <c r="BL50" s="181">
        <f t="shared" si="42"/>
        <v>0</v>
      </c>
      <c r="BM50" s="181">
        <f t="shared" si="42"/>
        <v>0</v>
      </c>
      <c r="BN50" s="181">
        <f t="shared" si="42"/>
        <v>0</v>
      </c>
      <c r="BO50" s="181">
        <f t="shared" si="42"/>
        <v>0</v>
      </c>
      <c r="BP50" s="181">
        <f t="shared" si="42"/>
        <v>0</v>
      </c>
      <c r="BQ50" s="181">
        <f t="shared" si="42"/>
        <v>0</v>
      </c>
      <c r="BR50" s="181">
        <f t="shared" si="42"/>
        <v>0</v>
      </c>
      <c r="BS50" s="181">
        <f t="shared" si="42"/>
        <v>0</v>
      </c>
      <c r="BT50" s="181">
        <f t="shared" si="42"/>
        <v>0</v>
      </c>
      <c r="BU50" s="181">
        <f t="shared" si="42"/>
        <v>0</v>
      </c>
      <c r="BV50" s="181">
        <f t="shared" si="42"/>
        <v>0</v>
      </c>
      <c r="BW50" s="181">
        <f t="shared" si="43"/>
        <v>0</v>
      </c>
      <c r="BX50" s="181">
        <f t="shared" si="43"/>
        <v>0</v>
      </c>
      <c r="BY50" s="181">
        <f t="shared" si="43"/>
        <v>0</v>
      </c>
      <c r="BZ50" s="181">
        <f t="shared" si="43"/>
        <v>0</v>
      </c>
      <c r="CA50" s="181">
        <f t="shared" si="43"/>
        <v>0</v>
      </c>
      <c r="CB50" s="181">
        <f t="shared" si="43"/>
        <v>0</v>
      </c>
      <c r="CC50" s="181">
        <f t="shared" si="43"/>
        <v>0</v>
      </c>
      <c r="CD50" s="181">
        <f t="shared" si="43"/>
        <v>0</v>
      </c>
      <c r="CE50" s="181">
        <f t="shared" si="43"/>
        <v>0</v>
      </c>
      <c r="CF50" s="181">
        <f t="shared" si="43"/>
        <v>0</v>
      </c>
      <c r="CG50" s="181">
        <f t="shared" si="43"/>
        <v>0</v>
      </c>
      <c r="CH50" s="181">
        <f t="shared" si="43"/>
        <v>0</v>
      </c>
      <c r="CI50" s="181">
        <f t="shared" si="43"/>
        <v>0</v>
      </c>
      <c r="CJ50" s="181">
        <f t="shared" si="43"/>
        <v>0</v>
      </c>
      <c r="CK50" s="181">
        <f t="shared" si="43"/>
        <v>0</v>
      </c>
      <c r="CL50" s="181">
        <f t="shared" si="43"/>
        <v>0</v>
      </c>
      <c r="CM50" s="181">
        <f t="shared" si="43"/>
        <v>0</v>
      </c>
      <c r="CN50" s="181">
        <f t="shared" si="43"/>
        <v>0</v>
      </c>
      <c r="CO50" s="181">
        <f t="shared" si="43"/>
        <v>0</v>
      </c>
      <c r="CP50" s="181">
        <f t="shared" si="43"/>
        <v>0</v>
      </c>
      <c r="CQ50" s="181">
        <f t="shared" si="43"/>
        <v>0</v>
      </c>
      <c r="CR50" s="181">
        <f t="shared" si="43"/>
        <v>0</v>
      </c>
      <c r="CS50" s="181">
        <f t="shared" si="43"/>
        <v>0</v>
      </c>
      <c r="CT50" s="181">
        <f t="shared" si="43"/>
        <v>0</v>
      </c>
      <c r="CU50" s="181">
        <f t="shared" si="43"/>
        <v>0</v>
      </c>
      <c r="CV50" s="181">
        <f t="shared" si="43"/>
        <v>0</v>
      </c>
      <c r="CW50" s="181">
        <f t="shared" si="43"/>
        <v>0</v>
      </c>
      <c r="CX50" s="181">
        <f t="shared" si="43"/>
        <v>0</v>
      </c>
      <c r="CY50" s="181">
        <f t="shared" si="43"/>
        <v>0</v>
      </c>
      <c r="CZ50" s="181">
        <f t="shared" si="43"/>
        <v>0</v>
      </c>
      <c r="DA50" s="181">
        <f t="shared" si="43"/>
        <v>0</v>
      </c>
      <c r="DB50" s="181">
        <f t="shared" si="43"/>
        <v>0</v>
      </c>
      <c r="DC50" s="181">
        <f t="shared" si="43"/>
        <v>0</v>
      </c>
      <c r="DD50" s="181">
        <f t="shared" si="43"/>
        <v>0</v>
      </c>
      <c r="DE50" s="181">
        <f t="shared" si="43"/>
        <v>0</v>
      </c>
      <c r="DF50" s="181">
        <f t="shared" si="43"/>
        <v>0</v>
      </c>
      <c r="DG50" s="181">
        <f t="shared" si="43"/>
        <v>0</v>
      </c>
      <c r="DH50" s="181">
        <f t="shared" si="43"/>
        <v>0</v>
      </c>
      <c r="DI50" s="181">
        <f t="shared" si="43"/>
        <v>0</v>
      </c>
      <c r="DJ50" s="181">
        <f t="shared" si="43"/>
        <v>0</v>
      </c>
      <c r="DK50" s="181">
        <f t="shared" si="43"/>
        <v>0</v>
      </c>
      <c r="DL50" s="181">
        <f t="shared" si="43"/>
        <v>0</v>
      </c>
      <c r="DM50" s="181">
        <f t="shared" si="43"/>
        <v>0</v>
      </c>
      <c r="DN50" s="181">
        <f t="shared" si="43"/>
        <v>0</v>
      </c>
      <c r="DO50" s="181">
        <f t="shared" si="43"/>
        <v>0</v>
      </c>
      <c r="DP50" s="181">
        <f t="shared" si="43"/>
        <v>0</v>
      </c>
      <c r="DQ50" s="181">
        <f t="shared" si="43"/>
        <v>0</v>
      </c>
      <c r="DR50" s="181">
        <f t="shared" si="43"/>
        <v>0</v>
      </c>
      <c r="DS50" s="181">
        <f t="shared" si="43"/>
        <v>0</v>
      </c>
      <c r="DT50" s="181">
        <f t="shared" si="43"/>
        <v>0</v>
      </c>
      <c r="DU50" s="181">
        <f t="shared" si="43"/>
        <v>0</v>
      </c>
    </row>
    <row r="51" spans="1:125" x14ac:dyDescent="0.3">
      <c r="D51" s="148" t="s">
        <v>330</v>
      </c>
      <c r="E51" s="127" t="s">
        <v>327</v>
      </c>
      <c r="F51" s="176">
        <f>1/'Tax Assumptions'!$C$5/'Operating Assumptions'!$F$15</f>
        <v>0.02</v>
      </c>
      <c r="G51" s="183">
        <v>0</v>
      </c>
      <c r="H51" s="171" t="b">
        <v>1</v>
      </c>
      <c r="J51" s="59"/>
      <c r="K51" s="181">
        <f t="shared" si="42"/>
        <v>0</v>
      </c>
      <c r="L51" s="181">
        <f t="shared" si="42"/>
        <v>0</v>
      </c>
      <c r="M51" s="181">
        <f t="shared" si="42"/>
        <v>0</v>
      </c>
      <c r="N51" s="181">
        <f t="shared" si="42"/>
        <v>0</v>
      </c>
      <c r="O51" s="181">
        <f t="shared" si="42"/>
        <v>0</v>
      </c>
      <c r="P51" s="181">
        <f t="shared" si="42"/>
        <v>0</v>
      </c>
      <c r="Q51" s="181">
        <f t="shared" si="42"/>
        <v>0</v>
      </c>
      <c r="R51" s="181">
        <f t="shared" si="42"/>
        <v>0</v>
      </c>
      <c r="S51" s="181">
        <f t="shared" si="42"/>
        <v>0</v>
      </c>
      <c r="T51" s="181">
        <f t="shared" si="42"/>
        <v>0</v>
      </c>
      <c r="U51" s="181">
        <f t="shared" si="42"/>
        <v>0</v>
      </c>
      <c r="V51" s="181">
        <f t="shared" si="42"/>
        <v>0</v>
      </c>
      <c r="W51" s="181">
        <f t="shared" si="42"/>
        <v>0</v>
      </c>
      <c r="X51" s="181">
        <f t="shared" si="42"/>
        <v>0</v>
      </c>
      <c r="Y51" s="181">
        <f t="shared" si="42"/>
        <v>0</v>
      </c>
      <c r="Z51" s="181">
        <f t="shared" si="42"/>
        <v>0</v>
      </c>
      <c r="AA51" s="181">
        <f t="shared" si="42"/>
        <v>0</v>
      </c>
      <c r="AB51" s="181">
        <f t="shared" si="42"/>
        <v>0</v>
      </c>
      <c r="AC51" s="181">
        <f t="shared" si="42"/>
        <v>0</v>
      </c>
      <c r="AD51" s="181">
        <f t="shared" si="42"/>
        <v>0</v>
      </c>
      <c r="AE51" s="181">
        <f t="shared" si="42"/>
        <v>0</v>
      </c>
      <c r="AF51" s="181">
        <f t="shared" si="42"/>
        <v>0</v>
      </c>
      <c r="AG51" s="181">
        <f t="shared" si="42"/>
        <v>0</v>
      </c>
      <c r="AH51" s="181">
        <f t="shared" si="42"/>
        <v>0</v>
      </c>
      <c r="AI51" s="181">
        <f t="shared" si="42"/>
        <v>0</v>
      </c>
      <c r="AJ51" s="181">
        <f t="shared" si="42"/>
        <v>0</v>
      </c>
      <c r="AK51" s="181">
        <f t="shared" si="42"/>
        <v>0</v>
      </c>
      <c r="AL51" s="181">
        <f t="shared" si="42"/>
        <v>0</v>
      </c>
      <c r="AM51" s="181">
        <f t="shared" si="42"/>
        <v>0</v>
      </c>
      <c r="AN51" s="181">
        <f t="shared" si="42"/>
        <v>0</v>
      </c>
      <c r="AO51" s="181">
        <f t="shared" si="42"/>
        <v>0</v>
      </c>
      <c r="AP51" s="181">
        <f t="shared" si="42"/>
        <v>0</v>
      </c>
      <c r="AQ51" s="181">
        <f t="shared" si="42"/>
        <v>0</v>
      </c>
      <c r="AR51" s="181">
        <f t="shared" si="42"/>
        <v>0</v>
      </c>
      <c r="AS51" s="181">
        <f t="shared" si="42"/>
        <v>0</v>
      </c>
      <c r="AT51" s="181">
        <f t="shared" si="42"/>
        <v>0</v>
      </c>
      <c r="AU51" s="181">
        <f t="shared" si="42"/>
        <v>0</v>
      </c>
      <c r="AV51" s="181">
        <f t="shared" si="42"/>
        <v>0</v>
      </c>
      <c r="AW51" s="181">
        <f t="shared" si="42"/>
        <v>0</v>
      </c>
      <c r="AX51" s="181">
        <f t="shared" si="42"/>
        <v>0</v>
      </c>
      <c r="AY51" s="181">
        <f t="shared" si="42"/>
        <v>0</v>
      </c>
      <c r="AZ51" s="181">
        <f t="shared" si="42"/>
        <v>0</v>
      </c>
      <c r="BA51" s="181">
        <f t="shared" si="42"/>
        <v>0</v>
      </c>
      <c r="BB51" s="181">
        <f t="shared" si="42"/>
        <v>0</v>
      </c>
      <c r="BC51" s="181">
        <f t="shared" si="42"/>
        <v>0</v>
      </c>
      <c r="BD51" s="181">
        <f t="shared" si="42"/>
        <v>0</v>
      </c>
      <c r="BE51" s="181">
        <f t="shared" si="42"/>
        <v>0</v>
      </c>
      <c r="BF51" s="181">
        <f t="shared" si="42"/>
        <v>0</v>
      </c>
      <c r="BG51" s="181">
        <f t="shared" si="42"/>
        <v>0</v>
      </c>
      <c r="BH51" s="181">
        <f t="shared" si="42"/>
        <v>0</v>
      </c>
      <c r="BI51" s="181">
        <f t="shared" si="42"/>
        <v>0</v>
      </c>
      <c r="BJ51" s="181">
        <f t="shared" si="42"/>
        <v>0</v>
      </c>
      <c r="BK51" s="181">
        <f t="shared" si="42"/>
        <v>0</v>
      </c>
      <c r="BL51" s="181">
        <f t="shared" si="42"/>
        <v>0</v>
      </c>
      <c r="BM51" s="181">
        <f t="shared" si="42"/>
        <v>0</v>
      </c>
      <c r="BN51" s="181">
        <f t="shared" si="42"/>
        <v>0</v>
      </c>
      <c r="BO51" s="181">
        <f t="shared" si="42"/>
        <v>0</v>
      </c>
      <c r="BP51" s="181">
        <f t="shared" si="42"/>
        <v>0</v>
      </c>
      <c r="BQ51" s="181">
        <f t="shared" si="42"/>
        <v>0</v>
      </c>
      <c r="BR51" s="181">
        <f t="shared" si="42"/>
        <v>0</v>
      </c>
      <c r="BS51" s="181">
        <f t="shared" si="42"/>
        <v>0</v>
      </c>
      <c r="BT51" s="181">
        <f t="shared" si="42"/>
        <v>0</v>
      </c>
      <c r="BU51" s="181">
        <f t="shared" si="42"/>
        <v>0</v>
      </c>
      <c r="BV51" s="181">
        <f t="shared" ref="BV51" si="44">MIN($G51*$F51*$H51*BV$10,BU58)</f>
        <v>0</v>
      </c>
      <c r="BW51" s="181">
        <f t="shared" si="43"/>
        <v>0</v>
      </c>
      <c r="BX51" s="181">
        <f t="shared" si="43"/>
        <v>0</v>
      </c>
      <c r="BY51" s="181">
        <f t="shared" si="43"/>
        <v>0</v>
      </c>
      <c r="BZ51" s="181">
        <f t="shared" si="43"/>
        <v>0</v>
      </c>
      <c r="CA51" s="181">
        <f t="shared" si="43"/>
        <v>0</v>
      </c>
      <c r="CB51" s="181">
        <f t="shared" si="43"/>
        <v>0</v>
      </c>
      <c r="CC51" s="181">
        <f t="shared" si="43"/>
        <v>0</v>
      </c>
      <c r="CD51" s="181">
        <f t="shared" si="43"/>
        <v>0</v>
      </c>
      <c r="CE51" s="181">
        <f t="shared" si="43"/>
        <v>0</v>
      </c>
      <c r="CF51" s="181">
        <f t="shared" si="43"/>
        <v>0</v>
      </c>
      <c r="CG51" s="181">
        <f t="shared" si="43"/>
        <v>0</v>
      </c>
      <c r="CH51" s="181">
        <f t="shared" si="43"/>
        <v>0</v>
      </c>
      <c r="CI51" s="181">
        <f t="shared" si="43"/>
        <v>0</v>
      </c>
      <c r="CJ51" s="181">
        <f t="shared" si="43"/>
        <v>0</v>
      </c>
      <c r="CK51" s="181">
        <f t="shared" si="43"/>
        <v>0</v>
      </c>
      <c r="CL51" s="181">
        <f t="shared" si="43"/>
        <v>0</v>
      </c>
      <c r="CM51" s="181">
        <f t="shared" si="43"/>
        <v>0</v>
      </c>
      <c r="CN51" s="181">
        <f t="shared" si="43"/>
        <v>0</v>
      </c>
      <c r="CO51" s="181">
        <f t="shared" si="43"/>
        <v>0</v>
      </c>
      <c r="CP51" s="181">
        <f t="shared" si="43"/>
        <v>0</v>
      </c>
      <c r="CQ51" s="181">
        <f t="shared" si="43"/>
        <v>0</v>
      </c>
      <c r="CR51" s="181">
        <f t="shared" si="43"/>
        <v>0</v>
      </c>
      <c r="CS51" s="181">
        <f t="shared" si="43"/>
        <v>0</v>
      </c>
      <c r="CT51" s="181">
        <f t="shared" si="43"/>
        <v>0</v>
      </c>
      <c r="CU51" s="181">
        <f t="shared" si="43"/>
        <v>0</v>
      </c>
      <c r="CV51" s="181">
        <f t="shared" si="43"/>
        <v>0</v>
      </c>
      <c r="CW51" s="181">
        <f t="shared" si="43"/>
        <v>0</v>
      </c>
      <c r="CX51" s="181">
        <f t="shared" si="43"/>
        <v>0</v>
      </c>
      <c r="CY51" s="181">
        <f t="shared" si="43"/>
        <v>0</v>
      </c>
      <c r="CZ51" s="181">
        <f t="shared" si="43"/>
        <v>0</v>
      </c>
      <c r="DA51" s="181">
        <f t="shared" si="43"/>
        <v>0</v>
      </c>
      <c r="DB51" s="181">
        <f t="shared" si="43"/>
        <v>0</v>
      </c>
      <c r="DC51" s="181">
        <f t="shared" si="43"/>
        <v>0</v>
      </c>
      <c r="DD51" s="181">
        <f t="shared" si="43"/>
        <v>0</v>
      </c>
      <c r="DE51" s="181">
        <f t="shared" si="43"/>
        <v>0</v>
      </c>
      <c r="DF51" s="181">
        <f t="shared" si="43"/>
        <v>0</v>
      </c>
      <c r="DG51" s="181">
        <f t="shared" si="43"/>
        <v>0</v>
      </c>
      <c r="DH51" s="181">
        <f t="shared" si="43"/>
        <v>0</v>
      </c>
      <c r="DI51" s="181">
        <f t="shared" si="43"/>
        <v>0</v>
      </c>
      <c r="DJ51" s="181">
        <f t="shared" si="43"/>
        <v>0</v>
      </c>
      <c r="DK51" s="181">
        <f t="shared" si="43"/>
        <v>0</v>
      </c>
      <c r="DL51" s="181">
        <f t="shared" si="43"/>
        <v>0</v>
      </c>
      <c r="DM51" s="181">
        <f t="shared" si="43"/>
        <v>0</v>
      </c>
      <c r="DN51" s="181">
        <f t="shared" si="43"/>
        <v>0</v>
      </c>
      <c r="DO51" s="181">
        <f t="shared" si="43"/>
        <v>0</v>
      </c>
      <c r="DP51" s="181">
        <f t="shared" si="43"/>
        <v>0</v>
      </c>
      <c r="DQ51" s="181">
        <f t="shared" si="43"/>
        <v>0</v>
      </c>
      <c r="DR51" s="181">
        <f t="shared" si="43"/>
        <v>0</v>
      </c>
      <c r="DS51" s="181">
        <f t="shared" si="43"/>
        <v>0</v>
      </c>
      <c r="DT51" s="181">
        <f t="shared" si="43"/>
        <v>0</v>
      </c>
      <c r="DU51" s="181">
        <f t="shared" si="43"/>
        <v>0</v>
      </c>
    </row>
    <row r="52" spans="1:125" s="150" customFormat="1" x14ac:dyDescent="0.3">
      <c r="A52" s="149"/>
      <c r="D52" s="174" t="s">
        <v>19</v>
      </c>
      <c r="F52" s="173"/>
      <c r="J52" s="152"/>
      <c r="K52" s="181">
        <f>SUM(K48:K51)</f>
        <v>0</v>
      </c>
      <c r="L52" s="181">
        <f t="shared" ref="L52:BW52" si="45">SUM(L48:L51)</f>
        <v>0</v>
      </c>
      <c r="M52" s="181">
        <f t="shared" si="45"/>
        <v>0</v>
      </c>
      <c r="N52" s="181">
        <f t="shared" si="45"/>
        <v>0</v>
      </c>
      <c r="O52" s="181">
        <f t="shared" si="45"/>
        <v>0</v>
      </c>
      <c r="P52" s="181">
        <f t="shared" si="45"/>
        <v>0</v>
      </c>
      <c r="Q52" s="181">
        <f t="shared" si="45"/>
        <v>0</v>
      </c>
      <c r="R52" s="181">
        <f t="shared" si="45"/>
        <v>0</v>
      </c>
      <c r="S52" s="181">
        <f t="shared" si="45"/>
        <v>0</v>
      </c>
      <c r="T52" s="181">
        <f t="shared" si="45"/>
        <v>0</v>
      </c>
      <c r="U52" s="181">
        <f t="shared" si="45"/>
        <v>0</v>
      </c>
      <c r="V52" s="181">
        <f t="shared" si="45"/>
        <v>0</v>
      </c>
      <c r="W52" s="181">
        <f t="shared" si="45"/>
        <v>0</v>
      </c>
      <c r="X52" s="181">
        <f t="shared" si="45"/>
        <v>0</v>
      </c>
      <c r="Y52" s="181">
        <f t="shared" si="45"/>
        <v>0</v>
      </c>
      <c r="Z52" s="181">
        <f t="shared" si="45"/>
        <v>0</v>
      </c>
      <c r="AA52" s="181">
        <f t="shared" si="45"/>
        <v>0</v>
      </c>
      <c r="AB52" s="181">
        <f t="shared" si="45"/>
        <v>0</v>
      </c>
      <c r="AC52" s="181">
        <f t="shared" si="45"/>
        <v>0</v>
      </c>
      <c r="AD52" s="181">
        <f t="shared" si="45"/>
        <v>0</v>
      </c>
      <c r="AE52" s="181">
        <f t="shared" si="45"/>
        <v>0</v>
      </c>
      <c r="AF52" s="181">
        <f t="shared" si="45"/>
        <v>0</v>
      </c>
      <c r="AG52" s="181">
        <f t="shared" si="45"/>
        <v>0</v>
      </c>
      <c r="AH52" s="181">
        <f t="shared" si="45"/>
        <v>0</v>
      </c>
      <c r="AI52" s="181">
        <f t="shared" si="45"/>
        <v>0</v>
      </c>
      <c r="AJ52" s="181">
        <f t="shared" si="45"/>
        <v>0</v>
      </c>
      <c r="AK52" s="181">
        <f t="shared" si="45"/>
        <v>0</v>
      </c>
      <c r="AL52" s="181">
        <f t="shared" si="45"/>
        <v>0</v>
      </c>
      <c r="AM52" s="181">
        <f t="shared" si="45"/>
        <v>0</v>
      </c>
      <c r="AN52" s="181">
        <f t="shared" si="45"/>
        <v>0</v>
      </c>
      <c r="AO52" s="181">
        <f t="shared" si="45"/>
        <v>0</v>
      </c>
      <c r="AP52" s="181">
        <f t="shared" si="45"/>
        <v>0</v>
      </c>
      <c r="AQ52" s="181">
        <f t="shared" si="45"/>
        <v>0</v>
      </c>
      <c r="AR52" s="181">
        <f t="shared" si="45"/>
        <v>0</v>
      </c>
      <c r="AS52" s="181">
        <f t="shared" si="45"/>
        <v>0</v>
      </c>
      <c r="AT52" s="181">
        <f t="shared" si="45"/>
        <v>0</v>
      </c>
      <c r="AU52" s="181">
        <f t="shared" si="45"/>
        <v>0</v>
      </c>
      <c r="AV52" s="181">
        <f t="shared" si="45"/>
        <v>0</v>
      </c>
      <c r="AW52" s="181">
        <f t="shared" si="45"/>
        <v>0</v>
      </c>
      <c r="AX52" s="181">
        <f t="shared" si="45"/>
        <v>0</v>
      </c>
      <c r="AY52" s="181">
        <f t="shared" si="45"/>
        <v>6868000</v>
      </c>
      <c r="AZ52" s="181">
        <f t="shared" si="45"/>
        <v>6868000</v>
      </c>
      <c r="BA52" s="181">
        <f t="shared" si="45"/>
        <v>6868000</v>
      </c>
      <c r="BB52" s="181">
        <f t="shared" si="45"/>
        <v>6868000</v>
      </c>
      <c r="BC52" s="181">
        <f t="shared" si="45"/>
        <v>6868000</v>
      </c>
      <c r="BD52" s="181">
        <f t="shared" si="45"/>
        <v>6868000</v>
      </c>
      <c r="BE52" s="181">
        <f t="shared" si="45"/>
        <v>6868000</v>
      </c>
      <c r="BF52" s="181">
        <f t="shared" si="45"/>
        <v>6868000</v>
      </c>
      <c r="BG52" s="181">
        <f t="shared" si="45"/>
        <v>6868000</v>
      </c>
      <c r="BH52" s="181">
        <f t="shared" si="45"/>
        <v>6868000</v>
      </c>
      <c r="BI52" s="181">
        <f t="shared" si="45"/>
        <v>6868000</v>
      </c>
      <c r="BJ52" s="181">
        <f t="shared" si="45"/>
        <v>6868000</v>
      </c>
      <c r="BK52" s="181">
        <f t="shared" si="45"/>
        <v>6868000</v>
      </c>
      <c r="BL52" s="181">
        <f t="shared" si="45"/>
        <v>6868000</v>
      </c>
      <c r="BM52" s="181">
        <f t="shared" si="45"/>
        <v>6868000</v>
      </c>
      <c r="BN52" s="181">
        <f t="shared" si="45"/>
        <v>6868000</v>
      </c>
      <c r="BO52" s="181">
        <f t="shared" si="45"/>
        <v>6868000</v>
      </c>
      <c r="BP52" s="181">
        <f t="shared" si="45"/>
        <v>6868000</v>
      </c>
      <c r="BQ52" s="181">
        <f t="shared" si="45"/>
        <v>6868000</v>
      </c>
      <c r="BR52" s="181">
        <f t="shared" si="45"/>
        <v>6868000</v>
      </c>
      <c r="BS52" s="181">
        <f t="shared" si="45"/>
        <v>6868000</v>
      </c>
      <c r="BT52" s="181">
        <f t="shared" si="45"/>
        <v>6868000</v>
      </c>
      <c r="BU52" s="181">
        <f t="shared" si="45"/>
        <v>6868000</v>
      </c>
      <c r="BV52" s="181">
        <f t="shared" si="45"/>
        <v>6868000</v>
      </c>
      <c r="BW52" s="181">
        <f t="shared" si="45"/>
        <v>6868000</v>
      </c>
      <c r="BX52" s="181">
        <f t="shared" ref="BX52:DU52" si="46">SUM(BX48:BX51)</f>
        <v>6868000</v>
      </c>
      <c r="BY52" s="181">
        <f t="shared" si="46"/>
        <v>6868000</v>
      </c>
      <c r="BZ52" s="181">
        <f t="shared" si="46"/>
        <v>6868000</v>
      </c>
      <c r="CA52" s="181">
        <f t="shared" si="46"/>
        <v>6868000</v>
      </c>
      <c r="CB52" s="181">
        <f t="shared" si="46"/>
        <v>6868000</v>
      </c>
      <c r="CC52" s="181">
        <f t="shared" si="46"/>
        <v>6868000</v>
      </c>
      <c r="CD52" s="181">
        <f t="shared" si="46"/>
        <v>6868000</v>
      </c>
      <c r="CE52" s="181">
        <f t="shared" si="46"/>
        <v>6868000</v>
      </c>
      <c r="CF52" s="181">
        <f t="shared" si="46"/>
        <v>6868000</v>
      </c>
      <c r="CG52" s="181">
        <f t="shared" si="46"/>
        <v>6868000</v>
      </c>
      <c r="CH52" s="181">
        <f t="shared" si="46"/>
        <v>6868000</v>
      </c>
      <c r="CI52" s="181">
        <f t="shared" si="46"/>
        <v>6868000</v>
      </c>
      <c r="CJ52" s="181">
        <f t="shared" si="46"/>
        <v>6868000</v>
      </c>
      <c r="CK52" s="181">
        <f t="shared" si="46"/>
        <v>6868000</v>
      </c>
      <c r="CL52" s="181">
        <f t="shared" si="46"/>
        <v>6868000</v>
      </c>
      <c r="CM52" s="181">
        <f t="shared" si="46"/>
        <v>6868000</v>
      </c>
      <c r="CN52" s="181">
        <f t="shared" si="46"/>
        <v>6868000</v>
      </c>
      <c r="CO52" s="181">
        <f t="shared" si="46"/>
        <v>6868000</v>
      </c>
      <c r="CP52" s="181">
        <f t="shared" si="46"/>
        <v>6868000</v>
      </c>
      <c r="CQ52" s="181">
        <f t="shared" si="46"/>
        <v>6868000</v>
      </c>
      <c r="CR52" s="181">
        <f t="shared" si="46"/>
        <v>6868000</v>
      </c>
      <c r="CS52" s="181">
        <f t="shared" si="46"/>
        <v>6868000</v>
      </c>
      <c r="CT52" s="181">
        <f t="shared" si="46"/>
        <v>6868000</v>
      </c>
      <c r="CU52" s="181">
        <f t="shared" si="46"/>
        <v>6868000</v>
      </c>
      <c r="CV52" s="181">
        <f t="shared" si="46"/>
        <v>6868000</v>
      </c>
      <c r="CW52" s="181">
        <f t="shared" si="46"/>
        <v>0</v>
      </c>
      <c r="CX52" s="181">
        <f t="shared" si="46"/>
        <v>0</v>
      </c>
      <c r="CY52" s="181">
        <f t="shared" si="46"/>
        <v>0</v>
      </c>
      <c r="CZ52" s="181">
        <f t="shared" si="46"/>
        <v>0</v>
      </c>
      <c r="DA52" s="181">
        <f t="shared" si="46"/>
        <v>0</v>
      </c>
      <c r="DB52" s="181">
        <f t="shared" si="46"/>
        <v>0</v>
      </c>
      <c r="DC52" s="181">
        <f t="shared" si="46"/>
        <v>0</v>
      </c>
      <c r="DD52" s="181">
        <f t="shared" si="46"/>
        <v>0</v>
      </c>
      <c r="DE52" s="181">
        <f t="shared" si="46"/>
        <v>0</v>
      </c>
      <c r="DF52" s="181">
        <f t="shared" si="46"/>
        <v>0</v>
      </c>
      <c r="DG52" s="181">
        <f t="shared" si="46"/>
        <v>0</v>
      </c>
      <c r="DH52" s="181">
        <f t="shared" si="46"/>
        <v>0</v>
      </c>
      <c r="DI52" s="181">
        <f t="shared" si="46"/>
        <v>0</v>
      </c>
      <c r="DJ52" s="181">
        <f t="shared" si="46"/>
        <v>0</v>
      </c>
      <c r="DK52" s="181">
        <f t="shared" si="46"/>
        <v>0</v>
      </c>
      <c r="DL52" s="181">
        <f t="shared" si="46"/>
        <v>0</v>
      </c>
      <c r="DM52" s="181">
        <f t="shared" si="46"/>
        <v>0</v>
      </c>
      <c r="DN52" s="181">
        <f t="shared" si="46"/>
        <v>0</v>
      </c>
      <c r="DO52" s="181">
        <f t="shared" si="46"/>
        <v>0</v>
      </c>
      <c r="DP52" s="181">
        <f t="shared" si="46"/>
        <v>0</v>
      </c>
      <c r="DQ52" s="181">
        <f t="shared" si="46"/>
        <v>0</v>
      </c>
      <c r="DR52" s="181">
        <f t="shared" si="46"/>
        <v>0</v>
      </c>
      <c r="DS52" s="181">
        <f t="shared" si="46"/>
        <v>0</v>
      </c>
      <c r="DT52" s="181">
        <f t="shared" si="46"/>
        <v>0</v>
      </c>
      <c r="DU52" s="181">
        <f t="shared" si="46"/>
        <v>0</v>
      </c>
    </row>
    <row r="53" spans="1:125" x14ac:dyDescent="0.3">
      <c r="D53" s="144"/>
      <c r="J53" s="59"/>
    </row>
    <row r="54" spans="1:125" x14ac:dyDescent="0.3">
      <c r="D54" s="141" t="s">
        <v>331</v>
      </c>
      <c r="J54" s="59"/>
    </row>
    <row r="55" spans="1:125" x14ac:dyDescent="0.3">
      <c r="D55" s="141" t="s">
        <v>326</v>
      </c>
      <c r="E55" s="127" t="s">
        <v>332</v>
      </c>
      <c r="F55" s="129">
        <f>G48*H48</f>
        <v>3400000</v>
      </c>
      <c r="J55" s="129">
        <f>F55</f>
        <v>3400000</v>
      </c>
      <c r="K55" s="181">
        <f t="shared" ref="K55:BV58" si="47">J55-K48</f>
        <v>3400000</v>
      </c>
      <c r="L55" s="181">
        <f t="shared" si="47"/>
        <v>3400000</v>
      </c>
      <c r="M55" s="181">
        <f t="shared" si="47"/>
        <v>3400000</v>
      </c>
      <c r="N55" s="181">
        <f t="shared" si="47"/>
        <v>3400000</v>
      </c>
      <c r="O55" s="181">
        <f t="shared" si="47"/>
        <v>3400000</v>
      </c>
      <c r="P55" s="181">
        <f t="shared" si="47"/>
        <v>3400000</v>
      </c>
      <c r="Q55" s="181">
        <f t="shared" si="47"/>
        <v>3400000</v>
      </c>
      <c r="R55" s="181">
        <f t="shared" si="47"/>
        <v>3400000</v>
      </c>
      <c r="S55" s="181">
        <f t="shared" si="47"/>
        <v>3400000</v>
      </c>
      <c r="T55" s="181">
        <f t="shared" si="47"/>
        <v>3400000</v>
      </c>
      <c r="U55" s="181">
        <f t="shared" si="47"/>
        <v>3400000</v>
      </c>
      <c r="V55" s="181">
        <f t="shared" si="47"/>
        <v>3400000</v>
      </c>
      <c r="W55" s="181">
        <f t="shared" si="47"/>
        <v>3400000</v>
      </c>
      <c r="X55" s="181">
        <f t="shared" si="47"/>
        <v>3400000</v>
      </c>
      <c r="Y55" s="181">
        <f t="shared" si="47"/>
        <v>3400000</v>
      </c>
      <c r="Z55" s="181">
        <f t="shared" si="47"/>
        <v>3400000</v>
      </c>
      <c r="AA55" s="181">
        <f t="shared" si="47"/>
        <v>3400000</v>
      </c>
      <c r="AB55" s="181">
        <f t="shared" si="47"/>
        <v>3400000</v>
      </c>
      <c r="AC55" s="181">
        <f t="shared" si="47"/>
        <v>3400000</v>
      </c>
      <c r="AD55" s="181">
        <f t="shared" si="47"/>
        <v>3400000</v>
      </c>
      <c r="AE55" s="181">
        <f t="shared" si="47"/>
        <v>3400000</v>
      </c>
      <c r="AF55" s="181">
        <f t="shared" si="47"/>
        <v>3400000</v>
      </c>
      <c r="AG55" s="181">
        <f t="shared" si="47"/>
        <v>3400000</v>
      </c>
      <c r="AH55" s="181">
        <f t="shared" si="47"/>
        <v>3400000</v>
      </c>
      <c r="AI55" s="181">
        <f t="shared" si="47"/>
        <v>3400000</v>
      </c>
      <c r="AJ55" s="181">
        <f t="shared" si="47"/>
        <v>3400000</v>
      </c>
      <c r="AK55" s="181">
        <f t="shared" si="47"/>
        <v>3400000</v>
      </c>
      <c r="AL55" s="181">
        <f t="shared" si="47"/>
        <v>3400000</v>
      </c>
      <c r="AM55" s="181">
        <f t="shared" si="47"/>
        <v>3400000</v>
      </c>
      <c r="AN55" s="181">
        <f t="shared" si="47"/>
        <v>3400000</v>
      </c>
      <c r="AO55" s="181">
        <f t="shared" si="47"/>
        <v>3400000</v>
      </c>
      <c r="AP55" s="181">
        <f t="shared" si="47"/>
        <v>3400000</v>
      </c>
      <c r="AQ55" s="181">
        <f t="shared" si="47"/>
        <v>3400000</v>
      </c>
      <c r="AR55" s="181">
        <f t="shared" si="47"/>
        <v>3400000</v>
      </c>
      <c r="AS55" s="181">
        <f t="shared" si="47"/>
        <v>3400000</v>
      </c>
      <c r="AT55" s="181">
        <f t="shared" si="47"/>
        <v>3400000</v>
      </c>
      <c r="AU55" s="181">
        <f t="shared" si="47"/>
        <v>3400000</v>
      </c>
      <c r="AV55" s="181">
        <f t="shared" si="47"/>
        <v>3400000</v>
      </c>
      <c r="AW55" s="181">
        <f t="shared" si="47"/>
        <v>3400000</v>
      </c>
      <c r="AX55" s="181">
        <f t="shared" si="47"/>
        <v>3400000</v>
      </c>
      <c r="AY55" s="198">
        <f t="shared" si="47"/>
        <v>3332000</v>
      </c>
      <c r="AZ55" s="181">
        <f t="shared" si="47"/>
        <v>3264000</v>
      </c>
      <c r="BA55" s="181">
        <f t="shared" si="47"/>
        <v>3196000</v>
      </c>
      <c r="BB55" s="181">
        <f t="shared" si="47"/>
        <v>3128000</v>
      </c>
      <c r="BC55" s="181">
        <f t="shared" si="47"/>
        <v>3060000</v>
      </c>
      <c r="BD55" s="181">
        <f t="shared" si="47"/>
        <v>2992000</v>
      </c>
      <c r="BE55" s="181">
        <f t="shared" si="47"/>
        <v>2924000</v>
      </c>
      <c r="BF55" s="181">
        <f t="shared" si="47"/>
        <v>2856000</v>
      </c>
      <c r="BG55" s="181">
        <f t="shared" si="47"/>
        <v>2788000</v>
      </c>
      <c r="BH55" s="181">
        <f t="shared" si="47"/>
        <v>2720000</v>
      </c>
      <c r="BI55" s="181">
        <f t="shared" si="47"/>
        <v>2652000</v>
      </c>
      <c r="BJ55" s="181">
        <f t="shared" si="47"/>
        <v>2584000</v>
      </c>
      <c r="BK55" s="181">
        <f t="shared" si="47"/>
        <v>2516000</v>
      </c>
      <c r="BL55" s="181">
        <f t="shared" si="47"/>
        <v>2448000</v>
      </c>
      <c r="BM55" s="181">
        <f t="shared" si="47"/>
        <v>2380000</v>
      </c>
      <c r="BN55" s="181">
        <f t="shared" si="47"/>
        <v>2312000</v>
      </c>
      <c r="BO55" s="181">
        <f t="shared" si="47"/>
        <v>2244000</v>
      </c>
      <c r="BP55" s="181">
        <f t="shared" si="47"/>
        <v>2176000</v>
      </c>
      <c r="BQ55" s="181">
        <f t="shared" si="47"/>
        <v>2108000</v>
      </c>
      <c r="BR55" s="181">
        <f t="shared" si="47"/>
        <v>2040000</v>
      </c>
      <c r="BS55" s="181">
        <f t="shared" si="47"/>
        <v>1972000</v>
      </c>
      <c r="BT55" s="181">
        <f t="shared" si="47"/>
        <v>1904000</v>
      </c>
      <c r="BU55" s="181">
        <f t="shared" si="47"/>
        <v>1836000</v>
      </c>
      <c r="BV55" s="181">
        <f t="shared" si="47"/>
        <v>1768000</v>
      </c>
      <c r="BW55" s="181">
        <f t="shared" ref="BW55:DT58" si="48">BV55-BW48</f>
        <v>1700000</v>
      </c>
      <c r="BX55" s="181">
        <f t="shared" si="48"/>
        <v>1632000</v>
      </c>
      <c r="BY55" s="181">
        <f t="shared" si="48"/>
        <v>1564000</v>
      </c>
      <c r="BZ55" s="181">
        <f t="shared" si="48"/>
        <v>1496000</v>
      </c>
      <c r="CA55" s="181">
        <f t="shared" si="48"/>
        <v>1428000</v>
      </c>
      <c r="CB55" s="181">
        <f t="shared" si="48"/>
        <v>1360000</v>
      </c>
      <c r="CC55" s="181">
        <f t="shared" si="48"/>
        <v>1292000</v>
      </c>
      <c r="CD55" s="181">
        <f t="shared" si="48"/>
        <v>1224000</v>
      </c>
      <c r="CE55" s="181">
        <f t="shared" si="48"/>
        <v>1156000</v>
      </c>
      <c r="CF55" s="181">
        <f t="shared" si="48"/>
        <v>1088000</v>
      </c>
      <c r="CG55" s="181">
        <f t="shared" si="48"/>
        <v>1020000</v>
      </c>
      <c r="CH55" s="181">
        <f t="shared" si="48"/>
        <v>952000</v>
      </c>
      <c r="CI55" s="181">
        <f t="shared" si="48"/>
        <v>884000</v>
      </c>
      <c r="CJ55" s="181">
        <f t="shared" si="48"/>
        <v>816000</v>
      </c>
      <c r="CK55" s="181">
        <f t="shared" si="48"/>
        <v>748000</v>
      </c>
      <c r="CL55" s="181">
        <f t="shared" si="48"/>
        <v>680000</v>
      </c>
      <c r="CM55" s="181">
        <f t="shared" si="48"/>
        <v>612000</v>
      </c>
      <c r="CN55" s="181">
        <f t="shared" si="48"/>
        <v>544000</v>
      </c>
      <c r="CO55" s="181">
        <f t="shared" si="48"/>
        <v>476000</v>
      </c>
      <c r="CP55" s="181">
        <f t="shared" si="48"/>
        <v>408000</v>
      </c>
      <c r="CQ55" s="181">
        <f t="shared" si="48"/>
        <v>340000</v>
      </c>
      <c r="CR55" s="181">
        <f t="shared" si="48"/>
        <v>272000</v>
      </c>
      <c r="CS55" s="181">
        <f t="shared" si="48"/>
        <v>204000</v>
      </c>
      <c r="CT55" s="181">
        <f t="shared" si="48"/>
        <v>136000</v>
      </c>
      <c r="CU55" s="181">
        <f t="shared" si="48"/>
        <v>68000</v>
      </c>
      <c r="CV55" s="181">
        <f t="shared" si="48"/>
        <v>0</v>
      </c>
      <c r="CW55" s="181">
        <f t="shared" si="48"/>
        <v>0</v>
      </c>
      <c r="CX55" s="181">
        <f t="shared" si="48"/>
        <v>0</v>
      </c>
      <c r="CY55" s="181">
        <f t="shared" si="48"/>
        <v>0</v>
      </c>
      <c r="CZ55" s="181">
        <f t="shared" si="48"/>
        <v>0</v>
      </c>
      <c r="DA55" s="181">
        <f t="shared" si="48"/>
        <v>0</v>
      </c>
      <c r="DB55" s="181">
        <f t="shared" si="48"/>
        <v>0</v>
      </c>
      <c r="DC55" s="181">
        <f t="shared" si="48"/>
        <v>0</v>
      </c>
      <c r="DD55" s="181">
        <f t="shared" si="48"/>
        <v>0</v>
      </c>
      <c r="DE55" s="181">
        <f t="shared" si="48"/>
        <v>0</v>
      </c>
      <c r="DF55" s="181">
        <f t="shared" si="48"/>
        <v>0</v>
      </c>
      <c r="DG55" s="181">
        <f t="shared" si="48"/>
        <v>0</v>
      </c>
      <c r="DH55" s="181">
        <f t="shared" si="48"/>
        <v>0</v>
      </c>
      <c r="DI55" s="181">
        <f t="shared" si="48"/>
        <v>0</v>
      </c>
      <c r="DJ55" s="181">
        <f t="shared" si="48"/>
        <v>0</v>
      </c>
      <c r="DK55" s="181">
        <f t="shared" si="48"/>
        <v>0</v>
      </c>
      <c r="DL55" s="181">
        <f t="shared" si="48"/>
        <v>0</v>
      </c>
      <c r="DM55" s="181">
        <f t="shared" si="48"/>
        <v>0</v>
      </c>
      <c r="DN55" s="181">
        <f t="shared" si="48"/>
        <v>0</v>
      </c>
      <c r="DO55" s="181">
        <f t="shared" si="48"/>
        <v>0</v>
      </c>
      <c r="DP55" s="181">
        <f t="shared" si="48"/>
        <v>0</v>
      </c>
      <c r="DQ55" s="181">
        <f t="shared" si="48"/>
        <v>0</v>
      </c>
      <c r="DR55" s="181">
        <f t="shared" si="48"/>
        <v>0</v>
      </c>
      <c r="DS55" s="181">
        <f t="shared" si="48"/>
        <v>0</v>
      </c>
      <c r="DT55" s="181">
        <f t="shared" si="48"/>
        <v>0</v>
      </c>
      <c r="DU55" s="181">
        <f>DT55-DU48</f>
        <v>0</v>
      </c>
    </row>
    <row r="56" spans="1:125" x14ac:dyDescent="0.3">
      <c r="D56" s="141" t="s">
        <v>328</v>
      </c>
      <c r="E56" s="127" t="s">
        <v>332</v>
      </c>
      <c r="F56" s="129">
        <f>G49*H49</f>
        <v>340000000</v>
      </c>
      <c r="J56" s="129">
        <f>F56</f>
        <v>340000000</v>
      </c>
      <c r="K56" s="181">
        <f t="shared" si="47"/>
        <v>340000000</v>
      </c>
      <c r="L56" s="181">
        <f t="shared" si="47"/>
        <v>340000000</v>
      </c>
      <c r="M56" s="181">
        <f t="shared" si="47"/>
        <v>340000000</v>
      </c>
      <c r="N56" s="181">
        <f t="shared" si="47"/>
        <v>340000000</v>
      </c>
      <c r="O56" s="181">
        <f t="shared" si="47"/>
        <v>340000000</v>
      </c>
      <c r="P56" s="181">
        <f t="shared" si="47"/>
        <v>340000000</v>
      </c>
      <c r="Q56" s="181">
        <f t="shared" si="47"/>
        <v>340000000</v>
      </c>
      <c r="R56" s="181">
        <f t="shared" si="47"/>
        <v>340000000</v>
      </c>
      <c r="S56" s="181">
        <f t="shared" si="47"/>
        <v>340000000</v>
      </c>
      <c r="T56" s="181">
        <f t="shared" si="47"/>
        <v>340000000</v>
      </c>
      <c r="U56" s="181">
        <f t="shared" si="47"/>
        <v>340000000</v>
      </c>
      <c r="V56" s="181">
        <f t="shared" si="47"/>
        <v>340000000</v>
      </c>
      <c r="W56" s="181">
        <f t="shared" si="47"/>
        <v>340000000</v>
      </c>
      <c r="X56" s="181">
        <f t="shared" si="47"/>
        <v>340000000</v>
      </c>
      <c r="Y56" s="181">
        <f t="shared" si="47"/>
        <v>340000000</v>
      </c>
      <c r="Z56" s="181">
        <f t="shared" si="47"/>
        <v>340000000</v>
      </c>
      <c r="AA56" s="181">
        <f t="shared" si="47"/>
        <v>340000000</v>
      </c>
      <c r="AB56" s="181">
        <f t="shared" si="47"/>
        <v>340000000</v>
      </c>
      <c r="AC56" s="181">
        <f t="shared" si="47"/>
        <v>340000000</v>
      </c>
      <c r="AD56" s="181">
        <f t="shared" si="47"/>
        <v>340000000</v>
      </c>
      <c r="AE56" s="181">
        <f t="shared" si="47"/>
        <v>340000000</v>
      </c>
      <c r="AF56" s="181">
        <f t="shared" si="47"/>
        <v>340000000</v>
      </c>
      <c r="AG56" s="181">
        <f t="shared" si="47"/>
        <v>340000000</v>
      </c>
      <c r="AH56" s="181">
        <f t="shared" si="47"/>
        <v>340000000</v>
      </c>
      <c r="AI56" s="181">
        <f t="shared" si="47"/>
        <v>340000000</v>
      </c>
      <c r="AJ56" s="181">
        <f t="shared" si="47"/>
        <v>340000000</v>
      </c>
      <c r="AK56" s="181">
        <f t="shared" si="47"/>
        <v>340000000</v>
      </c>
      <c r="AL56" s="181">
        <f t="shared" si="47"/>
        <v>340000000</v>
      </c>
      <c r="AM56" s="181">
        <f t="shared" si="47"/>
        <v>340000000</v>
      </c>
      <c r="AN56" s="181">
        <f t="shared" si="47"/>
        <v>340000000</v>
      </c>
      <c r="AO56" s="181">
        <f t="shared" si="47"/>
        <v>340000000</v>
      </c>
      <c r="AP56" s="181">
        <f t="shared" si="47"/>
        <v>340000000</v>
      </c>
      <c r="AQ56" s="181">
        <f t="shared" si="47"/>
        <v>340000000</v>
      </c>
      <c r="AR56" s="181">
        <f t="shared" si="47"/>
        <v>340000000</v>
      </c>
      <c r="AS56" s="181">
        <f t="shared" si="47"/>
        <v>340000000</v>
      </c>
      <c r="AT56" s="181">
        <f t="shared" si="47"/>
        <v>340000000</v>
      </c>
      <c r="AU56" s="181">
        <f t="shared" si="47"/>
        <v>340000000</v>
      </c>
      <c r="AV56" s="181">
        <f t="shared" si="47"/>
        <v>340000000</v>
      </c>
      <c r="AW56" s="181">
        <f t="shared" si="47"/>
        <v>340000000</v>
      </c>
      <c r="AX56" s="181">
        <f t="shared" si="47"/>
        <v>340000000</v>
      </c>
      <c r="AY56" s="198">
        <f t="shared" si="47"/>
        <v>333200000</v>
      </c>
      <c r="AZ56" s="181">
        <f t="shared" si="47"/>
        <v>326400000</v>
      </c>
      <c r="BA56" s="181">
        <f t="shared" si="47"/>
        <v>319600000</v>
      </c>
      <c r="BB56" s="181">
        <f t="shared" si="47"/>
        <v>312800000</v>
      </c>
      <c r="BC56" s="181">
        <f t="shared" si="47"/>
        <v>306000000</v>
      </c>
      <c r="BD56" s="181">
        <f t="shared" si="47"/>
        <v>299200000</v>
      </c>
      <c r="BE56" s="181">
        <f t="shared" si="47"/>
        <v>292400000</v>
      </c>
      <c r="BF56" s="181">
        <f t="shared" si="47"/>
        <v>285600000</v>
      </c>
      <c r="BG56" s="181">
        <f t="shared" si="47"/>
        <v>278800000</v>
      </c>
      <c r="BH56" s="181">
        <f t="shared" si="47"/>
        <v>272000000</v>
      </c>
      <c r="BI56" s="181">
        <f t="shared" si="47"/>
        <v>265200000</v>
      </c>
      <c r="BJ56" s="181">
        <f t="shared" si="47"/>
        <v>258400000</v>
      </c>
      <c r="BK56" s="181">
        <f t="shared" si="47"/>
        <v>251600000</v>
      </c>
      <c r="BL56" s="181">
        <f t="shared" si="47"/>
        <v>244800000</v>
      </c>
      <c r="BM56" s="181">
        <f t="shared" si="47"/>
        <v>238000000</v>
      </c>
      <c r="BN56" s="181">
        <f t="shared" si="47"/>
        <v>231200000</v>
      </c>
      <c r="BO56" s="181">
        <f t="shared" si="47"/>
        <v>224400000</v>
      </c>
      <c r="BP56" s="181">
        <f t="shared" si="47"/>
        <v>217600000</v>
      </c>
      <c r="BQ56" s="181">
        <f t="shared" si="47"/>
        <v>210800000</v>
      </c>
      <c r="BR56" s="181">
        <f t="shared" si="47"/>
        <v>204000000</v>
      </c>
      <c r="BS56" s="181">
        <f t="shared" si="47"/>
        <v>197200000</v>
      </c>
      <c r="BT56" s="181">
        <f t="shared" si="47"/>
        <v>190400000</v>
      </c>
      <c r="BU56" s="181">
        <f t="shared" si="47"/>
        <v>183600000</v>
      </c>
      <c r="BV56" s="181">
        <f t="shared" si="47"/>
        <v>176800000</v>
      </c>
      <c r="BW56" s="181">
        <f t="shared" si="48"/>
        <v>170000000</v>
      </c>
      <c r="BX56" s="181">
        <f t="shared" si="48"/>
        <v>163200000</v>
      </c>
      <c r="BY56" s="181">
        <f t="shared" si="48"/>
        <v>156400000</v>
      </c>
      <c r="BZ56" s="181">
        <f t="shared" si="48"/>
        <v>149600000</v>
      </c>
      <c r="CA56" s="181">
        <f t="shared" si="48"/>
        <v>142800000</v>
      </c>
      <c r="CB56" s="181">
        <f t="shared" si="48"/>
        <v>136000000</v>
      </c>
      <c r="CC56" s="181">
        <f t="shared" si="48"/>
        <v>129200000</v>
      </c>
      <c r="CD56" s="181">
        <f t="shared" si="48"/>
        <v>122400000</v>
      </c>
      <c r="CE56" s="181">
        <f t="shared" si="48"/>
        <v>115600000</v>
      </c>
      <c r="CF56" s="181">
        <f t="shared" si="48"/>
        <v>108800000</v>
      </c>
      <c r="CG56" s="181">
        <f t="shared" si="48"/>
        <v>102000000</v>
      </c>
      <c r="CH56" s="181">
        <f t="shared" si="48"/>
        <v>95200000</v>
      </c>
      <c r="CI56" s="181">
        <f t="shared" si="48"/>
        <v>88400000</v>
      </c>
      <c r="CJ56" s="181">
        <f t="shared" si="48"/>
        <v>81600000</v>
      </c>
      <c r="CK56" s="181">
        <f t="shared" si="48"/>
        <v>74800000</v>
      </c>
      <c r="CL56" s="181">
        <f t="shared" si="48"/>
        <v>68000000</v>
      </c>
      <c r="CM56" s="181">
        <f t="shared" si="48"/>
        <v>61200000</v>
      </c>
      <c r="CN56" s="181">
        <f t="shared" si="48"/>
        <v>54400000</v>
      </c>
      <c r="CO56" s="181">
        <f t="shared" si="48"/>
        <v>47600000</v>
      </c>
      <c r="CP56" s="181">
        <f t="shared" si="48"/>
        <v>40800000</v>
      </c>
      <c r="CQ56" s="181">
        <f t="shared" si="48"/>
        <v>34000000</v>
      </c>
      <c r="CR56" s="181">
        <f t="shared" si="48"/>
        <v>27200000</v>
      </c>
      <c r="CS56" s="181">
        <f t="shared" si="48"/>
        <v>20400000</v>
      </c>
      <c r="CT56" s="181">
        <f t="shared" si="48"/>
        <v>13600000</v>
      </c>
      <c r="CU56" s="181">
        <f t="shared" si="48"/>
        <v>6800000</v>
      </c>
      <c r="CV56" s="181">
        <f t="shared" si="48"/>
        <v>0</v>
      </c>
      <c r="CW56" s="181">
        <f t="shared" si="48"/>
        <v>0</v>
      </c>
      <c r="CX56" s="181">
        <f t="shared" si="48"/>
        <v>0</v>
      </c>
      <c r="CY56" s="181">
        <f t="shared" si="48"/>
        <v>0</v>
      </c>
      <c r="CZ56" s="181">
        <f t="shared" si="48"/>
        <v>0</v>
      </c>
      <c r="DA56" s="181">
        <f t="shared" si="48"/>
        <v>0</v>
      </c>
      <c r="DB56" s="181">
        <f t="shared" si="48"/>
        <v>0</v>
      </c>
      <c r="DC56" s="181">
        <f t="shared" si="48"/>
        <v>0</v>
      </c>
      <c r="DD56" s="181">
        <f t="shared" si="48"/>
        <v>0</v>
      </c>
      <c r="DE56" s="181">
        <f t="shared" si="48"/>
        <v>0</v>
      </c>
      <c r="DF56" s="181">
        <f t="shared" si="48"/>
        <v>0</v>
      </c>
      <c r="DG56" s="181">
        <f t="shared" si="48"/>
        <v>0</v>
      </c>
      <c r="DH56" s="181">
        <f t="shared" si="48"/>
        <v>0</v>
      </c>
      <c r="DI56" s="181">
        <f t="shared" si="48"/>
        <v>0</v>
      </c>
      <c r="DJ56" s="181">
        <f t="shared" si="48"/>
        <v>0</v>
      </c>
      <c r="DK56" s="181">
        <f t="shared" si="48"/>
        <v>0</v>
      </c>
      <c r="DL56" s="181">
        <f t="shared" si="48"/>
        <v>0</v>
      </c>
      <c r="DM56" s="181">
        <f t="shared" si="48"/>
        <v>0</v>
      </c>
      <c r="DN56" s="181">
        <f t="shared" si="48"/>
        <v>0</v>
      </c>
      <c r="DO56" s="181">
        <f t="shared" si="48"/>
        <v>0</v>
      </c>
      <c r="DP56" s="181">
        <f t="shared" si="48"/>
        <v>0</v>
      </c>
      <c r="DQ56" s="181">
        <f t="shared" si="48"/>
        <v>0</v>
      </c>
      <c r="DR56" s="181">
        <f t="shared" si="48"/>
        <v>0</v>
      </c>
      <c r="DS56" s="181">
        <f t="shared" si="48"/>
        <v>0</v>
      </c>
      <c r="DT56" s="181">
        <f t="shared" si="48"/>
        <v>0</v>
      </c>
      <c r="DU56" s="181">
        <f>DT56-DU49</f>
        <v>0</v>
      </c>
    </row>
    <row r="57" spans="1:125" x14ac:dyDescent="0.3">
      <c r="D57" s="141" t="s">
        <v>329</v>
      </c>
      <c r="E57" s="127" t="s">
        <v>332</v>
      </c>
      <c r="F57" s="129">
        <f>G50*H50</f>
        <v>0</v>
      </c>
      <c r="J57" s="129">
        <f>F57</f>
        <v>0</v>
      </c>
      <c r="K57" s="181">
        <f t="shared" si="47"/>
        <v>0</v>
      </c>
      <c r="L57" s="181">
        <f t="shared" si="47"/>
        <v>0</v>
      </c>
      <c r="M57" s="181">
        <f t="shared" si="47"/>
        <v>0</v>
      </c>
      <c r="N57" s="181">
        <f t="shared" si="47"/>
        <v>0</v>
      </c>
      <c r="O57" s="181">
        <f t="shared" si="47"/>
        <v>0</v>
      </c>
      <c r="P57" s="181">
        <f t="shared" si="47"/>
        <v>0</v>
      </c>
      <c r="Q57" s="181">
        <f t="shared" si="47"/>
        <v>0</v>
      </c>
      <c r="R57" s="181">
        <f t="shared" si="47"/>
        <v>0</v>
      </c>
      <c r="S57" s="181">
        <f t="shared" si="47"/>
        <v>0</v>
      </c>
      <c r="T57" s="181">
        <f t="shared" si="47"/>
        <v>0</v>
      </c>
      <c r="U57" s="181">
        <f t="shared" si="47"/>
        <v>0</v>
      </c>
      <c r="V57" s="181">
        <f t="shared" si="47"/>
        <v>0</v>
      </c>
      <c r="W57" s="181">
        <f t="shared" si="47"/>
        <v>0</v>
      </c>
      <c r="X57" s="181">
        <f t="shared" si="47"/>
        <v>0</v>
      </c>
      <c r="Y57" s="181">
        <f t="shared" si="47"/>
        <v>0</v>
      </c>
      <c r="Z57" s="181">
        <f t="shared" si="47"/>
        <v>0</v>
      </c>
      <c r="AA57" s="181">
        <f t="shared" si="47"/>
        <v>0</v>
      </c>
      <c r="AB57" s="181">
        <f t="shared" si="47"/>
        <v>0</v>
      </c>
      <c r="AC57" s="181">
        <f t="shared" si="47"/>
        <v>0</v>
      </c>
      <c r="AD57" s="181">
        <f t="shared" si="47"/>
        <v>0</v>
      </c>
      <c r="AE57" s="181">
        <f t="shared" si="47"/>
        <v>0</v>
      </c>
      <c r="AF57" s="181">
        <f t="shared" si="47"/>
        <v>0</v>
      </c>
      <c r="AG57" s="181">
        <f t="shared" si="47"/>
        <v>0</v>
      </c>
      <c r="AH57" s="181">
        <f t="shared" si="47"/>
        <v>0</v>
      </c>
      <c r="AI57" s="181">
        <f t="shared" si="47"/>
        <v>0</v>
      </c>
      <c r="AJ57" s="181">
        <f t="shared" si="47"/>
        <v>0</v>
      </c>
      <c r="AK57" s="181">
        <f t="shared" si="47"/>
        <v>0</v>
      </c>
      <c r="AL57" s="181">
        <f t="shared" si="47"/>
        <v>0</v>
      </c>
      <c r="AM57" s="181">
        <f t="shared" si="47"/>
        <v>0</v>
      </c>
      <c r="AN57" s="181">
        <f t="shared" si="47"/>
        <v>0</v>
      </c>
      <c r="AO57" s="181">
        <f t="shared" si="47"/>
        <v>0</v>
      </c>
      <c r="AP57" s="181">
        <f t="shared" si="47"/>
        <v>0</v>
      </c>
      <c r="AQ57" s="181">
        <f t="shared" si="47"/>
        <v>0</v>
      </c>
      <c r="AR57" s="181">
        <f t="shared" si="47"/>
        <v>0</v>
      </c>
      <c r="AS57" s="181">
        <f t="shared" si="47"/>
        <v>0</v>
      </c>
      <c r="AT57" s="181">
        <f t="shared" si="47"/>
        <v>0</v>
      </c>
      <c r="AU57" s="181">
        <f t="shared" si="47"/>
        <v>0</v>
      </c>
      <c r="AV57" s="181">
        <f t="shared" si="47"/>
        <v>0</v>
      </c>
      <c r="AW57" s="181">
        <f t="shared" si="47"/>
        <v>0</v>
      </c>
      <c r="AX57" s="181">
        <f t="shared" si="47"/>
        <v>0</v>
      </c>
      <c r="AY57" s="198">
        <f t="shared" si="47"/>
        <v>0</v>
      </c>
      <c r="AZ57" s="181">
        <f t="shared" si="47"/>
        <v>0</v>
      </c>
      <c r="BA57" s="181">
        <f t="shared" si="47"/>
        <v>0</v>
      </c>
      <c r="BB57" s="181">
        <f t="shared" si="47"/>
        <v>0</v>
      </c>
      <c r="BC57" s="181">
        <f t="shared" si="47"/>
        <v>0</v>
      </c>
      <c r="BD57" s="181">
        <f t="shared" si="47"/>
        <v>0</v>
      </c>
      <c r="BE57" s="181">
        <f t="shared" si="47"/>
        <v>0</v>
      </c>
      <c r="BF57" s="181">
        <f t="shared" si="47"/>
        <v>0</v>
      </c>
      <c r="BG57" s="181">
        <f t="shared" si="47"/>
        <v>0</v>
      </c>
      <c r="BH57" s="181">
        <f t="shared" si="47"/>
        <v>0</v>
      </c>
      <c r="BI57" s="181">
        <f t="shared" si="47"/>
        <v>0</v>
      </c>
      <c r="BJ57" s="181">
        <f t="shared" si="47"/>
        <v>0</v>
      </c>
      <c r="BK57" s="181">
        <f t="shared" si="47"/>
        <v>0</v>
      </c>
      <c r="BL57" s="181">
        <f t="shared" si="47"/>
        <v>0</v>
      </c>
      <c r="BM57" s="181">
        <f t="shared" si="47"/>
        <v>0</v>
      </c>
      <c r="BN57" s="181">
        <f t="shared" si="47"/>
        <v>0</v>
      </c>
      <c r="BO57" s="181">
        <f t="shared" si="47"/>
        <v>0</v>
      </c>
      <c r="BP57" s="181">
        <f t="shared" si="47"/>
        <v>0</v>
      </c>
      <c r="BQ57" s="181">
        <f t="shared" si="47"/>
        <v>0</v>
      </c>
      <c r="BR57" s="181">
        <f t="shared" si="47"/>
        <v>0</v>
      </c>
      <c r="BS57" s="181">
        <f t="shared" si="47"/>
        <v>0</v>
      </c>
      <c r="BT57" s="181">
        <f t="shared" si="47"/>
        <v>0</v>
      </c>
      <c r="BU57" s="181">
        <f t="shared" si="47"/>
        <v>0</v>
      </c>
      <c r="BV57" s="181">
        <f t="shared" si="47"/>
        <v>0</v>
      </c>
      <c r="BW57" s="181">
        <f t="shared" si="48"/>
        <v>0</v>
      </c>
      <c r="BX57" s="181">
        <f t="shared" si="48"/>
        <v>0</v>
      </c>
      <c r="BY57" s="181">
        <f t="shared" si="48"/>
        <v>0</v>
      </c>
      <c r="BZ57" s="181">
        <f t="shared" si="48"/>
        <v>0</v>
      </c>
      <c r="CA57" s="181">
        <f t="shared" si="48"/>
        <v>0</v>
      </c>
      <c r="CB57" s="181">
        <f t="shared" si="48"/>
        <v>0</v>
      </c>
      <c r="CC57" s="181">
        <f t="shared" si="48"/>
        <v>0</v>
      </c>
      <c r="CD57" s="181">
        <f t="shared" si="48"/>
        <v>0</v>
      </c>
      <c r="CE57" s="181">
        <f t="shared" si="48"/>
        <v>0</v>
      </c>
      <c r="CF57" s="181">
        <f t="shared" si="48"/>
        <v>0</v>
      </c>
      <c r="CG57" s="181">
        <f t="shared" si="48"/>
        <v>0</v>
      </c>
      <c r="CH57" s="181">
        <f t="shared" si="48"/>
        <v>0</v>
      </c>
      <c r="CI57" s="181">
        <f t="shared" si="48"/>
        <v>0</v>
      </c>
      <c r="CJ57" s="181">
        <f t="shared" si="48"/>
        <v>0</v>
      </c>
      <c r="CK57" s="181">
        <f t="shared" si="48"/>
        <v>0</v>
      </c>
      <c r="CL57" s="181">
        <f t="shared" si="48"/>
        <v>0</v>
      </c>
      <c r="CM57" s="181">
        <f t="shared" si="48"/>
        <v>0</v>
      </c>
      <c r="CN57" s="181">
        <f t="shared" si="48"/>
        <v>0</v>
      </c>
      <c r="CO57" s="181">
        <f t="shared" si="48"/>
        <v>0</v>
      </c>
      <c r="CP57" s="181">
        <f t="shared" si="48"/>
        <v>0</v>
      </c>
      <c r="CQ57" s="181">
        <f t="shared" si="48"/>
        <v>0</v>
      </c>
      <c r="CR57" s="181">
        <f t="shared" si="48"/>
        <v>0</v>
      </c>
      <c r="CS57" s="181">
        <f t="shared" si="48"/>
        <v>0</v>
      </c>
      <c r="CT57" s="181">
        <f t="shared" si="48"/>
        <v>0</v>
      </c>
      <c r="CU57" s="181">
        <f t="shared" si="48"/>
        <v>0</v>
      </c>
      <c r="CV57" s="181">
        <f t="shared" si="48"/>
        <v>0</v>
      </c>
      <c r="CW57" s="181">
        <f t="shared" si="48"/>
        <v>0</v>
      </c>
      <c r="CX57" s="181">
        <f t="shared" si="48"/>
        <v>0</v>
      </c>
      <c r="CY57" s="181">
        <f t="shared" si="48"/>
        <v>0</v>
      </c>
      <c r="CZ57" s="181">
        <f t="shared" si="48"/>
        <v>0</v>
      </c>
      <c r="DA57" s="181">
        <f t="shared" si="48"/>
        <v>0</v>
      </c>
      <c r="DB57" s="181">
        <f t="shared" si="48"/>
        <v>0</v>
      </c>
      <c r="DC57" s="181">
        <f t="shared" si="48"/>
        <v>0</v>
      </c>
      <c r="DD57" s="181">
        <f t="shared" si="48"/>
        <v>0</v>
      </c>
      <c r="DE57" s="181">
        <f t="shared" si="48"/>
        <v>0</v>
      </c>
      <c r="DF57" s="181">
        <f t="shared" si="48"/>
        <v>0</v>
      </c>
      <c r="DG57" s="181">
        <f t="shared" si="48"/>
        <v>0</v>
      </c>
      <c r="DH57" s="181">
        <f t="shared" si="48"/>
        <v>0</v>
      </c>
      <c r="DI57" s="181">
        <f t="shared" si="48"/>
        <v>0</v>
      </c>
      <c r="DJ57" s="181">
        <f t="shared" si="48"/>
        <v>0</v>
      </c>
      <c r="DK57" s="181">
        <f t="shared" si="48"/>
        <v>0</v>
      </c>
      <c r="DL57" s="181">
        <f t="shared" si="48"/>
        <v>0</v>
      </c>
      <c r="DM57" s="181">
        <f t="shared" si="48"/>
        <v>0</v>
      </c>
      <c r="DN57" s="181">
        <f t="shared" si="48"/>
        <v>0</v>
      </c>
      <c r="DO57" s="181">
        <f t="shared" si="48"/>
        <v>0</v>
      </c>
      <c r="DP57" s="181">
        <f t="shared" si="48"/>
        <v>0</v>
      </c>
      <c r="DQ57" s="181">
        <f t="shared" si="48"/>
        <v>0</v>
      </c>
      <c r="DR57" s="181">
        <f t="shared" si="48"/>
        <v>0</v>
      </c>
      <c r="DS57" s="181">
        <f t="shared" si="48"/>
        <v>0</v>
      </c>
      <c r="DT57" s="181">
        <f t="shared" si="48"/>
        <v>0</v>
      </c>
      <c r="DU57" s="181">
        <f>DT57-DU50</f>
        <v>0</v>
      </c>
    </row>
    <row r="58" spans="1:125" x14ac:dyDescent="0.3">
      <c r="D58" s="141" t="s">
        <v>330</v>
      </c>
      <c r="E58" s="127" t="s">
        <v>332</v>
      </c>
      <c r="F58" s="129">
        <f>G51*H51</f>
        <v>0</v>
      </c>
      <c r="J58" s="129">
        <f>F58</f>
        <v>0</v>
      </c>
      <c r="K58" s="181">
        <f t="shared" si="47"/>
        <v>0</v>
      </c>
      <c r="L58" s="181">
        <f t="shared" si="47"/>
        <v>0</v>
      </c>
      <c r="M58" s="181">
        <f t="shared" si="47"/>
        <v>0</v>
      </c>
      <c r="N58" s="181">
        <f t="shared" si="47"/>
        <v>0</v>
      </c>
      <c r="O58" s="181">
        <f t="shared" si="47"/>
        <v>0</v>
      </c>
      <c r="P58" s="181">
        <f t="shared" si="47"/>
        <v>0</v>
      </c>
      <c r="Q58" s="181">
        <f t="shared" si="47"/>
        <v>0</v>
      </c>
      <c r="R58" s="181">
        <f t="shared" si="47"/>
        <v>0</v>
      </c>
      <c r="S58" s="181">
        <f t="shared" si="47"/>
        <v>0</v>
      </c>
      <c r="T58" s="181">
        <f t="shared" si="47"/>
        <v>0</v>
      </c>
      <c r="U58" s="181">
        <f t="shared" si="47"/>
        <v>0</v>
      </c>
      <c r="V58" s="181">
        <f t="shared" si="47"/>
        <v>0</v>
      </c>
      <c r="W58" s="181">
        <f t="shared" si="47"/>
        <v>0</v>
      </c>
      <c r="X58" s="181">
        <f t="shared" si="47"/>
        <v>0</v>
      </c>
      <c r="Y58" s="181">
        <f t="shared" si="47"/>
        <v>0</v>
      </c>
      <c r="Z58" s="181">
        <f t="shared" si="47"/>
        <v>0</v>
      </c>
      <c r="AA58" s="181">
        <f t="shared" si="47"/>
        <v>0</v>
      </c>
      <c r="AB58" s="181">
        <f t="shared" si="47"/>
        <v>0</v>
      </c>
      <c r="AC58" s="181">
        <f t="shared" si="47"/>
        <v>0</v>
      </c>
      <c r="AD58" s="181">
        <f t="shared" si="47"/>
        <v>0</v>
      </c>
      <c r="AE58" s="181">
        <f t="shared" si="47"/>
        <v>0</v>
      </c>
      <c r="AF58" s="181">
        <f t="shared" si="47"/>
        <v>0</v>
      </c>
      <c r="AG58" s="181">
        <f t="shared" si="47"/>
        <v>0</v>
      </c>
      <c r="AH58" s="181">
        <f t="shared" si="47"/>
        <v>0</v>
      </c>
      <c r="AI58" s="181">
        <f t="shared" si="47"/>
        <v>0</v>
      </c>
      <c r="AJ58" s="181">
        <f t="shared" si="47"/>
        <v>0</v>
      </c>
      <c r="AK58" s="181">
        <f t="shared" si="47"/>
        <v>0</v>
      </c>
      <c r="AL58" s="181">
        <f t="shared" si="47"/>
        <v>0</v>
      </c>
      <c r="AM58" s="181">
        <f t="shared" si="47"/>
        <v>0</v>
      </c>
      <c r="AN58" s="181">
        <f t="shared" si="47"/>
        <v>0</v>
      </c>
      <c r="AO58" s="181">
        <f t="shared" si="47"/>
        <v>0</v>
      </c>
      <c r="AP58" s="181">
        <f t="shared" si="47"/>
        <v>0</v>
      </c>
      <c r="AQ58" s="181">
        <f t="shared" si="47"/>
        <v>0</v>
      </c>
      <c r="AR58" s="181">
        <f t="shared" si="47"/>
        <v>0</v>
      </c>
      <c r="AS58" s="181">
        <f t="shared" si="47"/>
        <v>0</v>
      </c>
      <c r="AT58" s="181">
        <f t="shared" si="47"/>
        <v>0</v>
      </c>
      <c r="AU58" s="181">
        <f t="shared" si="47"/>
        <v>0</v>
      </c>
      <c r="AV58" s="181">
        <f t="shared" si="47"/>
        <v>0</v>
      </c>
      <c r="AW58" s="181">
        <f t="shared" si="47"/>
        <v>0</v>
      </c>
      <c r="AX58" s="181">
        <f t="shared" si="47"/>
        <v>0</v>
      </c>
      <c r="AY58" s="198">
        <f t="shared" si="47"/>
        <v>0</v>
      </c>
      <c r="AZ58" s="181">
        <f t="shared" si="47"/>
        <v>0</v>
      </c>
      <c r="BA58" s="181">
        <f t="shared" si="47"/>
        <v>0</v>
      </c>
      <c r="BB58" s="181">
        <f t="shared" si="47"/>
        <v>0</v>
      </c>
      <c r="BC58" s="181">
        <f t="shared" si="47"/>
        <v>0</v>
      </c>
      <c r="BD58" s="181">
        <f t="shared" si="47"/>
        <v>0</v>
      </c>
      <c r="BE58" s="181">
        <f t="shared" si="47"/>
        <v>0</v>
      </c>
      <c r="BF58" s="181">
        <f t="shared" si="47"/>
        <v>0</v>
      </c>
      <c r="BG58" s="181">
        <f t="shared" si="47"/>
        <v>0</v>
      </c>
      <c r="BH58" s="181">
        <f t="shared" si="47"/>
        <v>0</v>
      </c>
      <c r="BI58" s="181">
        <f t="shared" si="47"/>
        <v>0</v>
      </c>
      <c r="BJ58" s="181">
        <f t="shared" si="47"/>
        <v>0</v>
      </c>
      <c r="BK58" s="181">
        <f t="shared" si="47"/>
        <v>0</v>
      </c>
      <c r="BL58" s="181">
        <f t="shared" si="47"/>
        <v>0</v>
      </c>
      <c r="BM58" s="181">
        <f t="shared" si="47"/>
        <v>0</v>
      </c>
      <c r="BN58" s="181">
        <f t="shared" si="47"/>
        <v>0</v>
      </c>
      <c r="BO58" s="181">
        <f t="shared" si="47"/>
        <v>0</v>
      </c>
      <c r="BP58" s="181">
        <f t="shared" si="47"/>
        <v>0</v>
      </c>
      <c r="BQ58" s="181">
        <f t="shared" si="47"/>
        <v>0</v>
      </c>
      <c r="BR58" s="181">
        <f t="shared" si="47"/>
        <v>0</v>
      </c>
      <c r="BS58" s="181">
        <f t="shared" si="47"/>
        <v>0</v>
      </c>
      <c r="BT58" s="181">
        <f t="shared" si="47"/>
        <v>0</v>
      </c>
      <c r="BU58" s="181">
        <f t="shared" si="47"/>
        <v>0</v>
      </c>
      <c r="BV58" s="181">
        <f t="shared" ref="BV58" si="49">BU58-BV51</f>
        <v>0</v>
      </c>
      <c r="BW58" s="181">
        <f t="shared" si="48"/>
        <v>0</v>
      </c>
      <c r="BX58" s="181">
        <f t="shared" si="48"/>
        <v>0</v>
      </c>
      <c r="BY58" s="181">
        <f t="shared" si="48"/>
        <v>0</v>
      </c>
      <c r="BZ58" s="181">
        <f t="shared" si="48"/>
        <v>0</v>
      </c>
      <c r="CA58" s="181">
        <f t="shared" si="48"/>
        <v>0</v>
      </c>
      <c r="CB58" s="181">
        <f t="shared" si="48"/>
        <v>0</v>
      </c>
      <c r="CC58" s="181">
        <f t="shared" si="48"/>
        <v>0</v>
      </c>
      <c r="CD58" s="181">
        <f t="shared" si="48"/>
        <v>0</v>
      </c>
      <c r="CE58" s="181">
        <f t="shared" si="48"/>
        <v>0</v>
      </c>
      <c r="CF58" s="181">
        <f t="shared" si="48"/>
        <v>0</v>
      </c>
      <c r="CG58" s="181">
        <f t="shared" si="48"/>
        <v>0</v>
      </c>
      <c r="CH58" s="181">
        <f t="shared" si="48"/>
        <v>0</v>
      </c>
      <c r="CI58" s="181">
        <f t="shared" si="48"/>
        <v>0</v>
      </c>
      <c r="CJ58" s="181">
        <f t="shared" si="48"/>
        <v>0</v>
      </c>
      <c r="CK58" s="181">
        <f t="shared" si="48"/>
        <v>0</v>
      </c>
      <c r="CL58" s="181">
        <f t="shared" si="48"/>
        <v>0</v>
      </c>
      <c r="CM58" s="181">
        <f t="shared" si="48"/>
        <v>0</v>
      </c>
      <c r="CN58" s="181">
        <f t="shared" si="48"/>
        <v>0</v>
      </c>
      <c r="CO58" s="181">
        <f t="shared" si="48"/>
        <v>0</v>
      </c>
      <c r="CP58" s="181">
        <f t="shared" si="48"/>
        <v>0</v>
      </c>
      <c r="CQ58" s="181">
        <f t="shared" si="48"/>
        <v>0</v>
      </c>
      <c r="CR58" s="181">
        <f t="shared" si="48"/>
        <v>0</v>
      </c>
      <c r="CS58" s="181">
        <f t="shared" si="48"/>
        <v>0</v>
      </c>
      <c r="CT58" s="181">
        <f t="shared" si="48"/>
        <v>0</v>
      </c>
      <c r="CU58" s="181">
        <f t="shared" si="48"/>
        <v>0</v>
      </c>
      <c r="CV58" s="181">
        <f t="shared" si="48"/>
        <v>0</v>
      </c>
      <c r="CW58" s="181">
        <f t="shared" si="48"/>
        <v>0</v>
      </c>
      <c r="CX58" s="181">
        <f t="shared" si="48"/>
        <v>0</v>
      </c>
      <c r="CY58" s="181">
        <f t="shared" si="48"/>
        <v>0</v>
      </c>
      <c r="CZ58" s="181">
        <f t="shared" si="48"/>
        <v>0</v>
      </c>
      <c r="DA58" s="181">
        <f t="shared" si="48"/>
        <v>0</v>
      </c>
      <c r="DB58" s="181">
        <f t="shared" si="48"/>
        <v>0</v>
      </c>
      <c r="DC58" s="181">
        <f t="shared" si="48"/>
        <v>0</v>
      </c>
      <c r="DD58" s="181">
        <f t="shared" si="48"/>
        <v>0</v>
      </c>
      <c r="DE58" s="181">
        <f t="shared" si="48"/>
        <v>0</v>
      </c>
      <c r="DF58" s="181">
        <f t="shared" si="48"/>
        <v>0</v>
      </c>
      <c r="DG58" s="181">
        <f t="shared" si="48"/>
        <v>0</v>
      </c>
      <c r="DH58" s="181">
        <f t="shared" si="48"/>
        <v>0</v>
      </c>
      <c r="DI58" s="181">
        <f t="shared" si="48"/>
        <v>0</v>
      </c>
      <c r="DJ58" s="181">
        <f t="shared" si="48"/>
        <v>0</v>
      </c>
      <c r="DK58" s="181">
        <f t="shared" si="48"/>
        <v>0</v>
      </c>
      <c r="DL58" s="181">
        <f t="shared" si="48"/>
        <v>0</v>
      </c>
      <c r="DM58" s="181">
        <f t="shared" si="48"/>
        <v>0</v>
      </c>
      <c r="DN58" s="181">
        <f t="shared" si="48"/>
        <v>0</v>
      </c>
      <c r="DO58" s="181">
        <f t="shared" si="48"/>
        <v>0</v>
      </c>
      <c r="DP58" s="181">
        <f t="shared" si="48"/>
        <v>0</v>
      </c>
      <c r="DQ58" s="181">
        <f t="shared" si="48"/>
        <v>0</v>
      </c>
      <c r="DR58" s="181">
        <f t="shared" si="48"/>
        <v>0</v>
      </c>
      <c r="DS58" s="181">
        <f t="shared" si="48"/>
        <v>0</v>
      </c>
      <c r="DT58" s="181">
        <f t="shared" si="48"/>
        <v>0</v>
      </c>
      <c r="DU58" s="181">
        <f>DT58-DU51</f>
        <v>0</v>
      </c>
    </row>
    <row r="59" spans="1:125" x14ac:dyDescent="0.3">
      <c r="D59" s="141"/>
      <c r="F59" s="65"/>
      <c r="J59" s="67"/>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c r="AQ59" s="65"/>
      <c r="AR59" s="65"/>
      <c r="AS59" s="65"/>
      <c r="AT59" s="65"/>
      <c r="AU59" s="65"/>
      <c r="AV59" s="65"/>
      <c r="AW59" s="65"/>
      <c r="AX59" s="65"/>
      <c r="AZ59" s="65"/>
      <c r="BA59" s="65"/>
      <c r="BB59" s="65"/>
      <c r="BC59" s="65"/>
      <c r="BD59" s="65"/>
      <c r="BE59" s="65"/>
      <c r="BF59" s="65"/>
      <c r="BG59" s="65"/>
      <c r="BH59" s="65"/>
      <c r="BI59" s="65"/>
      <c r="BJ59" s="65"/>
      <c r="BK59" s="65"/>
      <c r="BL59" s="65"/>
      <c r="BM59" s="65"/>
      <c r="BN59" s="65"/>
      <c r="BO59" s="65"/>
      <c r="BP59" s="65"/>
      <c r="BQ59" s="65"/>
      <c r="BR59" s="65"/>
      <c r="BS59" s="65"/>
      <c r="BT59" s="65"/>
      <c r="BU59" s="65"/>
      <c r="BV59" s="65"/>
      <c r="BW59" s="65"/>
      <c r="BX59" s="65"/>
      <c r="BY59" s="65"/>
      <c r="BZ59" s="65"/>
      <c r="CA59" s="65"/>
      <c r="CB59" s="65"/>
      <c r="CC59" s="65"/>
      <c r="CD59" s="65"/>
      <c r="CE59" s="65"/>
      <c r="CF59" s="65"/>
      <c r="CG59" s="65"/>
      <c r="CH59" s="65"/>
      <c r="CI59" s="65"/>
      <c r="CJ59" s="65"/>
      <c r="CK59" s="65"/>
      <c r="CL59" s="65"/>
      <c r="CM59" s="65"/>
      <c r="CN59" s="65"/>
      <c r="CO59" s="65"/>
      <c r="CP59" s="65"/>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5"/>
      <c r="DO59" s="65"/>
      <c r="DP59" s="65"/>
      <c r="DQ59" s="65"/>
      <c r="DR59" s="65"/>
      <c r="DS59" s="65"/>
      <c r="DT59" s="65"/>
      <c r="DU59" s="65"/>
    </row>
    <row r="60" spans="1:125" x14ac:dyDescent="0.3">
      <c r="D60" s="141" t="s">
        <v>333</v>
      </c>
      <c r="F60" s="65"/>
      <c r="J60" s="67"/>
      <c r="K60" s="181">
        <f>J60+K18-K52</f>
        <v>9107377.8175429851</v>
      </c>
      <c r="L60" s="181">
        <f t="shared" ref="L60:BW60" si="50">K60+L18-L52</f>
        <v>16049557.676592302</v>
      </c>
      <c r="M60" s="181">
        <f t="shared" si="50"/>
        <v>23779712.579758015</v>
      </c>
      <c r="N60" s="181">
        <f t="shared" si="50"/>
        <v>32075897.685342904</v>
      </c>
      <c r="O60" s="181">
        <f t="shared" si="50"/>
        <v>40798099.699991226</v>
      </c>
      <c r="P60" s="181">
        <f t="shared" si="50"/>
        <v>49847078.387605175</v>
      </c>
      <c r="Q60" s="181">
        <f t="shared" si="50"/>
        <v>59147488.283123724</v>
      </c>
      <c r="R60" s="181">
        <f t="shared" si="50"/>
        <v>68639512.485118344</v>
      </c>
      <c r="S60" s="181">
        <f t="shared" si="50"/>
        <v>78274178.274995968</v>
      </c>
      <c r="T60" s="181">
        <f t="shared" si="50"/>
        <v>88010498.416512072</v>
      </c>
      <c r="U60" s="181">
        <f t="shared" si="50"/>
        <v>97813610.155909613</v>
      </c>
      <c r="V60" s="181">
        <f t="shared" si="50"/>
        <v>107653500.85012925</v>
      </c>
      <c r="W60" s="181">
        <f t="shared" si="50"/>
        <v>117504098.88225332</v>
      </c>
      <c r="X60" s="181">
        <f t="shared" si="50"/>
        <v>127342602.81990521</v>
      </c>
      <c r="Y60" s="181">
        <f t="shared" si="50"/>
        <v>137148972.02335113</v>
      </c>
      <c r="Z60" s="181">
        <f t="shared" si="50"/>
        <v>146905530.25306728</v>
      </c>
      <c r="AA60" s="181">
        <f t="shared" si="50"/>
        <v>156596650.58511987</v>
      </c>
      <c r="AB60" s="181">
        <f t="shared" si="50"/>
        <v>166208500.2548795</v>
      </c>
      <c r="AC60" s="181">
        <f t="shared" si="50"/>
        <v>175728830.61574861</v>
      </c>
      <c r="AD60" s="181">
        <f t="shared" si="50"/>
        <v>185146801.70632422</v>
      </c>
      <c r="AE60" s="181">
        <f t="shared" si="50"/>
        <v>194452833.81853265</v>
      </c>
      <c r="AF60" s="181">
        <f t="shared" si="50"/>
        <v>203638480.4561221</v>
      </c>
      <c r="AG60" s="181">
        <f t="shared" si="50"/>
        <v>212696318.47665942</v>
      </c>
      <c r="AH60" s="181">
        <f t="shared" si="50"/>
        <v>221619852.21522588</v>
      </c>
      <c r="AI60" s="181">
        <f t="shared" si="50"/>
        <v>230403429.11955249</v>
      </c>
      <c r="AJ60" s="181">
        <f t="shared" si="50"/>
        <v>239042164.96682495</v>
      </c>
      <c r="AK60" s="181">
        <f t="shared" si="50"/>
        <v>247531877.13718843</v>
      </c>
      <c r="AL60" s="181">
        <f t="shared" si="50"/>
        <v>255869024.72595865</v>
      </c>
      <c r="AM60" s="181">
        <f t="shared" si="50"/>
        <v>264050654.51201266</v>
      </c>
      <c r="AN60" s="181">
        <f t="shared" si="50"/>
        <v>272074351.98236895</v>
      </c>
      <c r="AO60" s="181">
        <f t="shared" si="50"/>
        <v>279938196.75585628</v>
      </c>
      <c r="AP60" s="181">
        <f t="shared" si="50"/>
        <v>287640721.86164886</v>
      </c>
      <c r="AQ60" s="181">
        <f t="shared" si="50"/>
        <v>295180876.41837537</v>
      </c>
      <c r="AR60" s="181">
        <f t="shared" si="50"/>
        <v>302557991.33172625</v>
      </c>
      <c r="AS60" s="181">
        <f t="shared" si="50"/>
        <v>309771747.68691379</v>
      </c>
      <c r="AT60" s="181">
        <f t="shared" si="50"/>
        <v>316822147.55994892</v>
      </c>
      <c r="AU60" s="181">
        <f t="shared" si="50"/>
        <v>323709487.01075131</v>
      </c>
      <c r="AV60" s="181">
        <f t="shared" si="50"/>
        <v>330434331.053348</v>
      </c>
      <c r="AW60" s="181">
        <f t="shared" si="50"/>
        <v>336997490.42519194</v>
      </c>
      <c r="AX60" s="181">
        <f t="shared" si="50"/>
        <v>343400000</v>
      </c>
      <c r="AY60" s="198">
        <f t="shared" si="50"/>
        <v>336532000</v>
      </c>
      <c r="AZ60" s="181">
        <f t="shared" si="50"/>
        <v>329664000</v>
      </c>
      <c r="BA60" s="181">
        <f t="shared" si="50"/>
        <v>322796000</v>
      </c>
      <c r="BB60" s="181">
        <f t="shared" si="50"/>
        <v>315928000</v>
      </c>
      <c r="BC60" s="181">
        <f t="shared" si="50"/>
        <v>309060000</v>
      </c>
      <c r="BD60" s="181">
        <f t="shared" si="50"/>
        <v>302192000</v>
      </c>
      <c r="BE60" s="181">
        <f t="shared" si="50"/>
        <v>295324000</v>
      </c>
      <c r="BF60" s="181">
        <f t="shared" si="50"/>
        <v>288456000</v>
      </c>
      <c r="BG60" s="181">
        <f t="shared" si="50"/>
        <v>281588000</v>
      </c>
      <c r="BH60" s="181">
        <f t="shared" si="50"/>
        <v>274720000</v>
      </c>
      <c r="BI60" s="181">
        <f t="shared" si="50"/>
        <v>267852000</v>
      </c>
      <c r="BJ60" s="181">
        <f t="shared" si="50"/>
        <v>260984000</v>
      </c>
      <c r="BK60" s="181">
        <f t="shared" si="50"/>
        <v>254116000</v>
      </c>
      <c r="BL60" s="181">
        <f t="shared" si="50"/>
        <v>247248000</v>
      </c>
      <c r="BM60" s="181">
        <f t="shared" si="50"/>
        <v>240380000</v>
      </c>
      <c r="BN60" s="181">
        <f t="shared" si="50"/>
        <v>233512000</v>
      </c>
      <c r="BO60" s="181">
        <f t="shared" si="50"/>
        <v>226644000</v>
      </c>
      <c r="BP60" s="181">
        <f t="shared" si="50"/>
        <v>219776000</v>
      </c>
      <c r="BQ60" s="181">
        <f t="shared" si="50"/>
        <v>212908000</v>
      </c>
      <c r="BR60" s="181">
        <f t="shared" si="50"/>
        <v>206040000</v>
      </c>
      <c r="BS60" s="181">
        <f t="shared" si="50"/>
        <v>199172000</v>
      </c>
      <c r="BT60" s="181">
        <f t="shared" si="50"/>
        <v>192304000</v>
      </c>
      <c r="BU60" s="181">
        <f t="shared" si="50"/>
        <v>185436000</v>
      </c>
      <c r="BV60" s="181">
        <f t="shared" si="50"/>
        <v>178568000</v>
      </c>
      <c r="BW60" s="181">
        <f t="shared" si="50"/>
        <v>171700000</v>
      </c>
      <c r="BX60" s="181">
        <f t="shared" ref="BX60:DU60" si="51">BW60+BX18-BX52</f>
        <v>164832000</v>
      </c>
      <c r="BY60" s="181">
        <f t="shared" si="51"/>
        <v>157964000</v>
      </c>
      <c r="BZ60" s="181">
        <f t="shared" si="51"/>
        <v>151096000</v>
      </c>
      <c r="CA60" s="181">
        <f t="shared" si="51"/>
        <v>144228000</v>
      </c>
      <c r="CB60" s="181">
        <f t="shared" si="51"/>
        <v>137360000</v>
      </c>
      <c r="CC60" s="181">
        <f t="shared" si="51"/>
        <v>130492000</v>
      </c>
      <c r="CD60" s="181">
        <f t="shared" si="51"/>
        <v>123624000</v>
      </c>
      <c r="CE60" s="181">
        <f t="shared" si="51"/>
        <v>116756000</v>
      </c>
      <c r="CF60" s="181">
        <f t="shared" si="51"/>
        <v>109888000</v>
      </c>
      <c r="CG60" s="181">
        <f t="shared" si="51"/>
        <v>103020000</v>
      </c>
      <c r="CH60" s="181">
        <f t="shared" si="51"/>
        <v>96152000</v>
      </c>
      <c r="CI60" s="181">
        <f t="shared" si="51"/>
        <v>89284000</v>
      </c>
      <c r="CJ60" s="181">
        <f t="shared" si="51"/>
        <v>82416000</v>
      </c>
      <c r="CK60" s="181">
        <f t="shared" si="51"/>
        <v>75548000</v>
      </c>
      <c r="CL60" s="181">
        <f t="shared" si="51"/>
        <v>68680000</v>
      </c>
      <c r="CM60" s="181">
        <f t="shared" si="51"/>
        <v>61812000</v>
      </c>
      <c r="CN60" s="181">
        <f t="shared" si="51"/>
        <v>54944000</v>
      </c>
      <c r="CO60" s="181">
        <f t="shared" si="51"/>
        <v>48076000</v>
      </c>
      <c r="CP60" s="181">
        <f t="shared" si="51"/>
        <v>41208000</v>
      </c>
      <c r="CQ60" s="181">
        <f t="shared" si="51"/>
        <v>34340000</v>
      </c>
      <c r="CR60" s="181">
        <f t="shared" si="51"/>
        <v>27472000</v>
      </c>
      <c r="CS60" s="181">
        <f t="shared" si="51"/>
        <v>20604000</v>
      </c>
      <c r="CT60" s="181">
        <f t="shared" si="51"/>
        <v>13736000</v>
      </c>
      <c r="CU60" s="181">
        <f t="shared" si="51"/>
        <v>6868000</v>
      </c>
      <c r="CV60" s="181">
        <f t="shared" si="51"/>
        <v>0</v>
      </c>
      <c r="CW60" s="181">
        <f t="shared" si="51"/>
        <v>0</v>
      </c>
      <c r="CX60" s="181">
        <f t="shared" si="51"/>
        <v>0</v>
      </c>
      <c r="CY60" s="181">
        <f t="shared" si="51"/>
        <v>0</v>
      </c>
      <c r="CZ60" s="181">
        <f t="shared" si="51"/>
        <v>0</v>
      </c>
      <c r="DA60" s="181">
        <f t="shared" si="51"/>
        <v>0</v>
      </c>
      <c r="DB60" s="181">
        <f t="shared" si="51"/>
        <v>0</v>
      </c>
      <c r="DC60" s="181">
        <f t="shared" si="51"/>
        <v>0</v>
      </c>
      <c r="DD60" s="181">
        <f t="shared" si="51"/>
        <v>0</v>
      </c>
      <c r="DE60" s="181">
        <f t="shared" si="51"/>
        <v>0</v>
      </c>
      <c r="DF60" s="181">
        <f t="shared" si="51"/>
        <v>0</v>
      </c>
      <c r="DG60" s="181">
        <f t="shared" si="51"/>
        <v>0</v>
      </c>
      <c r="DH60" s="181">
        <f t="shared" si="51"/>
        <v>0</v>
      </c>
      <c r="DI60" s="181">
        <f t="shared" si="51"/>
        <v>0</v>
      </c>
      <c r="DJ60" s="181">
        <f t="shared" si="51"/>
        <v>0</v>
      </c>
      <c r="DK60" s="181">
        <f t="shared" si="51"/>
        <v>0</v>
      </c>
      <c r="DL60" s="181">
        <f t="shared" si="51"/>
        <v>0</v>
      </c>
      <c r="DM60" s="181">
        <f t="shared" si="51"/>
        <v>0</v>
      </c>
      <c r="DN60" s="181">
        <f t="shared" si="51"/>
        <v>0</v>
      </c>
      <c r="DO60" s="181">
        <f t="shared" si="51"/>
        <v>0</v>
      </c>
      <c r="DP60" s="181">
        <f t="shared" si="51"/>
        <v>0</v>
      </c>
      <c r="DQ60" s="181">
        <f t="shared" si="51"/>
        <v>0</v>
      </c>
      <c r="DR60" s="181">
        <f t="shared" si="51"/>
        <v>0</v>
      </c>
      <c r="DS60" s="181">
        <f t="shared" si="51"/>
        <v>0</v>
      </c>
      <c r="DT60" s="181">
        <f t="shared" si="51"/>
        <v>0</v>
      </c>
      <c r="DU60" s="181">
        <f t="shared" si="51"/>
        <v>0</v>
      </c>
    </row>
    <row r="61" spans="1:125" x14ac:dyDescent="0.3">
      <c r="D61" s="141" t="s">
        <v>731</v>
      </c>
      <c r="F61" s="65"/>
      <c r="J61" s="67"/>
      <c r="K61" s="181">
        <f t="shared" ref="K61:BV61" ca="1" si="52">J61+K24-K25</f>
        <v>570739.17808211979</v>
      </c>
      <c r="L61" s="181">
        <f t="shared" ca="1" si="52"/>
        <v>1264977.7189248572</v>
      </c>
      <c r="M61" s="181">
        <f t="shared" ca="1" si="52"/>
        <v>1467349.7704038974</v>
      </c>
      <c r="N61" s="181">
        <f t="shared" ca="1" si="52"/>
        <v>1603008.1301869904</v>
      </c>
      <c r="O61" s="181">
        <f t="shared" ca="1" si="52"/>
        <v>1702742.422467971</v>
      </c>
      <c r="P61" s="181">
        <f t="shared" ca="1" si="52"/>
        <v>1778936.3793820383</v>
      </c>
      <c r="Q61" s="181">
        <f t="shared" ca="1" si="52"/>
        <v>1838165.2915303065</v>
      </c>
      <c r="R61" s="181">
        <f t="shared" ca="1" si="52"/>
        <v>1884468.4573867153</v>
      </c>
      <c r="S61" s="181">
        <f t="shared" ca="1" si="52"/>
        <v>1920564.1741457139</v>
      </c>
      <c r="T61" s="181">
        <f t="shared" ca="1" si="52"/>
        <v>1948397.9504948449</v>
      </c>
      <c r="U61" s="181">
        <f t="shared" ca="1" si="52"/>
        <v>1969423.7411052557</v>
      </c>
      <c r="V61" s="181">
        <f t="shared" ca="1" si="52"/>
        <v>1984762.3591154567</v>
      </c>
      <c r="W61" s="181">
        <f t="shared" ca="1" si="52"/>
        <v>1995297.4439747711</v>
      </c>
      <c r="X61" s="181">
        <f t="shared" ca="1" si="52"/>
        <v>2001737.1554032611</v>
      </c>
      <c r="Y61" s="181">
        <f t="shared" ca="1" si="52"/>
        <v>2004655.8619021508</v>
      </c>
      <c r="Z61" s="181">
        <f t="shared" ca="1" si="52"/>
        <v>2004523.5351843485</v>
      </c>
      <c r="AA61" s="181">
        <f t="shared" ca="1" si="52"/>
        <v>2001727.2445638708</v>
      </c>
      <c r="AB61" s="181">
        <f t="shared" ca="1" si="52"/>
        <v>1996587.3687314037</v>
      </c>
      <c r="AC61" s="181">
        <f t="shared" ca="1" si="52"/>
        <v>1989370.1449422126</v>
      </c>
      <c r="AD61" s="181">
        <f t="shared" ca="1" si="52"/>
        <v>1980297.5930103017</v>
      </c>
      <c r="AE61" s="181">
        <f t="shared" ca="1" si="52"/>
        <v>1969555.4993819599</v>
      </c>
      <c r="AF61" s="181">
        <f t="shared" ca="1" si="52"/>
        <v>1957299.9273485132</v>
      </c>
      <c r="AG61" s="181">
        <f t="shared" ca="1" si="52"/>
        <v>1943662.5793387494</v>
      </c>
      <c r="AH61" s="181">
        <f t="shared" ca="1" si="52"/>
        <v>1928755.2454907319</v>
      </c>
      <c r="AI61" s="181">
        <f t="shared" ca="1" si="52"/>
        <v>1912673.5112724011</v>
      </c>
      <c r="AJ61" s="181">
        <f t="shared" ca="1" si="52"/>
        <v>1895499.8548880816</v>
      </c>
      <c r="AK61" s="181">
        <f t="shared" ca="1" si="52"/>
        <v>1877306.235828608</v>
      </c>
      <c r="AL61" s="181">
        <f t="shared" ca="1" si="52"/>
        <v>1858156.2549414379</v>
      </c>
      <c r="AM61" s="181">
        <f t="shared" ca="1" si="52"/>
        <v>1838106.9510810333</v>
      </c>
      <c r="AN61" s="181">
        <f t="shared" ca="1" si="52"/>
        <v>1817210.2879656088</v>
      </c>
      <c r="AO61" s="181">
        <f t="shared" ca="1" si="52"/>
        <v>1795514.3761336496</v>
      </c>
      <c r="AP61" s="181">
        <f t="shared" ca="1" si="52"/>
        <v>1773064.4680710533</v>
      </c>
      <c r="AQ61" s="181">
        <f t="shared" ca="1" si="52"/>
        <v>1749903.7591304919</v>
      </c>
      <c r="AR61" s="181">
        <f t="shared" ca="1" si="52"/>
        <v>1726074.0224205465</v>
      </c>
      <c r="AS61" s="181">
        <f t="shared" ca="1" si="52"/>
        <v>1701616.1021482206</v>
      </c>
      <c r="AT61" s="181">
        <f t="shared" ca="1" si="52"/>
        <v>1676570.2867759271</v>
      </c>
      <c r="AU61" s="181">
        <f t="shared" ca="1" si="52"/>
        <v>1650976.5806764106</v>
      </c>
      <c r="AV61" s="181">
        <f t="shared" ca="1" si="52"/>
        <v>1624874.8906456581</v>
      </c>
      <c r="AW61" s="181">
        <f t="shared" ca="1" si="52"/>
        <v>1598305.1415987429</v>
      </c>
      <c r="AX61" s="181">
        <f t="shared" ca="1" si="52"/>
        <v>1571307.3339781426</v>
      </c>
      <c r="AY61" s="198">
        <f t="shared" ca="1" si="52"/>
        <v>0</v>
      </c>
      <c r="AZ61" s="181">
        <f t="shared" ca="1" si="52"/>
        <v>0</v>
      </c>
      <c r="BA61" s="181">
        <f t="shared" ca="1" si="52"/>
        <v>0</v>
      </c>
      <c r="BB61" s="181">
        <f t="shared" ca="1" si="52"/>
        <v>0</v>
      </c>
      <c r="BC61" s="181">
        <f t="shared" ca="1" si="52"/>
        <v>0</v>
      </c>
      <c r="BD61" s="181">
        <f t="shared" ca="1" si="52"/>
        <v>0</v>
      </c>
      <c r="BE61" s="181">
        <f t="shared" ca="1" si="52"/>
        <v>0</v>
      </c>
      <c r="BF61" s="181">
        <f t="shared" ca="1" si="52"/>
        <v>0</v>
      </c>
      <c r="BG61" s="181">
        <f t="shared" ca="1" si="52"/>
        <v>0</v>
      </c>
      <c r="BH61" s="181">
        <f t="shared" ca="1" si="52"/>
        <v>0</v>
      </c>
      <c r="BI61" s="181">
        <f t="shared" ca="1" si="52"/>
        <v>0</v>
      </c>
      <c r="BJ61" s="181">
        <f t="shared" ca="1" si="52"/>
        <v>0</v>
      </c>
      <c r="BK61" s="181">
        <f t="shared" ca="1" si="52"/>
        <v>0</v>
      </c>
      <c r="BL61" s="181">
        <f t="shared" ca="1" si="52"/>
        <v>0</v>
      </c>
      <c r="BM61" s="181">
        <f t="shared" ca="1" si="52"/>
        <v>0</v>
      </c>
      <c r="BN61" s="181">
        <f t="shared" ca="1" si="52"/>
        <v>0</v>
      </c>
      <c r="BO61" s="181">
        <f t="shared" ca="1" si="52"/>
        <v>0</v>
      </c>
      <c r="BP61" s="181">
        <f t="shared" ca="1" si="52"/>
        <v>0</v>
      </c>
      <c r="BQ61" s="181">
        <f t="shared" ca="1" si="52"/>
        <v>0</v>
      </c>
      <c r="BR61" s="181">
        <f t="shared" ca="1" si="52"/>
        <v>0</v>
      </c>
      <c r="BS61" s="181">
        <f t="shared" ca="1" si="52"/>
        <v>0</v>
      </c>
      <c r="BT61" s="181">
        <f t="shared" ca="1" si="52"/>
        <v>0</v>
      </c>
      <c r="BU61" s="181">
        <f t="shared" ca="1" si="52"/>
        <v>0</v>
      </c>
      <c r="BV61" s="181">
        <f t="shared" ca="1" si="52"/>
        <v>0</v>
      </c>
      <c r="BW61" s="181">
        <f t="shared" ref="BW61:DU61" ca="1" si="53">BV61+BW24-BW25</f>
        <v>0</v>
      </c>
      <c r="BX61" s="181">
        <f t="shared" ca="1" si="53"/>
        <v>0</v>
      </c>
      <c r="BY61" s="181">
        <f t="shared" ca="1" si="53"/>
        <v>0</v>
      </c>
      <c r="BZ61" s="181">
        <f t="shared" ca="1" si="53"/>
        <v>0</v>
      </c>
      <c r="CA61" s="181">
        <f t="shared" ca="1" si="53"/>
        <v>0</v>
      </c>
      <c r="CB61" s="181">
        <f t="shared" ca="1" si="53"/>
        <v>0</v>
      </c>
      <c r="CC61" s="181">
        <f t="shared" ca="1" si="53"/>
        <v>0</v>
      </c>
      <c r="CD61" s="181">
        <f t="shared" ca="1" si="53"/>
        <v>0</v>
      </c>
      <c r="CE61" s="181">
        <f t="shared" ca="1" si="53"/>
        <v>0</v>
      </c>
      <c r="CF61" s="181">
        <f t="shared" ca="1" si="53"/>
        <v>0</v>
      </c>
      <c r="CG61" s="181">
        <f t="shared" ca="1" si="53"/>
        <v>0</v>
      </c>
      <c r="CH61" s="181">
        <f t="shared" ca="1" si="53"/>
        <v>0</v>
      </c>
      <c r="CI61" s="181">
        <f t="shared" ca="1" si="53"/>
        <v>0</v>
      </c>
      <c r="CJ61" s="181">
        <f t="shared" ca="1" si="53"/>
        <v>0</v>
      </c>
      <c r="CK61" s="181">
        <f t="shared" ca="1" si="53"/>
        <v>0</v>
      </c>
      <c r="CL61" s="181">
        <f t="shared" ca="1" si="53"/>
        <v>0</v>
      </c>
      <c r="CM61" s="181">
        <f t="shared" ca="1" si="53"/>
        <v>0</v>
      </c>
      <c r="CN61" s="181">
        <f t="shared" ca="1" si="53"/>
        <v>0</v>
      </c>
      <c r="CO61" s="181">
        <f t="shared" ca="1" si="53"/>
        <v>0</v>
      </c>
      <c r="CP61" s="181">
        <f t="shared" ca="1" si="53"/>
        <v>0</v>
      </c>
      <c r="CQ61" s="181">
        <f t="shared" ca="1" si="53"/>
        <v>0</v>
      </c>
      <c r="CR61" s="181">
        <f t="shared" ca="1" si="53"/>
        <v>0</v>
      </c>
      <c r="CS61" s="181">
        <f t="shared" ca="1" si="53"/>
        <v>0</v>
      </c>
      <c r="CT61" s="181">
        <f t="shared" ca="1" si="53"/>
        <v>0</v>
      </c>
      <c r="CU61" s="181">
        <f t="shared" ca="1" si="53"/>
        <v>0</v>
      </c>
      <c r="CV61" s="181">
        <f t="shared" ca="1" si="53"/>
        <v>0</v>
      </c>
      <c r="CW61" s="181">
        <f t="shared" ca="1" si="53"/>
        <v>0</v>
      </c>
      <c r="CX61" s="181">
        <f t="shared" ca="1" si="53"/>
        <v>0</v>
      </c>
      <c r="CY61" s="181">
        <f t="shared" ca="1" si="53"/>
        <v>0</v>
      </c>
      <c r="CZ61" s="181">
        <f t="shared" ca="1" si="53"/>
        <v>0</v>
      </c>
      <c r="DA61" s="181">
        <f t="shared" ca="1" si="53"/>
        <v>0</v>
      </c>
      <c r="DB61" s="181">
        <f t="shared" ca="1" si="53"/>
        <v>0</v>
      </c>
      <c r="DC61" s="181">
        <f t="shared" ca="1" si="53"/>
        <v>0</v>
      </c>
      <c r="DD61" s="181">
        <f t="shared" ca="1" si="53"/>
        <v>0</v>
      </c>
      <c r="DE61" s="181">
        <f t="shared" ca="1" si="53"/>
        <v>0</v>
      </c>
      <c r="DF61" s="181">
        <f t="shared" ca="1" si="53"/>
        <v>0</v>
      </c>
      <c r="DG61" s="181">
        <f t="shared" ca="1" si="53"/>
        <v>0</v>
      </c>
      <c r="DH61" s="181">
        <f t="shared" ca="1" si="53"/>
        <v>0</v>
      </c>
      <c r="DI61" s="181">
        <f t="shared" ca="1" si="53"/>
        <v>0</v>
      </c>
      <c r="DJ61" s="181">
        <f t="shared" ca="1" si="53"/>
        <v>0</v>
      </c>
      <c r="DK61" s="181">
        <f t="shared" ca="1" si="53"/>
        <v>0</v>
      </c>
      <c r="DL61" s="181">
        <f t="shared" ca="1" si="53"/>
        <v>0</v>
      </c>
      <c r="DM61" s="181">
        <f t="shared" ca="1" si="53"/>
        <v>0</v>
      </c>
      <c r="DN61" s="181">
        <f t="shared" ca="1" si="53"/>
        <v>0</v>
      </c>
      <c r="DO61" s="181">
        <f t="shared" ca="1" si="53"/>
        <v>0</v>
      </c>
      <c r="DP61" s="181">
        <f t="shared" ca="1" si="53"/>
        <v>0</v>
      </c>
      <c r="DQ61" s="181">
        <f t="shared" ca="1" si="53"/>
        <v>0</v>
      </c>
      <c r="DR61" s="181">
        <f t="shared" ca="1" si="53"/>
        <v>0</v>
      </c>
      <c r="DS61" s="181">
        <f t="shared" ca="1" si="53"/>
        <v>0</v>
      </c>
      <c r="DT61" s="181">
        <f t="shared" ca="1" si="53"/>
        <v>0</v>
      </c>
      <c r="DU61" s="181">
        <f t="shared" ca="1" si="53"/>
        <v>0</v>
      </c>
    </row>
    <row r="62" spans="1:125" x14ac:dyDescent="0.3">
      <c r="J62" s="59"/>
    </row>
    <row r="63" spans="1:125" s="128" customFormat="1" x14ac:dyDescent="0.3">
      <c r="A63" s="133" t="s">
        <v>334</v>
      </c>
      <c r="AY63" s="198"/>
    </row>
    <row r="64" spans="1:125" x14ac:dyDescent="0.3">
      <c r="D64" s="141" t="s">
        <v>295</v>
      </c>
      <c r="J64" s="59"/>
      <c r="K64" s="181">
        <f t="shared" ref="K64:BV64" si="54">K21</f>
        <v>0</v>
      </c>
      <c r="L64" s="181">
        <f t="shared" si="54"/>
        <v>0</v>
      </c>
      <c r="M64" s="181">
        <f t="shared" si="54"/>
        <v>0</v>
      </c>
      <c r="N64" s="181">
        <f t="shared" si="54"/>
        <v>0</v>
      </c>
      <c r="O64" s="181">
        <f t="shared" si="54"/>
        <v>0</v>
      </c>
      <c r="P64" s="181">
        <f t="shared" si="54"/>
        <v>0</v>
      </c>
      <c r="Q64" s="181">
        <f t="shared" si="54"/>
        <v>0</v>
      </c>
      <c r="R64" s="181">
        <f t="shared" si="54"/>
        <v>0</v>
      </c>
      <c r="S64" s="181">
        <f t="shared" si="54"/>
        <v>0</v>
      </c>
      <c r="T64" s="181">
        <f t="shared" si="54"/>
        <v>0</v>
      </c>
      <c r="U64" s="181">
        <f t="shared" si="54"/>
        <v>0</v>
      </c>
      <c r="V64" s="181">
        <f t="shared" si="54"/>
        <v>0</v>
      </c>
      <c r="W64" s="181">
        <f t="shared" si="54"/>
        <v>0</v>
      </c>
      <c r="X64" s="181">
        <f t="shared" si="54"/>
        <v>0</v>
      </c>
      <c r="Y64" s="181">
        <f t="shared" si="54"/>
        <v>0</v>
      </c>
      <c r="Z64" s="181">
        <f t="shared" si="54"/>
        <v>0</v>
      </c>
      <c r="AA64" s="181">
        <f t="shared" si="54"/>
        <v>0</v>
      </c>
      <c r="AB64" s="181">
        <f t="shared" si="54"/>
        <v>0</v>
      </c>
      <c r="AC64" s="181">
        <f t="shared" si="54"/>
        <v>0</v>
      </c>
      <c r="AD64" s="181">
        <f t="shared" si="54"/>
        <v>0</v>
      </c>
      <c r="AE64" s="181">
        <f t="shared" si="54"/>
        <v>0</v>
      </c>
      <c r="AF64" s="181">
        <f t="shared" si="54"/>
        <v>0</v>
      </c>
      <c r="AG64" s="181">
        <f t="shared" si="54"/>
        <v>0</v>
      </c>
      <c r="AH64" s="181">
        <f t="shared" si="54"/>
        <v>0</v>
      </c>
      <c r="AI64" s="181">
        <f t="shared" si="54"/>
        <v>0</v>
      </c>
      <c r="AJ64" s="181">
        <f t="shared" si="54"/>
        <v>0</v>
      </c>
      <c r="AK64" s="181">
        <f t="shared" si="54"/>
        <v>0</v>
      </c>
      <c r="AL64" s="181">
        <f t="shared" si="54"/>
        <v>0</v>
      </c>
      <c r="AM64" s="181">
        <f t="shared" si="54"/>
        <v>0</v>
      </c>
      <c r="AN64" s="181">
        <f t="shared" si="54"/>
        <v>0</v>
      </c>
      <c r="AO64" s="181">
        <f t="shared" si="54"/>
        <v>0</v>
      </c>
      <c r="AP64" s="181">
        <f t="shared" si="54"/>
        <v>0</v>
      </c>
      <c r="AQ64" s="181">
        <f t="shared" si="54"/>
        <v>0</v>
      </c>
      <c r="AR64" s="181">
        <f t="shared" si="54"/>
        <v>0</v>
      </c>
      <c r="AS64" s="181">
        <f t="shared" si="54"/>
        <v>0</v>
      </c>
      <c r="AT64" s="181">
        <f t="shared" si="54"/>
        <v>0</v>
      </c>
      <c r="AU64" s="181">
        <f t="shared" si="54"/>
        <v>0</v>
      </c>
      <c r="AV64" s="181">
        <f t="shared" si="54"/>
        <v>0</v>
      </c>
      <c r="AW64" s="181">
        <f t="shared" si="54"/>
        <v>0</v>
      </c>
      <c r="AX64" s="181">
        <f t="shared" si="54"/>
        <v>0</v>
      </c>
      <c r="AY64" s="198">
        <f t="shared" si="54"/>
        <v>17640000</v>
      </c>
      <c r="AZ64" s="181">
        <f t="shared" si="54"/>
        <v>17639999.999999985</v>
      </c>
      <c r="BA64" s="181">
        <f t="shared" si="54"/>
        <v>17640000.000000007</v>
      </c>
      <c r="BB64" s="181">
        <f t="shared" si="54"/>
        <v>17639999.999999978</v>
      </c>
      <c r="BC64" s="181">
        <f t="shared" si="54"/>
        <v>17559688.854140341</v>
      </c>
      <c r="BD64" s="181">
        <f t="shared" si="54"/>
        <v>17557785.328758866</v>
      </c>
      <c r="BE64" s="181">
        <f t="shared" si="54"/>
        <v>17433859.605625615</v>
      </c>
      <c r="BF64" s="181">
        <f t="shared" si="54"/>
        <v>17427804.13640365</v>
      </c>
      <c r="BG64" s="181">
        <f t="shared" si="54"/>
        <v>17428642.707595021</v>
      </c>
      <c r="BH64" s="181">
        <f t="shared" si="54"/>
        <v>17422433.989585698</v>
      </c>
      <c r="BI64" s="181">
        <f t="shared" si="54"/>
        <v>17308601.366393462</v>
      </c>
      <c r="BJ64" s="181">
        <f t="shared" si="54"/>
        <v>17298866.378585279</v>
      </c>
      <c r="BK64" s="181">
        <f t="shared" si="54"/>
        <v>17154166.105280131</v>
      </c>
      <c r="BL64" s="181">
        <f t="shared" si="54"/>
        <v>17142650.927158028</v>
      </c>
      <c r="BM64" s="181">
        <f t="shared" si="54"/>
        <v>17144616.387735158</v>
      </c>
      <c r="BN64" s="181">
        <f t="shared" si="54"/>
        <v>17130064.265497088</v>
      </c>
      <c r="BO64" s="181">
        <f t="shared" si="54"/>
        <v>17008568.278854474</v>
      </c>
      <c r="BP64" s="181">
        <f t="shared" si="54"/>
        <v>16990019.680629566</v>
      </c>
      <c r="BQ64" s="181">
        <f t="shared" si="54"/>
        <v>16557200.369944409</v>
      </c>
      <c r="BR64" s="181">
        <f t="shared" si="54"/>
        <v>16525392.631081507</v>
      </c>
      <c r="BS64" s="181">
        <f t="shared" si="54"/>
        <v>16523644.434083894</v>
      </c>
      <c r="BT64" s="181">
        <f t="shared" si="54"/>
        <v>16497184.705092549</v>
      </c>
      <c r="BU64" s="181">
        <f t="shared" si="54"/>
        <v>16368692.9259087</v>
      </c>
      <c r="BV64" s="181">
        <f t="shared" si="54"/>
        <v>16331347.693877906</v>
      </c>
      <c r="BW64" s="181">
        <f t="shared" ref="BW64:DU64" si="55">BW21</f>
        <v>15868199.452829182</v>
      </c>
      <c r="BX64" s="181">
        <f t="shared" si="55"/>
        <v>15816151.994040549</v>
      </c>
      <c r="BY64" s="181">
        <f t="shared" si="55"/>
        <v>15823359.61048165</v>
      </c>
      <c r="BZ64" s="181">
        <f t="shared" si="55"/>
        <v>15769994.960629761</v>
      </c>
      <c r="CA64" s="181">
        <f t="shared" si="55"/>
        <v>15623033.014127657</v>
      </c>
      <c r="CB64" s="181">
        <f t="shared" si="55"/>
        <v>15575227.098646834</v>
      </c>
      <c r="CC64" s="181">
        <f t="shared" si="55"/>
        <v>15079644.806982517</v>
      </c>
      <c r="CD64" s="181">
        <f t="shared" si="55"/>
        <v>15004433.191541091</v>
      </c>
      <c r="CE64" s="181">
        <f t="shared" si="55"/>
        <v>15014848.6179353</v>
      </c>
      <c r="CF64" s="181">
        <f t="shared" si="55"/>
        <v>14937733.584536061</v>
      </c>
      <c r="CG64" s="181">
        <f t="shared" si="55"/>
        <v>14794164.05012469</v>
      </c>
      <c r="CH64" s="181">
        <f t="shared" si="55"/>
        <v>14710566.305696413</v>
      </c>
      <c r="CI64" s="181">
        <f t="shared" si="55"/>
        <v>14161126.017205283</v>
      </c>
      <c r="CJ64" s="181">
        <f t="shared" si="55"/>
        <v>14078670.153150648</v>
      </c>
      <c r="CK64" s="181">
        <f t="shared" si="55"/>
        <v>14092744.077881441</v>
      </c>
      <c r="CL64" s="181">
        <f t="shared" si="55"/>
        <v>13988541.798051536</v>
      </c>
      <c r="CM64" s="181">
        <f t="shared" si="55"/>
        <v>13836863.082069457</v>
      </c>
      <c r="CN64" s="181">
        <f t="shared" si="55"/>
        <v>13725144.179894164</v>
      </c>
      <c r="CO64" s="181">
        <f t="shared" si="55"/>
        <v>13157790.990100637</v>
      </c>
      <c r="CP64" s="181">
        <f t="shared" si="55"/>
        <v>13026124.031820729</v>
      </c>
      <c r="CQ64" s="181">
        <f t="shared" si="55"/>
        <v>13018887.435024813</v>
      </c>
      <c r="CR64" s="181">
        <f t="shared" si="55"/>
        <v>12909358.365756065</v>
      </c>
      <c r="CS64" s="181">
        <f t="shared" si="55"/>
        <v>12749172.23536244</v>
      </c>
      <c r="CT64" s="181">
        <f t="shared" si="55"/>
        <v>12605501.912577763</v>
      </c>
      <c r="CU64" s="181">
        <f t="shared" si="55"/>
        <v>11998493.102159664</v>
      </c>
      <c r="CV64" s="181">
        <f t="shared" si="55"/>
        <v>11832771.233386189</v>
      </c>
      <c r="CW64" s="181">
        <f t="shared" si="55"/>
        <v>0</v>
      </c>
      <c r="CX64" s="181">
        <f t="shared" si="55"/>
        <v>0</v>
      </c>
      <c r="CY64" s="181">
        <f t="shared" si="55"/>
        <v>0</v>
      </c>
      <c r="CZ64" s="181">
        <f t="shared" si="55"/>
        <v>0</v>
      </c>
      <c r="DA64" s="181">
        <f t="shared" si="55"/>
        <v>0</v>
      </c>
      <c r="DB64" s="181">
        <f t="shared" si="55"/>
        <v>0</v>
      </c>
      <c r="DC64" s="181">
        <f t="shared" si="55"/>
        <v>0</v>
      </c>
      <c r="DD64" s="181">
        <f t="shared" si="55"/>
        <v>0</v>
      </c>
      <c r="DE64" s="181">
        <f t="shared" si="55"/>
        <v>0</v>
      </c>
      <c r="DF64" s="181">
        <f t="shared" si="55"/>
        <v>0</v>
      </c>
      <c r="DG64" s="181">
        <f t="shared" si="55"/>
        <v>0</v>
      </c>
      <c r="DH64" s="181">
        <f t="shared" si="55"/>
        <v>0</v>
      </c>
      <c r="DI64" s="181">
        <f t="shared" si="55"/>
        <v>0</v>
      </c>
      <c r="DJ64" s="181">
        <f t="shared" si="55"/>
        <v>0</v>
      </c>
      <c r="DK64" s="181">
        <f t="shared" si="55"/>
        <v>0</v>
      </c>
      <c r="DL64" s="181">
        <f t="shared" si="55"/>
        <v>0</v>
      </c>
      <c r="DM64" s="181">
        <f t="shared" si="55"/>
        <v>0</v>
      </c>
      <c r="DN64" s="181">
        <f t="shared" si="55"/>
        <v>0</v>
      </c>
      <c r="DO64" s="181">
        <f t="shared" si="55"/>
        <v>0</v>
      </c>
      <c r="DP64" s="181">
        <f t="shared" si="55"/>
        <v>0</v>
      </c>
      <c r="DQ64" s="181">
        <f t="shared" si="55"/>
        <v>0</v>
      </c>
      <c r="DR64" s="181">
        <f t="shared" si="55"/>
        <v>0</v>
      </c>
      <c r="DS64" s="181">
        <f t="shared" si="55"/>
        <v>0</v>
      </c>
      <c r="DT64" s="181">
        <f t="shared" si="55"/>
        <v>0</v>
      </c>
      <c r="DU64" s="181">
        <f t="shared" si="55"/>
        <v>0</v>
      </c>
    </row>
    <row r="65" spans="1:125" x14ac:dyDescent="0.3">
      <c r="D65" s="148" t="s">
        <v>762</v>
      </c>
      <c r="J65" s="59"/>
      <c r="K65" s="181">
        <f>K52</f>
        <v>0</v>
      </c>
      <c r="L65" s="181">
        <f t="shared" ref="L65:BW65" si="56">L52</f>
        <v>0</v>
      </c>
      <c r="M65" s="181">
        <f t="shared" si="56"/>
        <v>0</v>
      </c>
      <c r="N65" s="181">
        <f t="shared" si="56"/>
        <v>0</v>
      </c>
      <c r="O65" s="181">
        <f t="shared" si="56"/>
        <v>0</v>
      </c>
      <c r="P65" s="181">
        <f t="shared" si="56"/>
        <v>0</v>
      </c>
      <c r="Q65" s="181">
        <f t="shared" si="56"/>
        <v>0</v>
      </c>
      <c r="R65" s="181">
        <f t="shared" si="56"/>
        <v>0</v>
      </c>
      <c r="S65" s="181">
        <f t="shared" si="56"/>
        <v>0</v>
      </c>
      <c r="T65" s="181">
        <f t="shared" si="56"/>
        <v>0</v>
      </c>
      <c r="U65" s="181">
        <f t="shared" si="56"/>
        <v>0</v>
      </c>
      <c r="V65" s="181">
        <f t="shared" si="56"/>
        <v>0</v>
      </c>
      <c r="W65" s="181">
        <f t="shared" si="56"/>
        <v>0</v>
      </c>
      <c r="X65" s="181">
        <f t="shared" si="56"/>
        <v>0</v>
      </c>
      <c r="Y65" s="181">
        <f t="shared" si="56"/>
        <v>0</v>
      </c>
      <c r="Z65" s="181">
        <f t="shared" si="56"/>
        <v>0</v>
      </c>
      <c r="AA65" s="181">
        <f t="shared" si="56"/>
        <v>0</v>
      </c>
      <c r="AB65" s="181">
        <f t="shared" si="56"/>
        <v>0</v>
      </c>
      <c r="AC65" s="181">
        <f t="shared" si="56"/>
        <v>0</v>
      </c>
      <c r="AD65" s="181">
        <f t="shared" si="56"/>
        <v>0</v>
      </c>
      <c r="AE65" s="181">
        <f t="shared" si="56"/>
        <v>0</v>
      </c>
      <c r="AF65" s="181">
        <f t="shared" si="56"/>
        <v>0</v>
      </c>
      <c r="AG65" s="181">
        <f t="shared" si="56"/>
        <v>0</v>
      </c>
      <c r="AH65" s="181">
        <f t="shared" si="56"/>
        <v>0</v>
      </c>
      <c r="AI65" s="181">
        <f t="shared" si="56"/>
        <v>0</v>
      </c>
      <c r="AJ65" s="181">
        <f t="shared" si="56"/>
        <v>0</v>
      </c>
      <c r="AK65" s="181">
        <f t="shared" si="56"/>
        <v>0</v>
      </c>
      <c r="AL65" s="181">
        <f t="shared" si="56"/>
        <v>0</v>
      </c>
      <c r="AM65" s="181">
        <f t="shared" si="56"/>
        <v>0</v>
      </c>
      <c r="AN65" s="181">
        <f t="shared" si="56"/>
        <v>0</v>
      </c>
      <c r="AO65" s="181">
        <f t="shared" si="56"/>
        <v>0</v>
      </c>
      <c r="AP65" s="181">
        <f t="shared" si="56"/>
        <v>0</v>
      </c>
      <c r="AQ65" s="181">
        <f t="shared" si="56"/>
        <v>0</v>
      </c>
      <c r="AR65" s="181">
        <f t="shared" si="56"/>
        <v>0</v>
      </c>
      <c r="AS65" s="181">
        <f t="shared" si="56"/>
        <v>0</v>
      </c>
      <c r="AT65" s="181">
        <f t="shared" si="56"/>
        <v>0</v>
      </c>
      <c r="AU65" s="181">
        <f t="shared" si="56"/>
        <v>0</v>
      </c>
      <c r="AV65" s="181">
        <f t="shared" si="56"/>
        <v>0</v>
      </c>
      <c r="AW65" s="181">
        <f t="shared" si="56"/>
        <v>0</v>
      </c>
      <c r="AX65" s="181">
        <f t="shared" si="56"/>
        <v>0</v>
      </c>
      <c r="AY65" s="198">
        <f t="shared" si="56"/>
        <v>6868000</v>
      </c>
      <c r="AZ65" s="181">
        <f t="shared" si="56"/>
        <v>6868000</v>
      </c>
      <c r="BA65" s="181">
        <f t="shared" si="56"/>
        <v>6868000</v>
      </c>
      <c r="BB65" s="181">
        <f t="shared" si="56"/>
        <v>6868000</v>
      </c>
      <c r="BC65" s="181">
        <f t="shared" si="56"/>
        <v>6868000</v>
      </c>
      <c r="BD65" s="181">
        <f t="shared" si="56"/>
        <v>6868000</v>
      </c>
      <c r="BE65" s="181">
        <f t="shared" si="56"/>
        <v>6868000</v>
      </c>
      <c r="BF65" s="181">
        <f t="shared" si="56"/>
        <v>6868000</v>
      </c>
      <c r="BG65" s="181">
        <f t="shared" si="56"/>
        <v>6868000</v>
      </c>
      <c r="BH65" s="181">
        <f t="shared" si="56"/>
        <v>6868000</v>
      </c>
      <c r="BI65" s="181">
        <f t="shared" si="56"/>
        <v>6868000</v>
      </c>
      <c r="BJ65" s="181">
        <f t="shared" si="56"/>
        <v>6868000</v>
      </c>
      <c r="BK65" s="181">
        <f t="shared" si="56"/>
        <v>6868000</v>
      </c>
      <c r="BL65" s="181">
        <f t="shared" si="56"/>
        <v>6868000</v>
      </c>
      <c r="BM65" s="181">
        <f t="shared" si="56"/>
        <v>6868000</v>
      </c>
      <c r="BN65" s="181">
        <f t="shared" si="56"/>
        <v>6868000</v>
      </c>
      <c r="BO65" s="181">
        <f t="shared" si="56"/>
        <v>6868000</v>
      </c>
      <c r="BP65" s="181">
        <f t="shared" si="56"/>
        <v>6868000</v>
      </c>
      <c r="BQ65" s="181">
        <f t="shared" si="56"/>
        <v>6868000</v>
      </c>
      <c r="BR65" s="181">
        <f t="shared" si="56"/>
        <v>6868000</v>
      </c>
      <c r="BS65" s="181">
        <f t="shared" si="56"/>
        <v>6868000</v>
      </c>
      <c r="BT65" s="181">
        <f t="shared" si="56"/>
        <v>6868000</v>
      </c>
      <c r="BU65" s="181">
        <f t="shared" si="56"/>
        <v>6868000</v>
      </c>
      <c r="BV65" s="181">
        <f t="shared" si="56"/>
        <v>6868000</v>
      </c>
      <c r="BW65" s="181">
        <f t="shared" si="56"/>
        <v>6868000</v>
      </c>
      <c r="BX65" s="181">
        <f t="shared" ref="BX65:DU65" si="57">BX52</f>
        <v>6868000</v>
      </c>
      <c r="BY65" s="181">
        <f t="shared" si="57"/>
        <v>6868000</v>
      </c>
      <c r="BZ65" s="181">
        <f t="shared" si="57"/>
        <v>6868000</v>
      </c>
      <c r="CA65" s="181">
        <f t="shared" si="57"/>
        <v>6868000</v>
      </c>
      <c r="CB65" s="181">
        <f t="shared" si="57"/>
        <v>6868000</v>
      </c>
      <c r="CC65" s="181">
        <f t="shared" si="57"/>
        <v>6868000</v>
      </c>
      <c r="CD65" s="181">
        <f t="shared" si="57"/>
        <v>6868000</v>
      </c>
      <c r="CE65" s="181">
        <f t="shared" si="57"/>
        <v>6868000</v>
      </c>
      <c r="CF65" s="181">
        <f t="shared" si="57"/>
        <v>6868000</v>
      </c>
      <c r="CG65" s="181">
        <f t="shared" si="57"/>
        <v>6868000</v>
      </c>
      <c r="CH65" s="181">
        <f t="shared" si="57"/>
        <v>6868000</v>
      </c>
      <c r="CI65" s="181">
        <f t="shared" si="57"/>
        <v>6868000</v>
      </c>
      <c r="CJ65" s="181">
        <f t="shared" si="57"/>
        <v>6868000</v>
      </c>
      <c r="CK65" s="181">
        <f t="shared" si="57"/>
        <v>6868000</v>
      </c>
      <c r="CL65" s="181">
        <f t="shared" si="57"/>
        <v>6868000</v>
      </c>
      <c r="CM65" s="181">
        <f t="shared" si="57"/>
        <v>6868000</v>
      </c>
      <c r="CN65" s="181">
        <f t="shared" si="57"/>
        <v>6868000</v>
      </c>
      <c r="CO65" s="181">
        <f t="shared" si="57"/>
        <v>6868000</v>
      </c>
      <c r="CP65" s="181">
        <f t="shared" si="57"/>
        <v>6868000</v>
      </c>
      <c r="CQ65" s="181">
        <f t="shared" si="57"/>
        <v>6868000</v>
      </c>
      <c r="CR65" s="181">
        <f t="shared" si="57"/>
        <v>6868000</v>
      </c>
      <c r="CS65" s="181">
        <f t="shared" si="57"/>
        <v>6868000</v>
      </c>
      <c r="CT65" s="181">
        <f t="shared" si="57"/>
        <v>6868000</v>
      </c>
      <c r="CU65" s="181">
        <f t="shared" si="57"/>
        <v>6868000</v>
      </c>
      <c r="CV65" s="181">
        <f t="shared" si="57"/>
        <v>6868000</v>
      </c>
      <c r="CW65" s="181">
        <f t="shared" si="57"/>
        <v>0</v>
      </c>
      <c r="CX65" s="181">
        <f t="shared" si="57"/>
        <v>0</v>
      </c>
      <c r="CY65" s="181">
        <f t="shared" si="57"/>
        <v>0</v>
      </c>
      <c r="CZ65" s="181">
        <f t="shared" si="57"/>
        <v>0</v>
      </c>
      <c r="DA65" s="181">
        <f t="shared" si="57"/>
        <v>0</v>
      </c>
      <c r="DB65" s="181">
        <f t="shared" si="57"/>
        <v>0</v>
      </c>
      <c r="DC65" s="181">
        <f t="shared" si="57"/>
        <v>0</v>
      </c>
      <c r="DD65" s="181">
        <f t="shared" si="57"/>
        <v>0</v>
      </c>
      <c r="DE65" s="181">
        <f t="shared" si="57"/>
        <v>0</v>
      </c>
      <c r="DF65" s="181">
        <f t="shared" si="57"/>
        <v>0</v>
      </c>
      <c r="DG65" s="181">
        <f t="shared" si="57"/>
        <v>0</v>
      </c>
      <c r="DH65" s="181">
        <f t="shared" si="57"/>
        <v>0</v>
      </c>
      <c r="DI65" s="181">
        <f t="shared" si="57"/>
        <v>0</v>
      </c>
      <c r="DJ65" s="181">
        <f t="shared" si="57"/>
        <v>0</v>
      </c>
      <c r="DK65" s="181">
        <f t="shared" si="57"/>
        <v>0</v>
      </c>
      <c r="DL65" s="181">
        <f t="shared" si="57"/>
        <v>0</v>
      </c>
      <c r="DM65" s="181">
        <f t="shared" si="57"/>
        <v>0</v>
      </c>
      <c r="DN65" s="181">
        <f t="shared" si="57"/>
        <v>0</v>
      </c>
      <c r="DO65" s="181">
        <f t="shared" si="57"/>
        <v>0</v>
      </c>
      <c r="DP65" s="181">
        <f t="shared" si="57"/>
        <v>0</v>
      </c>
      <c r="DQ65" s="181">
        <f t="shared" si="57"/>
        <v>0</v>
      </c>
      <c r="DR65" s="181">
        <f t="shared" si="57"/>
        <v>0</v>
      </c>
      <c r="DS65" s="181">
        <f t="shared" si="57"/>
        <v>0</v>
      </c>
      <c r="DT65" s="181">
        <f t="shared" si="57"/>
        <v>0</v>
      </c>
      <c r="DU65" s="181">
        <f t="shared" si="57"/>
        <v>0</v>
      </c>
    </row>
    <row r="66" spans="1:125" s="150" customFormat="1" x14ac:dyDescent="0.3">
      <c r="A66" s="149"/>
      <c r="D66" s="174" t="s">
        <v>335</v>
      </c>
      <c r="J66" s="152"/>
      <c r="K66" s="186">
        <f>K64-K65</f>
        <v>0</v>
      </c>
      <c r="L66" s="186">
        <f t="shared" ref="L66:BW66" si="58">L64-L65</f>
        <v>0</v>
      </c>
      <c r="M66" s="186">
        <f t="shared" si="58"/>
        <v>0</v>
      </c>
      <c r="N66" s="186">
        <f t="shared" si="58"/>
        <v>0</v>
      </c>
      <c r="O66" s="186">
        <f t="shared" si="58"/>
        <v>0</v>
      </c>
      <c r="P66" s="186">
        <f t="shared" si="58"/>
        <v>0</v>
      </c>
      <c r="Q66" s="186">
        <f t="shared" si="58"/>
        <v>0</v>
      </c>
      <c r="R66" s="186">
        <f t="shared" si="58"/>
        <v>0</v>
      </c>
      <c r="S66" s="186">
        <f t="shared" si="58"/>
        <v>0</v>
      </c>
      <c r="T66" s="186">
        <f t="shared" si="58"/>
        <v>0</v>
      </c>
      <c r="U66" s="186">
        <f t="shared" si="58"/>
        <v>0</v>
      </c>
      <c r="V66" s="186">
        <f t="shared" si="58"/>
        <v>0</v>
      </c>
      <c r="W66" s="186">
        <f t="shared" si="58"/>
        <v>0</v>
      </c>
      <c r="X66" s="186">
        <f t="shared" si="58"/>
        <v>0</v>
      </c>
      <c r="Y66" s="186">
        <f t="shared" si="58"/>
        <v>0</v>
      </c>
      <c r="Z66" s="186">
        <f t="shared" si="58"/>
        <v>0</v>
      </c>
      <c r="AA66" s="186">
        <f t="shared" si="58"/>
        <v>0</v>
      </c>
      <c r="AB66" s="186">
        <f t="shared" si="58"/>
        <v>0</v>
      </c>
      <c r="AC66" s="186">
        <f t="shared" si="58"/>
        <v>0</v>
      </c>
      <c r="AD66" s="186">
        <f t="shared" si="58"/>
        <v>0</v>
      </c>
      <c r="AE66" s="186">
        <f t="shared" si="58"/>
        <v>0</v>
      </c>
      <c r="AF66" s="186">
        <f t="shared" si="58"/>
        <v>0</v>
      </c>
      <c r="AG66" s="186">
        <f t="shared" si="58"/>
        <v>0</v>
      </c>
      <c r="AH66" s="186">
        <f t="shared" si="58"/>
        <v>0</v>
      </c>
      <c r="AI66" s="186">
        <f t="shared" si="58"/>
        <v>0</v>
      </c>
      <c r="AJ66" s="186">
        <f t="shared" si="58"/>
        <v>0</v>
      </c>
      <c r="AK66" s="186">
        <f t="shared" si="58"/>
        <v>0</v>
      </c>
      <c r="AL66" s="186">
        <f t="shared" si="58"/>
        <v>0</v>
      </c>
      <c r="AM66" s="186">
        <f t="shared" si="58"/>
        <v>0</v>
      </c>
      <c r="AN66" s="186">
        <f t="shared" si="58"/>
        <v>0</v>
      </c>
      <c r="AO66" s="186">
        <f t="shared" si="58"/>
        <v>0</v>
      </c>
      <c r="AP66" s="186">
        <f t="shared" si="58"/>
        <v>0</v>
      </c>
      <c r="AQ66" s="186">
        <f t="shared" si="58"/>
        <v>0</v>
      </c>
      <c r="AR66" s="186">
        <f t="shared" si="58"/>
        <v>0</v>
      </c>
      <c r="AS66" s="186">
        <f t="shared" si="58"/>
        <v>0</v>
      </c>
      <c r="AT66" s="186">
        <f t="shared" si="58"/>
        <v>0</v>
      </c>
      <c r="AU66" s="186">
        <f t="shared" si="58"/>
        <v>0</v>
      </c>
      <c r="AV66" s="186">
        <f t="shared" si="58"/>
        <v>0</v>
      </c>
      <c r="AW66" s="186">
        <f t="shared" si="58"/>
        <v>0</v>
      </c>
      <c r="AX66" s="186">
        <f t="shared" si="58"/>
        <v>0</v>
      </c>
      <c r="AY66" s="198">
        <f t="shared" si="58"/>
        <v>10772000</v>
      </c>
      <c r="AZ66" s="186">
        <f t="shared" si="58"/>
        <v>10771999.999999985</v>
      </c>
      <c r="BA66" s="186">
        <f t="shared" si="58"/>
        <v>10772000.000000007</v>
      </c>
      <c r="BB66" s="186">
        <f t="shared" si="58"/>
        <v>10771999.999999978</v>
      </c>
      <c r="BC66" s="186">
        <f t="shared" si="58"/>
        <v>10691688.854140341</v>
      </c>
      <c r="BD66" s="186">
        <f t="shared" si="58"/>
        <v>10689785.328758866</v>
      </c>
      <c r="BE66" s="186">
        <f t="shared" si="58"/>
        <v>10565859.605625615</v>
      </c>
      <c r="BF66" s="186">
        <f t="shared" si="58"/>
        <v>10559804.13640365</v>
      </c>
      <c r="BG66" s="186">
        <f t="shared" si="58"/>
        <v>10560642.707595021</v>
      </c>
      <c r="BH66" s="186">
        <f t="shared" si="58"/>
        <v>10554433.989585698</v>
      </c>
      <c r="BI66" s="186">
        <f t="shared" si="58"/>
        <v>10440601.366393462</v>
      </c>
      <c r="BJ66" s="186">
        <f t="shared" si="58"/>
        <v>10430866.378585279</v>
      </c>
      <c r="BK66" s="186">
        <f t="shared" si="58"/>
        <v>10286166.105280131</v>
      </c>
      <c r="BL66" s="186">
        <f t="shared" si="58"/>
        <v>10274650.927158028</v>
      </c>
      <c r="BM66" s="186">
        <f t="shared" si="58"/>
        <v>10276616.387735158</v>
      </c>
      <c r="BN66" s="186">
        <f t="shared" si="58"/>
        <v>10262064.265497088</v>
      </c>
      <c r="BO66" s="186">
        <f t="shared" si="58"/>
        <v>10140568.278854474</v>
      </c>
      <c r="BP66" s="186">
        <f t="shared" si="58"/>
        <v>10122019.680629566</v>
      </c>
      <c r="BQ66" s="186">
        <f t="shared" si="58"/>
        <v>9689200.3699444085</v>
      </c>
      <c r="BR66" s="186">
        <f t="shared" si="58"/>
        <v>9657392.6310815066</v>
      </c>
      <c r="BS66" s="186">
        <f t="shared" si="58"/>
        <v>9655644.4340838939</v>
      </c>
      <c r="BT66" s="186">
        <f t="shared" si="58"/>
        <v>9629184.7050925493</v>
      </c>
      <c r="BU66" s="186">
        <f t="shared" si="58"/>
        <v>9500692.9259086996</v>
      </c>
      <c r="BV66" s="186">
        <f t="shared" si="58"/>
        <v>9463347.6938779056</v>
      </c>
      <c r="BW66" s="186">
        <f t="shared" si="58"/>
        <v>9000199.4528291821</v>
      </c>
      <c r="BX66" s="186">
        <f t="shared" ref="BX66:DU66" si="59">BX64-BX65</f>
        <v>8948151.9940405488</v>
      </c>
      <c r="BY66" s="186">
        <f t="shared" si="59"/>
        <v>8955359.6104816496</v>
      </c>
      <c r="BZ66" s="186">
        <f t="shared" si="59"/>
        <v>8901994.9606297612</v>
      </c>
      <c r="CA66" s="186">
        <f t="shared" si="59"/>
        <v>8755033.0141276568</v>
      </c>
      <c r="CB66" s="186">
        <f t="shared" si="59"/>
        <v>8707227.0986468345</v>
      </c>
      <c r="CC66" s="186">
        <f t="shared" si="59"/>
        <v>8211644.8069825172</v>
      </c>
      <c r="CD66" s="186">
        <f t="shared" si="59"/>
        <v>8136433.1915410906</v>
      </c>
      <c r="CE66" s="186">
        <f t="shared" si="59"/>
        <v>8146848.6179352999</v>
      </c>
      <c r="CF66" s="186">
        <f t="shared" si="59"/>
        <v>8069733.5845360607</v>
      </c>
      <c r="CG66" s="186">
        <f t="shared" si="59"/>
        <v>7926164.0501246899</v>
      </c>
      <c r="CH66" s="186">
        <f t="shared" si="59"/>
        <v>7842566.3056964129</v>
      </c>
      <c r="CI66" s="186">
        <f t="shared" si="59"/>
        <v>7293126.017205283</v>
      </c>
      <c r="CJ66" s="186">
        <f t="shared" si="59"/>
        <v>7210670.1531506479</v>
      </c>
      <c r="CK66" s="186">
        <f t="shared" si="59"/>
        <v>7224744.0778814405</v>
      </c>
      <c r="CL66" s="186">
        <f t="shared" si="59"/>
        <v>7120541.7980515361</v>
      </c>
      <c r="CM66" s="186">
        <f t="shared" si="59"/>
        <v>6968863.0820694566</v>
      </c>
      <c r="CN66" s="186">
        <f t="shared" si="59"/>
        <v>6857144.1798941642</v>
      </c>
      <c r="CO66" s="186">
        <f t="shared" si="59"/>
        <v>6289790.9901006371</v>
      </c>
      <c r="CP66" s="186">
        <f t="shared" si="59"/>
        <v>6158124.0318207294</v>
      </c>
      <c r="CQ66" s="186">
        <f t="shared" si="59"/>
        <v>6150887.4350248128</v>
      </c>
      <c r="CR66" s="186">
        <f t="shared" si="59"/>
        <v>6041358.3657560647</v>
      </c>
      <c r="CS66" s="186">
        <f t="shared" si="59"/>
        <v>5881172.2353624403</v>
      </c>
      <c r="CT66" s="186">
        <f t="shared" si="59"/>
        <v>5737501.9125777632</v>
      </c>
      <c r="CU66" s="186">
        <f t="shared" si="59"/>
        <v>5130493.102159664</v>
      </c>
      <c r="CV66" s="186">
        <f t="shared" si="59"/>
        <v>4964771.2333861887</v>
      </c>
      <c r="CW66" s="186">
        <f t="shared" si="59"/>
        <v>0</v>
      </c>
      <c r="CX66" s="186">
        <f t="shared" si="59"/>
        <v>0</v>
      </c>
      <c r="CY66" s="186">
        <f t="shared" si="59"/>
        <v>0</v>
      </c>
      <c r="CZ66" s="186">
        <f t="shared" si="59"/>
        <v>0</v>
      </c>
      <c r="DA66" s="186">
        <f t="shared" si="59"/>
        <v>0</v>
      </c>
      <c r="DB66" s="186">
        <f t="shared" si="59"/>
        <v>0</v>
      </c>
      <c r="DC66" s="186">
        <f t="shared" si="59"/>
        <v>0</v>
      </c>
      <c r="DD66" s="186">
        <f t="shared" si="59"/>
        <v>0</v>
      </c>
      <c r="DE66" s="186">
        <f t="shared" si="59"/>
        <v>0</v>
      </c>
      <c r="DF66" s="186">
        <f t="shared" si="59"/>
        <v>0</v>
      </c>
      <c r="DG66" s="186">
        <f t="shared" si="59"/>
        <v>0</v>
      </c>
      <c r="DH66" s="186">
        <f t="shared" si="59"/>
        <v>0</v>
      </c>
      <c r="DI66" s="186">
        <f t="shared" si="59"/>
        <v>0</v>
      </c>
      <c r="DJ66" s="186">
        <f t="shared" si="59"/>
        <v>0</v>
      </c>
      <c r="DK66" s="186">
        <f t="shared" si="59"/>
        <v>0</v>
      </c>
      <c r="DL66" s="186">
        <f t="shared" si="59"/>
        <v>0</v>
      </c>
      <c r="DM66" s="186">
        <f t="shared" si="59"/>
        <v>0</v>
      </c>
      <c r="DN66" s="186">
        <f t="shared" si="59"/>
        <v>0</v>
      </c>
      <c r="DO66" s="186">
        <f t="shared" si="59"/>
        <v>0</v>
      </c>
      <c r="DP66" s="186">
        <f t="shared" si="59"/>
        <v>0</v>
      </c>
      <c r="DQ66" s="186">
        <f t="shared" si="59"/>
        <v>0</v>
      </c>
      <c r="DR66" s="186">
        <f t="shared" si="59"/>
        <v>0</v>
      </c>
      <c r="DS66" s="186">
        <f t="shared" si="59"/>
        <v>0</v>
      </c>
      <c r="DT66" s="186">
        <f t="shared" si="59"/>
        <v>0</v>
      </c>
      <c r="DU66" s="186">
        <f t="shared" si="59"/>
        <v>0</v>
      </c>
    </row>
    <row r="67" spans="1:125" x14ac:dyDescent="0.3">
      <c r="D67" s="144"/>
      <c r="F67" s="63"/>
      <c r="J67" s="59"/>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c r="AW67" s="181"/>
      <c r="AX67" s="181"/>
      <c r="AZ67" s="181"/>
      <c r="BA67" s="181"/>
      <c r="BB67" s="181"/>
      <c r="BC67" s="181"/>
      <c r="BD67" s="181"/>
      <c r="BE67" s="181"/>
      <c r="BF67" s="181"/>
      <c r="BG67" s="181"/>
      <c r="BH67" s="181"/>
      <c r="BI67" s="181"/>
      <c r="BJ67" s="181"/>
      <c r="BK67" s="181"/>
      <c r="BL67" s="181"/>
      <c r="BM67" s="181"/>
      <c r="BN67" s="181"/>
      <c r="BO67" s="181"/>
      <c r="BP67" s="181"/>
      <c r="BQ67" s="181"/>
      <c r="BR67" s="181"/>
      <c r="BS67" s="181"/>
      <c r="BT67" s="181"/>
      <c r="BU67" s="181"/>
      <c r="BV67" s="181"/>
      <c r="BW67" s="181"/>
      <c r="BX67" s="181"/>
      <c r="BY67" s="181"/>
      <c r="BZ67" s="181"/>
      <c r="CA67" s="181"/>
      <c r="CB67" s="181"/>
      <c r="CC67" s="181"/>
      <c r="CD67" s="181"/>
      <c r="CE67" s="181"/>
      <c r="CF67" s="181"/>
      <c r="CG67" s="181"/>
      <c r="CH67" s="181"/>
      <c r="CI67" s="181"/>
      <c r="CJ67" s="181"/>
      <c r="CK67" s="181"/>
      <c r="CL67" s="181"/>
      <c r="CM67" s="181"/>
      <c r="CN67" s="181"/>
      <c r="CO67" s="181"/>
      <c r="CP67" s="181"/>
      <c r="CQ67" s="181"/>
      <c r="CR67" s="181"/>
      <c r="CS67" s="181"/>
      <c r="CT67" s="181"/>
      <c r="CU67" s="181"/>
      <c r="CV67" s="181"/>
      <c r="CW67" s="181"/>
      <c r="CX67" s="181"/>
      <c r="CY67" s="181"/>
      <c r="CZ67" s="181"/>
      <c r="DA67" s="181"/>
      <c r="DB67" s="181"/>
      <c r="DC67" s="181"/>
      <c r="DD67" s="181"/>
      <c r="DE67" s="181"/>
      <c r="DF67" s="181"/>
      <c r="DG67" s="181"/>
      <c r="DH67" s="181"/>
      <c r="DI67" s="181"/>
      <c r="DJ67" s="181"/>
      <c r="DK67" s="181"/>
      <c r="DL67" s="181"/>
      <c r="DM67" s="181"/>
      <c r="DN67" s="181"/>
      <c r="DO67" s="181"/>
      <c r="DP67" s="181"/>
      <c r="DQ67" s="181"/>
      <c r="DR67" s="181"/>
      <c r="DS67" s="181"/>
      <c r="DT67" s="181"/>
      <c r="DU67" s="181"/>
    </row>
    <row r="68" spans="1:125" x14ac:dyDescent="0.3">
      <c r="D68" s="148" t="s">
        <v>475</v>
      </c>
      <c r="J68" s="59"/>
      <c r="K68" s="181"/>
      <c r="L68" s="181"/>
      <c r="M68" s="181"/>
      <c r="N68" s="181"/>
      <c r="O68" s="181"/>
      <c r="P68" s="181"/>
      <c r="Q68" s="181"/>
      <c r="R68" s="181"/>
      <c r="S68" s="181"/>
      <c r="T68" s="181"/>
      <c r="U68" s="181"/>
      <c r="V68" s="181"/>
      <c r="W68" s="181"/>
      <c r="X68" s="181"/>
      <c r="Y68" s="181"/>
      <c r="Z68" s="181"/>
      <c r="AA68" s="181"/>
      <c r="AB68" s="181"/>
      <c r="AC68" s="181"/>
      <c r="AD68" s="181"/>
      <c r="AE68" s="181"/>
      <c r="AF68" s="181"/>
      <c r="AG68" s="181"/>
      <c r="AH68" s="181"/>
      <c r="AI68" s="181"/>
      <c r="AJ68" s="181"/>
      <c r="AK68" s="181"/>
      <c r="AL68" s="181"/>
      <c r="AM68" s="181"/>
      <c r="AN68" s="181"/>
      <c r="AO68" s="181"/>
      <c r="AP68" s="181"/>
      <c r="AQ68" s="181"/>
      <c r="AR68" s="181"/>
      <c r="AS68" s="181"/>
      <c r="AT68" s="181"/>
      <c r="AU68" s="181"/>
      <c r="AV68" s="181"/>
      <c r="AW68" s="181"/>
      <c r="AX68" s="181"/>
      <c r="AZ68" s="181"/>
      <c r="BA68" s="181"/>
      <c r="BB68" s="181"/>
      <c r="BC68" s="181"/>
      <c r="BD68" s="181"/>
      <c r="BE68" s="181"/>
      <c r="BF68" s="181"/>
      <c r="BG68" s="181"/>
      <c r="BH68" s="181"/>
      <c r="BI68" s="181"/>
      <c r="BJ68" s="181"/>
      <c r="BK68" s="181"/>
      <c r="BL68" s="181"/>
      <c r="BM68" s="181"/>
      <c r="BN68" s="181"/>
      <c r="BO68" s="181"/>
      <c r="BP68" s="181"/>
      <c r="BQ68" s="181"/>
      <c r="BR68" s="181"/>
      <c r="BS68" s="181"/>
      <c r="BT68" s="181"/>
      <c r="BU68" s="181"/>
      <c r="BV68" s="181"/>
      <c r="BW68" s="181"/>
      <c r="BX68" s="181"/>
      <c r="BY68" s="181"/>
      <c r="BZ68" s="181"/>
      <c r="CA68" s="181"/>
      <c r="CB68" s="181"/>
      <c r="CC68" s="181"/>
      <c r="CD68" s="181"/>
      <c r="CE68" s="181"/>
      <c r="CF68" s="181"/>
      <c r="CG68" s="181"/>
      <c r="CH68" s="181"/>
      <c r="CI68" s="181"/>
      <c r="CJ68" s="181"/>
      <c r="CK68" s="181"/>
      <c r="CL68" s="181"/>
      <c r="CM68" s="181"/>
      <c r="CN68" s="181"/>
      <c r="CO68" s="181"/>
      <c r="CP68" s="181"/>
      <c r="CQ68" s="181"/>
      <c r="CR68" s="181"/>
      <c r="CS68" s="181"/>
      <c r="CT68" s="181"/>
      <c r="CU68" s="181"/>
      <c r="CV68" s="181"/>
      <c r="CW68" s="181"/>
      <c r="CX68" s="181"/>
      <c r="CY68" s="181"/>
      <c r="CZ68" s="181"/>
      <c r="DA68" s="181"/>
      <c r="DB68" s="181"/>
      <c r="DC68" s="181"/>
      <c r="DD68" s="181"/>
      <c r="DE68" s="181"/>
      <c r="DF68" s="181"/>
      <c r="DG68" s="181"/>
      <c r="DH68" s="181"/>
      <c r="DI68" s="181"/>
      <c r="DJ68" s="181"/>
      <c r="DK68" s="181"/>
      <c r="DL68" s="181"/>
      <c r="DM68" s="181"/>
      <c r="DN68" s="181"/>
      <c r="DO68" s="181"/>
      <c r="DP68" s="181"/>
      <c r="DQ68" s="181"/>
      <c r="DR68" s="181"/>
      <c r="DS68" s="181"/>
      <c r="DT68" s="181"/>
      <c r="DU68" s="181"/>
    </row>
    <row r="69" spans="1:125" x14ac:dyDescent="0.3">
      <c r="D69" s="141" t="s">
        <v>299</v>
      </c>
      <c r="J69" s="74"/>
      <c r="K69" s="181">
        <f>J72</f>
        <v>0</v>
      </c>
      <c r="L69" s="181">
        <f t="shared" ref="L69:BW69" si="60">K72</f>
        <v>0</v>
      </c>
      <c r="M69" s="181">
        <f t="shared" si="60"/>
        <v>0</v>
      </c>
      <c r="N69" s="181">
        <f t="shared" si="60"/>
        <v>0</v>
      </c>
      <c r="O69" s="181">
        <f t="shared" si="60"/>
        <v>0</v>
      </c>
      <c r="P69" s="181">
        <f t="shared" si="60"/>
        <v>0</v>
      </c>
      <c r="Q69" s="181">
        <f t="shared" si="60"/>
        <v>0</v>
      </c>
      <c r="R69" s="181">
        <f t="shared" si="60"/>
        <v>0</v>
      </c>
      <c r="S69" s="181">
        <f t="shared" si="60"/>
        <v>0</v>
      </c>
      <c r="T69" s="181">
        <f t="shared" si="60"/>
        <v>0</v>
      </c>
      <c r="U69" s="181">
        <f t="shared" si="60"/>
        <v>0</v>
      </c>
      <c r="V69" s="181">
        <f t="shared" si="60"/>
        <v>0</v>
      </c>
      <c r="W69" s="181">
        <f t="shared" si="60"/>
        <v>0</v>
      </c>
      <c r="X69" s="181">
        <f t="shared" si="60"/>
        <v>0</v>
      </c>
      <c r="Y69" s="181">
        <f t="shared" si="60"/>
        <v>0</v>
      </c>
      <c r="Z69" s="181">
        <f t="shared" si="60"/>
        <v>0</v>
      </c>
      <c r="AA69" s="181">
        <f t="shared" si="60"/>
        <v>0</v>
      </c>
      <c r="AB69" s="181">
        <f t="shared" si="60"/>
        <v>0</v>
      </c>
      <c r="AC69" s="181">
        <f t="shared" si="60"/>
        <v>0</v>
      </c>
      <c r="AD69" s="181">
        <f t="shared" si="60"/>
        <v>0</v>
      </c>
      <c r="AE69" s="181">
        <f t="shared" si="60"/>
        <v>0</v>
      </c>
      <c r="AF69" s="181">
        <f t="shared" si="60"/>
        <v>0</v>
      </c>
      <c r="AG69" s="181">
        <f t="shared" si="60"/>
        <v>0</v>
      </c>
      <c r="AH69" s="181">
        <f t="shared" si="60"/>
        <v>0</v>
      </c>
      <c r="AI69" s="181">
        <f t="shared" si="60"/>
        <v>0</v>
      </c>
      <c r="AJ69" s="181">
        <f t="shared" si="60"/>
        <v>0</v>
      </c>
      <c r="AK69" s="181">
        <f t="shared" si="60"/>
        <v>0</v>
      </c>
      <c r="AL69" s="181">
        <f t="shared" si="60"/>
        <v>0</v>
      </c>
      <c r="AM69" s="181">
        <f t="shared" si="60"/>
        <v>0</v>
      </c>
      <c r="AN69" s="181">
        <f t="shared" si="60"/>
        <v>0</v>
      </c>
      <c r="AO69" s="181">
        <f t="shared" si="60"/>
        <v>0</v>
      </c>
      <c r="AP69" s="181">
        <f t="shared" si="60"/>
        <v>0</v>
      </c>
      <c r="AQ69" s="181">
        <f t="shared" si="60"/>
        <v>0</v>
      </c>
      <c r="AR69" s="181">
        <f t="shared" si="60"/>
        <v>0</v>
      </c>
      <c r="AS69" s="181">
        <f t="shared" si="60"/>
        <v>0</v>
      </c>
      <c r="AT69" s="181">
        <f t="shared" si="60"/>
        <v>0</v>
      </c>
      <c r="AU69" s="181">
        <f t="shared" si="60"/>
        <v>0</v>
      </c>
      <c r="AV69" s="181">
        <f t="shared" si="60"/>
        <v>0</v>
      </c>
      <c r="AW69" s="181">
        <f t="shared" si="60"/>
        <v>0</v>
      </c>
      <c r="AX69" s="181">
        <f t="shared" si="60"/>
        <v>0</v>
      </c>
      <c r="AY69" s="198">
        <f t="shared" si="60"/>
        <v>0</v>
      </c>
      <c r="AZ69" s="181">
        <f t="shared" si="60"/>
        <v>0</v>
      </c>
      <c r="BA69" s="181">
        <f t="shared" si="60"/>
        <v>0</v>
      </c>
      <c r="BB69" s="181">
        <f t="shared" si="60"/>
        <v>0</v>
      </c>
      <c r="BC69" s="181">
        <f t="shared" si="60"/>
        <v>0</v>
      </c>
      <c r="BD69" s="181">
        <f t="shared" si="60"/>
        <v>0</v>
      </c>
      <c r="BE69" s="181">
        <f t="shared" si="60"/>
        <v>0</v>
      </c>
      <c r="BF69" s="181">
        <f t="shared" si="60"/>
        <v>0</v>
      </c>
      <c r="BG69" s="181">
        <f t="shared" si="60"/>
        <v>0</v>
      </c>
      <c r="BH69" s="181">
        <f t="shared" si="60"/>
        <v>0</v>
      </c>
      <c r="BI69" s="181">
        <f t="shared" si="60"/>
        <v>0</v>
      </c>
      <c r="BJ69" s="181">
        <f t="shared" si="60"/>
        <v>0</v>
      </c>
      <c r="BK69" s="181">
        <f t="shared" si="60"/>
        <v>0</v>
      </c>
      <c r="BL69" s="181">
        <f t="shared" si="60"/>
        <v>0</v>
      </c>
      <c r="BM69" s="181">
        <f t="shared" si="60"/>
        <v>0</v>
      </c>
      <c r="BN69" s="181">
        <f t="shared" si="60"/>
        <v>0</v>
      </c>
      <c r="BO69" s="181">
        <f t="shared" si="60"/>
        <v>0</v>
      </c>
      <c r="BP69" s="181">
        <f t="shared" si="60"/>
        <v>0</v>
      </c>
      <c r="BQ69" s="181">
        <f t="shared" si="60"/>
        <v>0</v>
      </c>
      <c r="BR69" s="181">
        <f t="shared" si="60"/>
        <v>0</v>
      </c>
      <c r="BS69" s="181">
        <f t="shared" si="60"/>
        <v>0</v>
      </c>
      <c r="BT69" s="181">
        <f t="shared" si="60"/>
        <v>0</v>
      </c>
      <c r="BU69" s="181">
        <f t="shared" si="60"/>
        <v>0</v>
      </c>
      <c r="BV69" s="181">
        <f t="shared" si="60"/>
        <v>0</v>
      </c>
      <c r="BW69" s="181">
        <f t="shared" si="60"/>
        <v>0</v>
      </c>
      <c r="BX69" s="181">
        <f t="shared" ref="BX69:DT69" si="61">BW72</f>
        <v>0</v>
      </c>
      <c r="BY69" s="181">
        <f t="shared" si="61"/>
        <v>0</v>
      </c>
      <c r="BZ69" s="181">
        <f t="shared" si="61"/>
        <v>0</v>
      </c>
      <c r="CA69" s="181">
        <f t="shared" si="61"/>
        <v>0</v>
      </c>
      <c r="CB69" s="181">
        <f t="shared" si="61"/>
        <v>0</v>
      </c>
      <c r="CC69" s="181">
        <f t="shared" si="61"/>
        <v>0</v>
      </c>
      <c r="CD69" s="181">
        <f t="shared" si="61"/>
        <v>0</v>
      </c>
      <c r="CE69" s="181">
        <f t="shared" si="61"/>
        <v>0</v>
      </c>
      <c r="CF69" s="181">
        <f t="shared" si="61"/>
        <v>0</v>
      </c>
      <c r="CG69" s="181">
        <f t="shared" si="61"/>
        <v>0</v>
      </c>
      <c r="CH69" s="181">
        <f t="shared" si="61"/>
        <v>0</v>
      </c>
      <c r="CI69" s="181">
        <f t="shared" si="61"/>
        <v>0</v>
      </c>
      <c r="CJ69" s="181">
        <f t="shared" si="61"/>
        <v>0</v>
      </c>
      <c r="CK69" s="181">
        <f t="shared" si="61"/>
        <v>0</v>
      </c>
      <c r="CL69" s="181">
        <f t="shared" si="61"/>
        <v>0</v>
      </c>
      <c r="CM69" s="181">
        <f t="shared" si="61"/>
        <v>0</v>
      </c>
      <c r="CN69" s="181">
        <f t="shared" si="61"/>
        <v>0</v>
      </c>
      <c r="CO69" s="181">
        <f t="shared" si="61"/>
        <v>0</v>
      </c>
      <c r="CP69" s="181">
        <f t="shared" si="61"/>
        <v>0</v>
      </c>
      <c r="CQ69" s="181">
        <f t="shared" si="61"/>
        <v>0</v>
      </c>
      <c r="CR69" s="181">
        <f t="shared" si="61"/>
        <v>0</v>
      </c>
      <c r="CS69" s="181">
        <f t="shared" si="61"/>
        <v>0</v>
      </c>
      <c r="CT69" s="181">
        <f t="shared" si="61"/>
        <v>0</v>
      </c>
      <c r="CU69" s="181">
        <f t="shared" si="61"/>
        <v>0</v>
      </c>
      <c r="CV69" s="181">
        <f t="shared" si="61"/>
        <v>0</v>
      </c>
      <c r="CW69" s="181">
        <f t="shared" si="61"/>
        <v>0</v>
      </c>
      <c r="CX69" s="181">
        <f t="shared" si="61"/>
        <v>0</v>
      </c>
      <c r="CY69" s="181">
        <f t="shared" si="61"/>
        <v>0</v>
      </c>
      <c r="CZ69" s="181">
        <f t="shared" si="61"/>
        <v>0</v>
      </c>
      <c r="DA69" s="181">
        <f t="shared" si="61"/>
        <v>0</v>
      </c>
      <c r="DB69" s="181">
        <f t="shared" si="61"/>
        <v>0</v>
      </c>
      <c r="DC69" s="181">
        <f t="shared" si="61"/>
        <v>0</v>
      </c>
      <c r="DD69" s="181">
        <f t="shared" si="61"/>
        <v>0</v>
      </c>
      <c r="DE69" s="181">
        <f t="shared" si="61"/>
        <v>0</v>
      </c>
      <c r="DF69" s="181">
        <f t="shared" si="61"/>
        <v>0</v>
      </c>
      <c r="DG69" s="181">
        <f t="shared" si="61"/>
        <v>0</v>
      </c>
      <c r="DH69" s="181">
        <f t="shared" si="61"/>
        <v>0</v>
      </c>
      <c r="DI69" s="181">
        <f t="shared" si="61"/>
        <v>0</v>
      </c>
      <c r="DJ69" s="181">
        <f t="shared" si="61"/>
        <v>0</v>
      </c>
      <c r="DK69" s="181">
        <f t="shared" si="61"/>
        <v>0</v>
      </c>
      <c r="DL69" s="181">
        <f t="shared" si="61"/>
        <v>0</v>
      </c>
      <c r="DM69" s="181">
        <f t="shared" si="61"/>
        <v>0</v>
      </c>
      <c r="DN69" s="181">
        <f t="shared" si="61"/>
        <v>0</v>
      </c>
      <c r="DO69" s="181">
        <f t="shared" si="61"/>
        <v>0</v>
      </c>
      <c r="DP69" s="181">
        <f t="shared" si="61"/>
        <v>0</v>
      </c>
      <c r="DQ69" s="181">
        <f t="shared" si="61"/>
        <v>0</v>
      </c>
      <c r="DR69" s="181">
        <f t="shared" si="61"/>
        <v>0</v>
      </c>
      <c r="DS69" s="181">
        <f t="shared" si="61"/>
        <v>0</v>
      </c>
      <c r="DT69" s="181">
        <f t="shared" si="61"/>
        <v>0</v>
      </c>
      <c r="DU69" s="181">
        <f>DT72</f>
        <v>0</v>
      </c>
    </row>
    <row r="70" spans="1:125" x14ac:dyDescent="0.3">
      <c r="D70" s="144" t="s">
        <v>336</v>
      </c>
      <c r="J70" s="59"/>
      <c r="K70" s="181">
        <f>MAX(-K66,0)</f>
        <v>0</v>
      </c>
      <c r="L70" s="181">
        <f t="shared" ref="L70:BW70" si="62">MAX(-L66,0)</f>
        <v>0</v>
      </c>
      <c r="M70" s="181">
        <f t="shared" si="62"/>
        <v>0</v>
      </c>
      <c r="N70" s="181">
        <f t="shared" si="62"/>
        <v>0</v>
      </c>
      <c r="O70" s="181">
        <f t="shared" si="62"/>
        <v>0</v>
      </c>
      <c r="P70" s="181">
        <f t="shared" si="62"/>
        <v>0</v>
      </c>
      <c r="Q70" s="181">
        <f t="shared" si="62"/>
        <v>0</v>
      </c>
      <c r="R70" s="181">
        <f t="shared" si="62"/>
        <v>0</v>
      </c>
      <c r="S70" s="181">
        <f t="shared" si="62"/>
        <v>0</v>
      </c>
      <c r="T70" s="181">
        <f t="shared" si="62"/>
        <v>0</v>
      </c>
      <c r="U70" s="181">
        <f t="shared" si="62"/>
        <v>0</v>
      </c>
      <c r="V70" s="181">
        <f t="shared" si="62"/>
        <v>0</v>
      </c>
      <c r="W70" s="181">
        <f t="shared" si="62"/>
        <v>0</v>
      </c>
      <c r="X70" s="181">
        <f t="shared" si="62"/>
        <v>0</v>
      </c>
      <c r="Y70" s="181">
        <f t="shared" si="62"/>
        <v>0</v>
      </c>
      <c r="Z70" s="181">
        <f t="shared" si="62"/>
        <v>0</v>
      </c>
      <c r="AA70" s="181">
        <f t="shared" si="62"/>
        <v>0</v>
      </c>
      <c r="AB70" s="181">
        <f t="shared" si="62"/>
        <v>0</v>
      </c>
      <c r="AC70" s="181">
        <f t="shared" si="62"/>
        <v>0</v>
      </c>
      <c r="AD70" s="181">
        <f t="shared" si="62"/>
        <v>0</v>
      </c>
      <c r="AE70" s="181">
        <f t="shared" si="62"/>
        <v>0</v>
      </c>
      <c r="AF70" s="181">
        <f t="shared" si="62"/>
        <v>0</v>
      </c>
      <c r="AG70" s="181">
        <f t="shared" si="62"/>
        <v>0</v>
      </c>
      <c r="AH70" s="181">
        <f t="shared" si="62"/>
        <v>0</v>
      </c>
      <c r="AI70" s="181">
        <f t="shared" si="62"/>
        <v>0</v>
      </c>
      <c r="AJ70" s="181">
        <f t="shared" si="62"/>
        <v>0</v>
      </c>
      <c r="AK70" s="181">
        <f t="shared" si="62"/>
        <v>0</v>
      </c>
      <c r="AL70" s="181">
        <f t="shared" si="62"/>
        <v>0</v>
      </c>
      <c r="AM70" s="181">
        <f t="shared" si="62"/>
        <v>0</v>
      </c>
      <c r="AN70" s="181">
        <f t="shared" si="62"/>
        <v>0</v>
      </c>
      <c r="AO70" s="181">
        <f t="shared" si="62"/>
        <v>0</v>
      </c>
      <c r="AP70" s="181">
        <f t="shared" si="62"/>
        <v>0</v>
      </c>
      <c r="AQ70" s="181">
        <f t="shared" si="62"/>
        <v>0</v>
      </c>
      <c r="AR70" s="181">
        <f t="shared" si="62"/>
        <v>0</v>
      </c>
      <c r="AS70" s="181">
        <f t="shared" si="62"/>
        <v>0</v>
      </c>
      <c r="AT70" s="181">
        <f t="shared" si="62"/>
        <v>0</v>
      </c>
      <c r="AU70" s="181">
        <f t="shared" si="62"/>
        <v>0</v>
      </c>
      <c r="AV70" s="181">
        <f t="shared" si="62"/>
        <v>0</v>
      </c>
      <c r="AW70" s="181">
        <f t="shared" si="62"/>
        <v>0</v>
      </c>
      <c r="AX70" s="181">
        <f t="shared" si="62"/>
        <v>0</v>
      </c>
      <c r="AY70" s="198">
        <f t="shared" si="62"/>
        <v>0</v>
      </c>
      <c r="AZ70" s="181">
        <f t="shared" si="62"/>
        <v>0</v>
      </c>
      <c r="BA70" s="181">
        <f t="shared" si="62"/>
        <v>0</v>
      </c>
      <c r="BB70" s="181">
        <f t="shared" si="62"/>
        <v>0</v>
      </c>
      <c r="BC70" s="181">
        <f t="shared" si="62"/>
        <v>0</v>
      </c>
      <c r="BD70" s="181">
        <f t="shared" si="62"/>
        <v>0</v>
      </c>
      <c r="BE70" s="181">
        <f t="shared" si="62"/>
        <v>0</v>
      </c>
      <c r="BF70" s="181">
        <f t="shared" si="62"/>
        <v>0</v>
      </c>
      <c r="BG70" s="181">
        <f t="shared" si="62"/>
        <v>0</v>
      </c>
      <c r="BH70" s="181">
        <f t="shared" si="62"/>
        <v>0</v>
      </c>
      <c r="BI70" s="181">
        <f t="shared" si="62"/>
        <v>0</v>
      </c>
      <c r="BJ70" s="181">
        <f t="shared" si="62"/>
        <v>0</v>
      </c>
      <c r="BK70" s="181">
        <f t="shared" si="62"/>
        <v>0</v>
      </c>
      <c r="BL70" s="181">
        <f t="shared" si="62"/>
        <v>0</v>
      </c>
      <c r="BM70" s="181">
        <f t="shared" si="62"/>
        <v>0</v>
      </c>
      <c r="BN70" s="181">
        <f t="shared" si="62"/>
        <v>0</v>
      </c>
      <c r="BO70" s="181">
        <f t="shared" si="62"/>
        <v>0</v>
      </c>
      <c r="BP70" s="181">
        <f t="shared" si="62"/>
        <v>0</v>
      </c>
      <c r="BQ70" s="181">
        <f t="shared" si="62"/>
        <v>0</v>
      </c>
      <c r="BR70" s="181">
        <f t="shared" si="62"/>
        <v>0</v>
      </c>
      <c r="BS70" s="181">
        <f t="shared" si="62"/>
        <v>0</v>
      </c>
      <c r="BT70" s="181">
        <f t="shared" si="62"/>
        <v>0</v>
      </c>
      <c r="BU70" s="181">
        <f t="shared" si="62"/>
        <v>0</v>
      </c>
      <c r="BV70" s="181">
        <f t="shared" si="62"/>
        <v>0</v>
      </c>
      <c r="BW70" s="181">
        <f t="shared" si="62"/>
        <v>0</v>
      </c>
      <c r="BX70" s="181">
        <f t="shared" ref="BX70:DU70" si="63">MAX(-BX66,0)</f>
        <v>0</v>
      </c>
      <c r="BY70" s="181">
        <f t="shared" si="63"/>
        <v>0</v>
      </c>
      <c r="BZ70" s="181">
        <f t="shared" si="63"/>
        <v>0</v>
      </c>
      <c r="CA70" s="181">
        <f t="shared" si="63"/>
        <v>0</v>
      </c>
      <c r="CB70" s="181">
        <f t="shared" si="63"/>
        <v>0</v>
      </c>
      <c r="CC70" s="181">
        <f t="shared" si="63"/>
        <v>0</v>
      </c>
      <c r="CD70" s="181">
        <f t="shared" si="63"/>
        <v>0</v>
      </c>
      <c r="CE70" s="181">
        <f t="shared" si="63"/>
        <v>0</v>
      </c>
      <c r="CF70" s="181">
        <f t="shared" si="63"/>
        <v>0</v>
      </c>
      <c r="CG70" s="181">
        <f t="shared" si="63"/>
        <v>0</v>
      </c>
      <c r="CH70" s="181">
        <f t="shared" si="63"/>
        <v>0</v>
      </c>
      <c r="CI70" s="181">
        <f t="shared" si="63"/>
        <v>0</v>
      </c>
      <c r="CJ70" s="181">
        <f t="shared" si="63"/>
        <v>0</v>
      </c>
      <c r="CK70" s="181">
        <f t="shared" si="63"/>
        <v>0</v>
      </c>
      <c r="CL70" s="181">
        <f t="shared" si="63"/>
        <v>0</v>
      </c>
      <c r="CM70" s="181">
        <f t="shared" si="63"/>
        <v>0</v>
      </c>
      <c r="CN70" s="181">
        <f t="shared" si="63"/>
        <v>0</v>
      </c>
      <c r="CO70" s="181">
        <f t="shared" si="63"/>
        <v>0</v>
      </c>
      <c r="CP70" s="181">
        <f t="shared" si="63"/>
        <v>0</v>
      </c>
      <c r="CQ70" s="181">
        <f t="shared" si="63"/>
        <v>0</v>
      </c>
      <c r="CR70" s="181">
        <f t="shared" si="63"/>
        <v>0</v>
      </c>
      <c r="CS70" s="181">
        <f t="shared" si="63"/>
        <v>0</v>
      </c>
      <c r="CT70" s="181">
        <f t="shared" si="63"/>
        <v>0</v>
      </c>
      <c r="CU70" s="181">
        <f t="shared" si="63"/>
        <v>0</v>
      </c>
      <c r="CV70" s="181">
        <f t="shared" si="63"/>
        <v>0</v>
      </c>
      <c r="CW70" s="181">
        <f t="shared" si="63"/>
        <v>0</v>
      </c>
      <c r="CX70" s="181">
        <f t="shared" si="63"/>
        <v>0</v>
      </c>
      <c r="CY70" s="181">
        <f t="shared" si="63"/>
        <v>0</v>
      </c>
      <c r="CZ70" s="181">
        <f t="shared" si="63"/>
        <v>0</v>
      </c>
      <c r="DA70" s="181">
        <f t="shared" si="63"/>
        <v>0</v>
      </c>
      <c r="DB70" s="181">
        <f t="shared" si="63"/>
        <v>0</v>
      </c>
      <c r="DC70" s="181">
        <f t="shared" si="63"/>
        <v>0</v>
      </c>
      <c r="DD70" s="181">
        <f t="shared" si="63"/>
        <v>0</v>
      </c>
      <c r="DE70" s="181">
        <f t="shared" si="63"/>
        <v>0</v>
      </c>
      <c r="DF70" s="181">
        <f t="shared" si="63"/>
        <v>0</v>
      </c>
      <c r="DG70" s="181">
        <f t="shared" si="63"/>
        <v>0</v>
      </c>
      <c r="DH70" s="181">
        <f t="shared" si="63"/>
        <v>0</v>
      </c>
      <c r="DI70" s="181">
        <f t="shared" si="63"/>
        <v>0</v>
      </c>
      <c r="DJ70" s="181">
        <f t="shared" si="63"/>
        <v>0</v>
      </c>
      <c r="DK70" s="181">
        <f t="shared" si="63"/>
        <v>0</v>
      </c>
      <c r="DL70" s="181">
        <f t="shared" si="63"/>
        <v>0</v>
      </c>
      <c r="DM70" s="181">
        <f t="shared" si="63"/>
        <v>0</v>
      </c>
      <c r="DN70" s="181">
        <f t="shared" si="63"/>
        <v>0</v>
      </c>
      <c r="DO70" s="181">
        <f t="shared" si="63"/>
        <v>0</v>
      </c>
      <c r="DP70" s="181">
        <f t="shared" si="63"/>
        <v>0</v>
      </c>
      <c r="DQ70" s="181">
        <f t="shared" si="63"/>
        <v>0</v>
      </c>
      <c r="DR70" s="181">
        <f t="shared" si="63"/>
        <v>0</v>
      </c>
      <c r="DS70" s="181">
        <f t="shared" si="63"/>
        <v>0</v>
      </c>
      <c r="DT70" s="181">
        <f t="shared" si="63"/>
        <v>0</v>
      </c>
      <c r="DU70" s="181">
        <f t="shared" si="63"/>
        <v>0</v>
      </c>
    </row>
    <row r="71" spans="1:125" x14ac:dyDescent="0.3">
      <c r="D71" s="141" t="s">
        <v>337</v>
      </c>
      <c r="J71" s="59"/>
      <c r="K71" s="181">
        <f>MIN(K69,MAX(K66,0))</f>
        <v>0</v>
      </c>
      <c r="L71" s="181">
        <f t="shared" ref="L71:BW71" si="64">MIN(L69,MAX(L66,0))</f>
        <v>0</v>
      </c>
      <c r="M71" s="181">
        <f t="shared" si="64"/>
        <v>0</v>
      </c>
      <c r="N71" s="181">
        <f t="shared" si="64"/>
        <v>0</v>
      </c>
      <c r="O71" s="181">
        <f t="shared" si="64"/>
        <v>0</v>
      </c>
      <c r="P71" s="181">
        <f t="shared" si="64"/>
        <v>0</v>
      </c>
      <c r="Q71" s="181">
        <f t="shared" si="64"/>
        <v>0</v>
      </c>
      <c r="R71" s="181">
        <f t="shared" si="64"/>
        <v>0</v>
      </c>
      <c r="S71" s="181">
        <f t="shared" si="64"/>
        <v>0</v>
      </c>
      <c r="T71" s="181">
        <f t="shared" si="64"/>
        <v>0</v>
      </c>
      <c r="U71" s="181">
        <f t="shared" si="64"/>
        <v>0</v>
      </c>
      <c r="V71" s="181">
        <f t="shared" si="64"/>
        <v>0</v>
      </c>
      <c r="W71" s="181">
        <f t="shared" si="64"/>
        <v>0</v>
      </c>
      <c r="X71" s="181">
        <f t="shared" si="64"/>
        <v>0</v>
      </c>
      <c r="Y71" s="181">
        <f t="shared" si="64"/>
        <v>0</v>
      </c>
      <c r="Z71" s="181">
        <f t="shared" si="64"/>
        <v>0</v>
      </c>
      <c r="AA71" s="181">
        <f t="shared" si="64"/>
        <v>0</v>
      </c>
      <c r="AB71" s="181">
        <f t="shared" si="64"/>
        <v>0</v>
      </c>
      <c r="AC71" s="181">
        <f t="shared" si="64"/>
        <v>0</v>
      </c>
      <c r="AD71" s="181">
        <f t="shared" si="64"/>
        <v>0</v>
      </c>
      <c r="AE71" s="181">
        <f t="shared" si="64"/>
        <v>0</v>
      </c>
      <c r="AF71" s="181">
        <f t="shared" si="64"/>
        <v>0</v>
      </c>
      <c r="AG71" s="181">
        <f t="shared" si="64"/>
        <v>0</v>
      </c>
      <c r="AH71" s="181">
        <f t="shared" si="64"/>
        <v>0</v>
      </c>
      <c r="AI71" s="181">
        <f t="shared" si="64"/>
        <v>0</v>
      </c>
      <c r="AJ71" s="181">
        <f t="shared" si="64"/>
        <v>0</v>
      </c>
      <c r="AK71" s="181">
        <f t="shared" si="64"/>
        <v>0</v>
      </c>
      <c r="AL71" s="181">
        <f t="shared" si="64"/>
        <v>0</v>
      </c>
      <c r="AM71" s="181">
        <f t="shared" si="64"/>
        <v>0</v>
      </c>
      <c r="AN71" s="181">
        <f t="shared" si="64"/>
        <v>0</v>
      </c>
      <c r="AO71" s="181">
        <f t="shared" si="64"/>
        <v>0</v>
      </c>
      <c r="AP71" s="181">
        <f t="shared" si="64"/>
        <v>0</v>
      </c>
      <c r="AQ71" s="181">
        <f t="shared" si="64"/>
        <v>0</v>
      </c>
      <c r="AR71" s="181">
        <f t="shared" si="64"/>
        <v>0</v>
      </c>
      <c r="AS71" s="181">
        <f t="shared" si="64"/>
        <v>0</v>
      </c>
      <c r="AT71" s="181">
        <f t="shared" si="64"/>
        <v>0</v>
      </c>
      <c r="AU71" s="181">
        <f t="shared" si="64"/>
        <v>0</v>
      </c>
      <c r="AV71" s="181">
        <f t="shared" si="64"/>
        <v>0</v>
      </c>
      <c r="AW71" s="181">
        <f t="shared" si="64"/>
        <v>0</v>
      </c>
      <c r="AX71" s="181">
        <f t="shared" si="64"/>
        <v>0</v>
      </c>
      <c r="AY71" s="198">
        <f t="shared" si="64"/>
        <v>0</v>
      </c>
      <c r="AZ71" s="181">
        <f t="shared" si="64"/>
        <v>0</v>
      </c>
      <c r="BA71" s="181">
        <f t="shared" si="64"/>
        <v>0</v>
      </c>
      <c r="BB71" s="181">
        <f t="shared" si="64"/>
        <v>0</v>
      </c>
      <c r="BC71" s="181">
        <f t="shared" si="64"/>
        <v>0</v>
      </c>
      <c r="BD71" s="181">
        <f t="shared" si="64"/>
        <v>0</v>
      </c>
      <c r="BE71" s="181">
        <f t="shared" si="64"/>
        <v>0</v>
      </c>
      <c r="BF71" s="181">
        <f t="shared" si="64"/>
        <v>0</v>
      </c>
      <c r="BG71" s="181">
        <f t="shared" si="64"/>
        <v>0</v>
      </c>
      <c r="BH71" s="181">
        <f t="shared" si="64"/>
        <v>0</v>
      </c>
      <c r="BI71" s="181">
        <f t="shared" si="64"/>
        <v>0</v>
      </c>
      <c r="BJ71" s="181">
        <f t="shared" si="64"/>
        <v>0</v>
      </c>
      <c r="BK71" s="181">
        <f t="shared" si="64"/>
        <v>0</v>
      </c>
      <c r="BL71" s="181">
        <f t="shared" si="64"/>
        <v>0</v>
      </c>
      <c r="BM71" s="181">
        <f t="shared" si="64"/>
        <v>0</v>
      </c>
      <c r="BN71" s="181">
        <f t="shared" si="64"/>
        <v>0</v>
      </c>
      <c r="BO71" s="181">
        <f t="shared" si="64"/>
        <v>0</v>
      </c>
      <c r="BP71" s="181">
        <f t="shared" si="64"/>
        <v>0</v>
      </c>
      <c r="BQ71" s="181">
        <f t="shared" si="64"/>
        <v>0</v>
      </c>
      <c r="BR71" s="181">
        <f t="shared" si="64"/>
        <v>0</v>
      </c>
      <c r="BS71" s="181">
        <f t="shared" si="64"/>
        <v>0</v>
      </c>
      <c r="BT71" s="181">
        <f t="shared" si="64"/>
        <v>0</v>
      </c>
      <c r="BU71" s="181">
        <f t="shared" si="64"/>
        <v>0</v>
      </c>
      <c r="BV71" s="181">
        <f t="shared" si="64"/>
        <v>0</v>
      </c>
      <c r="BW71" s="181">
        <f t="shared" si="64"/>
        <v>0</v>
      </c>
      <c r="BX71" s="181">
        <f t="shared" ref="BX71:DU71" si="65">MIN(BX69,MAX(BX66,0))</f>
        <v>0</v>
      </c>
      <c r="BY71" s="181">
        <f t="shared" si="65"/>
        <v>0</v>
      </c>
      <c r="BZ71" s="181">
        <f t="shared" si="65"/>
        <v>0</v>
      </c>
      <c r="CA71" s="181">
        <f t="shared" si="65"/>
        <v>0</v>
      </c>
      <c r="CB71" s="181">
        <f t="shared" si="65"/>
        <v>0</v>
      </c>
      <c r="CC71" s="181">
        <f t="shared" si="65"/>
        <v>0</v>
      </c>
      <c r="CD71" s="181">
        <f t="shared" si="65"/>
        <v>0</v>
      </c>
      <c r="CE71" s="181">
        <f t="shared" si="65"/>
        <v>0</v>
      </c>
      <c r="CF71" s="181">
        <f t="shared" si="65"/>
        <v>0</v>
      </c>
      <c r="CG71" s="181">
        <f t="shared" si="65"/>
        <v>0</v>
      </c>
      <c r="CH71" s="181">
        <f t="shared" si="65"/>
        <v>0</v>
      </c>
      <c r="CI71" s="181">
        <f t="shared" si="65"/>
        <v>0</v>
      </c>
      <c r="CJ71" s="181">
        <f t="shared" si="65"/>
        <v>0</v>
      </c>
      <c r="CK71" s="181">
        <f t="shared" si="65"/>
        <v>0</v>
      </c>
      <c r="CL71" s="181">
        <f t="shared" si="65"/>
        <v>0</v>
      </c>
      <c r="CM71" s="181">
        <f t="shared" si="65"/>
        <v>0</v>
      </c>
      <c r="CN71" s="181">
        <f t="shared" si="65"/>
        <v>0</v>
      </c>
      <c r="CO71" s="181">
        <f t="shared" si="65"/>
        <v>0</v>
      </c>
      <c r="CP71" s="181">
        <f t="shared" si="65"/>
        <v>0</v>
      </c>
      <c r="CQ71" s="181">
        <f t="shared" si="65"/>
        <v>0</v>
      </c>
      <c r="CR71" s="181">
        <f t="shared" si="65"/>
        <v>0</v>
      </c>
      <c r="CS71" s="181">
        <f t="shared" si="65"/>
        <v>0</v>
      </c>
      <c r="CT71" s="181">
        <f t="shared" si="65"/>
        <v>0</v>
      </c>
      <c r="CU71" s="181">
        <f t="shared" si="65"/>
        <v>0</v>
      </c>
      <c r="CV71" s="181">
        <f t="shared" si="65"/>
        <v>0</v>
      </c>
      <c r="CW71" s="181">
        <f t="shared" si="65"/>
        <v>0</v>
      </c>
      <c r="CX71" s="181">
        <f t="shared" si="65"/>
        <v>0</v>
      </c>
      <c r="CY71" s="181">
        <f t="shared" si="65"/>
        <v>0</v>
      </c>
      <c r="CZ71" s="181">
        <f t="shared" si="65"/>
        <v>0</v>
      </c>
      <c r="DA71" s="181">
        <f t="shared" si="65"/>
        <v>0</v>
      </c>
      <c r="DB71" s="181">
        <f t="shared" si="65"/>
        <v>0</v>
      </c>
      <c r="DC71" s="181">
        <f t="shared" si="65"/>
        <v>0</v>
      </c>
      <c r="DD71" s="181">
        <f t="shared" si="65"/>
        <v>0</v>
      </c>
      <c r="DE71" s="181">
        <f t="shared" si="65"/>
        <v>0</v>
      </c>
      <c r="DF71" s="181">
        <f t="shared" si="65"/>
        <v>0</v>
      </c>
      <c r="DG71" s="181">
        <f t="shared" si="65"/>
        <v>0</v>
      </c>
      <c r="DH71" s="181">
        <f t="shared" si="65"/>
        <v>0</v>
      </c>
      <c r="DI71" s="181">
        <f t="shared" si="65"/>
        <v>0</v>
      </c>
      <c r="DJ71" s="181">
        <f t="shared" si="65"/>
        <v>0</v>
      </c>
      <c r="DK71" s="181">
        <f t="shared" si="65"/>
        <v>0</v>
      </c>
      <c r="DL71" s="181">
        <f t="shared" si="65"/>
        <v>0</v>
      </c>
      <c r="DM71" s="181">
        <f t="shared" si="65"/>
        <v>0</v>
      </c>
      <c r="DN71" s="181">
        <f t="shared" si="65"/>
        <v>0</v>
      </c>
      <c r="DO71" s="181">
        <f t="shared" si="65"/>
        <v>0</v>
      </c>
      <c r="DP71" s="181">
        <f t="shared" si="65"/>
        <v>0</v>
      </c>
      <c r="DQ71" s="181">
        <f t="shared" si="65"/>
        <v>0</v>
      </c>
      <c r="DR71" s="181">
        <f t="shared" si="65"/>
        <v>0</v>
      </c>
      <c r="DS71" s="181">
        <f t="shared" si="65"/>
        <v>0</v>
      </c>
      <c r="DT71" s="181">
        <f t="shared" si="65"/>
        <v>0</v>
      </c>
      <c r="DU71" s="181">
        <f t="shared" si="65"/>
        <v>0</v>
      </c>
    </row>
    <row r="72" spans="1:125" x14ac:dyDescent="0.3">
      <c r="D72" s="141" t="s">
        <v>301</v>
      </c>
      <c r="J72" s="59"/>
      <c r="K72" s="181">
        <f>K69+K70-K71</f>
        <v>0</v>
      </c>
      <c r="L72" s="181">
        <f t="shared" ref="L72:BW72" si="66">L69+L70-L71</f>
        <v>0</v>
      </c>
      <c r="M72" s="181">
        <f t="shared" si="66"/>
        <v>0</v>
      </c>
      <c r="N72" s="181">
        <f t="shared" si="66"/>
        <v>0</v>
      </c>
      <c r="O72" s="181">
        <f t="shared" si="66"/>
        <v>0</v>
      </c>
      <c r="P72" s="181">
        <f t="shared" si="66"/>
        <v>0</v>
      </c>
      <c r="Q72" s="181">
        <f t="shared" si="66"/>
        <v>0</v>
      </c>
      <c r="R72" s="181">
        <f t="shared" si="66"/>
        <v>0</v>
      </c>
      <c r="S72" s="181">
        <f t="shared" si="66"/>
        <v>0</v>
      </c>
      <c r="T72" s="181">
        <f t="shared" si="66"/>
        <v>0</v>
      </c>
      <c r="U72" s="181">
        <f t="shared" si="66"/>
        <v>0</v>
      </c>
      <c r="V72" s="181">
        <f t="shared" si="66"/>
        <v>0</v>
      </c>
      <c r="W72" s="181">
        <f t="shared" si="66"/>
        <v>0</v>
      </c>
      <c r="X72" s="181">
        <f t="shared" si="66"/>
        <v>0</v>
      </c>
      <c r="Y72" s="181">
        <f t="shared" si="66"/>
        <v>0</v>
      </c>
      <c r="Z72" s="181">
        <f t="shared" si="66"/>
        <v>0</v>
      </c>
      <c r="AA72" s="181">
        <f t="shared" si="66"/>
        <v>0</v>
      </c>
      <c r="AB72" s="181">
        <f t="shared" si="66"/>
        <v>0</v>
      </c>
      <c r="AC72" s="181">
        <f t="shared" si="66"/>
        <v>0</v>
      </c>
      <c r="AD72" s="181">
        <f t="shared" si="66"/>
        <v>0</v>
      </c>
      <c r="AE72" s="181">
        <f t="shared" si="66"/>
        <v>0</v>
      </c>
      <c r="AF72" s="181">
        <f t="shared" si="66"/>
        <v>0</v>
      </c>
      <c r="AG72" s="181">
        <f t="shared" si="66"/>
        <v>0</v>
      </c>
      <c r="AH72" s="181">
        <f t="shared" si="66"/>
        <v>0</v>
      </c>
      <c r="AI72" s="181">
        <f t="shared" si="66"/>
        <v>0</v>
      </c>
      <c r="AJ72" s="181">
        <f t="shared" si="66"/>
        <v>0</v>
      </c>
      <c r="AK72" s="181">
        <f t="shared" si="66"/>
        <v>0</v>
      </c>
      <c r="AL72" s="181">
        <f t="shared" si="66"/>
        <v>0</v>
      </c>
      <c r="AM72" s="181">
        <f t="shared" si="66"/>
        <v>0</v>
      </c>
      <c r="AN72" s="181">
        <f t="shared" si="66"/>
        <v>0</v>
      </c>
      <c r="AO72" s="181">
        <f t="shared" si="66"/>
        <v>0</v>
      </c>
      <c r="AP72" s="181">
        <f t="shared" si="66"/>
        <v>0</v>
      </c>
      <c r="AQ72" s="181">
        <f t="shared" si="66"/>
        <v>0</v>
      </c>
      <c r="AR72" s="181">
        <f t="shared" si="66"/>
        <v>0</v>
      </c>
      <c r="AS72" s="181">
        <f t="shared" si="66"/>
        <v>0</v>
      </c>
      <c r="AT72" s="181">
        <f t="shared" si="66"/>
        <v>0</v>
      </c>
      <c r="AU72" s="181">
        <f t="shared" si="66"/>
        <v>0</v>
      </c>
      <c r="AV72" s="181">
        <f t="shared" si="66"/>
        <v>0</v>
      </c>
      <c r="AW72" s="181">
        <f t="shared" si="66"/>
        <v>0</v>
      </c>
      <c r="AX72" s="181">
        <f t="shared" si="66"/>
        <v>0</v>
      </c>
      <c r="AY72" s="198">
        <f t="shared" si="66"/>
        <v>0</v>
      </c>
      <c r="AZ72" s="181">
        <f t="shared" si="66"/>
        <v>0</v>
      </c>
      <c r="BA72" s="181">
        <f t="shared" si="66"/>
        <v>0</v>
      </c>
      <c r="BB72" s="181">
        <f t="shared" si="66"/>
        <v>0</v>
      </c>
      <c r="BC72" s="181">
        <f t="shared" si="66"/>
        <v>0</v>
      </c>
      <c r="BD72" s="181">
        <f t="shared" si="66"/>
        <v>0</v>
      </c>
      <c r="BE72" s="181">
        <f t="shared" si="66"/>
        <v>0</v>
      </c>
      <c r="BF72" s="181">
        <f t="shared" si="66"/>
        <v>0</v>
      </c>
      <c r="BG72" s="181">
        <f t="shared" si="66"/>
        <v>0</v>
      </c>
      <c r="BH72" s="181">
        <f t="shared" si="66"/>
        <v>0</v>
      </c>
      <c r="BI72" s="181">
        <f t="shared" si="66"/>
        <v>0</v>
      </c>
      <c r="BJ72" s="181">
        <f t="shared" si="66"/>
        <v>0</v>
      </c>
      <c r="BK72" s="181">
        <f t="shared" si="66"/>
        <v>0</v>
      </c>
      <c r="BL72" s="181">
        <f t="shared" si="66"/>
        <v>0</v>
      </c>
      <c r="BM72" s="181">
        <f t="shared" si="66"/>
        <v>0</v>
      </c>
      <c r="BN72" s="181">
        <f t="shared" si="66"/>
        <v>0</v>
      </c>
      <c r="BO72" s="181">
        <f t="shared" si="66"/>
        <v>0</v>
      </c>
      <c r="BP72" s="181">
        <f t="shared" si="66"/>
        <v>0</v>
      </c>
      <c r="BQ72" s="181">
        <f t="shared" si="66"/>
        <v>0</v>
      </c>
      <c r="BR72" s="181">
        <f t="shared" si="66"/>
        <v>0</v>
      </c>
      <c r="BS72" s="181">
        <f t="shared" si="66"/>
        <v>0</v>
      </c>
      <c r="BT72" s="181">
        <f t="shared" si="66"/>
        <v>0</v>
      </c>
      <c r="BU72" s="181">
        <f t="shared" si="66"/>
        <v>0</v>
      </c>
      <c r="BV72" s="181">
        <f t="shared" si="66"/>
        <v>0</v>
      </c>
      <c r="BW72" s="181">
        <f t="shared" si="66"/>
        <v>0</v>
      </c>
      <c r="BX72" s="181">
        <f t="shared" ref="BX72:DU72" si="67">BX69+BX70-BX71</f>
        <v>0</v>
      </c>
      <c r="BY72" s="181">
        <f t="shared" si="67"/>
        <v>0</v>
      </c>
      <c r="BZ72" s="181">
        <f t="shared" si="67"/>
        <v>0</v>
      </c>
      <c r="CA72" s="181">
        <f t="shared" si="67"/>
        <v>0</v>
      </c>
      <c r="CB72" s="181">
        <f t="shared" si="67"/>
        <v>0</v>
      </c>
      <c r="CC72" s="181">
        <f t="shared" si="67"/>
        <v>0</v>
      </c>
      <c r="CD72" s="181">
        <f t="shared" si="67"/>
        <v>0</v>
      </c>
      <c r="CE72" s="181">
        <f t="shared" si="67"/>
        <v>0</v>
      </c>
      <c r="CF72" s="181">
        <f t="shared" si="67"/>
        <v>0</v>
      </c>
      <c r="CG72" s="181">
        <f t="shared" si="67"/>
        <v>0</v>
      </c>
      <c r="CH72" s="181">
        <f t="shared" si="67"/>
        <v>0</v>
      </c>
      <c r="CI72" s="181">
        <f t="shared" si="67"/>
        <v>0</v>
      </c>
      <c r="CJ72" s="181">
        <f t="shared" si="67"/>
        <v>0</v>
      </c>
      <c r="CK72" s="181">
        <f t="shared" si="67"/>
        <v>0</v>
      </c>
      <c r="CL72" s="181">
        <f t="shared" si="67"/>
        <v>0</v>
      </c>
      <c r="CM72" s="181">
        <f t="shared" si="67"/>
        <v>0</v>
      </c>
      <c r="CN72" s="181">
        <f t="shared" si="67"/>
        <v>0</v>
      </c>
      <c r="CO72" s="181">
        <f t="shared" si="67"/>
        <v>0</v>
      </c>
      <c r="CP72" s="181">
        <f t="shared" si="67"/>
        <v>0</v>
      </c>
      <c r="CQ72" s="181">
        <f t="shared" si="67"/>
        <v>0</v>
      </c>
      <c r="CR72" s="181">
        <f t="shared" si="67"/>
        <v>0</v>
      </c>
      <c r="CS72" s="181">
        <f t="shared" si="67"/>
        <v>0</v>
      </c>
      <c r="CT72" s="181">
        <f t="shared" si="67"/>
        <v>0</v>
      </c>
      <c r="CU72" s="181">
        <f t="shared" si="67"/>
        <v>0</v>
      </c>
      <c r="CV72" s="181">
        <f t="shared" si="67"/>
        <v>0</v>
      </c>
      <c r="CW72" s="181">
        <f t="shared" si="67"/>
        <v>0</v>
      </c>
      <c r="CX72" s="181">
        <f t="shared" si="67"/>
        <v>0</v>
      </c>
      <c r="CY72" s="181">
        <f t="shared" si="67"/>
        <v>0</v>
      </c>
      <c r="CZ72" s="181">
        <f t="shared" si="67"/>
        <v>0</v>
      </c>
      <c r="DA72" s="181">
        <f t="shared" si="67"/>
        <v>0</v>
      </c>
      <c r="DB72" s="181">
        <f t="shared" si="67"/>
        <v>0</v>
      </c>
      <c r="DC72" s="181">
        <f t="shared" si="67"/>
        <v>0</v>
      </c>
      <c r="DD72" s="181">
        <f t="shared" si="67"/>
        <v>0</v>
      </c>
      <c r="DE72" s="181">
        <f t="shared" si="67"/>
        <v>0</v>
      </c>
      <c r="DF72" s="181">
        <f t="shared" si="67"/>
        <v>0</v>
      </c>
      <c r="DG72" s="181">
        <f t="shared" si="67"/>
        <v>0</v>
      </c>
      <c r="DH72" s="181">
        <f t="shared" si="67"/>
        <v>0</v>
      </c>
      <c r="DI72" s="181">
        <f t="shared" si="67"/>
        <v>0</v>
      </c>
      <c r="DJ72" s="181">
        <f t="shared" si="67"/>
        <v>0</v>
      </c>
      <c r="DK72" s="181">
        <f t="shared" si="67"/>
        <v>0</v>
      </c>
      <c r="DL72" s="181">
        <f t="shared" si="67"/>
        <v>0</v>
      </c>
      <c r="DM72" s="181">
        <f t="shared" si="67"/>
        <v>0</v>
      </c>
      <c r="DN72" s="181">
        <f t="shared" si="67"/>
        <v>0</v>
      </c>
      <c r="DO72" s="181">
        <f t="shared" si="67"/>
        <v>0</v>
      </c>
      <c r="DP72" s="181">
        <f t="shared" si="67"/>
        <v>0</v>
      </c>
      <c r="DQ72" s="181">
        <f t="shared" si="67"/>
        <v>0</v>
      </c>
      <c r="DR72" s="181">
        <f t="shared" si="67"/>
        <v>0</v>
      </c>
      <c r="DS72" s="181">
        <f t="shared" si="67"/>
        <v>0</v>
      </c>
      <c r="DT72" s="181">
        <f t="shared" si="67"/>
        <v>0</v>
      </c>
      <c r="DU72" s="181">
        <f t="shared" si="67"/>
        <v>0</v>
      </c>
    </row>
    <row r="73" spans="1:125" x14ac:dyDescent="0.3">
      <c r="D73" s="141"/>
      <c r="J73" s="59"/>
      <c r="K73" s="181"/>
      <c r="L73" s="181"/>
      <c r="M73" s="181"/>
      <c r="N73" s="181"/>
      <c r="O73" s="181"/>
      <c r="P73" s="181"/>
      <c r="Q73" s="181"/>
      <c r="R73" s="181"/>
      <c r="S73" s="181"/>
      <c r="T73" s="181"/>
      <c r="U73" s="181"/>
      <c r="V73" s="181"/>
      <c r="W73" s="181"/>
      <c r="X73" s="181"/>
      <c r="Y73" s="181"/>
      <c r="Z73" s="181"/>
      <c r="AA73" s="181"/>
      <c r="AB73" s="181"/>
      <c r="AC73" s="181"/>
      <c r="AD73" s="181"/>
      <c r="AE73" s="181"/>
      <c r="AF73" s="181"/>
      <c r="AG73" s="181"/>
      <c r="AH73" s="181"/>
      <c r="AI73" s="181"/>
      <c r="AJ73" s="181"/>
      <c r="AK73" s="181"/>
      <c r="AL73" s="181"/>
      <c r="AM73" s="181"/>
      <c r="AN73" s="181"/>
      <c r="AO73" s="181"/>
      <c r="AP73" s="181"/>
      <c r="AQ73" s="181"/>
      <c r="AR73" s="181"/>
      <c r="AS73" s="181"/>
      <c r="AT73" s="181"/>
      <c r="AU73" s="181"/>
      <c r="AV73" s="181"/>
      <c r="AW73" s="181"/>
      <c r="AX73" s="181"/>
      <c r="AZ73" s="181"/>
      <c r="BA73" s="181"/>
      <c r="BB73" s="181"/>
      <c r="BC73" s="181"/>
      <c r="BD73" s="181"/>
      <c r="BE73" s="181"/>
      <c r="BF73" s="181"/>
      <c r="BG73" s="181"/>
      <c r="BH73" s="181"/>
      <c r="BI73" s="181"/>
      <c r="BJ73" s="181"/>
      <c r="BK73" s="181"/>
      <c r="BL73" s="181"/>
      <c r="BM73" s="181"/>
      <c r="BN73" s="181"/>
      <c r="BO73" s="181"/>
      <c r="BP73" s="181"/>
      <c r="BQ73" s="181"/>
      <c r="BR73" s="181"/>
      <c r="BS73" s="181"/>
      <c r="BT73" s="181"/>
      <c r="BU73" s="181"/>
      <c r="BV73" s="181"/>
      <c r="BW73" s="181"/>
      <c r="BX73" s="181"/>
      <c r="BY73" s="181"/>
      <c r="BZ73" s="181"/>
      <c r="CA73" s="181"/>
      <c r="CB73" s="181"/>
      <c r="CC73" s="181"/>
      <c r="CD73" s="181"/>
      <c r="CE73" s="181"/>
      <c r="CF73" s="181"/>
      <c r="CG73" s="181"/>
      <c r="CH73" s="181"/>
      <c r="CI73" s="181"/>
      <c r="CJ73" s="181"/>
      <c r="CK73" s="181"/>
      <c r="CL73" s="181"/>
      <c r="CM73" s="181"/>
      <c r="CN73" s="181"/>
      <c r="CO73" s="181"/>
      <c r="CP73" s="181"/>
      <c r="CQ73" s="181"/>
      <c r="CR73" s="181"/>
      <c r="CS73" s="181"/>
      <c r="CT73" s="181"/>
      <c r="CU73" s="181"/>
      <c r="CV73" s="181"/>
      <c r="CW73" s="181"/>
      <c r="CX73" s="181"/>
      <c r="CY73" s="181"/>
      <c r="CZ73" s="181"/>
      <c r="DA73" s="181"/>
      <c r="DB73" s="181"/>
      <c r="DC73" s="181"/>
      <c r="DD73" s="181"/>
      <c r="DE73" s="181"/>
      <c r="DF73" s="181"/>
      <c r="DG73" s="181"/>
      <c r="DH73" s="181"/>
      <c r="DI73" s="181"/>
      <c r="DJ73" s="181"/>
      <c r="DK73" s="181"/>
      <c r="DL73" s="181"/>
      <c r="DM73" s="181"/>
      <c r="DN73" s="181"/>
      <c r="DO73" s="181"/>
      <c r="DP73" s="181"/>
      <c r="DQ73" s="181"/>
      <c r="DR73" s="181"/>
      <c r="DS73" s="181"/>
      <c r="DT73" s="181"/>
      <c r="DU73" s="181"/>
    </row>
    <row r="74" spans="1:125" x14ac:dyDescent="0.3">
      <c r="D74" s="148" t="s">
        <v>721</v>
      </c>
      <c r="J74" s="59"/>
      <c r="K74" s="181">
        <f>K66+K70-K71</f>
        <v>0</v>
      </c>
      <c r="L74" s="181">
        <f t="shared" ref="L74:BW74" si="68">L66+L70-L71</f>
        <v>0</v>
      </c>
      <c r="M74" s="181">
        <f t="shared" si="68"/>
        <v>0</v>
      </c>
      <c r="N74" s="181">
        <f t="shared" si="68"/>
        <v>0</v>
      </c>
      <c r="O74" s="181">
        <f t="shared" si="68"/>
        <v>0</v>
      </c>
      <c r="P74" s="181">
        <f t="shared" si="68"/>
        <v>0</v>
      </c>
      <c r="Q74" s="181">
        <f t="shared" si="68"/>
        <v>0</v>
      </c>
      <c r="R74" s="181">
        <f t="shared" si="68"/>
        <v>0</v>
      </c>
      <c r="S74" s="181">
        <f t="shared" si="68"/>
        <v>0</v>
      </c>
      <c r="T74" s="181">
        <f t="shared" si="68"/>
        <v>0</v>
      </c>
      <c r="U74" s="181">
        <f t="shared" si="68"/>
        <v>0</v>
      </c>
      <c r="V74" s="181">
        <f t="shared" si="68"/>
        <v>0</v>
      </c>
      <c r="W74" s="181">
        <f t="shared" si="68"/>
        <v>0</v>
      </c>
      <c r="X74" s="181">
        <f t="shared" si="68"/>
        <v>0</v>
      </c>
      <c r="Y74" s="181">
        <f t="shared" si="68"/>
        <v>0</v>
      </c>
      <c r="Z74" s="181">
        <f t="shared" si="68"/>
        <v>0</v>
      </c>
      <c r="AA74" s="181">
        <f t="shared" si="68"/>
        <v>0</v>
      </c>
      <c r="AB74" s="181">
        <f t="shared" si="68"/>
        <v>0</v>
      </c>
      <c r="AC74" s="181">
        <f t="shared" si="68"/>
        <v>0</v>
      </c>
      <c r="AD74" s="181">
        <f t="shared" si="68"/>
        <v>0</v>
      </c>
      <c r="AE74" s="181">
        <f t="shared" si="68"/>
        <v>0</v>
      </c>
      <c r="AF74" s="181">
        <f t="shared" si="68"/>
        <v>0</v>
      </c>
      <c r="AG74" s="181">
        <f t="shared" si="68"/>
        <v>0</v>
      </c>
      <c r="AH74" s="181">
        <f t="shared" si="68"/>
        <v>0</v>
      </c>
      <c r="AI74" s="181">
        <f t="shared" si="68"/>
        <v>0</v>
      </c>
      <c r="AJ74" s="181">
        <f t="shared" si="68"/>
        <v>0</v>
      </c>
      <c r="AK74" s="181">
        <f t="shared" si="68"/>
        <v>0</v>
      </c>
      <c r="AL74" s="181">
        <f t="shared" si="68"/>
        <v>0</v>
      </c>
      <c r="AM74" s="181">
        <f t="shared" si="68"/>
        <v>0</v>
      </c>
      <c r="AN74" s="181">
        <f t="shared" si="68"/>
        <v>0</v>
      </c>
      <c r="AO74" s="181">
        <f t="shared" si="68"/>
        <v>0</v>
      </c>
      <c r="AP74" s="181">
        <f t="shared" si="68"/>
        <v>0</v>
      </c>
      <c r="AQ74" s="181">
        <f t="shared" si="68"/>
        <v>0</v>
      </c>
      <c r="AR74" s="181">
        <f t="shared" si="68"/>
        <v>0</v>
      </c>
      <c r="AS74" s="181">
        <f t="shared" si="68"/>
        <v>0</v>
      </c>
      <c r="AT74" s="181">
        <f t="shared" si="68"/>
        <v>0</v>
      </c>
      <c r="AU74" s="181">
        <f t="shared" si="68"/>
        <v>0</v>
      </c>
      <c r="AV74" s="181">
        <f t="shared" si="68"/>
        <v>0</v>
      </c>
      <c r="AW74" s="181">
        <f t="shared" si="68"/>
        <v>0</v>
      </c>
      <c r="AX74" s="181">
        <f t="shared" si="68"/>
        <v>0</v>
      </c>
      <c r="AY74" s="198">
        <f t="shared" si="68"/>
        <v>10772000</v>
      </c>
      <c r="AZ74" s="181">
        <f t="shared" si="68"/>
        <v>10771999.999999985</v>
      </c>
      <c r="BA74" s="181">
        <f t="shared" si="68"/>
        <v>10772000.000000007</v>
      </c>
      <c r="BB74" s="181">
        <f t="shared" si="68"/>
        <v>10771999.999999978</v>
      </c>
      <c r="BC74" s="181">
        <f t="shared" si="68"/>
        <v>10691688.854140341</v>
      </c>
      <c r="BD74" s="181">
        <f t="shared" si="68"/>
        <v>10689785.328758866</v>
      </c>
      <c r="BE74" s="181">
        <f t="shared" si="68"/>
        <v>10565859.605625615</v>
      </c>
      <c r="BF74" s="181">
        <f t="shared" si="68"/>
        <v>10559804.13640365</v>
      </c>
      <c r="BG74" s="181">
        <f t="shared" si="68"/>
        <v>10560642.707595021</v>
      </c>
      <c r="BH74" s="181">
        <f t="shared" si="68"/>
        <v>10554433.989585698</v>
      </c>
      <c r="BI74" s="181">
        <f t="shared" si="68"/>
        <v>10440601.366393462</v>
      </c>
      <c r="BJ74" s="181">
        <f t="shared" si="68"/>
        <v>10430866.378585279</v>
      </c>
      <c r="BK74" s="181">
        <f t="shared" si="68"/>
        <v>10286166.105280131</v>
      </c>
      <c r="BL74" s="181">
        <f t="shared" si="68"/>
        <v>10274650.927158028</v>
      </c>
      <c r="BM74" s="181">
        <f t="shared" si="68"/>
        <v>10276616.387735158</v>
      </c>
      <c r="BN74" s="181">
        <f t="shared" si="68"/>
        <v>10262064.265497088</v>
      </c>
      <c r="BO74" s="181">
        <f t="shared" si="68"/>
        <v>10140568.278854474</v>
      </c>
      <c r="BP74" s="181">
        <f t="shared" si="68"/>
        <v>10122019.680629566</v>
      </c>
      <c r="BQ74" s="181">
        <f t="shared" si="68"/>
        <v>9689200.3699444085</v>
      </c>
      <c r="BR74" s="181">
        <f t="shared" si="68"/>
        <v>9657392.6310815066</v>
      </c>
      <c r="BS74" s="181">
        <f t="shared" si="68"/>
        <v>9655644.4340838939</v>
      </c>
      <c r="BT74" s="181">
        <f t="shared" si="68"/>
        <v>9629184.7050925493</v>
      </c>
      <c r="BU74" s="181">
        <f t="shared" si="68"/>
        <v>9500692.9259086996</v>
      </c>
      <c r="BV74" s="181">
        <f t="shared" si="68"/>
        <v>9463347.6938779056</v>
      </c>
      <c r="BW74" s="181">
        <f t="shared" si="68"/>
        <v>9000199.4528291821</v>
      </c>
      <c r="BX74" s="181">
        <f t="shared" ref="BX74:DU74" si="69">BX66+BX70-BX71</f>
        <v>8948151.9940405488</v>
      </c>
      <c r="BY74" s="181">
        <f t="shared" si="69"/>
        <v>8955359.6104816496</v>
      </c>
      <c r="BZ74" s="181">
        <f t="shared" si="69"/>
        <v>8901994.9606297612</v>
      </c>
      <c r="CA74" s="181">
        <f t="shared" si="69"/>
        <v>8755033.0141276568</v>
      </c>
      <c r="CB74" s="181">
        <f t="shared" si="69"/>
        <v>8707227.0986468345</v>
      </c>
      <c r="CC74" s="181">
        <f t="shared" si="69"/>
        <v>8211644.8069825172</v>
      </c>
      <c r="CD74" s="181">
        <f t="shared" si="69"/>
        <v>8136433.1915410906</v>
      </c>
      <c r="CE74" s="181">
        <f t="shared" si="69"/>
        <v>8146848.6179352999</v>
      </c>
      <c r="CF74" s="181">
        <f t="shared" si="69"/>
        <v>8069733.5845360607</v>
      </c>
      <c r="CG74" s="181">
        <f t="shared" si="69"/>
        <v>7926164.0501246899</v>
      </c>
      <c r="CH74" s="181">
        <f t="shared" si="69"/>
        <v>7842566.3056964129</v>
      </c>
      <c r="CI74" s="181">
        <f t="shared" si="69"/>
        <v>7293126.017205283</v>
      </c>
      <c r="CJ74" s="181">
        <f t="shared" si="69"/>
        <v>7210670.1531506479</v>
      </c>
      <c r="CK74" s="181">
        <f t="shared" si="69"/>
        <v>7224744.0778814405</v>
      </c>
      <c r="CL74" s="181">
        <f t="shared" si="69"/>
        <v>7120541.7980515361</v>
      </c>
      <c r="CM74" s="181">
        <f t="shared" si="69"/>
        <v>6968863.0820694566</v>
      </c>
      <c r="CN74" s="181">
        <f t="shared" si="69"/>
        <v>6857144.1798941642</v>
      </c>
      <c r="CO74" s="181">
        <f t="shared" si="69"/>
        <v>6289790.9901006371</v>
      </c>
      <c r="CP74" s="181">
        <f t="shared" si="69"/>
        <v>6158124.0318207294</v>
      </c>
      <c r="CQ74" s="181">
        <f t="shared" si="69"/>
        <v>6150887.4350248128</v>
      </c>
      <c r="CR74" s="181">
        <f t="shared" si="69"/>
        <v>6041358.3657560647</v>
      </c>
      <c r="CS74" s="181">
        <f t="shared" si="69"/>
        <v>5881172.2353624403</v>
      </c>
      <c r="CT74" s="181">
        <f t="shared" si="69"/>
        <v>5737501.9125777632</v>
      </c>
      <c r="CU74" s="181">
        <f t="shared" si="69"/>
        <v>5130493.102159664</v>
      </c>
      <c r="CV74" s="181">
        <f t="shared" si="69"/>
        <v>4964771.2333861887</v>
      </c>
      <c r="CW74" s="181">
        <f t="shared" si="69"/>
        <v>0</v>
      </c>
      <c r="CX74" s="181">
        <f t="shared" si="69"/>
        <v>0</v>
      </c>
      <c r="CY74" s="181">
        <f t="shared" si="69"/>
        <v>0</v>
      </c>
      <c r="CZ74" s="181">
        <f t="shared" si="69"/>
        <v>0</v>
      </c>
      <c r="DA74" s="181">
        <f t="shared" si="69"/>
        <v>0</v>
      </c>
      <c r="DB74" s="181">
        <f t="shared" si="69"/>
        <v>0</v>
      </c>
      <c r="DC74" s="181">
        <f t="shared" si="69"/>
        <v>0</v>
      </c>
      <c r="DD74" s="181">
        <f t="shared" si="69"/>
        <v>0</v>
      </c>
      <c r="DE74" s="181">
        <f t="shared" si="69"/>
        <v>0</v>
      </c>
      <c r="DF74" s="181">
        <f t="shared" si="69"/>
        <v>0</v>
      </c>
      <c r="DG74" s="181">
        <f t="shared" si="69"/>
        <v>0</v>
      </c>
      <c r="DH74" s="181">
        <f t="shared" si="69"/>
        <v>0</v>
      </c>
      <c r="DI74" s="181">
        <f t="shared" si="69"/>
        <v>0</v>
      </c>
      <c r="DJ74" s="181">
        <f t="shared" si="69"/>
        <v>0</v>
      </c>
      <c r="DK74" s="181">
        <f t="shared" si="69"/>
        <v>0</v>
      </c>
      <c r="DL74" s="181">
        <f t="shared" si="69"/>
        <v>0</v>
      </c>
      <c r="DM74" s="181">
        <f t="shared" si="69"/>
        <v>0</v>
      </c>
      <c r="DN74" s="181">
        <f t="shared" si="69"/>
        <v>0</v>
      </c>
      <c r="DO74" s="181">
        <f t="shared" si="69"/>
        <v>0</v>
      </c>
      <c r="DP74" s="181">
        <f t="shared" si="69"/>
        <v>0</v>
      </c>
      <c r="DQ74" s="181">
        <f t="shared" si="69"/>
        <v>0</v>
      </c>
      <c r="DR74" s="181">
        <f t="shared" si="69"/>
        <v>0</v>
      </c>
      <c r="DS74" s="181">
        <f t="shared" si="69"/>
        <v>0</v>
      </c>
      <c r="DT74" s="181">
        <f t="shared" si="69"/>
        <v>0</v>
      </c>
      <c r="DU74" s="181">
        <f t="shared" si="69"/>
        <v>0</v>
      </c>
    </row>
    <row r="75" spans="1:125" s="150" customFormat="1" x14ac:dyDescent="0.3">
      <c r="A75" s="149"/>
      <c r="D75" s="174" t="s">
        <v>338</v>
      </c>
      <c r="F75" s="172">
        <f>'Tax Assumptions'!C3</f>
        <v>0.2</v>
      </c>
      <c r="J75" s="152"/>
      <c r="K75" s="186">
        <f>K74*$F$75</f>
        <v>0</v>
      </c>
      <c r="L75" s="186">
        <f t="shared" ref="L75:BW75" si="70">L74*$F$75</f>
        <v>0</v>
      </c>
      <c r="M75" s="186">
        <f t="shared" si="70"/>
        <v>0</v>
      </c>
      <c r="N75" s="186">
        <f t="shared" si="70"/>
        <v>0</v>
      </c>
      <c r="O75" s="186">
        <f t="shared" si="70"/>
        <v>0</v>
      </c>
      <c r="P75" s="186">
        <f t="shared" si="70"/>
        <v>0</v>
      </c>
      <c r="Q75" s="186">
        <f t="shared" si="70"/>
        <v>0</v>
      </c>
      <c r="R75" s="186">
        <f t="shared" si="70"/>
        <v>0</v>
      </c>
      <c r="S75" s="186">
        <f t="shared" si="70"/>
        <v>0</v>
      </c>
      <c r="T75" s="186">
        <f t="shared" si="70"/>
        <v>0</v>
      </c>
      <c r="U75" s="186">
        <f t="shared" si="70"/>
        <v>0</v>
      </c>
      <c r="V75" s="186">
        <f t="shared" si="70"/>
        <v>0</v>
      </c>
      <c r="W75" s="186">
        <f t="shared" si="70"/>
        <v>0</v>
      </c>
      <c r="X75" s="186">
        <f t="shared" si="70"/>
        <v>0</v>
      </c>
      <c r="Y75" s="186">
        <f t="shared" si="70"/>
        <v>0</v>
      </c>
      <c r="Z75" s="186">
        <f t="shared" si="70"/>
        <v>0</v>
      </c>
      <c r="AA75" s="186">
        <f t="shared" si="70"/>
        <v>0</v>
      </c>
      <c r="AB75" s="186">
        <f t="shared" si="70"/>
        <v>0</v>
      </c>
      <c r="AC75" s="186">
        <f t="shared" si="70"/>
        <v>0</v>
      </c>
      <c r="AD75" s="186">
        <f t="shared" si="70"/>
        <v>0</v>
      </c>
      <c r="AE75" s="186">
        <f t="shared" si="70"/>
        <v>0</v>
      </c>
      <c r="AF75" s="186">
        <f t="shared" si="70"/>
        <v>0</v>
      </c>
      <c r="AG75" s="186">
        <f t="shared" si="70"/>
        <v>0</v>
      </c>
      <c r="AH75" s="186">
        <f t="shared" si="70"/>
        <v>0</v>
      </c>
      <c r="AI75" s="186">
        <f t="shared" si="70"/>
        <v>0</v>
      </c>
      <c r="AJ75" s="186">
        <f t="shared" si="70"/>
        <v>0</v>
      </c>
      <c r="AK75" s="186">
        <f t="shared" si="70"/>
        <v>0</v>
      </c>
      <c r="AL75" s="186">
        <f t="shared" si="70"/>
        <v>0</v>
      </c>
      <c r="AM75" s="186">
        <f t="shared" si="70"/>
        <v>0</v>
      </c>
      <c r="AN75" s="186">
        <f t="shared" si="70"/>
        <v>0</v>
      </c>
      <c r="AO75" s="186">
        <f t="shared" si="70"/>
        <v>0</v>
      </c>
      <c r="AP75" s="186">
        <f t="shared" si="70"/>
        <v>0</v>
      </c>
      <c r="AQ75" s="186">
        <f t="shared" si="70"/>
        <v>0</v>
      </c>
      <c r="AR75" s="186">
        <f t="shared" si="70"/>
        <v>0</v>
      </c>
      <c r="AS75" s="186">
        <f t="shared" si="70"/>
        <v>0</v>
      </c>
      <c r="AT75" s="186">
        <f t="shared" si="70"/>
        <v>0</v>
      </c>
      <c r="AU75" s="186">
        <f t="shared" si="70"/>
        <v>0</v>
      </c>
      <c r="AV75" s="186">
        <f t="shared" si="70"/>
        <v>0</v>
      </c>
      <c r="AW75" s="186">
        <f t="shared" si="70"/>
        <v>0</v>
      </c>
      <c r="AX75" s="186">
        <f t="shared" si="70"/>
        <v>0</v>
      </c>
      <c r="AY75" s="198">
        <f t="shared" si="70"/>
        <v>2154400</v>
      </c>
      <c r="AZ75" s="186">
        <f t="shared" si="70"/>
        <v>2154399.9999999972</v>
      </c>
      <c r="BA75" s="186">
        <f t="shared" si="70"/>
        <v>2154400.0000000014</v>
      </c>
      <c r="BB75" s="186">
        <f t="shared" si="70"/>
        <v>2154399.9999999958</v>
      </c>
      <c r="BC75" s="186">
        <f t="shared" si="70"/>
        <v>2138337.7708280683</v>
      </c>
      <c r="BD75" s="186">
        <f t="shared" si="70"/>
        <v>2137957.0657517733</v>
      </c>
      <c r="BE75" s="186">
        <f t="shared" si="70"/>
        <v>2113171.9211251228</v>
      </c>
      <c r="BF75" s="186">
        <f t="shared" si="70"/>
        <v>2111960.82728073</v>
      </c>
      <c r="BG75" s="186">
        <f t="shared" si="70"/>
        <v>2112128.5415190044</v>
      </c>
      <c r="BH75" s="186">
        <f t="shared" si="70"/>
        <v>2110886.7979171397</v>
      </c>
      <c r="BI75" s="186">
        <f t="shared" si="70"/>
        <v>2088120.2732786925</v>
      </c>
      <c r="BJ75" s="186">
        <f t="shared" si="70"/>
        <v>2086173.2757170559</v>
      </c>
      <c r="BK75" s="186">
        <f t="shared" si="70"/>
        <v>2057233.2210560264</v>
      </c>
      <c r="BL75" s="186">
        <f t="shared" si="70"/>
        <v>2054930.1854316057</v>
      </c>
      <c r="BM75" s="186">
        <f t="shared" si="70"/>
        <v>2055323.2775470316</v>
      </c>
      <c r="BN75" s="186">
        <f t="shared" si="70"/>
        <v>2052412.8530994179</v>
      </c>
      <c r="BO75" s="186">
        <f t="shared" si="70"/>
        <v>2028113.6557708951</v>
      </c>
      <c r="BP75" s="186">
        <f t="shared" si="70"/>
        <v>2024403.9361259134</v>
      </c>
      <c r="BQ75" s="186">
        <f t="shared" si="70"/>
        <v>1937840.0739888819</v>
      </c>
      <c r="BR75" s="186">
        <f t="shared" si="70"/>
        <v>1931478.5262163014</v>
      </c>
      <c r="BS75" s="186">
        <f t="shared" si="70"/>
        <v>1931128.8868167789</v>
      </c>
      <c r="BT75" s="186">
        <f t="shared" si="70"/>
        <v>1925836.9410185099</v>
      </c>
      <c r="BU75" s="186">
        <f t="shared" si="70"/>
        <v>1900138.5851817401</v>
      </c>
      <c r="BV75" s="186">
        <f t="shared" si="70"/>
        <v>1892669.5387755812</v>
      </c>
      <c r="BW75" s="186">
        <f t="shared" si="70"/>
        <v>1800039.8905658366</v>
      </c>
      <c r="BX75" s="186">
        <f t="shared" ref="BX75:DU75" si="71">BX74*$F$75</f>
        <v>1789630.3988081098</v>
      </c>
      <c r="BY75" s="186">
        <f t="shared" si="71"/>
        <v>1791071.92209633</v>
      </c>
      <c r="BZ75" s="186">
        <f t="shared" si="71"/>
        <v>1780398.9921259524</v>
      </c>
      <c r="CA75" s="186">
        <f t="shared" si="71"/>
        <v>1751006.6028255315</v>
      </c>
      <c r="CB75" s="186">
        <f t="shared" si="71"/>
        <v>1741445.4197293669</v>
      </c>
      <c r="CC75" s="186">
        <f t="shared" si="71"/>
        <v>1642328.9613965035</v>
      </c>
      <c r="CD75" s="186">
        <f t="shared" si="71"/>
        <v>1627286.6383082182</v>
      </c>
      <c r="CE75" s="186">
        <f t="shared" si="71"/>
        <v>1629369.7235870601</v>
      </c>
      <c r="CF75" s="186">
        <f t="shared" si="71"/>
        <v>1613946.7169072123</v>
      </c>
      <c r="CG75" s="186">
        <f t="shared" si="71"/>
        <v>1585232.8100249381</v>
      </c>
      <c r="CH75" s="186">
        <f t="shared" si="71"/>
        <v>1568513.2611392827</v>
      </c>
      <c r="CI75" s="186">
        <f t="shared" si="71"/>
        <v>1458625.2034410567</v>
      </c>
      <c r="CJ75" s="186">
        <f t="shared" si="71"/>
        <v>1442134.0306301296</v>
      </c>
      <c r="CK75" s="186">
        <f t="shared" si="71"/>
        <v>1444948.8155762882</v>
      </c>
      <c r="CL75" s="186">
        <f t="shared" si="71"/>
        <v>1424108.3596103073</v>
      </c>
      <c r="CM75" s="186">
        <f t="shared" si="71"/>
        <v>1393772.6164138913</v>
      </c>
      <c r="CN75" s="186">
        <f t="shared" si="71"/>
        <v>1371428.835978833</v>
      </c>
      <c r="CO75" s="186">
        <f t="shared" si="71"/>
        <v>1257958.1980201276</v>
      </c>
      <c r="CP75" s="186">
        <f t="shared" si="71"/>
        <v>1231624.8063641458</v>
      </c>
      <c r="CQ75" s="186">
        <f t="shared" si="71"/>
        <v>1230177.4870049625</v>
      </c>
      <c r="CR75" s="186">
        <f t="shared" si="71"/>
        <v>1208271.673151213</v>
      </c>
      <c r="CS75" s="186">
        <f t="shared" si="71"/>
        <v>1176234.447072488</v>
      </c>
      <c r="CT75" s="186">
        <f t="shared" si="71"/>
        <v>1147500.3825155527</v>
      </c>
      <c r="CU75" s="186">
        <f t="shared" si="71"/>
        <v>1026098.6204319329</v>
      </c>
      <c r="CV75" s="186">
        <f t="shared" si="71"/>
        <v>992954.2466772378</v>
      </c>
      <c r="CW75" s="186">
        <f t="shared" si="71"/>
        <v>0</v>
      </c>
      <c r="CX75" s="186">
        <f t="shared" si="71"/>
        <v>0</v>
      </c>
      <c r="CY75" s="186">
        <f t="shared" si="71"/>
        <v>0</v>
      </c>
      <c r="CZ75" s="186">
        <f t="shared" si="71"/>
        <v>0</v>
      </c>
      <c r="DA75" s="186">
        <f t="shared" si="71"/>
        <v>0</v>
      </c>
      <c r="DB75" s="186">
        <f t="shared" si="71"/>
        <v>0</v>
      </c>
      <c r="DC75" s="186">
        <f t="shared" si="71"/>
        <v>0</v>
      </c>
      <c r="DD75" s="186">
        <f t="shared" si="71"/>
        <v>0</v>
      </c>
      <c r="DE75" s="186">
        <f t="shared" si="71"/>
        <v>0</v>
      </c>
      <c r="DF75" s="186">
        <f t="shared" si="71"/>
        <v>0</v>
      </c>
      <c r="DG75" s="186">
        <f t="shared" si="71"/>
        <v>0</v>
      </c>
      <c r="DH75" s="186">
        <f t="shared" si="71"/>
        <v>0</v>
      </c>
      <c r="DI75" s="186">
        <f t="shared" si="71"/>
        <v>0</v>
      </c>
      <c r="DJ75" s="186">
        <f t="shared" si="71"/>
        <v>0</v>
      </c>
      <c r="DK75" s="186">
        <f t="shared" si="71"/>
        <v>0</v>
      </c>
      <c r="DL75" s="186">
        <f t="shared" si="71"/>
        <v>0</v>
      </c>
      <c r="DM75" s="186">
        <f t="shared" si="71"/>
        <v>0</v>
      </c>
      <c r="DN75" s="186">
        <f t="shared" si="71"/>
        <v>0</v>
      </c>
      <c r="DO75" s="186">
        <f t="shared" si="71"/>
        <v>0</v>
      </c>
      <c r="DP75" s="186">
        <f t="shared" si="71"/>
        <v>0</v>
      </c>
      <c r="DQ75" s="186">
        <f t="shared" si="71"/>
        <v>0</v>
      </c>
      <c r="DR75" s="186">
        <f t="shared" si="71"/>
        <v>0</v>
      </c>
      <c r="DS75" s="186">
        <f t="shared" si="71"/>
        <v>0</v>
      </c>
      <c r="DT75" s="186">
        <f t="shared" si="71"/>
        <v>0</v>
      </c>
      <c r="DU75" s="186">
        <f t="shared" si="71"/>
        <v>0</v>
      </c>
    </row>
    <row r="76" spans="1:125" x14ac:dyDescent="0.3">
      <c r="D76" s="144"/>
      <c r="J76" s="59"/>
      <c r="K76" s="181"/>
      <c r="L76" s="181"/>
      <c r="M76" s="181"/>
      <c r="N76" s="181"/>
      <c r="O76" s="181"/>
      <c r="P76" s="181"/>
      <c r="Q76" s="181"/>
      <c r="R76" s="181"/>
      <c r="S76" s="181"/>
      <c r="T76" s="181"/>
      <c r="U76" s="181"/>
      <c r="V76" s="181"/>
      <c r="W76" s="181"/>
      <c r="X76" s="181"/>
      <c r="Y76" s="181"/>
      <c r="Z76" s="181"/>
      <c r="AA76" s="181"/>
      <c r="AB76" s="181"/>
      <c r="AC76" s="181"/>
      <c r="AD76" s="181"/>
      <c r="AE76" s="181"/>
      <c r="AF76" s="181"/>
      <c r="AG76" s="181"/>
      <c r="AH76" s="181"/>
      <c r="AI76" s="181"/>
      <c r="AJ76" s="181"/>
      <c r="AK76" s="181"/>
      <c r="AL76" s="181"/>
      <c r="AM76" s="181"/>
      <c r="AN76" s="181"/>
      <c r="AO76" s="181"/>
      <c r="AP76" s="181"/>
      <c r="AQ76" s="181"/>
      <c r="AR76" s="181"/>
      <c r="AS76" s="181"/>
      <c r="AT76" s="181"/>
      <c r="AU76" s="181"/>
      <c r="AV76" s="181"/>
      <c r="AW76" s="181"/>
      <c r="AX76" s="181"/>
      <c r="AZ76" s="181"/>
      <c r="BA76" s="181"/>
      <c r="BB76" s="181"/>
      <c r="BC76" s="181"/>
      <c r="BD76" s="181"/>
      <c r="BE76" s="181"/>
      <c r="BF76" s="181"/>
      <c r="BG76" s="181"/>
      <c r="BH76" s="181"/>
      <c r="BI76" s="181"/>
      <c r="BJ76" s="181"/>
      <c r="BK76" s="181"/>
      <c r="BL76" s="181"/>
      <c r="BM76" s="181"/>
      <c r="BN76" s="181"/>
      <c r="BO76" s="181"/>
      <c r="BP76" s="181"/>
      <c r="BQ76" s="181"/>
      <c r="BR76" s="181"/>
      <c r="BS76" s="181"/>
      <c r="BT76" s="181"/>
      <c r="BU76" s="181"/>
      <c r="BV76" s="181"/>
      <c r="BW76" s="181"/>
      <c r="BX76" s="181"/>
      <c r="BY76" s="181"/>
      <c r="BZ76" s="181"/>
      <c r="CA76" s="181"/>
      <c r="CB76" s="181"/>
      <c r="CC76" s="181"/>
      <c r="CD76" s="181"/>
      <c r="CE76" s="181"/>
      <c r="CF76" s="181"/>
      <c r="CG76" s="181"/>
      <c r="CH76" s="181"/>
      <c r="CI76" s="181"/>
      <c r="CJ76" s="181"/>
      <c r="CK76" s="181"/>
      <c r="CL76" s="181"/>
      <c r="CM76" s="181"/>
      <c r="CN76" s="181"/>
      <c r="CO76" s="181"/>
      <c r="CP76" s="181"/>
      <c r="CQ76" s="181"/>
      <c r="CR76" s="181"/>
      <c r="CS76" s="181"/>
      <c r="CT76" s="181"/>
      <c r="CU76" s="181"/>
      <c r="CV76" s="181"/>
      <c r="CW76" s="181"/>
      <c r="CX76" s="181"/>
      <c r="CY76" s="181"/>
      <c r="CZ76" s="181"/>
      <c r="DA76" s="181"/>
      <c r="DB76" s="181"/>
      <c r="DC76" s="181"/>
      <c r="DD76" s="181"/>
      <c r="DE76" s="181"/>
      <c r="DF76" s="181"/>
      <c r="DG76" s="181"/>
      <c r="DH76" s="181"/>
      <c r="DI76" s="181"/>
      <c r="DJ76" s="181"/>
      <c r="DK76" s="181"/>
      <c r="DL76" s="181"/>
      <c r="DM76" s="181"/>
      <c r="DN76" s="181"/>
      <c r="DO76" s="181"/>
      <c r="DP76" s="181"/>
      <c r="DQ76" s="181"/>
      <c r="DR76" s="181"/>
      <c r="DS76" s="181"/>
      <c r="DT76" s="181"/>
      <c r="DU76" s="181"/>
    </row>
    <row r="77" spans="1:125" x14ac:dyDescent="0.3">
      <c r="D77" s="141" t="s">
        <v>340</v>
      </c>
      <c r="J77" s="59"/>
      <c r="K77" s="181">
        <f t="shared" ref="K77:BV77" si="72">K23</f>
        <v>0</v>
      </c>
      <c r="L77" s="181">
        <f t="shared" si="72"/>
        <v>0</v>
      </c>
      <c r="M77" s="181">
        <f t="shared" si="72"/>
        <v>0</v>
      </c>
      <c r="N77" s="181">
        <f t="shared" si="72"/>
        <v>0</v>
      </c>
      <c r="O77" s="181">
        <f t="shared" si="72"/>
        <v>0</v>
      </c>
      <c r="P77" s="181">
        <f t="shared" si="72"/>
        <v>0</v>
      </c>
      <c r="Q77" s="181">
        <f t="shared" si="72"/>
        <v>0</v>
      </c>
      <c r="R77" s="181">
        <f t="shared" si="72"/>
        <v>0</v>
      </c>
      <c r="S77" s="181">
        <f t="shared" si="72"/>
        <v>0</v>
      </c>
      <c r="T77" s="181">
        <f t="shared" si="72"/>
        <v>0</v>
      </c>
      <c r="U77" s="181">
        <f t="shared" si="72"/>
        <v>0</v>
      </c>
      <c r="V77" s="181">
        <f t="shared" si="72"/>
        <v>0</v>
      </c>
      <c r="W77" s="181">
        <f t="shared" si="72"/>
        <v>0</v>
      </c>
      <c r="X77" s="181">
        <f t="shared" si="72"/>
        <v>0</v>
      </c>
      <c r="Y77" s="181">
        <f t="shared" si="72"/>
        <v>0</v>
      </c>
      <c r="Z77" s="181">
        <f t="shared" si="72"/>
        <v>0</v>
      </c>
      <c r="AA77" s="181">
        <f t="shared" si="72"/>
        <v>0</v>
      </c>
      <c r="AB77" s="181">
        <f t="shared" si="72"/>
        <v>0</v>
      </c>
      <c r="AC77" s="181">
        <f t="shared" si="72"/>
        <v>0</v>
      </c>
      <c r="AD77" s="181">
        <f t="shared" si="72"/>
        <v>0</v>
      </c>
      <c r="AE77" s="181">
        <f t="shared" si="72"/>
        <v>0</v>
      </c>
      <c r="AF77" s="181">
        <f t="shared" si="72"/>
        <v>0</v>
      </c>
      <c r="AG77" s="181">
        <f t="shared" si="72"/>
        <v>0</v>
      </c>
      <c r="AH77" s="181">
        <f t="shared" si="72"/>
        <v>0</v>
      </c>
      <c r="AI77" s="181">
        <f t="shared" si="72"/>
        <v>0</v>
      </c>
      <c r="AJ77" s="181">
        <f t="shared" si="72"/>
        <v>0</v>
      </c>
      <c r="AK77" s="181">
        <f t="shared" si="72"/>
        <v>0</v>
      </c>
      <c r="AL77" s="181">
        <f t="shared" si="72"/>
        <v>0</v>
      </c>
      <c r="AM77" s="181">
        <f t="shared" si="72"/>
        <v>0</v>
      </c>
      <c r="AN77" s="181">
        <f t="shared" si="72"/>
        <v>0</v>
      </c>
      <c r="AO77" s="181">
        <f t="shared" si="72"/>
        <v>0</v>
      </c>
      <c r="AP77" s="181">
        <f t="shared" si="72"/>
        <v>0</v>
      </c>
      <c r="AQ77" s="181">
        <f t="shared" si="72"/>
        <v>0</v>
      </c>
      <c r="AR77" s="181">
        <f t="shared" si="72"/>
        <v>0</v>
      </c>
      <c r="AS77" s="181">
        <f t="shared" si="72"/>
        <v>0</v>
      </c>
      <c r="AT77" s="181">
        <f t="shared" si="72"/>
        <v>0</v>
      </c>
      <c r="AU77" s="181">
        <f t="shared" si="72"/>
        <v>0</v>
      </c>
      <c r="AV77" s="181">
        <f t="shared" si="72"/>
        <v>0</v>
      </c>
      <c r="AW77" s="181">
        <f t="shared" si="72"/>
        <v>0</v>
      </c>
      <c r="AX77" s="181">
        <f t="shared" si="72"/>
        <v>0</v>
      </c>
      <c r="AY77" s="198">
        <f t="shared" si="72"/>
        <v>181997.39518849552</v>
      </c>
      <c r="AZ77" s="181">
        <f t="shared" si="72"/>
        <v>5835.9863835275173</v>
      </c>
      <c r="BA77" s="181">
        <f t="shared" si="72"/>
        <v>366071.42144624144</v>
      </c>
      <c r="BB77" s="181">
        <f t="shared" si="72"/>
        <v>10506.477192521095</v>
      </c>
      <c r="BC77" s="181">
        <f t="shared" si="72"/>
        <v>243156.14169497788</v>
      </c>
      <c r="BD77" s="181">
        <f t="shared" si="72"/>
        <v>105289.44102118909</v>
      </c>
      <c r="BE77" s="181">
        <f t="shared" si="72"/>
        <v>331792.57638254762</v>
      </c>
      <c r="BF77" s="181">
        <f t="shared" si="72"/>
        <v>19179.654322616756</v>
      </c>
      <c r="BG77" s="181">
        <f t="shared" si="72"/>
        <v>379582.78061559051</v>
      </c>
      <c r="BH77" s="181">
        <f t="shared" si="72"/>
        <v>24187.367469623685</v>
      </c>
      <c r="BI77" s="181">
        <f t="shared" si="72"/>
        <v>331258.80163870752</v>
      </c>
      <c r="BJ77" s="181">
        <f t="shared" si="72"/>
        <v>28650.227054946125</v>
      </c>
      <c r="BK77" s="181">
        <f t="shared" si="72"/>
        <v>248651.09002900124</v>
      </c>
      <c r="BL77" s="181">
        <f t="shared" si="72"/>
        <v>123729.83505285531</v>
      </c>
      <c r="BM77" s="181">
        <f t="shared" si="72"/>
        <v>393847.97356326878</v>
      </c>
      <c r="BN77" s="181">
        <f t="shared" si="72"/>
        <v>38631.542298674583</v>
      </c>
      <c r="BO77" s="181">
        <f t="shared" si="72"/>
        <v>341778.94946938008</v>
      </c>
      <c r="BP77" s="181">
        <f t="shared" si="72"/>
        <v>43407.800279006362</v>
      </c>
      <c r="BQ77" s="181">
        <f t="shared" si="72"/>
        <v>252095.47318772227</v>
      </c>
      <c r="BR77" s="181">
        <f t="shared" si="72"/>
        <v>47116.194291628897</v>
      </c>
      <c r="BS77" s="181">
        <f t="shared" si="72"/>
        <v>317408.30329184234</v>
      </c>
      <c r="BT77" s="181">
        <f t="shared" si="72"/>
        <v>143291.93870650232</v>
      </c>
      <c r="BU77" s="181">
        <f t="shared" si="72"/>
        <v>351734.45646980405</v>
      </c>
      <c r="BV77" s="181">
        <f t="shared" si="72"/>
        <v>57909.279102124274</v>
      </c>
      <c r="BW77" s="181">
        <f t="shared" ref="BW77:DU77" si="73">BW23</f>
        <v>255280.68122819066</v>
      </c>
      <c r="BX77" s="181">
        <f t="shared" si="73"/>
        <v>61839.503503538668</v>
      </c>
      <c r="BY77" s="181">
        <f t="shared" si="73"/>
        <v>422778.71125292033</v>
      </c>
      <c r="BZ77" s="181">
        <f t="shared" si="73"/>
        <v>67925.183776594698</v>
      </c>
      <c r="CA77" s="181">
        <f t="shared" si="73"/>
        <v>271796.15939551592</v>
      </c>
      <c r="CB77" s="181">
        <f t="shared" si="73"/>
        <v>163788.29899322987</v>
      </c>
      <c r="CC77" s="181">
        <f t="shared" si="73"/>
        <v>258523.3047586903</v>
      </c>
      <c r="CD77" s="181">
        <f t="shared" si="73"/>
        <v>77490.401684693992</v>
      </c>
      <c r="CE77" s="181">
        <f t="shared" si="73"/>
        <v>438626.2784499377</v>
      </c>
      <c r="CF77" s="181">
        <f t="shared" si="73"/>
        <v>83971.531552001834</v>
      </c>
      <c r="CG77" s="181">
        <f t="shared" si="73"/>
        <v>373379.02155937254</v>
      </c>
      <c r="CH77" s="181">
        <f t="shared" si="73"/>
        <v>89713.473754867911</v>
      </c>
      <c r="CI77" s="181">
        <f t="shared" si="73"/>
        <v>171351.1383843869</v>
      </c>
      <c r="CJ77" s="181">
        <f t="shared" si="73"/>
        <v>184586.691280514</v>
      </c>
      <c r="CK77" s="181">
        <f t="shared" si="73"/>
        <v>455469.38654159009</v>
      </c>
      <c r="CL77" s="181">
        <f t="shared" si="73"/>
        <v>101025.90057452023</v>
      </c>
      <c r="CM77" s="181">
        <f t="shared" si="73"/>
        <v>385126.1904027313</v>
      </c>
      <c r="CN77" s="181">
        <f t="shared" si="73"/>
        <v>107129.31355147064</v>
      </c>
      <c r="CO77" s="181">
        <f t="shared" si="73"/>
        <v>265138.91247116029</v>
      </c>
      <c r="CP77" s="181">
        <f t="shared" si="73"/>
        <v>111800.42743515968</v>
      </c>
      <c r="CQ77" s="181">
        <f t="shared" si="73"/>
        <v>382905.16521050036</v>
      </c>
      <c r="CR77" s="181">
        <f t="shared" si="73"/>
        <v>209610.70926174521</v>
      </c>
      <c r="CS77" s="181">
        <f t="shared" si="73"/>
        <v>397530.39503151178</v>
      </c>
      <c r="CT77" s="181">
        <f t="shared" si="73"/>
        <v>125634.96075472236</v>
      </c>
      <c r="CU77" s="181">
        <f t="shared" si="73"/>
        <v>268486.03019270301</v>
      </c>
      <c r="CV77" s="181">
        <f t="shared" si="73"/>
        <v>130580.09412944317</v>
      </c>
      <c r="CW77" s="181">
        <f t="shared" si="73"/>
        <v>-33013691.174743608</v>
      </c>
      <c r="CX77" s="181">
        <f t="shared" si="73"/>
        <v>0</v>
      </c>
      <c r="CY77" s="181">
        <f t="shared" si="73"/>
        <v>0</v>
      </c>
      <c r="CZ77" s="181">
        <f t="shared" si="73"/>
        <v>0</v>
      </c>
      <c r="DA77" s="181">
        <f t="shared" si="73"/>
        <v>0</v>
      </c>
      <c r="DB77" s="181">
        <f t="shared" si="73"/>
        <v>0</v>
      </c>
      <c r="DC77" s="181">
        <f t="shared" si="73"/>
        <v>0</v>
      </c>
      <c r="DD77" s="181">
        <f t="shared" si="73"/>
        <v>0</v>
      </c>
      <c r="DE77" s="181">
        <f t="shared" si="73"/>
        <v>0</v>
      </c>
      <c r="DF77" s="181">
        <f t="shared" si="73"/>
        <v>0</v>
      </c>
      <c r="DG77" s="181">
        <f t="shared" si="73"/>
        <v>0</v>
      </c>
      <c r="DH77" s="181">
        <f t="shared" si="73"/>
        <v>0</v>
      </c>
      <c r="DI77" s="181">
        <f t="shared" si="73"/>
        <v>0</v>
      </c>
      <c r="DJ77" s="181">
        <f t="shared" si="73"/>
        <v>0</v>
      </c>
      <c r="DK77" s="181">
        <f t="shared" si="73"/>
        <v>0</v>
      </c>
      <c r="DL77" s="181">
        <f t="shared" si="73"/>
        <v>0</v>
      </c>
      <c r="DM77" s="181">
        <f t="shared" si="73"/>
        <v>0</v>
      </c>
      <c r="DN77" s="181">
        <f t="shared" si="73"/>
        <v>0</v>
      </c>
      <c r="DO77" s="181">
        <f t="shared" si="73"/>
        <v>0</v>
      </c>
      <c r="DP77" s="181">
        <f t="shared" si="73"/>
        <v>0</v>
      </c>
      <c r="DQ77" s="181">
        <f t="shared" si="73"/>
        <v>0</v>
      </c>
      <c r="DR77" s="181">
        <f t="shared" si="73"/>
        <v>0</v>
      </c>
      <c r="DS77" s="181">
        <f t="shared" si="73"/>
        <v>0</v>
      </c>
      <c r="DT77" s="181">
        <f t="shared" si="73"/>
        <v>0</v>
      </c>
      <c r="DU77" s="181">
        <f t="shared" si="73"/>
        <v>0</v>
      </c>
    </row>
    <row r="78" spans="1:125" x14ac:dyDescent="0.3">
      <c r="D78" s="141" t="s">
        <v>760</v>
      </c>
      <c r="J78" s="59"/>
      <c r="K78" s="181">
        <f>K19</f>
        <v>9107391.7808211967</v>
      </c>
      <c r="L78" s="181">
        <f t="shared" ref="L78:BW78" si="74">L19</f>
        <v>6942385.4084273735</v>
      </c>
      <c r="M78" s="181">
        <f t="shared" si="74"/>
        <v>7731112.2956116004</v>
      </c>
      <c r="N78" s="181">
        <f t="shared" si="74"/>
        <v>8298969.0062583024</v>
      </c>
      <c r="O78" s="181">
        <f t="shared" si="74"/>
        <v>8728455.218421407</v>
      </c>
      <c r="P78" s="181">
        <f t="shared" si="74"/>
        <v>9060908.575398976</v>
      </c>
      <c r="Q78" s="181">
        <f t="shared" si="74"/>
        <v>9320744.3399040904</v>
      </c>
      <c r="R78" s="181">
        <f t="shared" si="74"/>
        <v>9523940.2339630667</v>
      </c>
      <c r="S78" s="181">
        <f t="shared" si="74"/>
        <v>9681701.5074940771</v>
      </c>
      <c r="T78" s="181">
        <f t="shared" si="74"/>
        <v>9802277.9974543769</v>
      </c>
      <c r="U78" s="181">
        <f t="shared" si="74"/>
        <v>9891959.4135981854</v>
      </c>
      <c r="V78" s="181">
        <f t="shared" si="74"/>
        <v>9955664.1775563881</v>
      </c>
      <c r="W78" s="181">
        <f t="shared" si="74"/>
        <v>9997310.2621913292</v>
      </c>
      <c r="X78" s="181">
        <f t="shared" si="74"/>
        <v>10020061.291841287</v>
      </c>
      <c r="Y78" s="181">
        <f t="shared" si="74"/>
        <v>10026497.327180227</v>
      </c>
      <c r="Z78" s="181">
        <f t="shared" si="74"/>
        <v>10018738.024663262</v>
      </c>
      <c r="AA78" s="181">
        <f t="shared" si="74"/>
        <v>9998534.4209754486</v>
      </c>
      <c r="AB78" s="181">
        <f t="shared" si="74"/>
        <v>9967339.2663385905</v>
      </c>
      <c r="AC78" s="181">
        <f t="shared" si="74"/>
        <v>9926362.183083538</v>
      </c>
      <c r="AD78" s="181">
        <f t="shared" si="74"/>
        <v>9876613.7470194791</v>
      </c>
      <c r="AE78" s="181">
        <f t="shared" si="74"/>
        <v>9818941.2468001191</v>
      </c>
      <c r="AF78" s="181">
        <f t="shared" si="74"/>
        <v>9754058.0266850088</v>
      </c>
      <c r="AG78" s="181">
        <f t="shared" si="74"/>
        <v>9682567.7667024825</v>
      </c>
      <c r="AH78" s="181">
        <f t="shared" si="74"/>
        <v>9604984.6882048324</v>
      </c>
      <c r="AI78" s="181">
        <f t="shared" si="74"/>
        <v>9521750.4245191738</v>
      </c>
      <c r="AJ78" s="181">
        <f t="shared" si="74"/>
        <v>9433248.1243616398</v>
      </c>
      <c r="AK78" s="181">
        <f t="shared" si="74"/>
        <v>9339814.2339244373</v>
      </c>
      <c r="AL78" s="181">
        <f t="shared" si="74"/>
        <v>9241748.3154899348</v>
      </c>
      <c r="AM78" s="181">
        <f t="shared" si="74"/>
        <v>9139321.1953203939</v>
      </c>
      <c r="AN78" s="181">
        <f t="shared" si="74"/>
        <v>9032781.68433569</v>
      </c>
      <c r="AO78" s="181">
        <f t="shared" si="74"/>
        <v>8922362.0770008005</v>
      </c>
      <c r="AP78" s="181">
        <f t="shared" si="74"/>
        <v>8808282.6037097275</v>
      </c>
      <c r="AQ78" s="181">
        <f t="shared" si="74"/>
        <v>8690754.9875951875</v>
      </c>
      <c r="AR78" s="181">
        <f t="shared" si="74"/>
        <v>8569985.236610271</v>
      </c>
      <c r="AS78" s="181">
        <f t="shared" si="74"/>
        <v>8446175.7848719247</v>
      </c>
      <c r="AT78" s="181">
        <f t="shared" si="74"/>
        <v>8319527.0828873357</v>
      </c>
      <c r="AU78" s="181">
        <f t="shared" si="74"/>
        <v>8190238.7238767613</v>
      </c>
      <c r="AV78" s="181">
        <f t="shared" si="74"/>
        <v>8058510.1825798061</v>
      </c>
      <c r="AW78" s="181">
        <f t="shared" si="74"/>
        <v>7924541.2334076073</v>
      </c>
      <c r="AX78" s="181">
        <f t="shared" si="74"/>
        <v>7788532.1063738037</v>
      </c>
      <c r="AY78" s="198">
        <f t="shared" si="74"/>
        <v>0</v>
      </c>
      <c r="AZ78" s="181">
        <f t="shared" si="74"/>
        <v>0</v>
      </c>
      <c r="BA78" s="181">
        <f t="shared" si="74"/>
        <v>0</v>
      </c>
      <c r="BB78" s="181">
        <f t="shared" si="74"/>
        <v>0</v>
      </c>
      <c r="BC78" s="181">
        <f t="shared" si="74"/>
        <v>0</v>
      </c>
      <c r="BD78" s="181">
        <f t="shared" si="74"/>
        <v>0</v>
      </c>
      <c r="BE78" s="181">
        <f t="shared" si="74"/>
        <v>0</v>
      </c>
      <c r="BF78" s="181">
        <f t="shared" si="74"/>
        <v>0</v>
      </c>
      <c r="BG78" s="181">
        <f t="shared" si="74"/>
        <v>0</v>
      </c>
      <c r="BH78" s="181">
        <f t="shared" si="74"/>
        <v>0</v>
      </c>
      <c r="BI78" s="181">
        <f t="shared" si="74"/>
        <v>0</v>
      </c>
      <c r="BJ78" s="181">
        <f t="shared" si="74"/>
        <v>0</v>
      </c>
      <c r="BK78" s="181">
        <f t="shared" si="74"/>
        <v>0</v>
      </c>
      <c r="BL78" s="181">
        <f t="shared" si="74"/>
        <v>0</v>
      </c>
      <c r="BM78" s="181">
        <f t="shared" si="74"/>
        <v>0</v>
      </c>
      <c r="BN78" s="181">
        <f t="shared" si="74"/>
        <v>0</v>
      </c>
      <c r="BO78" s="181">
        <f t="shared" si="74"/>
        <v>0</v>
      </c>
      <c r="BP78" s="181">
        <f t="shared" si="74"/>
        <v>0</v>
      </c>
      <c r="BQ78" s="181">
        <f t="shared" si="74"/>
        <v>0</v>
      </c>
      <c r="BR78" s="181">
        <f t="shared" si="74"/>
        <v>0</v>
      </c>
      <c r="BS78" s="181">
        <f t="shared" si="74"/>
        <v>0</v>
      </c>
      <c r="BT78" s="181">
        <f t="shared" si="74"/>
        <v>0</v>
      </c>
      <c r="BU78" s="181">
        <f t="shared" si="74"/>
        <v>0</v>
      </c>
      <c r="BV78" s="181">
        <f t="shared" si="74"/>
        <v>0</v>
      </c>
      <c r="BW78" s="181">
        <f t="shared" si="74"/>
        <v>0</v>
      </c>
      <c r="BX78" s="181">
        <f t="shared" ref="BX78:DU78" si="75">BX19</f>
        <v>0</v>
      </c>
      <c r="BY78" s="181">
        <f t="shared" si="75"/>
        <v>0</v>
      </c>
      <c r="BZ78" s="181">
        <f t="shared" si="75"/>
        <v>0</v>
      </c>
      <c r="CA78" s="181">
        <f t="shared" si="75"/>
        <v>0</v>
      </c>
      <c r="CB78" s="181">
        <f t="shared" si="75"/>
        <v>0</v>
      </c>
      <c r="CC78" s="181">
        <f t="shared" si="75"/>
        <v>0</v>
      </c>
      <c r="CD78" s="181">
        <f t="shared" si="75"/>
        <v>0</v>
      </c>
      <c r="CE78" s="181">
        <f t="shared" si="75"/>
        <v>0</v>
      </c>
      <c r="CF78" s="181">
        <f t="shared" si="75"/>
        <v>0</v>
      </c>
      <c r="CG78" s="181">
        <f t="shared" si="75"/>
        <v>0</v>
      </c>
      <c r="CH78" s="181">
        <f t="shared" si="75"/>
        <v>0</v>
      </c>
      <c r="CI78" s="181">
        <f t="shared" si="75"/>
        <v>0</v>
      </c>
      <c r="CJ78" s="181">
        <f t="shared" si="75"/>
        <v>0</v>
      </c>
      <c r="CK78" s="181">
        <f t="shared" si="75"/>
        <v>0</v>
      </c>
      <c r="CL78" s="181">
        <f t="shared" si="75"/>
        <v>0</v>
      </c>
      <c r="CM78" s="181">
        <f t="shared" si="75"/>
        <v>0</v>
      </c>
      <c r="CN78" s="181">
        <f t="shared" si="75"/>
        <v>0</v>
      </c>
      <c r="CO78" s="181">
        <f t="shared" si="75"/>
        <v>0</v>
      </c>
      <c r="CP78" s="181">
        <f t="shared" si="75"/>
        <v>0</v>
      </c>
      <c r="CQ78" s="181">
        <f t="shared" si="75"/>
        <v>0</v>
      </c>
      <c r="CR78" s="181">
        <f t="shared" si="75"/>
        <v>0</v>
      </c>
      <c r="CS78" s="181">
        <f t="shared" si="75"/>
        <v>0</v>
      </c>
      <c r="CT78" s="181">
        <f t="shared" si="75"/>
        <v>0</v>
      </c>
      <c r="CU78" s="181">
        <f t="shared" si="75"/>
        <v>0</v>
      </c>
      <c r="CV78" s="181">
        <f t="shared" si="75"/>
        <v>0</v>
      </c>
      <c r="CW78" s="181">
        <f t="shared" si="75"/>
        <v>0</v>
      </c>
      <c r="CX78" s="181">
        <f t="shared" si="75"/>
        <v>0</v>
      </c>
      <c r="CY78" s="181">
        <f t="shared" si="75"/>
        <v>0</v>
      </c>
      <c r="CZ78" s="181">
        <f t="shared" si="75"/>
        <v>0</v>
      </c>
      <c r="DA78" s="181">
        <f t="shared" si="75"/>
        <v>0</v>
      </c>
      <c r="DB78" s="181">
        <f t="shared" si="75"/>
        <v>0</v>
      </c>
      <c r="DC78" s="181">
        <f t="shared" si="75"/>
        <v>0</v>
      </c>
      <c r="DD78" s="181">
        <f t="shared" si="75"/>
        <v>0</v>
      </c>
      <c r="DE78" s="181">
        <f t="shared" si="75"/>
        <v>0</v>
      </c>
      <c r="DF78" s="181">
        <f t="shared" si="75"/>
        <v>0</v>
      </c>
      <c r="DG78" s="181">
        <f t="shared" si="75"/>
        <v>0</v>
      </c>
      <c r="DH78" s="181">
        <f t="shared" si="75"/>
        <v>0</v>
      </c>
      <c r="DI78" s="181">
        <f t="shared" si="75"/>
        <v>0</v>
      </c>
      <c r="DJ78" s="181">
        <f t="shared" si="75"/>
        <v>0</v>
      </c>
      <c r="DK78" s="181">
        <f t="shared" si="75"/>
        <v>0</v>
      </c>
      <c r="DL78" s="181">
        <f t="shared" si="75"/>
        <v>0</v>
      </c>
      <c r="DM78" s="181">
        <f t="shared" si="75"/>
        <v>0</v>
      </c>
      <c r="DN78" s="181">
        <f t="shared" si="75"/>
        <v>0</v>
      </c>
      <c r="DO78" s="181">
        <f t="shared" si="75"/>
        <v>0</v>
      </c>
      <c r="DP78" s="181">
        <f t="shared" si="75"/>
        <v>0</v>
      </c>
      <c r="DQ78" s="181">
        <f t="shared" si="75"/>
        <v>0</v>
      </c>
      <c r="DR78" s="181">
        <f t="shared" si="75"/>
        <v>0</v>
      </c>
      <c r="DS78" s="181">
        <f t="shared" si="75"/>
        <v>0</v>
      </c>
      <c r="DT78" s="181">
        <f t="shared" si="75"/>
        <v>0</v>
      </c>
      <c r="DU78" s="181">
        <f t="shared" si="75"/>
        <v>0</v>
      </c>
    </row>
    <row r="79" spans="1:125" x14ac:dyDescent="0.3">
      <c r="D79" s="141" t="s">
        <v>732</v>
      </c>
      <c r="J79" s="59"/>
      <c r="K79" s="181">
        <f t="shared" ref="K79:AP79" si="76">K24</f>
        <v>570739.17808211979</v>
      </c>
      <c r="L79" s="181">
        <f t="shared" si="76"/>
        <v>694238.54084273742</v>
      </c>
      <c r="M79" s="181">
        <f t="shared" si="76"/>
        <v>773111.22956116009</v>
      </c>
      <c r="N79" s="181">
        <f t="shared" si="76"/>
        <v>829896.90062583028</v>
      </c>
      <c r="O79" s="181">
        <f t="shared" si="76"/>
        <v>872845.5218421407</v>
      </c>
      <c r="P79" s="181">
        <f t="shared" si="76"/>
        <v>906090.85753989767</v>
      </c>
      <c r="Q79" s="181">
        <f t="shared" si="76"/>
        <v>932074.43399040913</v>
      </c>
      <c r="R79" s="181">
        <f t="shared" si="76"/>
        <v>952394.02339630667</v>
      </c>
      <c r="S79" s="181">
        <f t="shared" si="76"/>
        <v>968170.15074940771</v>
      </c>
      <c r="T79" s="181">
        <f t="shared" si="76"/>
        <v>980227.79974543769</v>
      </c>
      <c r="U79" s="181">
        <f t="shared" si="76"/>
        <v>989195.94135981856</v>
      </c>
      <c r="V79" s="181">
        <f t="shared" si="76"/>
        <v>995566.41775563883</v>
      </c>
      <c r="W79" s="181">
        <f t="shared" si="76"/>
        <v>999731.02621913294</v>
      </c>
      <c r="X79" s="181">
        <f t="shared" si="76"/>
        <v>1002006.1291841287</v>
      </c>
      <c r="Y79" s="181">
        <f t="shared" si="76"/>
        <v>1002649.7327180228</v>
      </c>
      <c r="Z79" s="181">
        <f t="shared" si="76"/>
        <v>1001873.8024663263</v>
      </c>
      <c r="AA79" s="181">
        <f t="shared" si="76"/>
        <v>999853.4420975449</v>
      </c>
      <c r="AB79" s="181">
        <f t="shared" si="76"/>
        <v>996733.92663385905</v>
      </c>
      <c r="AC79" s="181">
        <f t="shared" si="76"/>
        <v>992636.21830835368</v>
      </c>
      <c r="AD79" s="181">
        <f t="shared" si="76"/>
        <v>987661.37470194791</v>
      </c>
      <c r="AE79" s="181">
        <f t="shared" si="76"/>
        <v>981894.124680012</v>
      </c>
      <c r="AF79" s="181">
        <f t="shared" si="76"/>
        <v>975405.80266850092</v>
      </c>
      <c r="AG79" s="181">
        <f t="shared" si="76"/>
        <v>968256.77667024825</v>
      </c>
      <c r="AH79" s="181">
        <f t="shared" si="76"/>
        <v>960498.46882048331</v>
      </c>
      <c r="AI79" s="181">
        <f t="shared" si="76"/>
        <v>952175.04245191743</v>
      </c>
      <c r="AJ79" s="181">
        <f t="shared" si="76"/>
        <v>943324.81243616401</v>
      </c>
      <c r="AK79" s="181">
        <f t="shared" si="76"/>
        <v>933981.4233924438</v>
      </c>
      <c r="AL79" s="181">
        <f t="shared" si="76"/>
        <v>924174.83154899348</v>
      </c>
      <c r="AM79" s="181">
        <f t="shared" si="76"/>
        <v>913932.11953203927</v>
      </c>
      <c r="AN79" s="181">
        <f t="shared" si="76"/>
        <v>903278.16843356902</v>
      </c>
      <c r="AO79" s="181">
        <f t="shared" si="76"/>
        <v>892236.20770008012</v>
      </c>
      <c r="AP79" s="181">
        <f t="shared" si="76"/>
        <v>880828.26037097257</v>
      </c>
      <c r="AQ79" s="181">
        <f t="shared" ref="AQ79:BV79" si="77">AQ24</f>
        <v>869075.49875951861</v>
      </c>
      <c r="AR79" s="181">
        <f t="shared" si="77"/>
        <v>856998.5236610272</v>
      </c>
      <c r="AS79" s="181">
        <f t="shared" si="77"/>
        <v>844617.57848719251</v>
      </c>
      <c r="AT79" s="181">
        <f t="shared" si="77"/>
        <v>831952.7082887335</v>
      </c>
      <c r="AU79" s="181">
        <f t="shared" si="77"/>
        <v>819023.87238767615</v>
      </c>
      <c r="AV79" s="181">
        <f t="shared" si="77"/>
        <v>805851.0182579807</v>
      </c>
      <c r="AW79" s="181">
        <f t="shared" si="77"/>
        <v>792454.12334076082</v>
      </c>
      <c r="AX79" s="181">
        <f t="shared" si="77"/>
        <v>778853.21063738049</v>
      </c>
      <c r="AY79" s="198">
        <f t="shared" si="77"/>
        <v>0</v>
      </c>
      <c r="AZ79" s="181">
        <f t="shared" si="77"/>
        <v>0</v>
      </c>
      <c r="BA79" s="181">
        <f t="shared" si="77"/>
        <v>0</v>
      </c>
      <c r="BB79" s="181">
        <f t="shared" si="77"/>
        <v>0</v>
      </c>
      <c r="BC79" s="181">
        <f t="shared" si="77"/>
        <v>0</v>
      </c>
      <c r="BD79" s="181">
        <f t="shared" si="77"/>
        <v>0</v>
      </c>
      <c r="BE79" s="181">
        <f t="shared" si="77"/>
        <v>0</v>
      </c>
      <c r="BF79" s="181">
        <f t="shared" si="77"/>
        <v>0</v>
      </c>
      <c r="BG79" s="181">
        <f t="shared" si="77"/>
        <v>0</v>
      </c>
      <c r="BH79" s="181">
        <f t="shared" si="77"/>
        <v>0</v>
      </c>
      <c r="BI79" s="181">
        <f t="shared" si="77"/>
        <v>0</v>
      </c>
      <c r="BJ79" s="181">
        <f t="shared" si="77"/>
        <v>0</v>
      </c>
      <c r="BK79" s="181">
        <f t="shared" si="77"/>
        <v>0</v>
      </c>
      <c r="BL79" s="181">
        <f t="shared" si="77"/>
        <v>0</v>
      </c>
      <c r="BM79" s="181">
        <f t="shared" si="77"/>
        <v>0</v>
      </c>
      <c r="BN79" s="181">
        <f t="shared" si="77"/>
        <v>0</v>
      </c>
      <c r="BO79" s="181">
        <f t="shared" si="77"/>
        <v>0</v>
      </c>
      <c r="BP79" s="181">
        <f t="shared" si="77"/>
        <v>0</v>
      </c>
      <c r="BQ79" s="181">
        <f t="shared" si="77"/>
        <v>0</v>
      </c>
      <c r="BR79" s="181">
        <f t="shared" si="77"/>
        <v>0</v>
      </c>
      <c r="BS79" s="181">
        <f t="shared" si="77"/>
        <v>0</v>
      </c>
      <c r="BT79" s="181">
        <f t="shared" si="77"/>
        <v>0</v>
      </c>
      <c r="BU79" s="181">
        <f t="shared" si="77"/>
        <v>0</v>
      </c>
      <c r="BV79" s="181">
        <f t="shared" si="77"/>
        <v>0</v>
      </c>
      <c r="BW79" s="181">
        <f t="shared" ref="BW79:DB79" si="78">BW24</f>
        <v>0</v>
      </c>
      <c r="BX79" s="181">
        <f t="shared" si="78"/>
        <v>0</v>
      </c>
      <c r="BY79" s="181">
        <f t="shared" si="78"/>
        <v>0</v>
      </c>
      <c r="BZ79" s="181">
        <f t="shared" si="78"/>
        <v>0</v>
      </c>
      <c r="CA79" s="181">
        <f t="shared" si="78"/>
        <v>0</v>
      </c>
      <c r="CB79" s="181">
        <f t="shared" si="78"/>
        <v>0</v>
      </c>
      <c r="CC79" s="181">
        <f t="shared" si="78"/>
        <v>0</v>
      </c>
      <c r="CD79" s="181">
        <f t="shared" si="78"/>
        <v>0</v>
      </c>
      <c r="CE79" s="181">
        <f t="shared" si="78"/>
        <v>0</v>
      </c>
      <c r="CF79" s="181">
        <f t="shared" si="78"/>
        <v>0</v>
      </c>
      <c r="CG79" s="181">
        <f t="shared" si="78"/>
        <v>0</v>
      </c>
      <c r="CH79" s="181">
        <f t="shared" si="78"/>
        <v>0</v>
      </c>
      <c r="CI79" s="181">
        <f t="shared" si="78"/>
        <v>0</v>
      </c>
      <c r="CJ79" s="181">
        <f t="shared" si="78"/>
        <v>0</v>
      </c>
      <c r="CK79" s="181">
        <f t="shared" si="78"/>
        <v>0</v>
      </c>
      <c r="CL79" s="181">
        <f t="shared" si="78"/>
        <v>0</v>
      </c>
      <c r="CM79" s="181">
        <f t="shared" si="78"/>
        <v>0</v>
      </c>
      <c r="CN79" s="181">
        <f t="shared" si="78"/>
        <v>0</v>
      </c>
      <c r="CO79" s="181">
        <f t="shared" si="78"/>
        <v>0</v>
      </c>
      <c r="CP79" s="181">
        <f t="shared" si="78"/>
        <v>0</v>
      </c>
      <c r="CQ79" s="181">
        <f t="shared" si="78"/>
        <v>0</v>
      </c>
      <c r="CR79" s="181">
        <f t="shared" si="78"/>
        <v>0</v>
      </c>
      <c r="CS79" s="181">
        <f t="shared" si="78"/>
        <v>0</v>
      </c>
      <c r="CT79" s="181">
        <f t="shared" si="78"/>
        <v>0</v>
      </c>
      <c r="CU79" s="181">
        <f t="shared" si="78"/>
        <v>0</v>
      </c>
      <c r="CV79" s="181">
        <f t="shared" si="78"/>
        <v>0</v>
      </c>
      <c r="CW79" s="181">
        <f t="shared" si="78"/>
        <v>0</v>
      </c>
      <c r="CX79" s="181">
        <f t="shared" si="78"/>
        <v>0</v>
      </c>
      <c r="CY79" s="181">
        <f t="shared" si="78"/>
        <v>0</v>
      </c>
      <c r="CZ79" s="181">
        <f t="shared" si="78"/>
        <v>0</v>
      </c>
      <c r="DA79" s="181">
        <f t="shared" si="78"/>
        <v>0</v>
      </c>
      <c r="DB79" s="181">
        <f t="shared" si="78"/>
        <v>0</v>
      </c>
      <c r="DC79" s="181">
        <f t="shared" ref="DC79:DU79" si="79">DC24</f>
        <v>0</v>
      </c>
      <c r="DD79" s="181">
        <f t="shared" si="79"/>
        <v>0</v>
      </c>
      <c r="DE79" s="181">
        <f t="shared" si="79"/>
        <v>0</v>
      </c>
      <c r="DF79" s="181">
        <f t="shared" si="79"/>
        <v>0</v>
      </c>
      <c r="DG79" s="181">
        <f t="shared" si="79"/>
        <v>0</v>
      </c>
      <c r="DH79" s="181">
        <f t="shared" si="79"/>
        <v>0</v>
      </c>
      <c r="DI79" s="181">
        <f t="shared" si="79"/>
        <v>0</v>
      </c>
      <c r="DJ79" s="181">
        <f t="shared" si="79"/>
        <v>0</v>
      </c>
      <c r="DK79" s="181">
        <f t="shared" si="79"/>
        <v>0</v>
      </c>
      <c r="DL79" s="181">
        <f t="shared" si="79"/>
        <v>0</v>
      </c>
      <c r="DM79" s="181">
        <f t="shared" si="79"/>
        <v>0</v>
      </c>
      <c r="DN79" s="181">
        <f t="shared" si="79"/>
        <v>0</v>
      </c>
      <c r="DO79" s="181">
        <f t="shared" si="79"/>
        <v>0</v>
      </c>
      <c r="DP79" s="181">
        <f t="shared" si="79"/>
        <v>0</v>
      </c>
      <c r="DQ79" s="181">
        <f t="shared" si="79"/>
        <v>0</v>
      </c>
      <c r="DR79" s="181">
        <f t="shared" si="79"/>
        <v>0</v>
      </c>
      <c r="DS79" s="181">
        <f t="shared" si="79"/>
        <v>0</v>
      </c>
      <c r="DT79" s="181">
        <f t="shared" si="79"/>
        <v>0</v>
      </c>
      <c r="DU79" s="181">
        <f t="shared" si="79"/>
        <v>0</v>
      </c>
    </row>
    <row r="80" spans="1:125" x14ac:dyDescent="0.3">
      <c r="D80" s="148" t="s">
        <v>733</v>
      </c>
      <c r="J80" s="59"/>
      <c r="K80" s="181">
        <f t="shared" ref="K80:AP80" ca="1" si="80">K25</f>
        <v>0</v>
      </c>
      <c r="L80" s="181">
        <f t="shared" ca="1" si="80"/>
        <v>0</v>
      </c>
      <c r="M80" s="181">
        <f t="shared" ca="1" si="80"/>
        <v>570739.17808211979</v>
      </c>
      <c r="N80" s="181">
        <f t="shared" ca="1" si="80"/>
        <v>694238.54084273742</v>
      </c>
      <c r="O80" s="181">
        <f t="shared" ca="1" si="80"/>
        <v>773111.22956116009</v>
      </c>
      <c r="P80" s="181">
        <f t="shared" ca="1" si="80"/>
        <v>829896.90062583028</v>
      </c>
      <c r="Q80" s="181">
        <f t="shared" ca="1" si="80"/>
        <v>872845.5218421407</v>
      </c>
      <c r="R80" s="181">
        <f t="shared" ca="1" si="80"/>
        <v>906090.85753989767</v>
      </c>
      <c r="S80" s="181">
        <f t="shared" ca="1" si="80"/>
        <v>932074.43399040913</v>
      </c>
      <c r="T80" s="181">
        <f t="shared" ca="1" si="80"/>
        <v>952394.02339630667</v>
      </c>
      <c r="U80" s="181">
        <f t="shared" ca="1" si="80"/>
        <v>968170.15074940771</v>
      </c>
      <c r="V80" s="181">
        <f t="shared" ca="1" si="80"/>
        <v>980227.79974543769</v>
      </c>
      <c r="W80" s="181">
        <f t="shared" ca="1" si="80"/>
        <v>989195.94135981856</v>
      </c>
      <c r="X80" s="181">
        <f t="shared" ca="1" si="80"/>
        <v>995566.41775563883</v>
      </c>
      <c r="Y80" s="181">
        <f t="shared" ca="1" si="80"/>
        <v>999731.02621913294</v>
      </c>
      <c r="Z80" s="181">
        <f t="shared" ca="1" si="80"/>
        <v>1002006.1291841287</v>
      </c>
      <c r="AA80" s="181">
        <f t="shared" ca="1" si="80"/>
        <v>1002649.7327180228</v>
      </c>
      <c r="AB80" s="181">
        <f t="shared" ca="1" si="80"/>
        <v>1001873.8024663263</v>
      </c>
      <c r="AC80" s="181">
        <f t="shared" ca="1" si="80"/>
        <v>999853.4420975449</v>
      </c>
      <c r="AD80" s="181">
        <f t="shared" ca="1" si="80"/>
        <v>996733.92663385905</v>
      </c>
      <c r="AE80" s="181">
        <f t="shared" ca="1" si="80"/>
        <v>992636.21830835368</v>
      </c>
      <c r="AF80" s="181">
        <f t="shared" ca="1" si="80"/>
        <v>987661.37470194791</v>
      </c>
      <c r="AG80" s="181">
        <f t="shared" ca="1" si="80"/>
        <v>981894.124680012</v>
      </c>
      <c r="AH80" s="181">
        <f t="shared" ca="1" si="80"/>
        <v>975405.80266850092</v>
      </c>
      <c r="AI80" s="181">
        <f t="shared" ca="1" si="80"/>
        <v>968256.77667024825</v>
      </c>
      <c r="AJ80" s="181">
        <f t="shared" ca="1" si="80"/>
        <v>960498.46882048331</v>
      </c>
      <c r="AK80" s="181">
        <f t="shared" ca="1" si="80"/>
        <v>952175.04245191743</v>
      </c>
      <c r="AL80" s="181">
        <f t="shared" ca="1" si="80"/>
        <v>943324.81243616401</v>
      </c>
      <c r="AM80" s="181">
        <f t="shared" ca="1" si="80"/>
        <v>933981.4233924438</v>
      </c>
      <c r="AN80" s="181">
        <f t="shared" ca="1" si="80"/>
        <v>924174.83154899348</v>
      </c>
      <c r="AO80" s="181">
        <f t="shared" ca="1" si="80"/>
        <v>913932.11953203927</v>
      </c>
      <c r="AP80" s="181">
        <f t="shared" ca="1" si="80"/>
        <v>903278.16843356902</v>
      </c>
      <c r="AQ80" s="181">
        <f t="shared" ref="AQ80:BV80" ca="1" si="81">AQ25</f>
        <v>892236.20770008012</v>
      </c>
      <c r="AR80" s="181">
        <f t="shared" ca="1" si="81"/>
        <v>880828.26037097257</v>
      </c>
      <c r="AS80" s="181">
        <f t="shared" ca="1" si="81"/>
        <v>869075.49875951861</v>
      </c>
      <c r="AT80" s="181">
        <f t="shared" ca="1" si="81"/>
        <v>856998.5236610272</v>
      </c>
      <c r="AU80" s="181">
        <f t="shared" ca="1" si="81"/>
        <v>844617.57848719251</v>
      </c>
      <c r="AV80" s="181">
        <f t="shared" ca="1" si="81"/>
        <v>831952.7082887335</v>
      </c>
      <c r="AW80" s="181">
        <f t="shared" ca="1" si="81"/>
        <v>819023.87238767615</v>
      </c>
      <c r="AX80" s="181">
        <f t="shared" ca="1" si="81"/>
        <v>805851.0182579807</v>
      </c>
      <c r="AY80" s="198">
        <f t="shared" ca="1" si="81"/>
        <v>1571307.3339781412</v>
      </c>
      <c r="AZ80" s="181">
        <f t="shared" ca="1" si="81"/>
        <v>0</v>
      </c>
      <c r="BA80" s="181">
        <f t="shared" ca="1" si="81"/>
        <v>0</v>
      </c>
      <c r="BB80" s="181">
        <f t="shared" ca="1" si="81"/>
        <v>0</v>
      </c>
      <c r="BC80" s="181">
        <f t="shared" ca="1" si="81"/>
        <v>0</v>
      </c>
      <c r="BD80" s="181">
        <f t="shared" ca="1" si="81"/>
        <v>0</v>
      </c>
      <c r="BE80" s="181">
        <f t="shared" ca="1" si="81"/>
        <v>0</v>
      </c>
      <c r="BF80" s="181">
        <f t="shared" ca="1" si="81"/>
        <v>0</v>
      </c>
      <c r="BG80" s="181">
        <f t="shared" ca="1" si="81"/>
        <v>0</v>
      </c>
      <c r="BH80" s="181">
        <f t="shared" ca="1" si="81"/>
        <v>0</v>
      </c>
      <c r="BI80" s="181">
        <f t="shared" ca="1" si="81"/>
        <v>0</v>
      </c>
      <c r="BJ80" s="181">
        <f t="shared" ca="1" si="81"/>
        <v>0</v>
      </c>
      <c r="BK80" s="181">
        <f t="shared" ca="1" si="81"/>
        <v>0</v>
      </c>
      <c r="BL80" s="181">
        <f t="shared" ca="1" si="81"/>
        <v>0</v>
      </c>
      <c r="BM80" s="181">
        <f t="shared" ca="1" si="81"/>
        <v>0</v>
      </c>
      <c r="BN80" s="181">
        <f t="shared" ca="1" si="81"/>
        <v>0</v>
      </c>
      <c r="BO80" s="181">
        <f t="shared" ca="1" si="81"/>
        <v>0</v>
      </c>
      <c r="BP80" s="181">
        <f t="shared" ca="1" si="81"/>
        <v>0</v>
      </c>
      <c r="BQ80" s="181">
        <f t="shared" ca="1" si="81"/>
        <v>0</v>
      </c>
      <c r="BR80" s="181">
        <f t="shared" ca="1" si="81"/>
        <v>0</v>
      </c>
      <c r="BS80" s="181">
        <f t="shared" ca="1" si="81"/>
        <v>0</v>
      </c>
      <c r="BT80" s="181">
        <f t="shared" ca="1" si="81"/>
        <v>0</v>
      </c>
      <c r="BU80" s="181">
        <f t="shared" ca="1" si="81"/>
        <v>0</v>
      </c>
      <c r="BV80" s="181">
        <f t="shared" ca="1" si="81"/>
        <v>0</v>
      </c>
      <c r="BW80" s="181">
        <f t="shared" ref="BW80:DB80" ca="1" si="82">BW25</f>
        <v>0</v>
      </c>
      <c r="BX80" s="181">
        <f t="shared" ca="1" si="82"/>
        <v>0</v>
      </c>
      <c r="BY80" s="181">
        <f t="shared" ca="1" si="82"/>
        <v>0</v>
      </c>
      <c r="BZ80" s="181">
        <f t="shared" ca="1" si="82"/>
        <v>0</v>
      </c>
      <c r="CA80" s="181">
        <f t="shared" ca="1" si="82"/>
        <v>0</v>
      </c>
      <c r="CB80" s="181">
        <f t="shared" ca="1" si="82"/>
        <v>0</v>
      </c>
      <c r="CC80" s="181">
        <f t="shared" ca="1" si="82"/>
        <v>0</v>
      </c>
      <c r="CD80" s="181">
        <f t="shared" ca="1" si="82"/>
        <v>0</v>
      </c>
      <c r="CE80" s="181">
        <f t="shared" ca="1" si="82"/>
        <v>0</v>
      </c>
      <c r="CF80" s="181">
        <f t="shared" ca="1" si="82"/>
        <v>0</v>
      </c>
      <c r="CG80" s="181">
        <f t="shared" ca="1" si="82"/>
        <v>0</v>
      </c>
      <c r="CH80" s="181">
        <f t="shared" ca="1" si="82"/>
        <v>0</v>
      </c>
      <c r="CI80" s="181">
        <f t="shared" ca="1" si="82"/>
        <v>0</v>
      </c>
      <c r="CJ80" s="181">
        <f t="shared" ca="1" si="82"/>
        <v>0</v>
      </c>
      <c r="CK80" s="181">
        <f t="shared" ca="1" si="82"/>
        <v>0</v>
      </c>
      <c r="CL80" s="181">
        <f t="shared" ca="1" si="82"/>
        <v>0</v>
      </c>
      <c r="CM80" s="181">
        <f t="shared" ca="1" si="82"/>
        <v>0</v>
      </c>
      <c r="CN80" s="181">
        <f t="shared" ca="1" si="82"/>
        <v>0</v>
      </c>
      <c r="CO80" s="181">
        <f t="shared" ca="1" si="82"/>
        <v>0</v>
      </c>
      <c r="CP80" s="181">
        <f t="shared" ca="1" si="82"/>
        <v>0</v>
      </c>
      <c r="CQ80" s="181">
        <f t="shared" ca="1" si="82"/>
        <v>0</v>
      </c>
      <c r="CR80" s="181">
        <f t="shared" ca="1" si="82"/>
        <v>0</v>
      </c>
      <c r="CS80" s="181">
        <f t="shared" ca="1" si="82"/>
        <v>0</v>
      </c>
      <c r="CT80" s="181">
        <f t="shared" ca="1" si="82"/>
        <v>0</v>
      </c>
      <c r="CU80" s="181">
        <f t="shared" ca="1" si="82"/>
        <v>0</v>
      </c>
      <c r="CV80" s="181">
        <f t="shared" ca="1" si="82"/>
        <v>0</v>
      </c>
      <c r="CW80" s="181">
        <f t="shared" ca="1" si="82"/>
        <v>0</v>
      </c>
      <c r="CX80" s="181">
        <f t="shared" ca="1" si="82"/>
        <v>0</v>
      </c>
      <c r="CY80" s="181">
        <f t="shared" ca="1" si="82"/>
        <v>0</v>
      </c>
      <c r="CZ80" s="181">
        <f t="shared" ca="1" si="82"/>
        <v>0</v>
      </c>
      <c r="DA80" s="181">
        <f t="shared" ca="1" si="82"/>
        <v>0</v>
      </c>
      <c r="DB80" s="181">
        <f t="shared" ca="1" si="82"/>
        <v>0</v>
      </c>
      <c r="DC80" s="181">
        <f t="shared" ref="DC80:DU80" ca="1" si="83">DC25</f>
        <v>0</v>
      </c>
      <c r="DD80" s="181">
        <f t="shared" ca="1" si="83"/>
        <v>0</v>
      </c>
      <c r="DE80" s="181">
        <f t="shared" ca="1" si="83"/>
        <v>0</v>
      </c>
      <c r="DF80" s="181">
        <f t="shared" ca="1" si="83"/>
        <v>0</v>
      </c>
      <c r="DG80" s="181">
        <f t="shared" ca="1" si="83"/>
        <v>0</v>
      </c>
      <c r="DH80" s="181">
        <f t="shared" ca="1" si="83"/>
        <v>0</v>
      </c>
      <c r="DI80" s="181">
        <f t="shared" ca="1" si="83"/>
        <v>0</v>
      </c>
      <c r="DJ80" s="181">
        <f t="shared" ca="1" si="83"/>
        <v>0</v>
      </c>
      <c r="DK80" s="181">
        <f t="shared" ca="1" si="83"/>
        <v>0</v>
      </c>
      <c r="DL80" s="181">
        <f t="shared" ca="1" si="83"/>
        <v>0</v>
      </c>
      <c r="DM80" s="181">
        <f t="shared" ca="1" si="83"/>
        <v>0</v>
      </c>
      <c r="DN80" s="181">
        <f t="shared" ca="1" si="83"/>
        <v>0</v>
      </c>
      <c r="DO80" s="181">
        <f t="shared" ca="1" si="83"/>
        <v>0</v>
      </c>
      <c r="DP80" s="181">
        <f t="shared" ca="1" si="83"/>
        <v>0</v>
      </c>
      <c r="DQ80" s="181">
        <f t="shared" ca="1" si="83"/>
        <v>0</v>
      </c>
      <c r="DR80" s="181">
        <f t="shared" ca="1" si="83"/>
        <v>0</v>
      </c>
      <c r="DS80" s="181">
        <f t="shared" ca="1" si="83"/>
        <v>0</v>
      </c>
      <c r="DT80" s="181">
        <f t="shared" ca="1" si="83"/>
        <v>0</v>
      </c>
      <c r="DU80" s="181">
        <f t="shared" ca="1" si="83"/>
        <v>0</v>
      </c>
    </row>
    <row r="81" spans="1:125" s="150" customFormat="1" x14ac:dyDescent="0.3">
      <c r="A81" s="149"/>
      <c r="D81" s="174" t="s">
        <v>341</v>
      </c>
      <c r="J81" s="152"/>
      <c r="K81" s="186">
        <f ca="1">K64-K75-K77-K78-K79+K80</f>
        <v>-9678130.9589033164</v>
      </c>
      <c r="L81" s="186">
        <f t="shared" ref="L81:BW81" ca="1" si="84">L64-L75-L77-L78-L79+L80</f>
        <v>-7636623.9492701106</v>
      </c>
      <c r="M81" s="186">
        <f t="shared" ca="1" si="84"/>
        <v>-7933484.347090641</v>
      </c>
      <c r="N81" s="186">
        <f t="shared" ca="1" si="84"/>
        <v>-8434627.366041394</v>
      </c>
      <c r="O81" s="186">
        <f t="shared" ca="1" si="84"/>
        <v>-8828189.5107023884</v>
      </c>
      <c r="P81" s="186">
        <f t="shared" ca="1" si="84"/>
        <v>-9137102.5323130433</v>
      </c>
      <c r="Q81" s="186">
        <f t="shared" ca="1" si="84"/>
        <v>-9379973.2520523593</v>
      </c>
      <c r="R81" s="186">
        <f t="shared" ca="1" si="84"/>
        <v>-9570243.3998194765</v>
      </c>
      <c r="S81" s="186">
        <f t="shared" ca="1" si="84"/>
        <v>-9717797.2242530752</v>
      </c>
      <c r="T81" s="186">
        <f t="shared" ca="1" si="84"/>
        <v>-9830111.7738035098</v>
      </c>
      <c r="U81" s="186">
        <f t="shared" ca="1" si="84"/>
        <v>-9912985.2042085957</v>
      </c>
      <c r="V81" s="186">
        <f t="shared" ca="1" si="84"/>
        <v>-9971002.7955665886</v>
      </c>
      <c r="W81" s="186">
        <f t="shared" ca="1" si="84"/>
        <v>-10007845.347050644</v>
      </c>
      <c r="X81" s="186">
        <f t="shared" ca="1" si="84"/>
        <v>-10026501.003269777</v>
      </c>
      <c r="Y81" s="186">
        <f t="shared" ca="1" si="84"/>
        <v>-10029416.033679117</v>
      </c>
      <c r="Z81" s="186">
        <f t="shared" ca="1" si="84"/>
        <v>-10018605.697945459</v>
      </c>
      <c r="AA81" s="186">
        <f t="shared" ca="1" si="84"/>
        <v>-9995738.1303549707</v>
      </c>
      <c r="AB81" s="186">
        <f t="shared" ca="1" si="84"/>
        <v>-9962199.3905061241</v>
      </c>
      <c r="AC81" s="186">
        <f t="shared" ca="1" si="84"/>
        <v>-9919144.9592943471</v>
      </c>
      <c r="AD81" s="186">
        <f t="shared" ca="1" si="84"/>
        <v>-9867541.1950875688</v>
      </c>
      <c r="AE81" s="186">
        <f t="shared" ca="1" si="84"/>
        <v>-9808199.1531717777</v>
      </c>
      <c r="AF81" s="186">
        <f t="shared" ca="1" si="84"/>
        <v>-9741802.4546515606</v>
      </c>
      <c r="AG81" s="186">
        <f t="shared" ca="1" si="84"/>
        <v>-9668930.4186927192</v>
      </c>
      <c r="AH81" s="186">
        <f t="shared" ca="1" si="84"/>
        <v>-9590077.3543568142</v>
      </c>
      <c r="AI81" s="186">
        <f t="shared" ca="1" si="84"/>
        <v>-9505668.6903008446</v>
      </c>
      <c r="AJ81" s="186">
        <f t="shared" ca="1" si="84"/>
        <v>-9416074.4679773208</v>
      </c>
      <c r="AK81" s="186">
        <f t="shared" ca="1" si="84"/>
        <v>-9321620.6148649622</v>
      </c>
      <c r="AL81" s="186">
        <f t="shared" ca="1" si="84"/>
        <v>-9222598.3346027657</v>
      </c>
      <c r="AM81" s="186">
        <f t="shared" ca="1" si="84"/>
        <v>-9119271.8914599903</v>
      </c>
      <c r="AN81" s="186">
        <f t="shared" ca="1" si="84"/>
        <v>-9011885.0212202668</v>
      </c>
      <c r="AO81" s="186">
        <f t="shared" ca="1" si="84"/>
        <v>-8900666.1651688404</v>
      </c>
      <c r="AP81" s="186">
        <f t="shared" ca="1" si="84"/>
        <v>-8785832.6956471317</v>
      </c>
      <c r="AQ81" s="186">
        <f t="shared" ca="1" si="84"/>
        <v>-8667594.2786546275</v>
      </c>
      <c r="AR81" s="186">
        <f t="shared" ca="1" si="84"/>
        <v>-8546155.4999003261</v>
      </c>
      <c r="AS81" s="186">
        <f t="shared" ca="1" si="84"/>
        <v>-8421717.8645995986</v>
      </c>
      <c r="AT81" s="186">
        <f t="shared" ca="1" si="84"/>
        <v>-8294481.2675150428</v>
      </c>
      <c r="AU81" s="186">
        <f t="shared" ca="1" si="84"/>
        <v>-8164645.0177772446</v>
      </c>
      <c r="AV81" s="186">
        <f t="shared" ca="1" si="84"/>
        <v>-8032408.4925490534</v>
      </c>
      <c r="AW81" s="186">
        <f t="shared" ca="1" si="84"/>
        <v>-7897971.4843606921</v>
      </c>
      <c r="AX81" s="186">
        <f t="shared" ca="1" si="84"/>
        <v>-7761534.2987532038</v>
      </c>
      <c r="AY81" s="198">
        <f t="shared" ca="1" si="84"/>
        <v>16874909.938789647</v>
      </c>
      <c r="AZ81" s="186">
        <f t="shared" ca="1" si="84"/>
        <v>15479764.013616461</v>
      </c>
      <c r="BA81" s="186">
        <f t="shared" ca="1" si="84"/>
        <v>15119528.578553764</v>
      </c>
      <c r="BB81" s="186">
        <f t="shared" ca="1" si="84"/>
        <v>15475093.52280746</v>
      </c>
      <c r="BC81" s="186">
        <f t="shared" ca="1" si="84"/>
        <v>15178194.941617295</v>
      </c>
      <c r="BD81" s="186">
        <f t="shared" ca="1" si="84"/>
        <v>15314538.821985904</v>
      </c>
      <c r="BE81" s="186">
        <f t="shared" ca="1" si="84"/>
        <v>14988895.108117944</v>
      </c>
      <c r="BF81" s="186">
        <f t="shared" ca="1" si="84"/>
        <v>15296663.654800303</v>
      </c>
      <c r="BG81" s="186">
        <f t="shared" ca="1" si="84"/>
        <v>14936931.385460425</v>
      </c>
      <c r="BH81" s="186">
        <f t="shared" ca="1" si="84"/>
        <v>15287359.824198935</v>
      </c>
      <c r="BI81" s="186">
        <f t="shared" ca="1" si="84"/>
        <v>14889222.291476062</v>
      </c>
      <c r="BJ81" s="186">
        <f t="shared" ca="1" si="84"/>
        <v>15184042.875813277</v>
      </c>
      <c r="BK81" s="186">
        <f t="shared" ca="1" si="84"/>
        <v>14848281.794195104</v>
      </c>
      <c r="BL81" s="186">
        <f t="shared" ca="1" si="84"/>
        <v>14963990.906673567</v>
      </c>
      <c r="BM81" s="186">
        <f t="shared" ca="1" si="84"/>
        <v>14695445.136624858</v>
      </c>
      <c r="BN81" s="186">
        <f t="shared" ca="1" si="84"/>
        <v>15039019.870098997</v>
      </c>
      <c r="BO81" s="186">
        <f t="shared" ca="1" si="84"/>
        <v>14638675.6736142</v>
      </c>
      <c r="BP81" s="186">
        <f t="shared" ca="1" si="84"/>
        <v>14922207.944224646</v>
      </c>
      <c r="BQ81" s="186">
        <f t="shared" ca="1" si="84"/>
        <v>14367264.822767805</v>
      </c>
      <c r="BR81" s="186">
        <f t="shared" ca="1" si="84"/>
        <v>14546797.910573576</v>
      </c>
      <c r="BS81" s="186">
        <f t="shared" ca="1" si="84"/>
        <v>14275107.243975272</v>
      </c>
      <c r="BT81" s="186">
        <f t="shared" ca="1" si="84"/>
        <v>14428055.825367536</v>
      </c>
      <c r="BU81" s="186">
        <f t="shared" ca="1" si="84"/>
        <v>14116819.884257156</v>
      </c>
      <c r="BV81" s="186">
        <f t="shared" ca="1" si="84"/>
        <v>14380768.876000199</v>
      </c>
      <c r="BW81" s="186">
        <f t="shared" ca="1" si="84"/>
        <v>13812878.881035155</v>
      </c>
      <c r="BX81" s="186">
        <f t="shared" ref="BX81:DU81" ca="1" si="85">BX64-BX75-BX77-BX78-BX79+BX80</f>
        <v>13964682.0917289</v>
      </c>
      <c r="BY81" s="186">
        <f t="shared" ca="1" si="85"/>
        <v>13609508.977132399</v>
      </c>
      <c r="BZ81" s="186">
        <f t="shared" ca="1" si="85"/>
        <v>13921670.784727214</v>
      </c>
      <c r="CA81" s="186">
        <f t="shared" ca="1" si="85"/>
        <v>13600230.251906609</v>
      </c>
      <c r="CB81" s="186">
        <f t="shared" ca="1" si="85"/>
        <v>13669993.379924238</v>
      </c>
      <c r="CC81" s="186">
        <f t="shared" ca="1" si="85"/>
        <v>13178792.540827323</v>
      </c>
      <c r="CD81" s="186">
        <f t="shared" ca="1" si="85"/>
        <v>13299656.151548179</v>
      </c>
      <c r="CE81" s="186">
        <f t="shared" ca="1" si="85"/>
        <v>12946852.615898302</v>
      </c>
      <c r="CF81" s="186">
        <f t="shared" ca="1" si="85"/>
        <v>13239815.336076846</v>
      </c>
      <c r="CG81" s="186">
        <f t="shared" ca="1" si="85"/>
        <v>12835552.21854038</v>
      </c>
      <c r="CH81" s="186">
        <f t="shared" ca="1" si="85"/>
        <v>13052339.570802262</v>
      </c>
      <c r="CI81" s="186">
        <f t="shared" ca="1" si="85"/>
        <v>12531149.675379839</v>
      </c>
      <c r="CJ81" s="186">
        <f t="shared" ca="1" si="85"/>
        <v>12451949.431240004</v>
      </c>
      <c r="CK81" s="186">
        <f t="shared" ca="1" si="85"/>
        <v>12192325.875763562</v>
      </c>
      <c r="CL81" s="186">
        <f t="shared" ca="1" si="85"/>
        <v>12463407.537866708</v>
      </c>
      <c r="CM81" s="186">
        <f t="shared" ca="1" si="85"/>
        <v>12057964.275252834</v>
      </c>
      <c r="CN81" s="186">
        <f t="shared" ca="1" si="85"/>
        <v>12246586.030363861</v>
      </c>
      <c r="CO81" s="186">
        <f t="shared" ca="1" si="85"/>
        <v>11634693.87960935</v>
      </c>
      <c r="CP81" s="186">
        <f t="shared" ca="1" si="85"/>
        <v>11682698.798021425</v>
      </c>
      <c r="CQ81" s="186">
        <f t="shared" ca="1" si="85"/>
        <v>11405804.782809351</v>
      </c>
      <c r="CR81" s="186">
        <f t="shared" ca="1" si="85"/>
        <v>11491475.983343106</v>
      </c>
      <c r="CS81" s="186">
        <f t="shared" ca="1" si="85"/>
        <v>11175407.393258441</v>
      </c>
      <c r="CT81" s="186">
        <f t="shared" ca="1" si="85"/>
        <v>11332366.569307487</v>
      </c>
      <c r="CU81" s="186">
        <f t="shared" ca="1" si="85"/>
        <v>10703908.451535027</v>
      </c>
      <c r="CV81" s="186">
        <f t="shared" ca="1" si="85"/>
        <v>10709236.892579507</v>
      </c>
      <c r="CW81" s="186">
        <f t="shared" ca="1" si="85"/>
        <v>33013691.174743608</v>
      </c>
      <c r="CX81" s="186">
        <f t="shared" ca="1" si="85"/>
        <v>0</v>
      </c>
      <c r="CY81" s="186">
        <f t="shared" ca="1" si="85"/>
        <v>0</v>
      </c>
      <c r="CZ81" s="186">
        <f t="shared" ca="1" si="85"/>
        <v>0</v>
      </c>
      <c r="DA81" s="186">
        <f t="shared" ca="1" si="85"/>
        <v>0</v>
      </c>
      <c r="DB81" s="186">
        <f t="shared" ca="1" si="85"/>
        <v>0</v>
      </c>
      <c r="DC81" s="186">
        <f t="shared" ca="1" si="85"/>
        <v>0</v>
      </c>
      <c r="DD81" s="186">
        <f t="shared" ca="1" si="85"/>
        <v>0</v>
      </c>
      <c r="DE81" s="186">
        <f t="shared" ca="1" si="85"/>
        <v>0</v>
      </c>
      <c r="DF81" s="186">
        <f t="shared" ca="1" si="85"/>
        <v>0</v>
      </c>
      <c r="DG81" s="186">
        <f t="shared" ca="1" si="85"/>
        <v>0</v>
      </c>
      <c r="DH81" s="186">
        <f t="shared" ca="1" si="85"/>
        <v>0</v>
      </c>
      <c r="DI81" s="186">
        <f t="shared" ca="1" si="85"/>
        <v>0</v>
      </c>
      <c r="DJ81" s="186">
        <f t="shared" ca="1" si="85"/>
        <v>0</v>
      </c>
      <c r="DK81" s="186">
        <f t="shared" ca="1" si="85"/>
        <v>0</v>
      </c>
      <c r="DL81" s="186">
        <f t="shared" ca="1" si="85"/>
        <v>0</v>
      </c>
      <c r="DM81" s="186">
        <f t="shared" ca="1" si="85"/>
        <v>0</v>
      </c>
      <c r="DN81" s="186">
        <f t="shared" ca="1" si="85"/>
        <v>0</v>
      </c>
      <c r="DO81" s="186">
        <f t="shared" ca="1" si="85"/>
        <v>0</v>
      </c>
      <c r="DP81" s="186">
        <f t="shared" ca="1" si="85"/>
        <v>0</v>
      </c>
      <c r="DQ81" s="186">
        <f t="shared" ca="1" si="85"/>
        <v>0</v>
      </c>
      <c r="DR81" s="186">
        <f t="shared" ca="1" si="85"/>
        <v>0</v>
      </c>
      <c r="DS81" s="186">
        <f t="shared" ca="1" si="85"/>
        <v>0</v>
      </c>
      <c r="DT81" s="186">
        <f t="shared" ca="1" si="85"/>
        <v>0</v>
      </c>
      <c r="DU81" s="186">
        <f t="shared" ca="1" si="85"/>
        <v>0</v>
      </c>
    </row>
    <row r="82" spans="1:125" x14ac:dyDescent="0.3">
      <c r="D82" s="144" t="s">
        <v>831</v>
      </c>
      <c r="E82" s="185">
        <f ca="1">XIRR(K81:DU81,K6:DU6)</f>
        <v>5.5314192175865168E-2</v>
      </c>
      <c r="J82" s="59"/>
      <c r="K82" s="181"/>
      <c r="L82" s="181"/>
      <c r="M82" s="181"/>
      <c r="N82" s="181"/>
      <c r="O82" s="181"/>
      <c r="P82" s="181"/>
      <c r="Q82" s="181"/>
      <c r="R82" s="181"/>
      <c r="S82" s="181"/>
      <c r="T82" s="181"/>
      <c r="U82" s="181"/>
      <c r="V82" s="181"/>
      <c r="W82" s="181"/>
      <c r="X82" s="181"/>
      <c r="Y82" s="181"/>
      <c r="Z82" s="181"/>
      <c r="AA82" s="181"/>
      <c r="AB82" s="181"/>
      <c r="AC82" s="181"/>
      <c r="AD82" s="181"/>
      <c r="AE82" s="181"/>
      <c r="AF82" s="181"/>
      <c r="AG82" s="181"/>
      <c r="AH82" s="181"/>
      <c r="AI82" s="181"/>
      <c r="AJ82" s="181"/>
      <c r="AK82" s="181"/>
      <c r="AL82" s="181"/>
      <c r="AM82" s="181"/>
      <c r="AN82" s="181"/>
      <c r="AO82" s="181"/>
      <c r="AP82" s="181"/>
      <c r="AQ82" s="181"/>
      <c r="AR82" s="181"/>
      <c r="AS82" s="181"/>
      <c r="AT82" s="181"/>
      <c r="AU82" s="181"/>
      <c r="AV82" s="181"/>
      <c r="AW82" s="181"/>
      <c r="AX82" s="181"/>
      <c r="AZ82" s="181"/>
      <c r="BA82" s="181"/>
      <c r="BB82" s="181"/>
      <c r="BC82" s="181"/>
      <c r="BD82" s="181"/>
      <c r="BE82" s="181"/>
      <c r="BF82" s="181"/>
      <c r="BG82" s="181"/>
      <c r="BH82" s="181"/>
      <c r="BI82" s="181"/>
      <c r="BJ82" s="181"/>
      <c r="BK82" s="181"/>
      <c r="BL82" s="181"/>
      <c r="BM82" s="181"/>
      <c r="BN82" s="181"/>
      <c r="BO82" s="181"/>
      <c r="BP82" s="181"/>
      <c r="BQ82" s="181"/>
      <c r="BR82" s="181"/>
      <c r="BS82" s="181"/>
      <c r="BT82" s="181"/>
      <c r="BU82" s="181"/>
      <c r="BV82" s="181"/>
      <c r="BW82" s="181"/>
      <c r="BX82" s="181"/>
      <c r="BY82" s="181"/>
      <c r="BZ82" s="181"/>
      <c r="CA82" s="181"/>
      <c r="CB82" s="181"/>
      <c r="CC82" s="181"/>
      <c r="CD82" s="181"/>
      <c r="CE82" s="181"/>
      <c r="CF82" s="181"/>
      <c r="CG82" s="181"/>
      <c r="CH82" s="181"/>
      <c r="CI82" s="181"/>
      <c r="CJ82" s="181"/>
      <c r="CK82" s="181"/>
      <c r="CL82" s="181"/>
      <c r="CM82" s="181"/>
      <c r="CN82" s="181"/>
      <c r="CO82" s="181"/>
      <c r="CP82" s="181"/>
      <c r="CQ82" s="181"/>
      <c r="CR82" s="181"/>
      <c r="CS82" s="181"/>
      <c r="CT82" s="181"/>
      <c r="CU82" s="181"/>
      <c r="CV82" s="181"/>
      <c r="CW82" s="181"/>
      <c r="CX82" s="181"/>
      <c r="CY82" s="181"/>
      <c r="CZ82" s="181"/>
      <c r="DA82" s="181"/>
      <c r="DB82" s="181"/>
      <c r="DC82" s="181"/>
      <c r="DD82" s="181"/>
      <c r="DE82" s="181"/>
      <c r="DF82" s="181"/>
      <c r="DG82" s="181"/>
      <c r="DH82" s="181"/>
      <c r="DI82" s="181"/>
      <c r="DJ82" s="181"/>
      <c r="DK82" s="181"/>
      <c r="DL82" s="181"/>
      <c r="DM82" s="181"/>
      <c r="DN82" s="181"/>
      <c r="DO82" s="181"/>
      <c r="DP82" s="181"/>
      <c r="DQ82" s="181"/>
      <c r="DR82" s="181"/>
      <c r="DS82" s="181"/>
      <c r="DT82" s="181"/>
      <c r="DU82" s="181"/>
    </row>
    <row r="83" spans="1:125" x14ac:dyDescent="0.3">
      <c r="D83" s="141"/>
      <c r="J83" s="59"/>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81"/>
      <c r="AR83" s="181"/>
      <c r="AS83" s="181"/>
      <c r="AT83" s="181"/>
      <c r="AU83" s="181"/>
      <c r="AV83" s="181"/>
      <c r="AW83" s="181"/>
      <c r="AX83" s="181"/>
      <c r="AZ83" s="181"/>
      <c r="BA83" s="181"/>
      <c r="BB83" s="181"/>
      <c r="BC83" s="181"/>
      <c r="BD83" s="181"/>
      <c r="BE83" s="181"/>
      <c r="BF83" s="181"/>
      <c r="BG83" s="181"/>
      <c r="BH83" s="181"/>
      <c r="BI83" s="181"/>
      <c r="BJ83" s="181"/>
      <c r="BK83" s="181"/>
      <c r="BL83" s="181"/>
      <c r="BM83" s="181"/>
      <c r="BN83" s="181"/>
      <c r="BO83" s="181"/>
      <c r="BP83" s="181"/>
      <c r="BQ83" s="181"/>
      <c r="BR83" s="181"/>
      <c r="BS83" s="181"/>
      <c r="BT83" s="181"/>
      <c r="BU83" s="181"/>
      <c r="BV83" s="181"/>
      <c r="BW83" s="181"/>
      <c r="BX83" s="181"/>
      <c r="BY83" s="181"/>
      <c r="BZ83" s="181"/>
      <c r="CA83" s="181"/>
      <c r="CB83" s="181"/>
      <c r="CC83" s="181"/>
      <c r="CD83" s="181"/>
      <c r="CE83" s="181"/>
      <c r="CF83" s="181"/>
      <c r="CG83" s="181"/>
      <c r="CH83" s="181"/>
      <c r="CI83" s="181"/>
      <c r="CJ83" s="181"/>
      <c r="CK83" s="181"/>
      <c r="CL83" s="181"/>
      <c r="CM83" s="181"/>
      <c r="CN83" s="181"/>
      <c r="CO83" s="181"/>
      <c r="CP83" s="181"/>
      <c r="CQ83" s="181"/>
      <c r="CR83" s="181"/>
      <c r="CS83" s="181"/>
      <c r="CT83" s="181"/>
      <c r="CU83" s="181"/>
      <c r="CV83" s="181"/>
      <c r="CW83" s="181"/>
      <c r="CX83" s="181"/>
      <c r="CY83" s="181"/>
      <c r="CZ83" s="181"/>
      <c r="DA83" s="181"/>
      <c r="DB83" s="181"/>
      <c r="DC83" s="181"/>
      <c r="DD83" s="181"/>
      <c r="DE83" s="181"/>
      <c r="DF83" s="181"/>
      <c r="DG83" s="181"/>
      <c r="DH83" s="181"/>
      <c r="DI83" s="181"/>
      <c r="DJ83" s="181"/>
      <c r="DK83" s="181"/>
      <c r="DL83" s="181"/>
      <c r="DM83" s="181"/>
      <c r="DN83" s="181"/>
      <c r="DO83" s="181"/>
      <c r="DP83" s="181"/>
      <c r="DQ83" s="181"/>
      <c r="DR83" s="181"/>
      <c r="DS83" s="181"/>
      <c r="DT83" s="181"/>
      <c r="DU83" s="181"/>
    </row>
    <row r="84" spans="1:125" s="146" customFormat="1" x14ac:dyDescent="0.3">
      <c r="A84" s="145"/>
      <c r="D84" s="147" t="s">
        <v>798</v>
      </c>
      <c r="K84" s="188">
        <f t="shared" ref="K84:BV84" ca="1" si="86">K81/K39</f>
        <v>-9662173.094484549</v>
      </c>
      <c r="L84" s="188">
        <f t="shared" ca="1" si="86"/>
        <v>-7611461.2930251481</v>
      </c>
      <c r="M84" s="188">
        <f t="shared" ca="1" si="86"/>
        <v>-7894305.4493276579</v>
      </c>
      <c r="N84" s="188">
        <f t="shared" ca="1" si="86"/>
        <v>-8379134.7899624342</v>
      </c>
      <c r="O84" s="188">
        <f t="shared" ca="1" si="86"/>
        <v>-8755646.9721991923</v>
      </c>
      <c r="P84" s="188">
        <f t="shared" ca="1" si="86"/>
        <v>-9047079.6222957056</v>
      </c>
      <c r="Q84" s="188">
        <f t="shared" ca="1" si="86"/>
        <v>-9272243.6045424547</v>
      </c>
      <c r="R84" s="188">
        <f t="shared" ca="1" si="86"/>
        <v>-9444729.7473294772</v>
      </c>
      <c r="S84" s="188">
        <f t="shared" ca="1" si="86"/>
        <v>-9574535.2812934406</v>
      </c>
      <c r="T84" s="188">
        <f t="shared" ca="1" si="86"/>
        <v>-9669224.554124143</v>
      </c>
      <c r="U84" s="188">
        <f t="shared" ca="1" si="86"/>
        <v>-9734664.0247236025</v>
      </c>
      <c r="V84" s="188">
        <f t="shared" ca="1" si="86"/>
        <v>-9775492.9368299861</v>
      </c>
      <c r="W84" s="188">
        <f t="shared" ca="1" si="86"/>
        <v>-9795435.1278424505</v>
      </c>
      <c r="X84" s="188">
        <f t="shared" ca="1" si="86"/>
        <v>-9797513.439496994</v>
      </c>
      <c r="Y84" s="188">
        <f t="shared" ca="1" si="86"/>
        <v>-9784202.4898768328</v>
      </c>
      <c r="Z84" s="188">
        <f t="shared" ca="1" si="86"/>
        <v>-9757541.0883173365</v>
      </c>
      <c r="AA84" s="188">
        <f t="shared" ca="1" si="86"/>
        <v>-9719217.3257019091</v>
      </c>
      <c r="AB84" s="188">
        <f t="shared" ca="1" si="86"/>
        <v>-9670634.5579934865</v>
      </c>
      <c r="AC84" s="188">
        <f t="shared" ca="1" si="86"/>
        <v>-9612963.6147973277</v>
      </c>
      <c r="AD84" s="188">
        <f t="shared" ca="1" si="86"/>
        <v>-9547184.7890187204</v>
      </c>
      <c r="AE84" s="188">
        <f t="shared" ca="1" si="86"/>
        <v>-9474122.0438536312</v>
      </c>
      <c r="AF84" s="188">
        <f t="shared" ca="1" si="86"/>
        <v>-9394471.1506448612</v>
      </c>
      <c r="AG84" s="188">
        <f t="shared" ca="1" si="86"/>
        <v>-9308822.9944077209</v>
      </c>
      <c r="AH84" s="188">
        <f t="shared" ca="1" si="86"/>
        <v>-9217682.962665135</v>
      </c>
      <c r="AI84" s="188">
        <f t="shared" ca="1" si="86"/>
        <v>-9121487.1123480722</v>
      </c>
      <c r="AJ84" s="188">
        <f t="shared" ca="1" si="86"/>
        <v>-9020615.6544176545</v>
      </c>
      <c r="AK84" s="188">
        <f t="shared" ca="1" si="86"/>
        <v>-8915404.184636822</v>
      </c>
      <c r="AL84" s="188">
        <f t="shared" ca="1" si="86"/>
        <v>-8806153.0074076299</v>
      </c>
      <c r="AM84" s="188">
        <f t="shared" ca="1" si="86"/>
        <v>-8693134.8385198545</v>
      </c>
      <c r="AN84" s="188">
        <f t="shared" ca="1" si="86"/>
        <v>-8576601.1258646026</v>
      </c>
      <c r="AO84" s="188">
        <f t="shared" ca="1" si="86"/>
        <v>-8456787.1905101929</v>
      </c>
      <c r="AP84" s="188">
        <f t="shared" ca="1" si="86"/>
        <v>-8333916.3611979336</v>
      </c>
      <c r="AQ84" s="188">
        <f t="shared" ca="1" si="86"/>
        <v>-8208203.2513549402</v>
      </c>
      <c r="AR84" s="188">
        <f t="shared" ca="1" si="86"/>
        <v>-8079856.3077928945</v>
      </c>
      <c r="AS84" s="188">
        <f t="shared" ca="1" si="86"/>
        <v>-7949079.743419582</v>
      </c>
      <c r="AT84" s="188">
        <f t="shared" ca="1" si="86"/>
        <v>-7816074.9518614933</v>
      </c>
      <c r="AU84" s="188">
        <f t="shared" ca="1" si="86"/>
        <v>-7681041.4893965768</v>
      </c>
      <c r="AV84" s="188">
        <f t="shared" ca="1" si="86"/>
        <v>-7544177.6986729316</v>
      </c>
      <c r="AW84" s="188">
        <f t="shared" ca="1" si="86"/>
        <v>-7405681.0390788214</v>
      </c>
      <c r="AX84" s="188">
        <f t="shared" ca="1" si="86"/>
        <v>-7265748.1801341176</v>
      </c>
      <c r="AY84" s="198">
        <f t="shared" ca="1" si="86"/>
        <v>15641346.558185585</v>
      </c>
      <c r="AZ84" s="188">
        <f t="shared" ca="1" si="86"/>
        <v>14206821.52720236</v>
      </c>
      <c r="BA84" s="188">
        <f t="shared" ca="1" si="86"/>
        <v>13739494.462568568</v>
      </c>
      <c r="BB84" s="188">
        <f t="shared" ca="1" si="86"/>
        <v>13924054.022912988</v>
      </c>
      <c r="BC84" s="188">
        <f t="shared" ca="1" si="86"/>
        <v>13522358.879079515</v>
      </c>
      <c r="BD84" s="188">
        <f t="shared" ca="1" si="86"/>
        <v>13509403.350581579</v>
      </c>
      <c r="BE84" s="188">
        <f t="shared" ca="1" si="86"/>
        <v>13091872.89000321</v>
      </c>
      <c r="BF84" s="188">
        <f t="shared" ca="1" si="86"/>
        <v>13229054.060720706</v>
      </c>
      <c r="BG84" s="188">
        <f t="shared" ca="1" si="86"/>
        <v>12790672.345052801</v>
      </c>
      <c r="BH84" s="188">
        <f t="shared" ca="1" si="86"/>
        <v>12961772.35716651</v>
      </c>
      <c r="BI84" s="188">
        <f t="shared" ca="1" si="86"/>
        <v>12499822.038565319</v>
      </c>
      <c r="BJ84" s="188">
        <f t="shared" ca="1" si="86"/>
        <v>12621737.730440335</v>
      </c>
      <c r="BK84" s="188">
        <f t="shared" ca="1" si="86"/>
        <v>12221030.991577523</v>
      </c>
      <c r="BL84" s="188">
        <f t="shared" ca="1" si="86"/>
        <v>12194921.079220744</v>
      </c>
      <c r="BM84" s="188">
        <f t="shared" ca="1" si="86"/>
        <v>11858075.695286458</v>
      </c>
      <c r="BN84" s="188">
        <f t="shared" ca="1" si="86"/>
        <v>12015750.996712301</v>
      </c>
      <c r="BO84" s="188">
        <f t="shared" ca="1" si="86"/>
        <v>11580654.093610821</v>
      </c>
      <c r="BP84" s="188">
        <f t="shared" ca="1" si="86"/>
        <v>11688648.603778444</v>
      </c>
      <c r="BQ84" s="188">
        <f t="shared" ca="1" si="86"/>
        <v>11143079.422436308</v>
      </c>
      <c r="BR84" s="188">
        <f t="shared" ca="1" si="86"/>
        <v>11171164.542427214</v>
      </c>
      <c r="BS84" s="188">
        <f t="shared" ca="1" si="86"/>
        <v>10854512.84539834</v>
      </c>
      <c r="BT84" s="188">
        <f t="shared" ca="1" si="86"/>
        <v>10862722.50721423</v>
      </c>
      <c r="BU84" s="188">
        <f t="shared" ca="1" si="86"/>
        <v>10523680.615121284</v>
      </c>
      <c r="BV84" s="188">
        <f t="shared" ca="1" si="86"/>
        <v>10614824.205682671</v>
      </c>
      <c r="BW84" s="188">
        <f t="shared" ref="BW84:DU84" ca="1" si="87">BW81/BW39</f>
        <v>10095197.445815897</v>
      </c>
      <c r="BX84" s="188">
        <f t="shared" ca="1" si="87"/>
        <v>10105587.836395375</v>
      </c>
      <c r="BY84" s="188">
        <f t="shared" ca="1" si="87"/>
        <v>9751533.0813868027</v>
      </c>
      <c r="BZ84" s="188">
        <f t="shared" ca="1" si="87"/>
        <v>9876924.0818724707</v>
      </c>
      <c r="CA84" s="188">
        <f t="shared" ca="1" si="87"/>
        <v>9553808.4869223479</v>
      </c>
      <c r="CB84" s="188">
        <f t="shared" ca="1" si="87"/>
        <v>9508203.9474893957</v>
      </c>
      <c r="CC84" s="188">
        <f t="shared" ca="1" si="87"/>
        <v>9076234.7467692196</v>
      </c>
      <c r="CD84" s="188">
        <f t="shared" ca="1" si="87"/>
        <v>9069230.1992464438</v>
      </c>
      <c r="CE84" s="188">
        <f t="shared" ca="1" si="87"/>
        <v>8741664.4262452014</v>
      </c>
      <c r="CF84" s="188">
        <f t="shared" ca="1" si="87"/>
        <v>8851395.9522309341</v>
      </c>
      <c r="CG84" s="188">
        <f t="shared" ca="1" si="87"/>
        <v>8496583.1683719922</v>
      </c>
      <c r="CH84" s="188">
        <f t="shared" ca="1" si="87"/>
        <v>8554960.9792557284</v>
      </c>
      <c r="CI84" s="188">
        <f t="shared" ca="1" si="87"/>
        <v>8132433.1228355877</v>
      </c>
      <c r="CJ84" s="188">
        <f t="shared" ca="1" si="87"/>
        <v>8001415.9134020805</v>
      </c>
      <c r="CK84" s="188">
        <f t="shared" ca="1" si="87"/>
        <v>7757396.2051302548</v>
      </c>
      <c r="CL84" s="188">
        <f t="shared" ca="1" si="87"/>
        <v>7851743.8259158442</v>
      </c>
      <c r="CM84" s="188">
        <f t="shared" ca="1" si="87"/>
        <v>7521478.7438131385</v>
      </c>
      <c r="CN84" s="188">
        <f t="shared" ca="1" si="87"/>
        <v>7563872.3591842242</v>
      </c>
      <c r="CO84" s="188">
        <f t="shared" ca="1" si="87"/>
        <v>7115149.4880064465</v>
      </c>
      <c r="CP84" s="188">
        <f t="shared" ca="1" si="87"/>
        <v>7074115.7544413731</v>
      </c>
      <c r="CQ84" s="188">
        <f t="shared" ca="1" si="87"/>
        <v>6838405.1925378777</v>
      </c>
      <c r="CR84" s="188">
        <f t="shared" ca="1" si="87"/>
        <v>6821888.6128518311</v>
      </c>
      <c r="CS84" s="188">
        <f t="shared" ca="1" si="87"/>
        <v>6568891.4979851935</v>
      </c>
      <c r="CT84" s="188">
        <f t="shared" ca="1" si="87"/>
        <v>6595523.2065207409</v>
      </c>
      <c r="CU84" s="188">
        <f t="shared" ca="1" si="87"/>
        <v>6168377.418784651</v>
      </c>
      <c r="CV84" s="188">
        <f t="shared" ca="1" si="87"/>
        <v>6110644.1307158247</v>
      </c>
      <c r="CW84" s="188">
        <f t="shared" ca="1" si="87"/>
        <v>18651873.667753834</v>
      </c>
      <c r="CX84" s="188">
        <f t="shared" ca="1" si="87"/>
        <v>0</v>
      </c>
      <c r="CY84" s="188">
        <f t="shared" ca="1" si="87"/>
        <v>0</v>
      </c>
      <c r="CZ84" s="188">
        <f t="shared" ca="1" si="87"/>
        <v>0</v>
      </c>
      <c r="DA84" s="188">
        <f t="shared" ca="1" si="87"/>
        <v>0</v>
      </c>
      <c r="DB84" s="188">
        <f t="shared" ca="1" si="87"/>
        <v>0</v>
      </c>
      <c r="DC84" s="188">
        <f t="shared" ca="1" si="87"/>
        <v>0</v>
      </c>
      <c r="DD84" s="188">
        <f t="shared" ca="1" si="87"/>
        <v>0</v>
      </c>
      <c r="DE84" s="188">
        <f t="shared" ca="1" si="87"/>
        <v>0</v>
      </c>
      <c r="DF84" s="188">
        <f t="shared" ca="1" si="87"/>
        <v>0</v>
      </c>
      <c r="DG84" s="188">
        <f t="shared" ca="1" si="87"/>
        <v>0</v>
      </c>
      <c r="DH84" s="188">
        <f t="shared" ca="1" si="87"/>
        <v>0</v>
      </c>
      <c r="DI84" s="188">
        <f t="shared" ca="1" si="87"/>
        <v>0</v>
      </c>
      <c r="DJ84" s="188">
        <f t="shared" ca="1" si="87"/>
        <v>0</v>
      </c>
      <c r="DK84" s="188">
        <f t="shared" ca="1" si="87"/>
        <v>0</v>
      </c>
      <c r="DL84" s="188">
        <f t="shared" ca="1" si="87"/>
        <v>0</v>
      </c>
      <c r="DM84" s="188">
        <f t="shared" ca="1" si="87"/>
        <v>0</v>
      </c>
      <c r="DN84" s="188">
        <f t="shared" ca="1" si="87"/>
        <v>0</v>
      </c>
      <c r="DO84" s="188">
        <f t="shared" ca="1" si="87"/>
        <v>0</v>
      </c>
      <c r="DP84" s="188">
        <f t="shared" ca="1" si="87"/>
        <v>0</v>
      </c>
      <c r="DQ84" s="188">
        <f t="shared" ca="1" si="87"/>
        <v>0</v>
      </c>
      <c r="DR84" s="188">
        <f t="shared" ca="1" si="87"/>
        <v>0</v>
      </c>
      <c r="DS84" s="188">
        <f t="shared" ca="1" si="87"/>
        <v>0</v>
      </c>
      <c r="DT84" s="188">
        <f t="shared" ca="1" si="87"/>
        <v>0</v>
      </c>
      <c r="DU84" s="188">
        <f t="shared" ca="1" si="87"/>
        <v>0</v>
      </c>
    </row>
    <row r="85" spans="1:125" x14ac:dyDescent="0.3">
      <c r="D85" s="197" t="s">
        <v>835</v>
      </c>
      <c r="E85" s="185">
        <f ca="1">XIRR(K84:DU84,K6:DU6)</f>
        <v>3.3862641453742987E-2</v>
      </c>
      <c r="J85" s="59"/>
    </row>
    <row r="87" spans="1:125" s="128" customFormat="1" x14ac:dyDescent="0.3">
      <c r="A87" s="133" t="s">
        <v>616</v>
      </c>
      <c r="AY87" s="198"/>
    </row>
    <row r="89" spans="1:125" x14ac:dyDescent="0.3">
      <c r="D89" s="141" t="s">
        <v>342</v>
      </c>
      <c r="E89" s="171" t="b">
        <f>'Finance and Value Assumptions'!F6</f>
        <v>0</v>
      </c>
      <c r="G89" s="171" t="s">
        <v>343</v>
      </c>
    </row>
    <row r="90" spans="1:125" x14ac:dyDescent="0.3">
      <c r="D90" s="141" t="s">
        <v>344</v>
      </c>
      <c r="E90" s="139">
        <f>'Finance and Value Assumptions'!F5</f>
        <v>0.75</v>
      </c>
    </row>
    <row r="91" spans="1:125" x14ac:dyDescent="0.3">
      <c r="D91" s="141" t="s">
        <v>788</v>
      </c>
      <c r="E91" s="138">
        <f>'Finance and Value Assumptions'!F4</f>
        <v>1.3</v>
      </c>
    </row>
    <row r="92" spans="1:125" x14ac:dyDescent="0.3">
      <c r="D92" s="141" t="s">
        <v>345</v>
      </c>
      <c r="E92" s="138">
        <f>'Finance and Value Assumptions'!F14</f>
        <v>12</v>
      </c>
    </row>
    <row r="93" spans="1:125" x14ac:dyDescent="0.3">
      <c r="D93" s="141" t="s">
        <v>754</v>
      </c>
      <c r="E93" s="138">
        <f>'Finance and Value Assumptions'!F17</f>
        <v>3</v>
      </c>
      <c r="G93" s="127" t="s">
        <v>346</v>
      </c>
    </row>
    <row r="94" spans="1:125" x14ac:dyDescent="0.3">
      <c r="D94" s="141" t="s">
        <v>347</v>
      </c>
      <c r="E94" s="175">
        <f>'Finance and Value Assumptions'!F24</f>
        <v>1.4999999999999999E-2</v>
      </c>
    </row>
    <row r="95" spans="1:125" x14ac:dyDescent="0.3">
      <c r="D95" s="141" t="s">
        <v>348</v>
      </c>
      <c r="E95" s="175">
        <f>'Finance and Value Assumptions'!F25/'Operating Assumptions'!F13</f>
        <v>6.2500000000000001E-4</v>
      </c>
    </row>
    <row r="96" spans="1:125" x14ac:dyDescent="0.3">
      <c r="D96" s="141" t="s">
        <v>725</v>
      </c>
      <c r="E96" s="171" t="b">
        <f>'Finance and Value Assumptions'!F9</f>
        <v>1</v>
      </c>
    </row>
    <row r="97" spans="4:125" x14ac:dyDescent="0.3">
      <c r="D97" s="141" t="s">
        <v>176</v>
      </c>
      <c r="E97" s="138">
        <f>'Finance and Value Assumptions'!F26</f>
        <v>25</v>
      </c>
    </row>
    <row r="98" spans="4:125" x14ac:dyDescent="0.3">
      <c r="D98" s="141" t="s">
        <v>755</v>
      </c>
      <c r="E98" s="138">
        <f>'Finance and Value Assumptions'!F11</f>
        <v>2</v>
      </c>
    </row>
    <row r="99" spans="4:125" x14ac:dyDescent="0.3">
      <c r="D99" s="141" t="s">
        <v>775</v>
      </c>
      <c r="E99" s="138">
        <f>'Finance and Value Assumptions'!F29</f>
        <v>0</v>
      </c>
    </row>
    <row r="100" spans="4:125" x14ac:dyDescent="0.3">
      <c r="D100" s="141" t="s">
        <v>308</v>
      </c>
      <c r="E100" s="138">
        <f>'Operating Assumptions'!F14</f>
        <v>6</v>
      </c>
    </row>
    <row r="101" spans="4:125" x14ac:dyDescent="0.3">
      <c r="D101" s="141" t="s">
        <v>734</v>
      </c>
      <c r="E101" s="175">
        <f>'Finance and Value Assumptions'!F60/'Operating Assumptions'!F13</f>
        <v>0</v>
      </c>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Z101" s="58"/>
      <c r="BA101" s="58"/>
      <c r="BB101" s="58"/>
      <c r="BC101" s="58"/>
      <c r="BD101" s="58"/>
      <c r="BE101" s="58"/>
      <c r="BF101" s="58"/>
      <c r="BG101" s="58"/>
      <c r="BH101" s="58"/>
      <c r="BI101" s="58"/>
      <c r="BJ101" s="58"/>
      <c r="BK101" s="58"/>
      <c r="BL101" s="58"/>
      <c r="BM101" s="58"/>
      <c r="BN101" s="58"/>
      <c r="BO101" s="58"/>
      <c r="BP101" s="58"/>
      <c r="BQ101" s="58"/>
      <c r="BR101" s="58"/>
      <c r="BS101" s="58"/>
      <c r="BT101" s="58"/>
      <c r="BU101" s="58"/>
      <c r="BV101" s="58"/>
      <c r="BW101" s="58"/>
      <c r="BX101" s="58"/>
      <c r="BY101" s="58"/>
      <c r="BZ101" s="58"/>
      <c r="CA101" s="58"/>
      <c r="CB101" s="58"/>
      <c r="CC101" s="58"/>
      <c r="CD101" s="58"/>
      <c r="CE101" s="58"/>
      <c r="CF101" s="58"/>
      <c r="CG101" s="58"/>
      <c r="CH101" s="58"/>
      <c r="CI101" s="58"/>
      <c r="CJ101" s="58"/>
      <c r="CK101" s="58"/>
      <c r="CL101" s="58"/>
      <c r="CM101" s="58"/>
      <c r="CN101" s="58"/>
      <c r="CO101" s="58"/>
      <c r="CP101" s="58"/>
      <c r="CQ101" s="58"/>
      <c r="CR101" s="58"/>
      <c r="CS101" s="58"/>
      <c r="CT101" s="58"/>
      <c r="CU101" s="58"/>
      <c r="CV101" s="58"/>
      <c r="CW101" s="58"/>
      <c r="CX101" s="58"/>
      <c r="CY101" s="58"/>
      <c r="CZ101" s="58"/>
      <c r="DA101" s="58"/>
      <c r="DB101" s="58"/>
      <c r="DC101" s="58"/>
      <c r="DD101" s="58"/>
      <c r="DE101" s="58"/>
      <c r="DF101" s="58"/>
      <c r="DG101" s="58"/>
      <c r="DH101" s="58"/>
      <c r="DI101" s="58"/>
      <c r="DJ101" s="58"/>
      <c r="DK101" s="58"/>
      <c r="DL101" s="58"/>
      <c r="DM101" s="58"/>
      <c r="DN101" s="58"/>
      <c r="DO101" s="58"/>
      <c r="DP101" s="58"/>
      <c r="DQ101" s="58"/>
      <c r="DR101" s="58"/>
      <c r="DS101" s="58"/>
      <c r="DT101" s="58"/>
      <c r="DU101" s="58"/>
    </row>
    <row r="102" spans="4:125" x14ac:dyDescent="0.3">
      <c r="D102" s="141" t="s">
        <v>722</v>
      </c>
      <c r="E102" s="175">
        <f>'Finance and Value Assumptions'!F39</f>
        <v>0</v>
      </c>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Z102" s="58"/>
      <c r="BA102" s="58"/>
      <c r="BB102" s="58"/>
      <c r="BC102" s="58"/>
      <c r="BD102" s="58"/>
      <c r="BE102" s="58"/>
      <c r="BF102" s="58"/>
      <c r="BG102" s="58"/>
      <c r="BH102" s="58"/>
      <c r="BI102" s="58"/>
      <c r="BJ102" s="58"/>
      <c r="BK102" s="58"/>
      <c r="BL102" s="58"/>
      <c r="BM102" s="58"/>
      <c r="BN102" s="58"/>
      <c r="BO102" s="58"/>
      <c r="BP102" s="58"/>
      <c r="BQ102" s="58"/>
      <c r="BR102" s="58"/>
      <c r="BS102" s="58"/>
      <c r="BT102" s="58"/>
      <c r="BU102" s="58"/>
      <c r="BV102" s="58"/>
      <c r="BW102" s="58"/>
      <c r="BX102" s="58"/>
      <c r="BY102" s="58"/>
      <c r="BZ102" s="58"/>
      <c r="CA102" s="58"/>
      <c r="CB102" s="58"/>
      <c r="CC102" s="58"/>
      <c r="CD102" s="58"/>
      <c r="CE102" s="58"/>
      <c r="CF102" s="58"/>
      <c r="CG102" s="58"/>
      <c r="CH102" s="58"/>
      <c r="CI102" s="58"/>
      <c r="CJ102" s="58"/>
      <c r="CK102" s="58"/>
      <c r="CL102" s="58"/>
      <c r="CM102" s="58"/>
      <c r="CN102" s="58"/>
      <c r="CO102" s="58"/>
      <c r="CP102" s="58"/>
      <c r="CQ102" s="58"/>
      <c r="CR102" s="58"/>
      <c r="CS102" s="58"/>
      <c r="CT102" s="58"/>
      <c r="CU102" s="58"/>
      <c r="CV102" s="58"/>
      <c r="CW102" s="58"/>
      <c r="CX102" s="58"/>
      <c r="CY102" s="58"/>
      <c r="CZ102" s="58"/>
      <c r="DA102" s="58"/>
      <c r="DB102" s="58"/>
      <c r="DC102" s="58"/>
      <c r="DD102" s="58"/>
      <c r="DE102" s="58"/>
      <c r="DF102" s="58"/>
      <c r="DG102" s="58"/>
      <c r="DH102" s="58"/>
      <c r="DI102" s="58"/>
      <c r="DJ102" s="58"/>
      <c r="DK102" s="58"/>
      <c r="DL102" s="58"/>
      <c r="DM102" s="58"/>
      <c r="DN102" s="58"/>
      <c r="DO102" s="58"/>
      <c r="DP102" s="58"/>
      <c r="DQ102" s="58"/>
      <c r="DR102" s="58"/>
      <c r="DS102" s="58"/>
      <c r="DT102" s="58"/>
      <c r="DU102" s="58"/>
    </row>
    <row r="103" spans="4:125" x14ac:dyDescent="0.3">
      <c r="D103" s="141" t="s">
        <v>723</v>
      </c>
      <c r="E103" s="175">
        <f>'Finance and Value Assumptions'!F48/'Operating Assumptions'!F13</f>
        <v>6.6666666666666671E-3</v>
      </c>
      <c r="F103" s="175">
        <f>'Finance and Value Assumptions'!F49/'Operating Assumptions'!F15</f>
        <v>3.5000000000000003E-2</v>
      </c>
      <c r="K103" s="184">
        <f t="shared" ref="K103:AP103" si="88">K9*$E$103+K10*$F$103</f>
        <v>6.6666666666666671E-3</v>
      </c>
      <c r="L103" s="184">
        <f t="shared" si="88"/>
        <v>6.6666666666666671E-3</v>
      </c>
      <c r="M103" s="184">
        <f t="shared" si="88"/>
        <v>6.6666666666666671E-3</v>
      </c>
      <c r="N103" s="184">
        <f t="shared" si="88"/>
        <v>6.6666666666666671E-3</v>
      </c>
      <c r="O103" s="184">
        <f t="shared" si="88"/>
        <v>6.6666666666666671E-3</v>
      </c>
      <c r="P103" s="184">
        <f t="shared" si="88"/>
        <v>6.6666666666666671E-3</v>
      </c>
      <c r="Q103" s="184">
        <f t="shared" si="88"/>
        <v>6.6666666666666671E-3</v>
      </c>
      <c r="R103" s="184">
        <f t="shared" si="88"/>
        <v>6.6666666666666671E-3</v>
      </c>
      <c r="S103" s="184">
        <f t="shared" si="88"/>
        <v>6.6666666666666671E-3</v>
      </c>
      <c r="T103" s="184">
        <f t="shared" si="88"/>
        <v>6.6666666666666671E-3</v>
      </c>
      <c r="U103" s="184">
        <f t="shared" si="88"/>
        <v>6.6666666666666671E-3</v>
      </c>
      <c r="V103" s="184">
        <f t="shared" si="88"/>
        <v>6.6666666666666671E-3</v>
      </c>
      <c r="W103" s="184">
        <f t="shared" si="88"/>
        <v>6.6666666666666671E-3</v>
      </c>
      <c r="X103" s="184">
        <f t="shared" si="88"/>
        <v>6.6666666666666671E-3</v>
      </c>
      <c r="Y103" s="184">
        <f t="shared" si="88"/>
        <v>6.6666666666666671E-3</v>
      </c>
      <c r="Z103" s="184">
        <f t="shared" si="88"/>
        <v>6.6666666666666671E-3</v>
      </c>
      <c r="AA103" s="184">
        <f t="shared" si="88"/>
        <v>6.6666666666666671E-3</v>
      </c>
      <c r="AB103" s="184">
        <f t="shared" si="88"/>
        <v>6.6666666666666671E-3</v>
      </c>
      <c r="AC103" s="184">
        <f t="shared" si="88"/>
        <v>6.6666666666666671E-3</v>
      </c>
      <c r="AD103" s="184">
        <f t="shared" si="88"/>
        <v>6.6666666666666671E-3</v>
      </c>
      <c r="AE103" s="184">
        <f t="shared" si="88"/>
        <v>6.6666666666666671E-3</v>
      </c>
      <c r="AF103" s="184">
        <f t="shared" si="88"/>
        <v>6.6666666666666671E-3</v>
      </c>
      <c r="AG103" s="184">
        <f t="shared" si="88"/>
        <v>6.6666666666666671E-3</v>
      </c>
      <c r="AH103" s="184">
        <f t="shared" si="88"/>
        <v>6.6666666666666671E-3</v>
      </c>
      <c r="AI103" s="184">
        <f t="shared" si="88"/>
        <v>6.6666666666666671E-3</v>
      </c>
      <c r="AJ103" s="184">
        <f t="shared" si="88"/>
        <v>6.6666666666666671E-3</v>
      </c>
      <c r="AK103" s="184">
        <f t="shared" si="88"/>
        <v>6.6666666666666671E-3</v>
      </c>
      <c r="AL103" s="184">
        <f t="shared" si="88"/>
        <v>6.6666666666666671E-3</v>
      </c>
      <c r="AM103" s="184">
        <f t="shared" si="88"/>
        <v>6.6666666666666671E-3</v>
      </c>
      <c r="AN103" s="184">
        <f t="shared" si="88"/>
        <v>6.6666666666666671E-3</v>
      </c>
      <c r="AO103" s="184">
        <f t="shared" si="88"/>
        <v>6.6666666666666671E-3</v>
      </c>
      <c r="AP103" s="184">
        <f t="shared" si="88"/>
        <v>6.6666666666666671E-3</v>
      </c>
      <c r="AQ103" s="184">
        <f t="shared" ref="AQ103:BV103" si="89">AQ9*$E$103+AQ10*$F$103</f>
        <v>6.6666666666666671E-3</v>
      </c>
      <c r="AR103" s="184">
        <f t="shared" si="89"/>
        <v>6.6666666666666671E-3</v>
      </c>
      <c r="AS103" s="184">
        <f t="shared" si="89"/>
        <v>6.6666666666666671E-3</v>
      </c>
      <c r="AT103" s="184">
        <f t="shared" si="89"/>
        <v>6.6666666666666671E-3</v>
      </c>
      <c r="AU103" s="184">
        <f t="shared" si="89"/>
        <v>6.6666666666666671E-3</v>
      </c>
      <c r="AV103" s="184">
        <f t="shared" si="89"/>
        <v>6.6666666666666671E-3</v>
      </c>
      <c r="AW103" s="184">
        <f t="shared" si="89"/>
        <v>6.6666666666666671E-3</v>
      </c>
      <c r="AX103" s="184">
        <f t="shared" si="89"/>
        <v>6.6666666666666671E-3</v>
      </c>
      <c r="AY103" s="198">
        <f t="shared" si="89"/>
        <v>3.5000000000000003E-2</v>
      </c>
      <c r="AZ103" s="184">
        <f t="shared" si="89"/>
        <v>3.5000000000000003E-2</v>
      </c>
      <c r="BA103" s="184">
        <f t="shared" si="89"/>
        <v>3.5000000000000003E-2</v>
      </c>
      <c r="BB103" s="184">
        <f t="shared" si="89"/>
        <v>3.5000000000000003E-2</v>
      </c>
      <c r="BC103" s="184">
        <f t="shared" si="89"/>
        <v>3.5000000000000003E-2</v>
      </c>
      <c r="BD103" s="184">
        <f t="shared" si="89"/>
        <v>3.5000000000000003E-2</v>
      </c>
      <c r="BE103" s="184">
        <f t="shared" si="89"/>
        <v>3.5000000000000003E-2</v>
      </c>
      <c r="BF103" s="184">
        <f t="shared" si="89"/>
        <v>3.5000000000000003E-2</v>
      </c>
      <c r="BG103" s="184">
        <f t="shared" si="89"/>
        <v>3.5000000000000003E-2</v>
      </c>
      <c r="BH103" s="184">
        <f t="shared" si="89"/>
        <v>3.5000000000000003E-2</v>
      </c>
      <c r="BI103" s="184">
        <f t="shared" si="89"/>
        <v>3.5000000000000003E-2</v>
      </c>
      <c r="BJ103" s="184">
        <f t="shared" si="89"/>
        <v>3.5000000000000003E-2</v>
      </c>
      <c r="BK103" s="184">
        <f t="shared" si="89"/>
        <v>3.5000000000000003E-2</v>
      </c>
      <c r="BL103" s="184">
        <f t="shared" si="89"/>
        <v>3.5000000000000003E-2</v>
      </c>
      <c r="BM103" s="184">
        <f t="shared" si="89"/>
        <v>3.5000000000000003E-2</v>
      </c>
      <c r="BN103" s="184">
        <f t="shared" si="89"/>
        <v>3.5000000000000003E-2</v>
      </c>
      <c r="BO103" s="184">
        <f t="shared" si="89"/>
        <v>3.5000000000000003E-2</v>
      </c>
      <c r="BP103" s="184">
        <f t="shared" si="89"/>
        <v>3.5000000000000003E-2</v>
      </c>
      <c r="BQ103" s="184">
        <f t="shared" si="89"/>
        <v>3.5000000000000003E-2</v>
      </c>
      <c r="BR103" s="184">
        <f t="shared" si="89"/>
        <v>3.5000000000000003E-2</v>
      </c>
      <c r="BS103" s="184">
        <f t="shared" si="89"/>
        <v>3.5000000000000003E-2</v>
      </c>
      <c r="BT103" s="184">
        <f t="shared" si="89"/>
        <v>3.5000000000000003E-2</v>
      </c>
      <c r="BU103" s="184">
        <f t="shared" si="89"/>
        <v>3.5000000000000003E-2</v>
      </c>
      <c r="BV103" s="184">
        <f t="shared" si="89"/>
        <v>3.5000000000000003E-2</v>
      </c>
      <c r="BW103" s="184">
        <f t="shared" ref="BW103:DB103" si="90">BW9*$E$103+BW10*$F$103</f>
        <v>3.5000000000000003E-2</v>
      </c>
      <c r="BX103" s="184">
        <f t="shared" si="90"/>
        <v>3.5000000000000003E-2</v>
      </c>
      <c r="BY103" s="184">
        <f t="shared" si="90"/>
        <v>3.5000000000000003E-2</v>
      </c>
      <c r="BZ103" s="184">
        <f t="shared" si="90"/>
        <v>3.5000000000000003E-2</v>
      </c>
      <c r="CA103" s="184">
        <f t="shared" si="90"/>
        <v>3.5000000000000003E-2</v>
      </c>
      <c r="CB103" s="184">
        <f t="shared" si="90"/>
        <v>3.5000000000000003E-2</v>
      </c>
      <c r="CC103" s="184">
        <f t="shared" si="90"/>
        <v>3.5000000000000003E-2</v>
      </c>
      <c r="CD103" s="184">
        <f t="shared" si="90"/>
        <v>3.5000000000000003E-2</v>
      </c>
      <c r="CE103" s="184">
        <f t="shared" si="90"/>
        <v>3.5000000000000003E-2</v>
      </c>
      <c r="CF103" s="184">
        <f t="shared" si="90"/>
        <v>3.5000000000000003E-2</v>
      </c>
      <c r="CG103" s="184">
        <f t="shared" si="90"/>
        <v>3.5000000000000003E-2</v>
      </c>
      <c r="CH103" s="184">
        <f t="shared" si="90"/>
        <v>3.5000000000000003E-2</v>
      </c>
      <c r="CI103" s="184">
        <f t="shared" si="90"/>
        <v>3.5000000000000003E-2</v>
      </c>
      <c r="CJ103" s="184">
        <f t="shared" si="90"/>
        <v>3.5000000000000003E-2</v>
      </c>
      <c r="CK103" s="184">
        <f t="shared" si="90"/>
        <v>3.5000000000000003E-2</v>
      </c>
      <c r="CL103" s="184">
        <f t="shared" si="90"/>
        <v>3.5000000000000003E-2</v>
      </c>
      <c r="CM103" s="184">
        <f t="shared" si="90"/>
        <v>3.5000000000000003E-2</v>
      </c>
      <c r="CN103" s="184">
        <f t="shared" si="90"/>
        <v>3.5000000000000003E-2</v>
      </c>
      <c r="CO103" s="184">
        <f t="shared" si="90"/>
        <v>3.5000000000000003E-2</v>
      </c>
      <c r="CP103" s="184">
        <f t="shared" si="90"/>
        <v>3.5000000000000003E-2</v>
      </c>
      <c r="CQ103" s="184">
        <f t="shared" si="90"/>
        <v>3.5000000000000003E-2</v>
      </c>
      <c r="CR103" s="184">
        <f t="shared" si="90"/>
        <v>3.5000000000000003E-2</v>
      </c>
      <c r="CS103" s="184">
        <f t="shared" si="90"/>
        <v>3.5000000000000003E-2</v>
      </c>
      <c r="CT103" s="184">
        <f t="shared" si="90"/>
        <v>3.5000000000000003E-2</v>
      </c>
      <c r="CU103" s="184">
        <f t="shared" si="90"/>
        <v>3.5000000000000003E-2</v>
      </c>
      <c r="CV103" s="184">
        <f t="shared" si="90"/>
        <v>3.5000000000000003E-2</v>
      </c>
      <c r="CW103" s="184">
        <f t="shared" si="90"/>
        <v>0</v>
      </c>
      <c r="CX103" s="184">
        <f t="shared" si="90"/>
        <v>0</v>
      </c>
      <c r="CY103" s="184">
        <f t="shared" si="90"/>
        <v>0</v>
      </c>
      <c r="CZ103" s="184">
        <f t="shared" si="90"/>
        <v>0</v>
      </c>
      <c r="DA103" s="184">
        <f t="shared" si="90"/>
        <v>0</v>
      </c>
      <c r="DB103" s="184">
        <f t="shared" si="90"/>
        <v>0</v>
      </c>
      <c r="DC103" s="184">
        <f t="shared" ref="DC103:DU103" si="91">DC9*$E$103+DC10*$F$103</f>
        <v>0</v>
      </c>
      <c r="DD103" s="184">
        <f t="shared" si="91"/>
        <v>0</v>
      </c>
      <c r="DE103" s="184">
        <f t="shared" si="91"/>
        <v>0</v>
      </c>
      <c r="DF103" s="184">
        <f t="shared" si="91"/>
        <v>0</v>
      </c>
      <c r="DG103" s="184">
        <f t="shared" si="91"/>
        <v>0</v>
      </c>
      <c r="DH103" s="184">
        <f t="shared" si="91"/>
        <v>0</v>
      </c>
      <c r="DI103" s="184">
        <f t="shared" si="91"/>
        <v>0</v>
      </c>
      <c r="DJ103" s="184">
        <f t="shared" si="91"/>
        <v>0</v>
      </c>
      <c r="DK103" s="184">
        <f t="shared" si="91"/>
        <v>0</v>
      </c>
      <c r="DL103" s="184">
        <f t="shared" si="91"/>
        <v>0</v>
      </c>
      <c r="DM103" s="184">
        <f t="shared" si="91"/>
        <v>0</v>
      </c>
      <c r="DN103" s="184">
        <f t="shared" si="91"/>
        <v>0</v>
      </c>
      <c r="DO103" s="184">
        <f t="shared" si="91"/>
        <v>0</v>
      </c>
      <c r="DP103" s="184">
        <f t="shared" si="91"/>
        <v>0</v>
      </c>
      <c r="DQ103" s="184">
        <f t="shared" si="91"/>
        <v>0</v>
      </c>
      <c r="DR103" s="184">
        <f t="shared" si="91"/>
        <v>0</v>
      </c>
      <c r="DS103" s="184">
        <f t="shared" si="91"/>
        <v>0</v>
      </c>
      <c r="DT103" s="184">
        <f t="shared" si="91"/>
        <v>0</v>
      </c>
      <c r="DU103" s="184">
        <f t="shared" si="91"/>
        <v>0</v>
      </c>
    </row>
    <row r="104" spans="4:125" x14ac:dyDescent="0.3">
      <c r="D104" s="141" t="s">
        <v>724</v>
      </c>
      <c r="E104" s="138">
        <f>'Finance and Value Assumptions'!F44*'Operating Assumptions'!F15</f>
        <v>28</v>
      </c>
      <c r="F104" s="177">
        <f>'Finance and Value Assumptions'!F43</f>
        <v>48823</v>
      </c>
      <c r="G104" s="177">
        <f>'Finance and Value Assumptions'!F45</f>
        <v>53935</v>
      </c>
      <c r="H104" s="203">
        <f>SUM(K104:DU104)</f>
        <v>0.99999999999999967</v>
      </c>
      <c r="K104" s="184">
        <f t="shared" ref="K104:AP104" si="92">AND(K6&gt;=$F$104,K6&lt;=$G$104)/$E$104</f>
        <v>0</v>
      </c>
      <c r="L104" s="184">
        <f t="shared" si="92"/>
        <v>0</v>
      </c>
      <c r="M104" s="184">
        <f t="shared" si="92"/>
        <v>0</v>
      </c>
      <c r="N104" s="184">
        <f t="shared" si="92"/>
        <v>0</v>
      </c>
      <c r="O104" s="184">
        <f t="shared" si="92"/>
        <v>0</v>
      </c>
      <c r="P104" s="184">
        <f t="shared" si="92"/>
        <v>0</v>
      </c>
      <c r="Q104" s="184">
        <f t="shared" si="92"/>
        <v>0</v>
      </c>
      <c r="R104" s="184">
        <f t="shared" si="92"/>
        <v>0</v>
      </c>
      <c r="S104" s="184">
        <f t="shared" si="92"/>
        <v>0</v>
      </c>
      <c r="T104" s="184">
        <f t="shared" si="92"/>
        <v>0</v>
      </c>
      <c r="U104" s="184">
        <f t="shared" si="92"/>
        <v>0</v>
      </c>
      <c r="V104" s="184">
        <f t="shared" si="92"/>
        <v>0</v>
      </c>
      <c r="W104" s="184">
        <f t="shared" si="92"/>
        <v>0</v>
      </c>
      <c r="X104" s="184">
        <f t="shared" si="92"/>
        <v>0</v>
      </c>
      <c r="Y104" s="184">
        <f t="shared" si="92"/>
        <v>0</v>
      </c>
      <c r="Z104" s="184">
        <f t="shared" si="92"/>
        <v>0</v>
      </c>
      <c r="AA104" s="184">
        <f t="shared" si="92"/>
        <v>0</v>
      </c>
      <c r="AB104" s="184">
        <f t="shared" si="92"/>
        <v>0</v>
      </c>
      <c r="AC104" s="184">
        <f t="shared" si="92"/>
        <v>0</v>
      </c>
      <c r="AD104" s="184">
        <f t="shared" si="92"/>
        <v>0</v>
      </c>
      <c r="AE104" s="184">
        <f t="shared" si="92"/>
        <v>0</v>
      </c>
      <c r="AF104" s="184">
        <f t="shared" si="92"/>
        <v>0</v>
      </c>
      <c r="AG104" s="184">
        <f t="shared" si="92"/>
        <v>0</v>
      </c>
      <c r="AH104" s="184">
        <f t="shared" si="92"/>
        <v>0</v>
      </c>
      <c r="AI104" s="184">
        <f t="shared" si="92"/>
        <v>0</v>
      </c>
      <c r="AJ104" s="184">
        <f t="shared" si="92"/>
        <v>0</v>
      </c>
      <c r="AK104" s="184">
        <f t="shared" si="92"/>
        <v>0</v>
      </c>
      <c r="AL104" s="184">
        <f t="shared" si="92"/>
        <v>0</v>
      </c>
      <c r="AM104" s="184">
        <f t="shared" si="92"/>
        <v>0</v>
      </c>
      <c r="AN104" s="184">
        <f t="shared" si="92"/>
        <v>0</v>
      </c>
      <c r="AO104" s="184">
        <f t="shared" si="92"/>
        <v>0</v>
      </c>
      <c r="AP104" s="184">
        <f t="shared" si="92"/>
        <v>0</v>
      </c>
      <c r="AQ104" s="184">
        <f t="shared" ref="AQ104:BV104" si="93">AND(AQ6&gt;=$F$104,AQ6&lt;=$G$104)/$E$104</f>
        <v>0</v>
      </c>
      <c r="AR104" s="184">
        <f t="shared" si="93"/>
        <v>0</v>
      </c>
      <c r="AS104" s="184">
        <f t="shared" si="93"/>
        <v>0</v>
      </c>
      <c r="AT104" s="184">
        <f t="shared" si="93"/>
        <v>0</v>
      </c>
      <c r="AU104" s="184">
        <f t="shared" si="93"/>
        <v>0</v>
      </c>
      <c r="AV104" s="184">
        <f t="shared" si="93"/>
        <v>0</v>
      </c>
      <c r="AW104" s="184">
        <f t="shared" si="93"/>
        <v>0</v>
      </c>
      <c r="AX104" s="184">
        <f t="shared" si="93"/>
        <v>0</v>
      </c>
      <c r="AY104" s="198">
        <f t="shared" si="93"/>
        <v>0</v>
      </c>
      <c r="AZ104" s="184">
        <f t="shared" si="93"/>
        <v>0</v>
      </c>
      <c r="BA104" s="184">
        <f t="shared" si="93"/>
        <v>0</v>
      </c>
      <c r="BB104" s="184">
        <f t="shared" si="93"/>
        <v>0</v>
      </c>
      <c r="BC104" s="184">
        <f t="shared" si="93"/>
        <v>0</v>
      </c>
      <c r="BD104" s="184">
        <f t="shared" si="93"/>
        <v>0</v>
      </c>
      <c r="BE104" s="184">
        <f t="shared" si="93"/>
        <v>0</v>
      </c>
      <c r="BF104" s="184">
        <f t="shared" si="93"/>
        <v>0</v>
      </c>
      <c r="BG104" s="184">
        <f t="shared" si="93"/>
        <v>3.5714285714285712E-2</v>
      </c>
      <c r="BH104" s="184">
        <f t="shared" si="93"/>
        <v>3.5714285714285712E-2</v>
      </c>
      <c r="BI104" s="184">
        <f t="shared" si="93"/>
        <v>3.5714285714285712E-2</v>
      </c>
      <c r="BJ104" s="184">
        <f t="shared" si="93"/>
        <v>3.5714285714285712E-2</v>
      </c>
      <c r="BK104" s="184">
        <f t="shared" si="93"/>
        <v>3.5714285714285712E-2</v>
      </c>
      <c r="BL104" s="184">
        <f t="shared" si="93"/>
        <v>3.5714285714285712E-2</v>
      </c>
      <c r="BM104" s="184">
        <f t="shared" si="93"/>
        <v>3.5714285714285712E-2</v>
      </c>
      <c r="BN104" s="184">
        <f t="shared" si="93"/>
        <v>3.5714285714285712E-2</v>
      </c>
      <c r="BO104" s="184">
        <f t="shared" si="93"/>
        <v>3.5714285714285712E-2</v>
      </c>
      <c r="BP104" s="184">
        <f t="shared" si="93"/>
        <v>3.5714285714285712E-2</v>
      </c>
      <c r="BQ104" s="184">
        <f t="shared" si="93"/>
        <v>3.5714285714285712E-2</v>
      </c>
      <c r="BR104" s="184">
        <f t="shared" si="93"/>
        <v>3.5714285714285712E-2</v>
      </c>
      <c r="BS104" s="184">
        <f t="shared" si="93"/>
        <v>3.5714285714285712E-2</v>
      </c>
      <c r="BT104" s="184">
        <f t="shared" si="93"/>
        <v>3.5714285714285712E-2</v>
      </c>
      <c r="BU104" s="184">
        <f t="shared" si="93"/>
        <v>3.5714285714285712E-2</v>
      </c>
      <c r="BV104" s="184">
        <f t="shared" si="93"/>
        <v>3.5714285714285712E-2</v>
      </c>
      <c r="BW104" s="184">
        <f t="shared" ref="BW104:DB104" si="94">AND(BW6&gt;=$F$104,BW6&lt;=$G$104)/$E$104</f>
        <v>3.5714285714285712E-2</v>
      </c>
      <c r="BX104" s="184">
        <f t="shared" si="94"/>
        <v>3.5714285714285712E-2</v>
      </c>
      <c r="BY104" s="184">
        <f t="shared" si="94"/>
        <v>3.5714285714285712E-2</v>
      </c>
      <c r="BZ104" s="184">
        <f t="shared" si="94"/>
        <v>3.5714285714285712E-2</v>
      </c>
      <c r="CA104" s="184">
        <f t="shared" si="94"/>
        <v>3.5714285714285712E-2</v>
      </c>
      <c r="CB104" s="184">
        <f t="shared" si="94"/>
        <v>3.5714285714285712E-2</v>
      </c>
      <c r="CC104" s="184">
        <f t="shared" si="94"/>
        <v>3.5714285714285712E-2</v>
      </c>
      <c r="CD104" s="184">
        <f t="shared" si="94"/>
        <v>3.5714285714285712E-2</v>
      </c>
      <c r="CE104" s="184">
        <f t="shared" si="94"/>
        <v>3.5714285714285712E-2</v>
      </c>
      <c r="CF104" s="184">
        <f t="shared" si="94"/>
        <v>3.5714285714285712E-2</v>
      </c>
      <c r="CG104" s="184">
        <f t="shared" si="94"/>
        <v>3.5714285714285712E-2</v>
      </c>
      <c r="CH104" s="184">
        <f t="shared" si="94"/>
        <v>3.5714285714285712E-2</v>
      </c>
      <c r="CI104" s="184">
        <f t="shared" si="94"/>
        <v>0</v>
      </c>
      <c r="CJ104" s="184">
        <f t="shared" si="94"/>
        <v>0</v>
      </c>
      <c r="CK104" s="184">
        <f t="shared" si="94"/>
        <v>0</v>
      </c>
      <c r="CL104" s="184">
        <f t="shared" si="94"/>
        <v>0</v>
      </c>
      <c r="CM104" s="184">
        <f t="shared" si="94"/>
        <v>0</v>
      </c>
      <c r="CN104" s="184">
        <f t="shared" si="94"/>
        <v>0</v>
      </c>
      <c r="CO104" s="184">
        <f t="shared" si="94"/>
        <v>0</v>
      </c>
      <c r="CP104" s="184">
        <f t="shared" si="94"/>
        <v>0</v>
      </c>
      <c r="CQ104" s="184">
        <f t="shared" si="94"/>
        <v>0</v>
      </c>
      <c r="CR104" s="184">
        <f t="shared" si="94"/>
        <v>0</v>
      </c>
      <c r="CS104" s="184">
        <f t="shared" si="94"/>
        <v>0</v>
      </c>
      <c r="CT104" s="184">
        <f t="shared" si="94"/>
        <v>0</v>
      </c>
      <c r="CU104" s="184">
        <f t="shared" si="94"/>
        <v>0</v>
      </c>
      <c r="CV104" s="184">
        <f t="shared" si="94"/>
        <v>0</v>
      </c>
      <c r="CW104" s="184">
        <f t="shared" si="94"/>
        <v>0</v>
      </c>
      <c r="CX104" s="184">
        <f t="shared" si="94"/>
        <v>0</v>
      </c>
      <c r="CY104" s="184">
        <f t="shared" si="94"/>
        <v>0</v>
      </c>
      <c r="CZ104" s="184">
        <f t="shared" si="94"/>
        <v>0</v>
      </c>
      <c r="DA104" s="184">
        <f t="shared" si="94"/>
        <v>0</v>
      </c>
      <c r="DB104" s="184">
        <f t="shared" si="94"/>
        <v>0</v>
      </c>
      <c r="DC104" s="184">
        <f t="shared" ref="DC104:DU104" si="95">AND(DC6&gt;=$F$104,DC6&lt;=$G$104)/$E$104</f>
        <v>0</v>
      </c>
      <c r="DD104" s="184">
        <f t="shared" si="95"/>
        <v>0</v>
      </c>
      <c r="DE104" s="184">
        <f t="shared" si="95"/>
        <v>0</v>
      </c>
      <c r="DF104" s="184">
        <f t="shared" si="95"/>
        <v>0</v>
      </c>
      <c r="DG104" s="184">
        <f t="shared" si="95"/>
        <v>0</v>
      </c>
      <c r="DH104" s="184">
        <f t="shared" si="95"/>
        <v>0</v>
      </c>
      <c r="DI104" s="184">
        <f t="shared" si="95"/>
        <v>0</v>
      </c>
      <c r="DJ104" s="184">
        <f t="shared" si="95"/>
        <v>0</v>
      </c>
      <c r="DK104" s="184">
        <f t="shared" si="95"/>
        <v>0</v>
      </c>
      <c r="DL104" s="184">
        <f t="shared" si="95"/>
        <v>0</v>
      </c>
      <c r="DM104" s="184">
        <f t="shared" si="95"/>
        <v>0</v>
      </c>
      <c r="DN104" s="184">
        <f t="shared" si="95"/>
        <v>0</v>
      </c>
      <c r="DO104" s="184">
        <f t="shared" si="95"/>
        <v>0</v>
      </c>
      <c r="DP104" s="184">
        <f t="shared" si="95"/>
        <v>0</v>
      </c>
      <c r="DQ104" s="184">
        <f t="shared" si="95"/>
        <v>0</v>
      </c>
      <c r="DR104" s="184">
        <f t="shared" si="95"/>
        <v>0</v>
      </c>
      <c r="DS104" s="184">
        <f t="shared" si="95"/>
        <v>0</v>
      </c>
      <c r="DT104" s="184">
        <f t="shared" si="95"/>
        <v>0</v>
      </c>
      <c r="DU104" s="184">
        <f t="shared" si="95"/>
        <v>0</v>
      </c>
    </row>
    <row r="105" spans="4:125" x14ac:dyDescent="0.3">
      <c r="D105" s="141" t="s">
        <v>16</v>
      </c>
      <c r="E105" s="140">
        <f>'Finance and Value Assumptions'!F55</f>
        <v>6800000</v>
      </c>
      <c r="F105" s="177">
        <f>'Finance and Value Assumptions'!F57</f>
        <v>47331</v>
      </c>
      <c r="G105" s="56"/>
      <c r="H105" s="69"/>
      <c r="K105" s="181">
        <f t="shared" ref="K105:AP105" si="96">(K6=$F$105)*$E$105</f>
        <v>0</v>
      </c>
      <c r="L105" s="181">
        <f t="shared" si="96"/>
        <v>0</v>
      </c>
      <c r="M105" s="181">
        <f t="shared" si="96"/>
        <v>0</v>
      </c>
      <c r="N105" s="181">
        <f t="shared" si="96"/>
        <v>0</v>
      </c>
      <c r="O105" s="181">
        <f t="shared" si="96"/>
        <v>0</v>
      </c>
      <c r="P105" s="181">
        <f t="shared" si="96"/>
        <v>0</v>
      </c>
      <c r="Q105" s="181">
        <f t="shared" si="96"/>
        <v>0</v>
      </c>
      <c r="R105" s="181">
        <f t="shared" si="96"/>
        <v>0</v>
      </c>
      <c r="S105" s="181">
        <f t="shared" si="96"/>
        <v>0</v>
      </c>
      <c r="T105" s="181">
        <f t="shared" si="96"/>
        <v>0</v>
      </c>
      <c r="U105" s="181">
        <f t="shared" si="96"/>
        <v>0</v>
      </c>
      <c r="V105" s="181">
        <f t="shared" si="96"/>
        <v>0</v>
      </c>
      <c r="W105" s="181">
        <f t="shared" si="96"/>
        <v>0</v>
      </c>
      <c r="X105" s="181">
        <f t="shared" si="96"/>
        <v>0</v>
      </c>
      <c r="Y105" s="181">
        <f t="shared" si="96"/>
        <v>0</v>
      </c>
      <c r="Z105" s="181">
        <f t="shared" si="96"/>
        <v>0</v>
      </c>
      <c r="AA105" s="181">
        <f t="shared" si="96"/>
        <v>0</v>
      </c>
      <c r="AB105" s="181">
        <f t="shared" si="96"/>
        <v>0</v>
      </c>
      <c r="AC105" s="181">
        <f t="shared" si="96"/>
        <v>0</v>
      </c>
      <c r="AD105" s="181">
        <f t="shared" si="96"/>
        <v>0</v>
      </c>
      <c r="AE105" s="181">
        <f t="shared" si="96"/>
        <v>0</v>
      </c>
      <c r="AF105" s="181">
        <f t="shared" si="96"/>
        <v>0</v>
      </c>
      <c r="AG105" s="181">
        <f t="shared" si="96"/>
        <v>0</v>
      </c>
      <c r="AH105" s="181">
        <f t="shared" si="96"/>
        <v>0</v>
      </c>
      <c r="AI105" s="181">
        <f t="shared" si="96"/>
        <v>0</v>
      </c>
      <c r="AJ105" s="181">
        <f t="shared" si="96"/>
        <v>0</v>
      </c>
      <c r="AK105" s="181">
        <f t="shared" si="96"/>
        <v>0</v>
      </c>
      <c r="AL105" s="181">
        <f t="shared" si="96"/>
        <v>0</v>
      </c>
      <c r="AM105" s="181">
        <f t="shared" si="96"/>
        <v>0</v>
      </c>
      <c r="AN105" s="181">
        <f t="shared" si="96"/>
        <v>0</v>
      </c>
      <c r="AO105" s="181">
        <f t="shared" si="96"/>
        <v>0</v>
      </c>
      <c r="AP105" s="181">
        <f t="shared" si="96"/>
        <v>0</v>
      </c>
      <c r="AQ105" s="181">
        <f t="shared" ref="AQ105:BV105" si="97">(AQ6=$F$105)*$E$105</f>
        <v>0</v>
      </c>
      <c r="AR105" s="181">
        <f t="shared" si="97"/>
        <v>0</v>
      </c>
      <c r="AS105" s="181">
        <f t="shared" si="97"/>
        <v>0</v>
      </c>
      <c r="AT105" s="181">
        <f t="shared" si="97"/>
        <v>0</v>
      </c>
      <c r="AU105" s="181">
        <f t="shared" si="97"/>
        <v>0</v>
      </c>
      <c r="AV105" s="181">
        <f t="shared" si="97"/>
        <v>0</v>
      </c>
      <c r="AW105" s="181">
        <f t="shared" si="97"/>
        <v>0</v>
      </c>
      <c r="AX105" s="181">
        <f t="shared" si="97"/>
        <v>6800000</v>
      </c>
      <c r="AY105" s="198">
        <f t="shared" si="97"/>
        <v>0</v>
      </c>
      <c r="AZ105" s="181">
        <f t="shared" si="97"/>
        <v>0</v>
      </c>
      <c r="BA105" s="181">
        <f t="shared" si="97"/>
        <v>0</v>
      </c>
      <c r="BB105" s="181">
        <f t="shared" si="97"/>
        <v>0</v>
      </c>
      <c r="BC105" s="181">
        <f t="shared" si="97"/>
        <v>0</v>
      </c>
      <c r="BD105" s="181">
        <f t="shared" si="97"/>
        <v>0</v>
      </c>
      <c r="BE105" s="181">
        <f t="shared" si="97"/>
        <v>0</v>
      </c>
      <c r="BF105" s="181">
        <f t="shared" si="97"/>
        <v>0</v>
      </c>
      <c r="BG105" s="181">
        <f t="shared" si="97"/>
        <v>0</v>
      </c>
      <c r="BH105" s="181">
        <f t="shared" si="97"/>
        <v>0</v>
      </c>
      <c r="BI105" s="181">
        <f t="shared" si="97"/>
        <v>0</v>
      </c>
      <c r="BJ105" s="181">
        <f t="shared" si="97"/>
        <v>0</v>
      </c>
      <c r="BK105" s="181">
        <f t="shared" si="97"/>
        <v>0</v>
      </c>
      <c r="BL105" s="181">
        <f t="shared" si="97"/>
        <v>0</v>
      </c>
      <c r="BM105" s="181">
        <f t="shared" si="97"/>
        <v>0</v>
      </c>
      <c r="BN105" s="181">
        <f t="shared" si="97"/>
        <v>0</v>
      </c>
      <c r="BO105" s="181">
        <f t="shared" si="97"/>
        <v>0</v>
      </c>
      <c r="BP105" s="181">
        <f t="shared" si="97"/>
        <v>0</v>
      </c>
      <c r="BQ105" s="181">
        <f t="shared" si="97"/>
        <v>0</v>
      </c>
      <c r="BR105" s="181">
        <f t="shared" si="97"/>
        <v>0</v>
      </c>
      <c r="BS105" s="181">
        <f t="shared" si="97"/>
        <v>0</v>
      </c>
      <c r="BT105" s="181">
        <f t="shared" si="97"/>
        <v>0</v>
      </c>
      <c r="BU105" s="181">
        <f t="shared" si="97"/>
        <v>0</v>
      </c>
      <c r="BV105" s="181">
        <f t="shared" si="97"/>
        <v>0</v>
      </c>
      <c r="BW105" s="181">
        <f t="shared" ref="BW105:DB105" si="98">(BW6=$F$105)*$E$105</f>
        <v>0</v>
      </c>
      <c r="BX105" s="181">
        <f t="shared" si="98"/>
        <v>0</v>
      </c>
      <c r="BY105" s="181">
        <f t="shared" si="98"/>
        <v>0</v>
      </c>
      <c r="BZ105" s="181">
        <f t="shared" si="98"/>
        <v>0</v>
      </c>
      <c r="CA105" s="181">
        <f t="shared" si="98"/>
        <v>0</v>
      </c>
      <c r="CB105" s="181">
        <f t="shared" si="98"/>
        <v>0</v>
      </c>
      <c r="CC105" s="181">
        <f t="shared" si="98"/>
        <v>0</v>
      </c>
      <c r="CD105" s="181">
        <f t="shared" si="98"/>
        <v>0</v>
      </c>
      <c r="CE105" s="181">
        <f t="shared" si="98"/>
        <v>0</v>
      </c>
      <c r="CF105" s="181">
        <f t="shared" si="98"/>
        <v>0</v>
      </c>
      <c r="CG105" s="181">
        <f t="shared" si="98"/>
        <v>0</v>
      </c>
      <c r="CH105" s="181">
        <f t="shared" si="98"/>
        <v>0</v>
      </c>
      <c r="CI105" s="181">
        <f t="shared" si="98"/>
        <v>0</v>
      </c>
      <c r="CJ105" s="181">
        <f t="shared" si="98"/>
        <v>0</v>
      </c>
      <c r="CK105" s="181">
        <f t="shared" si="98"/>
        <v>0</v>
      </c>
      <c r="CL105" s="181">
        <f t="shared" si="98"/>
        <v>0</v>
      </c>
      <c r="CM105" s="181">
        <f t="shared" si="98"/>
        <v>0</v>
      </c>
      <c r="CN105" s="181">
        <f t="shared" si="98"/>
        <v>0</v>
      </c>
      <c r="CO105" s="181">
        <f t="shared" si="98"/>
        <v>0</v>
      </c>
      <c r="CP105" s="181">
        <f t="shared" si="98"/>
        <v>0</v>
      </c>
      <c r="CQ105" s="181">
        <f t="shared" si="98"/>
        <v>0</v>
      </c>
      <c r="CR105" s="181">
        <f t="shared" si="98"/>
        <v>0</v>
      </c>
      <c r="CS105" s="181">
        <f t="shared" si="98"/>
        <v>0</v>
      </c>
      <c r="CT105" s="181">
        <f t="shared" si="98"/>
        <v>0</v>
      </c>
      <c r="CU105" s="181">
        <f t="shared" si="98"/>
        <v>0</v>
      </c>
      <c r="CV105" s="181">
        <f t="shared" si="98"/>
        <v>0</v>
      </c>
      <c r="CW105" s="181">
        <f t="shared" si="98"/>
        <v>0</v>
      </c>
      <c r="CX105" s="181">
        <f t="shared" si="98"/>
        <v>0</v>
      </c>
      <c r="CY105" s="181">
        <f t="shared" si="98"/>
        <v>0</v>
      </c>
      <c r="CZ105" s="181">
        <f t="shared" si="98"/>
        <v>0</v>
      </c>
      <c r="DA105" s="181">
        <f t="shared" si="98"/>
        <v>0</v>
      </c>
      <c r="DB105" s="181">
        <f t="shared" si="98"/>
        <v>0</v>
      </c>
      <c r="DC105" s="181">
        <f t="shared" ref="DC105:DU105" si="99">(DC6=$F$105)*$E$105</f>
        <v>0</v>
      </c>
      <c r="DD105" s="181">
        <f t="shared" si="99"/>
        <v>0</v>
      </c>
      <c r="DE105" s="181">
        <f t="shared" si="99"/>
        <v>0</v>
      </c>
      <c r="DF105" s="181">
        <f t="shared" si="99"/>
        <v>0</v>
      </c>
      <c r="DG105" s="181">
        <f t="shared" si="99"/>
        <v>0</v>
      </c>
      <c r="DH105" s="181">
        <f t="shared" si="99"/>
        <v>0</v>
      </c>
      <c r="DI105" s="181">
        <f t="shared" si="99"/>
        <v>0</v>
      </c>
      <c r="DJ105" s="181">
        <f t="shared" si="99"/>
        <v>0</v>
      </c>
      <c r="DK105" s="181">
        <f t="shared" si="99"/>
        <v>0</v>
      </c>
      <c r="DL105" s="181">
        <f t="shared" si="99"/>
        <v>0</v>
      </c>
      <c r="DM105" s="181">
        <f t="shared" si="99"/>
        <v>0</v>
      </c>
      <c r="DN105" s="181">
        <f t="shared" si="99"/>
        <v>0</v>
      </c>
      <c r="DO105" s="181">
        <f t="shared" si="99"/>
        <v>0</v>
      </c>
      <c r="DP105" s="181">
        <f t="shared" si="99"/>
        <v>0</v>
      </c>
      <c r="DQ105" s="181">
        <f t="shared" si="99"/>
        <v>0</v>
      </c>
      <c r="DR105" s="181">
        <f t="shared" si="99"/>
        <v>0</v>
      </c>
      <c r="DS105" s="181">
        <f t="shared" si="99"/>
        <v>0</v>
      </c>
      <c r="DT105" s="181">
        <f t="shared" si="99"/>
        <v>0</v>
      </c>
      <c r="DU105" s="181">
        <f t="shared" si="99"/>
        <v>0</v>
      </c>
    </row>
    <row r="106" spans="4:125" x14ac:dyDescent="0.3">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Z106" s="58"/>
      <c r="BA106" s="58"/>
      <c r="BB106" s="58"/>
      <c r="BC106" s="58"/>
      <c r="BD106" s="58"/>
      <c r="BE106" s="58"/>
      <c r="BF106" s="58"/>
      <c r="BG106" s="58"/>
      <c r="BH106" s="58"/>
      <c r="BI106" s="58"/>
      <c r="BJ106" s="58"/>
      <c r="BK106" s="58"/>
      <c r="BL106" s="58"/>
      <c r="BM106" s="58"/>
      <c r="BN106" s="58"/>
      <c r="BO106" s="58"/>
      <c r="BP106" s="58"/>
      <c r="BQ106" s="58"/>
      <c r="BR106" s="58"/>
      <c r="BS106" s="58"/>
      <c r="BT106" s="58"/>
      <c r="BU106" s="58"/>
      <c r="BV106" s="58"/>
      <c r="BW106" s="58"/>
      <c r="BX106" s="58"/>
      <c r="BY106" s="58"/>
      <c r="BZ106" s="58"/>
      <c r="CA106" s="58"/>
      <c r="CB106" s="58"/>
      <c r="CC106" s="58"/>
      <c r="CD106" s="58"/>
      <c r="CE106" s="58"/>
      <c r="CF106" s="58"/>
      <c r="CG106" s="58"/>
      <c r="CH106" s="58"/>
      <c r="CI106" s="58"/>
      <c r="CJ106" s="58"/>
      <c r="CK106" s="58"/>
      <c r="CL106" s="58"/>
      <c r="CM106" s="58"/>
      <c r="CN106" s="58"/>
      <c r="CO106" s="58"/>
      <c r="CP106" s="58"/>
      <c r="CQ106" s="58"/>
      <c r="CR106" s="58"/>
      <c r="CS106" s="58"/>
      <c r="CT106" s="58"/>
      <c r="CU106" s="58"/>
      <c r="CV106" s="58"/>
      <c r="CW106" s="58"/>
      <c r="CX106" s="58"/>
      <c r="CY106" s="58"/>
      <c r="CZ106" s="58"/>
      <c r="DA106" s="58"/>
      <c r="DB106" s="58"/>
      <c r="DC106" s="58"/>
      <c r="DD106" s="58"/>
      <c r="DE106" s="58"/>
      <c r="DF106" s="58"/>
      <c r="DG106" s="58"/>
      <c r="DH106" s="58"/>
      <c r="DI106" s="58"/>
      <c r="DJ106" s="58"/>
      <c r="DK106" s="58"/>
      <c r="DL106" s="58"/>
      <c r="DM106" s="58"/>
      <c r="DN106" s="58"/>
      <c r="DO106" s="58"/>
      <c r="DP106" s="58"/>
      <c r="DQ106" s="58"/>
      <c r="DR106" s="58"/>
      <c r="DS106" s="58"/>
      <c r="DT106" s="58"/>
      <c r="DU106" s="58"/>
    </row>
    <row r="107" spans="4:125" x14ac:dyDescent="0.3">
      <c r="D107" s="141" t="s">
        <v>350</v>
      </c>
    </row>
    <row r="108" spans="4:125" x14ac:dyDescent="0.3">
      <c r="D108" s="141" t="s">
        <v>592</v>
      </c>
      <c r="F108" s="139">
        <f>'Finance and Value Assumptions'!F20</f>
        <v>0.05</v>
      </c>
      <c r="K108" s="184">
        <f t="shared" ref="K108:BV108" si="100">$F$108</f>
        <v>0.05</v>
      </c>
      <c r="L108" s="184">
        <f t="shared" si="100"/>
        <v>0.05</v>
      </c>
      <c r="M108" s="184">
        <f t="shared" si="100"/>
        <v>0.05</v>
      </c>
      <c r="N108" s="184">
        <f t="shared" si="100"/>
        <v>0.05</v>
      </c>
      <c r="O108" s="184">
        <f t="shared" si="100"/>
        <v>0.05</v>
      </c>
      <c r="P108" s="184">
        <f t="shared" si="100"/>
        <v>0.05</v>
      </c>
      <c r="Q108" s="184">
        <f t="shared" si="100"/>
        <v>0.05</v>
      </c>
      <c r="R108" s="184">
        <f t="shared" si="100"/>
        <v>0.05</v>
      </c>
      <c r="S108" s="184">
        <f t="shared" si="100"/>
        <v>0.05</v>
      </c>
      <c r="T108" s="184">
        <f t="shared" si="100"/>
        <v>0.05</v>
      </c>
      <c r="U108" s="184">
        <f t="shared" si="100"/>
        <v>0.05</v>
      </c>
      <c r="V108" s="184">
        <f t="shared" si="100"/>
        <v>0.05</v>
      </c>
      <c r="W108" s="184">
        <f t="shared" si="100"/>
        <v>0.05</v>
      </c>
      <c r="X108" s="184">
        <f t="shared" si="100"/>
        <v>0.05</v>
      </c>
      <c r="Y108" s="184">
        <f t="shared" si="100"/>
        <v>0.05</v>
      </c>
      <c r="Z108" s="184">
        <f t="shared" si="100"/>
        <v>0.05</v>
      </c>
      <c r="AA108" s="184">
        <f t="shared" si="100"/>
        <v>0.05</v>
      </c>
      <c r="AB108" s="184">
        <f t="shared" si="100"/>
        <v>0.05</v>
      </c>
      <c r="AC108" s="184">
        <f t="shared" si="100"/>
        <v>0.05</v>
      </c>
      <c r="AD108" s="184">
        <f t="shared" si="100"/>
        <v>0.05</v>
      </c>
      <c r="AE108" s="184">
        <f t="shared" si="100"/>
        <v>0.05</v>
      </c>
      <c r="AF108" s="184">
        <f t="shared" si="100"/>
        <v>0.05</v>
      </c>
      <c r="AG108" s="184">
        <f t="shared" si="100"/>
        <v>0.05</v>
      </c>
      <c r="AH108" s="184">
        <f t="shared" si="100"/>
        <v>0.05</v>
      </c>
      <c r="AI108" s="184">
        <f t="shared" si="100"/>
        <v>0.05</v>
      </c>
      <c r="AJ108" s="184">
        <f t="shared" si="100"/>
        <v>0.05</v>
      </c>
      <c r="AK108" s="184">
        <f t="shared" si="100"/>
        <v>0.05</v>
      </c>
      <c r="AL108" s="184">
        <f t="shared" si="100"/>
        <v>0.05</v>
      </c>
      <c r="AM108" s="184">
        <f t="shared" si="100"/>
        <v>0.05</v>
      </c>
      <c r="AN108" s="184">
        <f t="shared" si="100"/>
        <v>0.05</v>
      </c>
      <c r="AO108" s="184">
        <f t="shared" si="100"/>
        <v>0.05</v>
      </c>
      <c r="AP108" s="184">
        <f t="shared" si="100"/>
        <v>0.05</v>
      </c>
      <c r="AQ108" s="184">
        <f t="shared" si="100"/>
        <v>0.05</v>
      </c>
      <c r="AR108" s="184">
        <f t="shared" si="100"/>
        <v>0.05</v>
      </c>
      <c r="AS108" s="184">
        <f t="shared" si="100"/>
        <v>0.05</v>
      </c>
      <c r="AT108" s="184">
        <f t="shared" si="100"/>
        <v>0.05</v>
      </c>
      <c r="AU108" s="184">
        <f t="shared" si="100"/>
        <v>0.05</v>
      </c>
      <c r="AV108" s="184">
        <f t="shared" si="100"/>
        <v>0.05</v>
      </c>
      <c r="AW108" s="184">
        <f t="shared" si="100"/>
        <v>0.05</v>
      </c>
      <c r="AX108" s="184">
        <f t="shared" si="100"/>
        <v>0.05</v>
      </c>
      <c r="AY108" s="198">
        <f t="shared" si="100"/>
        <v>0.05</v>
      </c>
      <c r="AZ108" s="184">
        <f t="shared" si="100"/>
        <v>0.05</v>
      </c>
      <c r="BA108" s="184">
        <f t="shared" si="100"/>
        <v>0.05</v>
      </c>
      <c r="BB108" s="184">
        <f t="shared" si="100"/>
        <v>0.05</v>
      </c>
      <c r="BC108" s="184">
        <f t="shared" si="100"/>
        <v>0.05</v>
      </c>
      <c r="BD108" s="184">
        <f t="shared" si="100"/>
        <v>0.05</v>
      </c>
      <c r="BE108" s="184">
        <f t="shared" si="100"/>
        <v>0.05</v>
      </c>
      <c r="BF108" s="184">
        <f t="shared" si="100"/>
        <v>0.05</v>
      </c>
      <c r="BG108" s="184">
        <f t="shared" si="100"/>
        <v>0.05</v>
      </c>
      <c r="BH108" s="184">
        <f t="shared" si="100"/>
        <v>0.05</v>
      </c>
      <c r="BI108" s="184">
        <f t="shared" si="100"/>
        <v>0.05</v>
      </c>
      <c r="BJ108" s="184">
        <f t="shared" si="100"/>
        <v>0.05</v>
      </c>
      <c r="BK108" s="184">
        <f t="shared" si="100"/>
        <v>0.05</v>
      </c>
      <c r="BL108" s="184">
        <f t="shared" si="100"/>
        <v>0.05</v>
      </c>
      <c r="BM108" s="184">
        <f t="shared" si="100"/>
        <v>0.05</v>
      </c>
      <c r="BN108" s="184">
        <f t="shared" si="100"/>
        <v>0.05</v>
      </c>
      <c r="BO108" s="184">
        <f t="shared" si="100"/>
        <v>0.05</v>
      </c>
      <c r="BP108" s="184">
        <f t="shared" si="100"/>
        <v>0.05</v>
      </c>
      <c r="BQ108" s="184">
        <f t="shared" si="100"/>
        <v>0.05</v>
      </c>
      <c r="BR108" s="184">
        <f t="shared" si="100"/>
        <v>0.05</v>
      </c>
      <c r="BS108" s="184">
        <f t="shared" si="100"/>
        <v>0.05</v>
      </c>
      <c r="BT108" s="184">
        <f t="shared" si="100"/>
        <v>0.05</v>
      </c>
      <c r="BU108" s="184">
        <f t="shared" si="100"/>
        <v>0.05</v>
      </c>
      <c r="BV108" s="184">
        <f t="shared" si="100"/>
        <v>0.05</v>
      </c>
      <c r="BW108" s="184">
        <f t="shared" ref="BW108:DU108" si="101">$F$108</f>
        <v>0.05</v>
      </c>
      <c r="BX108" s="184">
        <f t="shared" si="101"/>
        <v>0.05</v>
      </c>
      <c r="BY108" s="184">
        <f t="shared" si="101"/>
        <v>0.05</v>
      </c>
      <c r="BZ108" s="184">
        <f t="shared" si="101"/>
        <v>0.05</v>
      </c>
      <c r="CA108" s="184">
        <f t="shared" si="101"/>
        <v>0.05</v>
      </c>
      <c r="CB108" s="184">
        <f t="shared" si="101"/>
        <v>0.05</v>
      </c>
      <c r="CC108" s="184">
        <f t="shared" si="101"/>
        <v>0.05</v>
      </c>
      <c r="CD108" s="184">
        <f t="shared" si="101"/>
        <v>0.05</v>
      </c>
      <c r="CE108" s="184">
        <f t="shared" si="101"/>
        <v>0.05</v>
      </c>
      <c r="CF108" s="184">
        <f t="shared" si="101"/>
        <v>0.05</v>
      </c>
      <c r="CG108" s="184">
        <f t="shared" si="101"/>
        <v>0.05</v>
      </c>
      <c r="CH108" s="184">
        <f t="shared" si="101"/>
        <v>0.05</v>
      </c>
      <c r="CI108" s="184">
        <f t="shared" si="101"/>
        <v>0.05</v>
      </c>
      <c r="CJ108" s="184">
        <f t="shared" si="101"/>
        <v>0.05</v>
      </c>
      <c r="CK108" s="184">
        <f t="shared" si="101"/>
        <v>0.05</v>
      </c>
      <c r="CL108" s="184">
        <f t="shared" si="101"/>
        <v>0.05</v>
      </c>
      <c r="CM108" s="184">
        <f t="shared" si="101"/>
        <v>0.05</v>
      </c>
      <c r="CN108" s="184">
        <f t="shared" si="101"/>
        <v>0.05</v>
      </c>
      <c r="CO108" s="184">
        <f t="shared" si="101"/>
        <v>0.05</v>
      </c>
      <c r="CP108" s="184">
        <f t="shared" si="101"/>
        <v>0.05</v>
      </c>
      <c r="CQ108" s="184">
        <f t="shared" si="101"/>
        <v>0.05</v>
      </c>
      <c r="CR108" s="184">
        <f t="shared" si="101"/>
        <v>0.05</v>
      </c>
      <c r="CS108" s="184">
        <f t="shared" si="101"/>
        <v>0.05</v>
      </c>
      <c r="CT108" s="184">
        <f t="shared" si="101"/>
        <v>0.05</v>
      </c>
      <c r="CU108" s="184">
        <f t="shared" si="101"/>
        <v>0.05</v>
      </c>
      <c r="CV108" s="184">
        <f t="shared" si="101"/>
        <v>0.05</v>
      </c>
      <c r="CW108" s="184">
        <f t="shared" si="101"/>
        <v>0.05</v>
      </c>
      <c r="CX108" s="184">
        <f t="shared" si="101"/>
        <v>0.05</v>
      </c>
      <c r="CY108" s="184">
        <f t="shared" si="101"/>
        <v>0.05</v>
      </c>
      <c r="CZ108" s="184">
        <f t="shared" si="101"/>
        <v>0.05</v>
      </c>
      <c r="DA108" s="184">
        <f t="shared" si="101"/>
        <v>0.05</v>
      </c>
      <c r="DB108" s="184">
        <f t="shared" si="101"/>
        <v>0.05</v>
      </c>
      <c r="DC108" s="184">
        <f t="shared" si="101"/>
        <v>0.05</v>
      </c>
      <c r="DD108" s="184">
        <f t="shared" si="101"/>
        <v>0.05</v>
      </c>
      <c r="DE108" s="184">
        <f t="shared" si="101"/>
        <v>0.05</v>
      </c>
      <c r="DF108" s="184">
        <f t="shared" si="101"/>
        <v>0.05</v>
      </c>
      <c r="DG108" s="184">
        <f t="shared" si="101"/>
        <v>0.05</v>
      </c>
      <c r="DH108" s="184">
        <f t="shared" si="101"/>
        <v>0.05</v>
      </c>
      <c r="DI108" s="184">
        <f t="shared" si="101"/>
        <v>0.05</v>
      </c>
      <c r="DJ108" s="184">
        <f t="shared" si="101"/>
        <v>0.05</v>
      </c>
      <c r="DK108" s="184">
        <f t="shared" si="101"/>
        <v>0.05</v>
      </c>
      <c r="DL108" s="184">
        <f t="shared" si="101"/>
        <v>0.05</v>
      </c>
      <c r="DM108" s="184">
        <f t="shared" si="101"/>
        <v>0.05</v>
      </c>
      <c r="DN108" s="184">
        <f t="shared" si="101"/>
        <v>0.05</v>
      </c>
      <c r="DO108" s="184">
        <f t="shared" si="101"/>
        <v>0.05</v>
      </c>
      <c r="DP108" s="184">
        <f t="shared" si="101"/>
        <v>0.05</v>
      </c>
      <c r="DQ108" s="184">
        <f t="shared" si="101"/>
        <v>0.05</v>
      </c>
      <c r="DR108" s="184">
        <f t="shared" si="101"/>
        <v>0.05</v>
      </c>
      <c r="DS108" s="184">
        <f t="shared" si="101"/>
        <v>0.05</v>
      </c>
      <c r="DT108" s="184">
        <f t="shared" si="101"/>
        <v>0.05</v>
      </c>
      <c r="DU108" s="184">
        <f t="shared" si="101"/>
        <v>0.05</v>
      </c>
    </row>
    <row r="109" spans="4:125" x14ac:dyDescent="0.3">
      <c r="D109" s="141" t="s">
        <v>351</v>
      </c>
      <c r="K109" s="184">
        <f t="shared" ref="K109:AP109" si="102">SUM(K108:K108)</f>
        <v>0.05</v>
      </c>
      <c r="L109" s="184">
        <f t="shared" si="102"/>
        <v>0.05</v>
      </c>
      <c r="M109" s="184">
        <f t="shared" si="102"/>
        <v>0.05</v>
      </c>
      <c r="N109" s="184">
        <f t="shared" si="102"/>
        <v>0.05</v>
      </c>
      <c r="O109" s="184">
        <f t="shared" si="102"/>
        <v>0.05</v>
      </c>
      <c r="P109" s="184">
        <f t="shared" si="102"/>
        <v>0.05</v>
      </c>
      <c r="Q109" s="184">
        <f t="shared" si="102"/>
        <v>0.05</v>
      </c>
      <c r="R109" s="184">
        <f t="shared" si="102"/>
        <v>0.05</v>
      </c>
      <c r="S109" s="184">
        <f t="shared" si="102"/>
        <v>0.05</v>
      </c>
      <c r="T109" s="184">
        <f t="shared" si="102"/>
        <v>0.05</v>
      </c>
      <c r="U109" s="184">
        <f t="shared" si="102"/>
        <v>0.05</v>
      </c>
      <c r="V109" s="184">
        <f t="shared" si="102"/>
        <v>0.05</v>
      </c>
      <c r="W109" s="184">
        <f t="shared" si="102"/>
        <v>0.05</v>
      </c>
      <c r="X109" s="184">
        <f t="shared" si="102"/>
        <v>0.05</v>
      </c>
      <c r="Y109" s="184">
        <f t="shared" si="102"/>
        <v>0.05</v>
      </c>
      <c r="Z109" s="184">
        <f t="shared" si="102"/>
        <v>0.05</v>
      </c>
      <c r="AA109" s="184">
        <f t="shared" si="102"/>
        <v>0.05</v>
      </c>
      <c r="AB109" s="184">
        <f t="shared" si="102"/>
        <v>0.05</v>
      </c>
      <c r="AC109" s="184">
        <f t="shared" si="102"/>
        <v>0.05</v>
      </c>
      <c r="AD109" s="184">
        <f t="shared" si="102"/>
        <v>0.05</v>
      </c>
      <c r="AE109" s="184">
        <f t="shared" si="102"/>
        <v>0.05</v>
      </c>
      <c r="AF109" s="184">
        <f t="shared" si="102"/>
        <v>0.05</v>
      </c>
      <c r="AG109" s="184">
        <f t="shared" si="102"/>
        <v>0.05</v>
      </c>
      <c r="AH109" s="184">
        <f t="shared" si="102"/>
        <v>0.05</v>
      </c>
      <c r="AI109" s="184">
        <f t="shared" si="102"/>
        <v>0.05</v>
      </c>
      <c r="AJ109" s="184">
        <f t="shared" si="102"/>
        <v>0.05</v>
      </c>
      <c r="AK109" s="184">
        <f t="shared" si="102"/>
        <v>0.05</v>
      </c>
      <c r="AL109" s="184">
        <f t="shared" si="102"/>
        <v>0.05</v>
      </c>
      <c r="AM109" s="184">
        <f t="shared" si="102"/>
        <v>0.05</v>
      </c>
      <c r="AN109" s="184">
        <f t="shared" si="102"/>
        <v>0.05</v>
      </c>
      <c r="AO109" s="184">
        <f t="shared" si="102"/>
        <v>0.05</v>
      </c>
      <c r="AP109" s="184">
        <f t="shared" si="102"/>
        <v>0.05</v>
      </c>
      <c r="AQ109" s="184">
        <f t="shared" ref="AQ109:BV109" si="103">SUM(AQ108:AQ108)</f>
        <v>0.05</v>
      </c>
      <c r="AR109" s="184">
        <f t="shared" si="103"/>
        <v>0.05</v>
      </c>
      <c r="AS109" s="184">
        <f t="shared" si="103"/>
        <v>0.05</v>
      </c>
      <c r="AT109" s="184">
        <f t="shared" si="103"/>
        <v>0.05</v>
      </c>
      <c r="AU109" s="184">
        <f t="shared" si="103"/>
        <v>0.05</v>
      </c>
      <c r="AV109" s="184">
        <f t="shared" si="103"/>
        <v>0.05</v>
      </c>
      <c r="AW109" s="184">
        <f t="shared" si="103"/>
        <v>0.05</v>
      </c>
      <c r="AX109" s="184">
        <f t="shared" si="103"/>
        <v>0.05</v>
      </c>
      <c r="AY109" s="198">
        <f t="shared" si="103"/>
        <v>0.05</v>
      </c>
      <c r="AZ109" s="184">
        <f t="shared" si="103"/>
        <v>0.05</v>
      </c>
      <c r="BA109" s="184">
        <f t="shared" si="103"/>
        <v>0.05</v>
      </c>
      <c r="BB109" s="184">
        <f t="shared" si="103"/>
        <v>0.05</v>
      </c>
      <c r="BC109" s="184">
        <f t="shared" si="103"/>
        <v>0.05</v>
      </c>
      <c r="BD109" s="184">
        <f t="shared" si="103"/>
        <v>0.05</v>
      </c>
      <c r="BE109" s="184">
        <f t="shared" si="103"/>
        <v>0.05</v>
      </c>
      <c r="BF109" s="184">
        <f t="shared" si="103"/>
        <v>0.05</v>
      </c>
      <c r="BG109" s="184">
        <f t="shared" si="103"/>
        <v>0.05</v>
      </c>
      <c r="BH109" s="184">
        <f t="shared" si="103"/>
        <v>0.05</v>
      </c>
      <c r="BI109" s="184">
        <f t="shared" si="103"/>
        <v>0.05</v>
      </c>
      <c r="BJ109" s="184">
        <f t="shared" si="103"/>
        <v>0.05</v>
      </c>
      <c r="BK109" s="184">
        <f t="shared" si="103"/>
        <v>0.05</v>
      </c>
      <c r="BL109" s="184">
        <f t="shared" si="103"/>
        <v>0.05</v>
      </c>
      <c r="BM109" s="184">
        <f t="shared" si="103"/>
        <v>0.05</v>
      </c>
      <c r="BN109" s="184">
        <f t="shared" si="103"/>
        <v>0.05</v>
      </c>
      <c r="BO109" s="184">
        <f t="shared" si="103"/>
        <v>0.05</v>
      </c>
      <c r="BP109" s="184">
        <f t="shared" si="103"/>
        <v>0.05</v>
      </c>
      <c r="BQ109" s="184">
        <f t="shared" si="103"/>
        <v>0.05</v>
      </c>
      <c r="BR109" s="184">
        <f t="shared" si="103"/>
        <v>0.05</v>
      </c>
      <c r="BS109" s="184">
        <f t="shared" si="103"/>
        <v>0.05</v>
      </c>
      <c r="BT109" s="184">
        <f t="shared" si="103"/>
        <v>0.05</v>
      </c>
      <c r="BU109" s="184">
        <f t="shared" si="103"/>
        <v>0.05</v>
      </c>
      <c r="BV109" s="184">
        <f t="shared" si="103"/>
        <v>0.05</v>
      </c>
      <c r="BW109" s="184">
        <f t="shared" ref="BW109:DB109" si="104">SUM(BW108:BW108)</f>
        <v>0.05</v>
      </c>
      <c r="BX109" s="184">
        <f t="shared" si="104"/>
        <v>0.05</v>
      </c>
      <c r="BY109" s="184">
        <f t="shared" si="104"/>
        <v>0.05</v>
      </c>
      <c r="BZ109" s="184">
        <f t="shared" si="104"/>
        <v>0.05</v>
      </c>
      <c r="CA109" s="184">
        <f t="shared" si="104"/>
        <v>0.05</v>
      </c>
      <c r="CB109" s="184">
        <f t="shared" si="104"/>
        <v>0.05</v>
      </c>
      <c r="CC109" s="184">
        <f t="shared" si="104"/>
        <v>0.05</v>
      </c>
      <c r="CD109" s="184">
        <f t="shared" si="104"/>
        <v>0.05</v>
      </c>
      <c r="CE109" s="184">
        <f t="shared" si="104"/>
        <v>0.05</v>
      </c>
      <c r="CF109" s="184">
        <f t="shared" si="104"/>
        <v>0.05</v>
      </c>
      <c r="CG109" s="184">
        <f t="shared" si="104"/>
        <v>0.05</v>
      </c>
      <c r="CH109" s="184">
        <f t="shared" si="104"/>
        <v>0.05</v>
      </c>
      <c r="CI109" s="184">
        <f t="shared" si="104"/>
        <v>0.05</v>
      </c>
      <c r="CJ109" s="184">
        <f t="shared" si="104"/>
        <v>0.05</v>
      </c>
      <c r="CK109" s="184">
        <f t="shared" si="104"/>
        <v>0.05</v>
      </c>
      <c r="CL109" s="184">
        <f t="shared" si="104"/>
        <v>0.05</v>
      </c>
      <c r="CM109" s="184">
        <f t="shared" si="104"/>
        <v>0.05</v>
      </c>
      <c r="CN109" s="184">
        <f t="shared" si="104"/>
        <v>0.05</v>
      </c>
      <c r="CO109" s="184">
        <f t="shared" si="104"/>
        <v>0.05</v>
      </c>
      <c r="CP109" s="184">
        <f t="shared" si="104"/>
        <v>0.05</v>
      </c>
      <c r="CQ109" s="184">
        <f t="shared" si="104"/>
        <v>0.05</v>
      </c>
      <c r="CR109" s="184">
        <f t="shared" si="104"/>
        <v>0.05</v>
      </c>
      <c r="CS109" s="184">
        <f t="shared" si="104"/>
        <v>0.05</v>
      </c>
      <c r="CT109" s="184">
        <f t="shared" si="104"/>
        <v>0.05</v>
      </c>
      <c r="CU109" s="184">
        <f t="shared" si="104"/>
        <v>0.05</v>
      </c>
      <c r="CV109" s="184">
        <f t="shared" si="104"/>
        <v>0.05</v>
      </c>
      <c r="CW109" s="184">
        <f t="shared" si="104"/>
        <v>0.05</v>
      </c>
      <c r="CX109" s="184">
        <f t="shared" si="104"/>
        <v>0.05</v>
      </c>
      <c r="CY109" s="184">
        <f t="shared" si="104"/>
        <v>0.05</v>
      </c>
      <c r="CZ109" s="184">
        <f t="shared" si="104"/>
        <v>0.05</v>
      </c>
      <c r="DA109" s="184">
        <f t="shared" si="104"/>
        <v>0.05</v>
      </c>
      <c r="DB109" s="184">
        <f t="shared" si="104"/>
        <v>0.05</v>
      </c>
      <c r="DC109" s="184">
        <f t="shared" ref="DC109:DU109" si="105">SUM(DC108:DC108)</f>
        <v>0.05</v>
      </c>
      <c r="DD109" s="184">
        <f t="shared" si="105"/>
        <v>0.05</v>
      </c>
      <c r="DE109" s="184">
        <f t="shared" si="105"/>
        <v>0.05</v>
      </c>
      <c r="DF109" s="184">
        <f t="shared" si="105"/>
        <v>0.05</v>
      </c>
      <c r="DG109" s="184">
        <f t="shared" si="105"/>
        <v>0.05</v>
      </c>
      <c r="DH109" s="184">
        <f t="shared" si="105"/>
        <v>0.05</v>
      </c>
      <c r="DI109" s="184">
        <f t="shared" si="105"/>
        <v>0.05</v>
      </c>
      <c r="DJ109" s="184">
        <f t="shared" si="105"/>
        <v>0.05</v>
      </c>
      <c r="DK109" s="184">
        <f t="shared" si="105"/>
        <v>0.05</v>
      </c>
      <c r="DL109" s="184">
        <f t="shared" si="105"/>
        <v>0.05</v>
      </c>
      <c r="DM109" s="184">
        <f t="shared" si="105"/>
        <v>0.05</v>
      </c>
      <c r="DN109" s="184">
        <f t="shared" si="105"/>
        <v>0.05</v>
      </c>
      <c r="DO109" s="184">
        <f t="shared" si="105"/>
        <v>0.05</v>
      </c>
      <c r="DP109" s="184">
        <f t="shared" si="105"/>
        <v>0.05</v>
      </c>
      <c r="DQ109" s="184">
        <f t="shared" si="105"/>
        <v>0.05</v>
      </c>
      <c r="DR109" s="184">
        <f t="shared" si="105"/>
        <v>0.05</v>
      </c>
      <c r="DS109" s="184">
        <f t="shared" si="105"/>
        <v>0.05</v>
      </c>
      <c r="DT109" s="184">
        <f t="shared" si="105"/>
        <v>0.05</v>
      </c>
      <c r="DU109" s="184">
        <f t="shared" si="105"/>
        <v>0.05</v>
      </c>
    </row>
    <row r="110" spans="4:125" x14ac:dyDescent="0.3">
      <c r="D110" s="141" t="s">
        <v>770</v>
      </c>
      <c r="K110" s="204">
        <f t="shared" ref="K110:AP110" si="106">12/K5</f>
        <v>12</v>
      </c>
      <c r="L110" s="204">
        <f t="shared" si="106"/>
        <v>12</v>
      </c>
      <c r="M110" s="204">
        <f t="shared" si="106"/>
        <v>12</v>
      </c>
      <c r="N110" s="204">
        <f t="shared" si="106"/>
        <v>12</v>
      </c>
      <c r="O110" s="204">
        <f t="shared" si="106"/>
        <v>12</v>
      </c>
      <c r="P110" s="204">
        <f t="shared" si="106"/>
        <v>12</v>
      </c>
      <c r="Q110" s="204">
        <f t="shared" si="106"/>
        <v>12</v>
      </c>
      <c r="R110" s="204">
        <f t="shared" si="106"/>
        <v>12</v>
      </c>
      <c r="S110" s="204">
        <f t="shared" si="106"/>
        <v>12</v>
      </c>
      <c r="T110" s="204">
        <f t="shared" si="106"/>
        <v>12</v>
      </c>
      <c r="U110" s="204">
        <f t="shared" si="106"/>
        <v>12</v>
      </c>
      <c r="V110" s="204">
        <f t="shared" si="106"/>
        <v>12</v>
      </c>
      <c r="W110" s="204">
        <f t="shared" si="106"/>
        <v>12</v>
      </c>
      <c r="X110" s="204">
        <f t="shared" si="106"/>
        <v>12</v>
      </c>
      <c r="Y110" s="204">
        <f t="shared" si="106"/>
        <v>12</v>
      </c>
      <c r="Z110" s="204">
        <f t="shared" si="106"/>
        <v>12</v>
      </c>
      <c r="AA110" s="204">
        <f t="shared" si="106"/>
        <v>12</v>
      </c>
      <c r="AB110" s="204">
        <f t="shared" si="106"/>
        <v>12</v>
      </c>
      <c r="AC110" s="204">
        <f t="shared" si="106"/>
        <v>12</v>
      </c>
      <c r="AD110" s="204">
        <f t="shared" si="106"/>
        <v>12</v>
      </c>
      <c r="AE110" s="204">
        <f t="shared" si="106"/>
        <v>12</v>
      </c>
      <c r="AF110" s="204">
        <f t="shared" si="106"/>
        <v>12</v>
      </c>
      <c r="AG110" s="204">
        <f t="shared" si="106"/>
        <v>12</v>
      </c>
      <c r="AH110" s="204">
        <f t="shared" si="106"/>
        <v>12</v>
      </c>
      <c r="AI110" s="204">
        <f t="shared" si="106"/>
        <v>12</v>
      </c>
      <c r="AJ110" s="204">
        <f t="shared" si="106"/>
        <v>12</v>
      </c>
      <c r="AK110" s="204">
        <f t="shared" si="106"/>
        <v>12</v>
      </c>
      <c r="AL110" s="204">
        <f t="shared" si="106"/>
        <v>12</v>
      </c>
      <c r="AM110" s="204">
        <f t="shared" si="106"/>
        <v>12</v>
      </c>
      <c r="AN110" s="204">
        <f t="shared" si="106"/>
        <v>12</v>
      </c>
      <c r="AO110" s="204">
        <f t="shared" si="106"/>
        <v>12</v>
      </c>
      <c r="AP110" s="204">
        <f t="shared" si="106"/>
        <v>12</v>
      </c>
      <c r="AQ110" s="204">
        <f t="shared" ref="AQ110:BV110" si="107">12/AQ5</f>
        <v>12</v>
      </c>
      <c r="AR110" s="204">
        <f t="shared" si="107"/>
        <v>12</v>
      </c>
      <c r="AS110" s="204">
        <f t="shared" si="107"/>
        <v>12</v>
      </c>
      <c r="AT110" s="204">
        <f t="shared" si="107"/>
        <v>12</v>
      </c>
      <c r="AU110" s="204">
        <f t="shared" si="107"/>
        <v>12</v>
      </c>
      <c r="AV110" s="204">
        <f t="shared" si="107"/>
        <v>12</v>
      </c>
      <c r="AW110" s="204">
        <f t="shared" si="107"/>
        <v>12</v>
      </c>
      <c r="AX110" s="204">
        <f t="shared" si="107"/>
        <v>12</v>
      </c>
      <c r="AY110" s="204">
        <f t="shared" si="107"/>
        <v>2</v>
      </c>
      <c r="AZ110" s="204">
        <f t="shared" si="107"/>
        <v>2</v>
      </c>
      <c r="BA110" s="204">
        <f t="shared" si="107"/>
        <v>2</v>
      </c>
      <c r="BB110" s="204">
        <f t="shared" si="107"/>
        <v>2</v>
      </c>
      <c r="BC110" s="204">
        <f t="shared" si="107"/>
        <v>2</v>
      </c>
      <c r="BD110" s="204">
        <f t="shared" si="107"/>
        <v>2</v>
      </c>
      <c r="BE110" s="204">
        <f t="shared" si="107"/>
        <v>2</v>
      </c>
      <c r="BF110" s="204">
        <f t="shared" si="107"/>
        <v>2</v>
      </c>
      <c r="BG110" s="204">
        <f t="shared" si="107"/>
        <v>2</v>
      </c>
      <c r="BH110" s="204">
        <f t="shared" si="107"/>
        <v>2</v>
      </c>
      <c r="BI110" s="204">
        <f t="shared" si="107"/>
        <v>2</v>
      </c>
      <c r="BJ110" s="204">
        <f t="shared" si="107"/>
        <v>2</v>
      </c>
      <c r="BK110" s="204">
        <f t="shared" si="107"/>
        <v>2</v>
      </c>
      <c r="BL110" s="204">
        <f t="shared" si="107"/>
        <v>2</v>
      </c>
      <c r="BM110" s="204">
        <f t="shared" si="107"/>
        <v>2</v>
      </c>
      <c r="BN110" s="204">
        <f t="shared" si="107"/>
        <v>2</v>
      </c>
      <c r="BO110" s="204">
        <f t="shared" si="107"/>
        <v>2</v>
      </c>
      <c r="BP110" s="204">
        <f t="shared" si="107"/>
        <v>2</v>
      </c>
      <c r="BQ110" s="204">
        <f t="shared" si="107"/>
        <v>2</v>
      </c>
      <c r="BR110" s="204">
        <f t="shared" si="107"/>
        <v>2</v>
      </c>
      <c r="BS110" s="204">
        <f t="shared" si="107"/>
        <v>2</v>
      </c>
      <c r="BT110" s="204">
        <f t="shared" si="107"/>
        <v>2</v>
      </c>
      <c r="BU110" s="204">
        <f t="shared" si="107"/>
        <v>2</v>
      </c>
      <c r="BV110" s="204">
        <f t="shared" si="107"/>
        <v>2</v>
      </c>
      <c r="BW110" s="204">
        <f t="shared" ref="BW110:DB110" si="108">12/BW5</f>
        <v>2</v>
      </c>
      <c r="BX110" s="204">
        <f t="shared" si="108"/>
        <v>2</v>
      </c>
      <c r="BY110" s="204">
        <f t="shared" si="108"/>
        <v>2</v>
      </c>
      <c r="BZ110" s="204">
        <f t="shared" si="108"/>
        <v>2</v>
      </c>
      <c r="CA110" s="204">
        <f t="shared" si="108"/>
        <v>2</v>
      </c>
      <c r="CB110" s="204">
        <f t="shared" si="108"/>
        <v>2</v>
      </c>
      <c r="CC110" s="204">
        <f t="shared" si="108"/>
        <v>2</v>
      </c>
      <c r="CD110" s="204">
        <f t="shared" si="108"/>
        <v>2</v>
      </c>
      <c r="CE110" s="204">
        <f t="shared" si="108"/>
        <v>2</v>
      </c>
      <c r="CF110" s="204">
        <f t="shared" si="108"/>
        <v>2</v>
      </c>
      <c r="CG110" s="204">
        <f t="shared" si="108"/>
        <v>2</v>
      </c>
      <c r="CH110" s="204">
        <f t="shared" si="108"/>
        <v>2</v>
      </c>
      <c r="CI110" s="204">
        <f t="shared" si="108"/>
        <v>2</v>
      </c>
      <c r="CJ110" s="204">
        <f t="shared" si="108"/>
        <v>2</v>
      </c>
      <c r="CK110" s="204">
        <f t="shared" si="108"/>
        <v>2</v>
      </c>
      <c r="CL110" s="204">
        <f t="shared" si="108"/>
        <v>2</v>
      </c>
      <c r="CM110" s="204">
        <f t="shared" si="108"/>
        <v>2</v>
      </c>
      <c r="CN110" s="204">
        <f t="shared" si="108"/>
        <v>2</v>
      </c>
      <c r="CO110" s="204">
        <f t="shared" si="108"/>
        <v>2</v>
      </c>
      <c r="CP110" s="204">
        <f t="shared" si="108"/>
        <v>2</v>
      </c>
      <c r="CQ110" s="204">
        <f t="shared" si="108"/>
        <v>2</v>
      </c>
      <c r="CR110" s="204">
        <f t="shared" si="108"/>
        <v>2</v>
      </c>
      <c r="CS110" s="204">
        <f t="shared" si="108"/>
        <v>2</v>
      </c>
      <c r="CT110" s="204">
        <f t="shared" si="108"/>
        <v>2</v>
      </c>
      <c r="CU110" s="204">
        <f t="shared" si="108"/>
        <v>2</v>
      </c>
      <c r="CV110" s="204">
        <f t="shared" si="108"/>
        <v>2</v>
      </c>
      <c r="CW110" s="204">
        <f t="shared" si="108"/>
        <v>2</v>
      </c>
      <c r="CX110" s="204">
        <f t="shared" si="108"/>
        <v>2</v>
      </c>
      <c r="CY110" s="204">
        <f t="shared" si="108"/>
        <v>2</v>
      </c>
      <c r="CZ110" s="204">
        <f t="shared" si="108"/>
        <v>2</v>
      </c>
      <c r="DA110" s="204">
        <f t="shared" si="108"/>
        <v>2</v>
      </c>
      <c r="DB110" s="204">
        <f t="shared" si="108"/>
        <v>2</v>
      </c>
      <c r="DC110" s="204">
        <f t="shared" ref="DC110:DU110" si="109">12/DC5</f>
        <v>2</v>
      </c>
      <c r="DD110" s="204">
        <f t="shared" si="109"/>
        <v>2</v>
      </c>
      <c r="DE110" s="204">
        <f t="shared" si="109"/>
        <v>2</v>
      </c>
      <c r="DF110" s="204">
        <f t="shared" si="109"/>
        <v>2</v>
      </c>
      <c r="DG110" s="204">
        <f t="shared" si="109"/>
        <v>2</v>
      </c>
      <c r="DH110" s="204">
        <f t="shared" si="109"/>
        <v>2</v>
      </c>
      <c r="DI110" s="204">
        <f t="shared" si="109"/>
        <v>2</v>
      </c>
      <c r="DJ110" s="204">
        <f t="shared" si="109"/>
        <v>2</v>
      </c>
      <c r="DK110" s="204">
        <f t="shared" si="109"/>
        <v>2</v>
      </c>
      <c r="DL110" s="204">
        <f t="shared" si="109"/>
        <v>2</v>
      </c>
      <c r="DM110" s="204">
        <f t="shared" si="109"/>
        <v>2</v>
      </c>
      <c r="DN110" s="204">
        <f t="shared" si="109"/>
        <v>2</v>
      </c>
      <c r="DO110" s="204">
        <f t="shared" si="109"/>
        <v>2</v>
      </c>
      <c r="DP110" s="204">
        <f t="shared" si="109"/>
        <v>2</v>
      </c>
      <c r="DQ110" s="204">
        <f t="shared" si="109"/>
        <v>2</v>
      </c>
      <c r="DR110" s="204">
        <f t="shared" si="109"/>
        <v>2</v>
      </c>
      <c r="DS110" s="204">
        <f t="shared" si="109"/>
        <v>2</v>
      </c>
      <c r="DT110" s="204">
        <f t="shared" si="109"/>
        <v>2</v>
      </c>
      <c r="DU110" s="204">
        <f t="shared" si="109"/>
        <v>2</v>
      </c>
    </row>
    <row r="111" spans="4:125" x14ac:dyDescent="0.3">
      <c r="D111" s="141" t="s">
        <v>350</v>
      </c>
      <c r="K111" s="184">
        <f>K109/K110</f>
        <v>4.1666666666666666E-3</v>
      </c>
      <c r="L111" s="184">
        <f t="shared" ref="L111:BW111" si="110">L109/L110</f>
        <v>4.1666666666666666E-3</v>
      </c>
      <c r="M111" s="184">
        <f t="shared" si="110"/>
        <v>4.1666666666666666E-3</v>
      </c>
      <c r="N111" s="184">
        <f t="shared" si="110"/>
        <v>4.1666666666666666E-3</v>
      </c>
      <c r="O111" s="184">
        <f t="shared" si="110"/>
        <v>4.1666666666666666E-3</v>
      </c>
      <c r="P111" s="184">
        <f t="shared" si="110"/>
        <v>4.1666666666666666E-3</v>
      </c>
      <c r="Q111" s="184">
        <f t="shared" si="110"/>
        <v>4.1666666666666666E-3</v>
      </c>
      <c r="R111" s="184">
        <f t="shared" si="110"/>
        <v>4.1666666666666666E-3</v>
      </c>
      <c r="S111" s="184">
        <f t="shared" si="110"/>
        <v>4.1666666666666666E-3</v>
      </c>
      <c r="T111" s="184">
        <f t="shared" si="110"/>
        <v>4.1666666666666666E-3</v>
      </c>
      <c r="U111" s="184">
        <f t="shared" si="110"/>
        <v>4.1666666666666666E-3</v>
      </c>
      <c r="V111" s="184">
        <f t="shared" si="110"/>
        <v>4.1666666666666666E-3</v>
      </c>
      <c r="W111" s="184">
        <f t="shared" si="110"/>
        <v>4.1666666666666666E-3</v>
      </c>
      <c r="X111" s="184">
        <f t="shared" si="110"/>
        <v>4.1666666666666666E-3</v>
      </c>
      <c r="Y111" s="184">
        <f t="shared" si="110"/>
        <v>4.1666666666666666E-3</v>
      </c>
      <c r="Z111" s="184">
        <f>Z109/Z110</f>
        <v>4.1666666666666666E-3</v>
      </c>
      <c r="AA111" s="184">
        <f t="shared" si="110"/>
        <v>4.1666666666666666E-3</v>
      </c>
      <c r="AB111" s="184">
        <f t="shared" si="110"/>
        <v>4.1666666666666666E-3</v>
      </c>
      <c r="AC111" s="184">
        <f t="shared" si="110"/>
        <v>4.1666666666666666E-3</v>
      </c>
      <c r="AD111" s="184">
        <f t="shared" si="110"/>
        <v>4.1666666666666666E-3</v>
      </c>
      <c r="AE111" s="184">
        <f t="shared" si="110"/>
        <v>4.1666666666666666E-3</v>
      </c>
      <c r="AF111" s="184">
        <f t="shared" si="110"/>
        <v>4.1666666666666666E-3</v>
      </c>
      <c r="AG111" s="184">
        <f t="shared" si="110"/>
        <v>4.1666666666666666E-3</v>
      </c>
      <c r="AH111" s="184">
        <f t="shared" si="110"/>
        <v>4.1666666666666666E-3</v>
      </c>
      <c r="AI111" s="184">
        <f t="shared" si="110"/>
        <v>4.1666666666666666E-3</v>
      </c>
      <c r="AJ111" s="184">
        <f t="shared" si="110"/>
        <v>4.1666666666666666E-3</v>
      </c>
      <c r="AK111" s="184">
        <f t="shared" si="110"/>
        <v>4.1666666666666666E-3</v>
      </c>
      <c r="AL111" s="184">
        <f t="shared" si="110"/>
        <v>4.1666666666666666E-3</v>
      </c>
      <c r="AM111" s="184">
        <f t="shared" si="110"/>
        <v>4.1666666666666666E-3</v>
      </c>
      <c r="AN111" s="184">
        <f t="shared" si="110"/>
        <v>4.1666666666666666E-3</v>
      </c>
      <c r="AO111" s="184">
        <f t="shared" si="110"/>
        <v>4.1666666666666666E-3</v>
      </c>
      <c r="AP111" s="184">
        <f t="shared" si="110"/>
        <v>4.1666666666666666E-3</v>
      </c>
      <c r="AQ111" s="184">
        <f t="shared" si="110"/>
        <v>4.1666666666666666E-3</v>
      </c>
      <c r="AR111" s="184">
        <f t="shared" si="110"/>
        <v>4.1666666666666666E-3</v>
      </c>
      <c r="AS111" s="184">
        <f t="shared" si="110"/>
        <v>4.1666666666666666E-3</v>
      </c>
      <c r="AT111" s="184">
        <f t="shared" si="110"/>
        <v>4.1666666666666666E-3</v>
      </c>
      <c r="AU111" s="184">
        <f t="shared" si="110"/>
        <v>4.1666666666666666E-3</v>
      </c>
      <c r="AV111" s="184">
        <f t="shared" si="110"/>
        <v>4.1666666666666666E-3</v>
      </c>
      <c r="AW111" s="184">
        <f t="shared" si="110"/>
        <v>4.1666666666666666E-3</v>
      </c>
      <c r="AX111" s="184">
        <f t="shared" si="110"/>
        <v>4.1666666666666666E-3</v>
      </c>
      <c r="AY111" s="198">
        <f t="shared" si="110"/>
        <v>2.5000000000000001E-2</v>
      </c>
      <c r="AZ111" s="184">
        <f t="shared" si="110"/>
        <v>2.5000000000000001E-2</v>
      </c>
      <c r="BA111" s="184">
        <f t="shared" si="110"/>
        <v>2.5000000000000001E-2</v>
      </c>
      <c r="BB111" s="184">
        <f t="shared" si="110"/>
        <v>2.5000000000000001E-2</v>
      </c>
      <c r="BC111" s="184">
        <f t="shared" si="110"/>
        <v>2.5000000000000001E-2</v>
      </c>
      <c r="BD111" s="184">
        <f t="shared" si="110"/>
        <v>2.5000000000000001E-2</v>
      </c>
      <c r="BE111" s="184">
        <f t="shared" si="110"/>
        <v>2.5000000000000001E-2</v>
      </c>
      <c r="BF111" s="184">
        <f t="shared" si="110"/>
        <v>2.5000000000000001E-2</v>
      </c>
      <c r="BG111" s="184">
        <f t="shared" si="110"/>
        <v>2.5000000000000001E-2</v>
      </c>
      <c r="BH111" s="184">
        <f t="shared" si="110"/>
        <v>2.5000000000000001E-2</v>
      </c>
      <c r="BI111" s="184">
        <f t="shared" si="110"/>
        <v>2.5000000000000001E-2</v>
      </c>
      <c r="BJ111" s="184">
        <f t="shared" si="110"/>
        <v>2.5000000000000001E-2</v>
      </c>
      <c r="BK111" s="184">
        <f t="shared" si="110"/>
        <v>2.5000000000000001E-2</v>
      </c>
      <c r="BL111" s="184">
        <f t="shared" si="110"/>
        <v>2.5000000000000001E-2</v>
      </c>
      <c r="BM111" s="184">
        <f t="shared" si="110"/>
        <v>2.5000000000000001E-2</v>
      </c>
      <c r="BN111" s="184">
        <f t="shared" si="110"/>
        <v>2.5000000000000001E-2</v>
      </c>
      <c r="BO111" s="184">
        <f t="shared" si="110"/>
        <v>2.5000000000000001E-2</v>
      </c>
      <c r="BP111" s="184">
        <f t="shared" si="110"/>
        <v>2.5000000000000001E-2</v>
      </c>
      <c r="BQ111" s="184">
        <f t="shared" si="110"/>
        <v>2.5000000000000001E-2</v>
      </c>
      <c r="BR111" s="184">
        <f t="shared" si="110"/>
        <v>2.5000000000000001E-2</v>
      </c>
      <c r="BS111" s="184">
        <f t="shared" si="110"/>
        <v>2.5000000000000001E-2</v>
      </c>
      <c r="BT111" s="184">
        <f t="shared" si="110"/>
        <v>2.5000000000000001E-2</v>
      </c>
      <c r="BU111" s="184">
        <f t="shared" si="110"/>
        <v>2.5000000000000001E-2</v>
      </c>
      <c r="BV111" s="184">
        <f t="shared" si="110"/>
        <v>2.5000000000000001E-2</v>
      </c>
      <c r="BW111" s="184">
        <f t="shared" si="110"/>
        <v>2.5000000000000001E-2</v>
      </c>
      <c r="BX111" s="184">
        <f t="shared" ref="BX111:DU111" si="111">BX109/BX110</f>
        <v>2.5000000000000001E-2</v>
      </c>
      <c r="BY111" s="184">
        <f t="shared" si="111"/>
        <v>2.5000000000000001E-2</v>
      </c>
      <c r="BZ111" s="184">
        <f t="shared" si="111"/>
        <v>2.5000000000000001E-2</v>
      </c>
      <c r="CA111" s="184">
        <f t="shared" si="111"/>
        <v>2.5000000000000001E-2</v>
      </c>
      <c r="CB111" s="184">
        <f t="shared" si="111"/>
        <v>2.5000000000000001E-2</v>
      </c>
      <c r="CC111" s="184">
        <f t="shared" si="111"/>
        <v>2.5000000000000001E-2</v>
      </c>
      <c r="CD111" s="184">
        <f t="shared" si="111"/>
        <v>2.5000000000000001E-2</v>
      </c>
      <c r="CE111" s="184">
        <f t="shared" si="111"/>
        <v>2.5000000000000001E-2</v>
      </c>
      <c r="CF111" s="184">
        <f t="shared" si="111"/>
        <v>2.5000000000000001E-2</v>
      </c>
      <c r="CG111" s="184">
        <f t="shared" si="111"/>
        <v>2.5000000000000001E-2</v>
      </c>
      <c r="CH111" s="184">
        <f t="shared" si="111"/>
        <v>2.5000000000000001E-2</v>
      </c>
      <c r="CI111" s="184">
        <f t="shared" si="111"/>
        <v>2.5000000000000001E-2</v>
      </c>
      <c r="CJ111" s="184">
        <f t="shared" si="111"/>
        <v>2.5000000000000001E-2</v>
      </c>
      <c r="CK111" s="184">
        <f t="shared" si="111"/>
        <v>2.5000000000000001E-2</v>
      </c>
      <c r="CL111" s="184">
        <f t="shared" si="111"/>
        <v>2.5000000000000001E-2</v>
      </c>
      <c r="CM111" s="184">
        <f t="shared" si="111"/>
        <v>2.5000000000000001E-2</v>
      </c>
      <c r="CN111" s="184">
        <f t="shared" si="111"/>
        <v>2.5000000000000001E-2</v>
      </c>
      <c r="CO111" s="184">
        <f t="shared" si="111"/>
        <v>2.5000000000000001E-2</v>
      </c>
      <c r="CP111" s="184">
        <f t="shared" si="111"/>
        <v>2.5000000000000001E-2</v>
      </c>
      <c r="CQ111" s="184">
        <f t="shared" si="111"/>
        <v>2.5000000000000001E-2</v>
      </c>
      <c r="CR111" s="184">
        <f t="shared" si="111"/>
        <v>2.5000000000000001E-2</v>
      </c>
      <c r="CS111" s="184">
        <f t="shared" si="111"/>
        <v>2.5000000000000001E-2</v>
      </c>
      <c r="CT111" s="184">
        <f t="shared" si="111"/>
        <v>2.5000000000000001E-2</v>
      </c>
      <c r="CU111" s="184">
        <f t="shared" si="111"/>
        <v>2.5000000000000001E-2</v>
      </c>
      <c r="CV111" s="184">
        <f t="shared" si="111"/>
        <v>2.5000000000000001E-2</v>
      </c>
      <c r="CW111" s="184">
        <f t="shared" si="111"/>
        <v>2.5000000000000001E-2</v>
      </c>
      <c r="CX111" s="184">
        <f t="shared" si="111"/>
        <v>2.5000000000000001E-2</v>
      </c>
      <c r="CY111" s="184">
        <f t="shared" si="111"/>
        <v>2.5000000000000001E-2</v>
      </c>
      <c r="CZ111" s="184">
        <f t="shared" si="111"/>
        <v>2.5000000000000001E-2</v>
      </c>
      <c r="DA111" s="184">
        <f t="shared" si="111"/>
        <v>2.5000000000000001E-2</v>
      </c>
      <c r="DB111" s="184">
        <f t="shared" si="111"/>
        <v>2.5000000000000001E-2</v>
      </c>
      <c r="DC111" s="184">
        <f t="shared" si="111"/>
        <v>2.5000000000000001E-2</v>
      </c>
      <c r="DD111" s="184">
        <f t="shared" si="111"/>
        <v>2.5000000000000001E-2</v>
      </c>
      <c r="DE111" s="184">
        <f t="shared" si="111"/>
        <v>2.5000000000000001E-2</v>
      </c>
      <c r="DF111" s="184">
        <f t="shared" si="111"/>
        <v>2.5000000000000001E-2</v>
      </c>
      <c r="DG111" s="184">
        <f t="shared" si="111"/>
        <v>2.5000000000000001E-2</v>
      </c>
      <c r="DH111" s="184">
        <f t="shared" si="111"/>
        <v>2.5000000000000001E-2</v>
      </c>
      <c r="DI111" s="184">
        <f t="shared" si="111"/>
        <v>2.5000000000000001E-2</v>
      </c>
      <c r="DJ111" s="184">
        <f t="shared" si="111"/>
        <v>2.5000000000000001E-2</v>
      </c>
      <c r="DK111" s="184">
        <f t="shared" si="111"/>
        <v>2.5000000000000001E-2</v>
      </c>
      <c r="DL111" s="184">
        <f t="shared" si="111"/>
        <v>2.5000000000000001E-2</v>
      </c>
      <c r="DM111" s="184">
        <f t="shared" si="111"/>
        <v>2.5000000000000001E-2</v>
      </c>
      <c r="DN111" s="184">
        <f t="shared" si="111"/>
        <v>2.5000000000000001E-2</v>
      </c>
      <c r="DO111" s="184">
        <f t="shared" si="111"/>
        <v>2.5000000000000001E-2</v>
      </c>
      <c r="DP111" s="184">
        <f t="shared" si="111"/>
        <v>2.5000000000000001E-2</v>
      </c>
      <c r="DQ111" s="184">
        <f t="shared" si="111"/>
        <v>2.5000000000000001E-2</v>
      </c>
      <c r="DR111" s="184">
        <f t="shared" si="111"/>
        <v>2.5000000000000001E-2</v>
      </c>
      <c r="DS111" s="184">
        <f t="shared" si="111"/>
        <v>2.5000000000000001E-2</v>
      </c>
      <c r="DT111" s="184">
        <f t="shared" si="111"/>
        <v>2.5000000000000001E-2</v>
      </c>
      <c r="DU111" s="184">
        <f t="shared" si="111"/>
        <v>2.5000000000000001E-2</v>
      </c>
    </row>
    <row r="112" spans="4:125" x14ac:dyDescent="0.3">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Z112" s="58"/>
      <c r="BA112" s="58"/>
      <c r="BB112" s="58"/>
      <c r="BC112" s="58"/>
      <c r="BD112" s="58"/>
      <c r="BE112" s="58"/>
      <c r="BF112" s="58"/>
      <c r="BG112" s="58"/>
      <c r="BH112" s="58"/>
      <c r="BI112" s="58"/>
      <c r="BJ112" s="58"/>
      <c r="BK112" s="58"/>
      <c r="BL112" s="58"/>
      <c r="BM112" s="58"/>
      <c r="BN112" s="58"/>
      <c r="BO112" s="58"/>
      <c r="BP112" s="58"/>
      <c r="BQ112" s="58"/>
      <c r="BR112" s="58"/>
      <c r="BS112" s="58"/>
      <c r="BT112" s="58"/>
      <c r="BU112" s="58"/>
      <c r="BV112" s="58"/>
      <c r="BW112" s="58"/>
      <c r="BX112" s="58"/>
      <c r="BY112" s="58"/>
      <c r="BZ112" s="58"/>
      <c r="CA112" s="58"/>
      <c r="CB112" s="58"/>
      <c r="CC112" s="58"/>
      <c r="CD112" s="58"/>
      <c r="CE112" s="58"/>
      <c r="CF112" s="58"/>
      <c r="CG112" s="58"/>
      <c r="CH112" s="58"/>
      <c r="CI112" s="58"/>
      <c r="CJ112" s="58"/>
      <c r="CK112" s="58"/>
      <c r="CL112" s="58"/>
      <c r="CM112" s="58"/>
      <c r="CN112" s="58"/>
      <c r="CO112" s="58"/>
      <c r="CP112" s="58"/>
      <c r="CQ112" s="58"/>
      <c r="CR112" s="58"/>
      <c r="CS112" s="58"/>
      <c r="CT112" s="58"/>
      <c r="CU112" s="58"/>
      <c r="CV112" s="58"/>
      <c r="CW112" s="58"/>
      <c r="CX112" s="58"/>
      <c r="CY112" s="58"/>
      <c r="CZ112" s="58"/>
      <c r="DA112" s="58"/>
      <c r="DB112" s="58"/>
      <c r="DC112" s="58"/>
      <c r="DD112" s="58"/>
      <c r="DE112" s="58"/>
      <c r="DF112" s="58"/>
      <c r="DG112" s="58"/>
      <c r="DH112" s="58"/>
      <c r="DI112" s="58"/>
      <c r="DJ112" s="58"/>
      <c r="DK112" s="58"/>
      <c r="DL112" s="58"/>
      <c r="DM112" s="58"/>
      <c r="DN112" s="58"/>
      <c r="DO112" s="58"/>
      <c r="DP112" s="58"/>
      <c r="DQ112" s="58"/>
      <c r="DR112" s="58"/>
      <c r="DS112" s="58"/>
      <c r="DT112" s="58"/>
      <c r="DU112" s="58"/>
    </row>
    <row r="113" spans="1:125" x14ac:dyDescent="0.3">
      <c r="D113" s="141" t="s">
        <v>352</v>
      </c>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Z113" s="58"/>
      <c r="BA113" s="58"/>
      <c r="BB113" s="58"/>
      <c r="BC113" s="58"/>
      <c r="BD113" s="58"/>
      <c r="BE113" s="58"/>
      <c r="BF113" s="58"/>
      <c r="BG113" s="58"/>
      <c r="BH113" s="58"/>
      <c r="BI113" s="58"/>
      <c r="BJ113" s="58"/>
      <c r="BK113" s="58"/>
      <c r="BL113" s="58"/>
      <c r="BM113" s="58"/>
      <c r="BN113" s="58"/>
      <c r="BO113" s="58"/>
      <c r="BP113" s="58"/>
      <c r="BQ113" s="58"/>
      <c r="BR113" s="58"/>
      <c r="BS113" s="58"/>
      <c r="BT113" s="58"/>
      <c r="BU113" s="58"/>
      <c r="BV113" s="58"/>
      <c r="BW113" s="58"/>
      <c r="BX113" s="58"/>
      <c r="BY113" s="58"/>
      <c r="BZ113" s="58"/>
      <c r="CA113" s="58"/>
      <c r="CB113" s="58"/>
      <c r="CC113" s="58"/>
      <c r="CD113" s="58"/>
      <c r="CE113" s="58"/>
      <c r="CF113" s="58"/>
      <c r="CG113" s="58"/>
      <c r="CH113" s="58"/>
      <c r="CI113" s="58"/>
      <c r="CJ113" s="58"/>
      <c r="CK113" s="58"/>
      <c r="CL113" s="58"/>
      <c r="CM113" s="58"/>
      <c r="CN113" s="58"/>
      <c r="CO113" s="58"/>
      <c r="CP113" s="58"/>
      <c r="CQ113" s="58"/>
      <c r="CR113" s="58"/>
      <c r="CS113" s="58"/>
      <c r="CT113" s="58"/>
      <c r="CU113" s="58"/>
      <c r="CV113" s="58"/>
      <c r="CW113" s="58"/>
      <c r="CX113" s="58"/>
      <c r="CY113" s="58"/>
      <c r="CZ113" s="58"/>
      <c r="DA113" s="58"/>
      <c r="DB113" s="58"/>
      <c r="DC113" s="58"/>
      <c r="DD113" s="58"/>
      <c r="DE113" s="58"/>
      <c r="DF113" s="58"/>
      <c r="DG113" s="58"/>
      <c r="DH113" s="58"/>
      <c r="DI113" s="58"/>
      <c r="DJ113" s="58"/>
      <c r="DK113" s="58"/>
      <c r="DL113" s="58"/>
      <c r="DM113" s="58"/>
      <c r="DN113" s="58"/>
      <c r="DO113" s="58"/>
      <c r="DP113" s="58"/>
      <c r="DQ113" s="58"/>
      <c r="DR113" s="58"/>
      <c r="DS113" s="58"/>
      <c r="DT113" s="58"/>
      <c r="DU113" s="58"/>
    </row>
    <row r="114" spans="1:125" x14ac:dyDescent="0.3">
      <c r="D114" s="141" t="s">
        <v>353</v>
      </c>
      <c r="F114" s="171" t="b">
        <v>0</v>
      </c>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c r="DM114" s="58"/>
      <c r="DN114" s="58"/>
      <c r="DO114" s="58"/>
      <c r="DP114" s="58"/>
      <c r="DQ114" s="58"/>
      <c r="DR114" s="58"/>
      <c r="DS114" s="58"/>
      <c r="DT114" s="58"/>
      <c r="DU114" s="58"/>
    </row>
    <row r="115" spans="1:125" x14ac:dyDescent="0.3">
      <c r="D115" s="141" t="s">
        <v>155</v>
      </c>
      <c r="F115" s="143">
        <f t="array" aca="1" ref="F115:F118" ca="1">Debt_Resolve(F114,K9:DU9,K11:DU11,K21:DU21,K19:DU19,K52:DU52,F75,E89,E90,E91,E92,E93,K111:DU111,E94,E95,E96,E97,E98,E99,E100,,,K23:DU23,K24:DU24,K25:DU25,,,F141,K103:DU103,K104:DU104,K105:DU105)</f>
        <v>215723867.62115249</v>
      </c>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c r="DM115" s="58"/>
      <c r="DN115" s="58"/>
      <c r="DO115" s="58"/>
      <c r="DP115" s="58"/>
      <c r="DQ115" s="58"/>
      <c r="DR115" s="58"/>
      <c r="DS115" s="58"/>
      <c r="DT115" s="58"/>
      <c r="DU115" s="58"/>
    </row>
    <row r="116" spans="1:125" x14ac:dyDescent="0.3">
      <c r="D116" s="141" t="s">
        <v>354</v>
      </c>
      <c r="F116" s="143">
        <f ca="1"/>
        <v>17395641.450436853</v>
      </c>
      <c r="G116" s="127" t="s">
        <v>714</v>
      </c>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Z116" s="58"/>
      <c r="BA116" s="58"/>
      <c r="BB116" s="58"/>
      <c r="BC116" s="58"/>
      <c r="BD116" s="58"/>
      <c r="BE116" s="58"/>
      <c r="BF116" s="58"/>
      <c r="BG116" s="58"/>
      <c r="BH116" s="58"/>
      <c r="BI116" s="58"/>
      <c r="BJ116" s="58"/>
      <c r="BK116" s="58"/>
      <c r="BL116" s="58"/>
      <c r="BM116" s="58"/>
      <c r="BN116" s="58"/>
      <c r="BO116" s="58"/>
      <c r="BP116" s="58"/>
      <c r="BQ116" s="58"/>
      <c r="BR116" s="58"/>
      <c r="BS116" s="58"/>
      <c r="BT116" s="58"/>
      <c r="BU116" s="58"/>
      <c r="BV116" s="58"/>
      <c r="BW116" s="58"/>
      <c r="BX116" s="58"/>
      <c r="BY116" s="58"/>
      <c r="BZ116" s="58"/>
      <c r="CA116" s="58"/>
      <c r="CB116" s="58"/>
      <c r="CC116" s="58"/>
      <c r="CD116" s="58"/>
      <c r="CE116" s="58"/>
      <c r="CF116" s="58"/>
      <c r="CG116" s="58"/>
      <c r="CH116" s="58"/>
      <c r="CI116" s="58"/>
      <c r="CJ116" s="58"/>
      <c r="CK116" s="58"/>
      <c r="CL116" s="58"/>
      <c r="CM116" s="58"/>
      <c r="CN116" s="58"/>
      <c r="CO116" s="58"/>
      <c r="CP116" s="58"/>
      <c r="CQ116" s="58"/>
      <c r="CR116" s="58"/>
      <c r="CS116" s="58"/>
      <c r="CT116" s="58"/>
      <c r="CU116" s="58"/>
      <c r="CV116" s="58"/>
      <c r="CW116" s="58"/>
      <c r="CX116" s="58"/>
      <c r="CY116" s="58"/>
      <c r="CZ116" s="58"/>
      <c r="DA116" s="58"/>
      <c r="DB116" s="58"/>
      <c r="DC116" s="58"/>
      <c r="DD116" s="58"/>
      <c r="DE116" s="58"/>
      <c r="DF116" s="58"/>
      <c r="DG116" s="58"/>
      <c r="DH116" s="58"/>
      <c r="DI116" s="58"/>
      <c r="DJ116" s="58"/>
      <c r="DK116" s="58"/>
      <c r="DL116" s="58"/>
      <c r="DM116" s="58"/>
      <c r="DN116" s="58"/>
      <c r="DO116" s="58"/>
      <c r="DP116" s="58"/>
      <c r="DQ116" s="58"/>
      <c r="DR116" s="58"/>
      <c r="DS116" s="58"/>
      <c r="DT116" s="58"/>
      <c r="DU116" s="58"/>
    </row>
    <row r="117" spans="1:125" x14ac:dyDescent="0.3">
      <c r="D117" s="141" t="s">
        <v>776</v>
      </c>
      <c r="F117" s="143">
        <f ca="1"/>
        <v>0</v>
      </c>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Z117" s="58"/>
      <c r="BA117" s="58"/>
      <c r="BB117" s="58"/>
      <c r="BC117" s="58"/>
      <c r="BD117" s="58"/>
      <c r="BE117" s="58"/>
      <c r="BF117" s="58"/>
      <c r="BG117" s="58"/>
      <c r="BH117" s="58"/>
      <c r="BI117" s="58"/>
      <c r="BJ117" s="58"/>
      <c r="BK117" s="58"/>
      <c r="BL117" s="58"/>
      <c r="BM117" s="58"/>
      <c r="BN117" s="58"/>
      <c r="BO117" s="58"/>
      <c r="BP117" s="58"/>
      <c r="BQ117" s="58"/>
      <c r="BR117" s="58"/>
      <c r="BS117" s="58"/>
      <c r="BT117" s="58"/>
      <c r="BU117" s="58"/>
      <c r="BV117" s="58"/>
      <c r="BW117" s="58"/>
      <c r="BX117" s="58"/>
      <c r="BY117" s="58"/>
      <c r="BZ117" s="58"/>
      <c r="CA117" s="58"/>
      <c r="CB117" s="58"/>
      <c r="CC117" s="58"/>
      <c r="CD117" s="58"/>
      <c r="CE117" s="58"/>
      <c r="CF117" s="58"/>
      <c r="CG117" s="58"/>
      <c r="CH117" s="58"/>
      <c r="CI117" s="58"/>
      <c r="CJ117" s="58"/>
      <c r="CK117" s="58"/>
      <c r="CL117" s="58"/>
      <c r="CM117" s="58"/>
      <c r="CN117" s="58"/>
      <c r="CO117" s="58"/>
      <c r="CP117" s="58"/>
      <c r="CQ117" s="58"/>
      <c r="CR117" s="58"/>
      <c r="CS117" s="58"/>
      <c r="CT117" s="58"/>
      <c r="CU117" s="58"/>
      <c r="CV117" s="58"/>
      <c r="CW117" s="58"/>
      <c r="CX117" s="58"/>
      <c r="CY117" s="58"/>
      <c r="CZ117" s="58"/>
      <c r="DA117" s="58"/>
      <c r="DB117" s="58"/>
      <c r="DC117" s="58"/>
      <c r="DD117" s="58"/>
      <c r="DE117" s="58"/>
      <c r="DF117" s="58"/>
      <c r="DG117" s="58"/>
      <c r="DH117" s="58"/>
      <c r="DI117" s="58"/>
      <c r="DJ117" s="58"/>
      <c r="DK117" s="58"/>
      <c r="DL117" s="58"/>
      <c r="DM117" s="58"/>
      <c r="DN117" s="58"/>
      <c r="DO117" s="58"/>
      <c r="DP117" s="58"/>
      <c r="DQ117" s="58"/>
      <c r="DR117" s="58"/>
      <c r="DS117" s="58"/>
      <c r="DT117" s="58"/>
      <c r="DU117" s="58"/>
    </row>
    <row r="118" spans="1:125" x14ac:dyDescent="0.3">
      <c r="D118" s="141" t="s">
        <v>789</v>
      </c>
      <c r="F118" s="142">
        <f ca="1"/>
        <v>1.3</v>
      </c>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Z118" s="58"/>
      <c r="BA118" s="58"/>
      <c r="BB118" s="58"/>
      <c r="BC118" s="58"/>
      <c r="BD118" s="58"/>
      <c r="BE118" s="58"/>
      <c r="BF118" s="58"/>
      <c r="BG118" s="58"/>
      <c r="BH118" s="58"/>
      <c r="BI118" s="58"/>
      <c r="BJ118" s="58"/>
      <c r="BK118" s="58"/>
      <c r="BL118" s="58"/>
      <c r="BM118" s="58"/>
      <c r="BN118" s="58"/>
      <c r="BO118" s="58"/>
      <c r="BP118" s="58"/>
      <c r="BQ118" s="58"/>
      <c r="BR118" s="58"/>
      <c r="BS118" s="58"/>
      <c r="BT118" s="58"/>
      <c r="BU118" s="58"/>
      <c r="BV118" s="58"/>
      <c r="BW118" s="58"/>
      <c r="BX118" s="58"/>
      <c r="BY118" s="58"/>
      <c r="BZ118" s="58"/>
      <c r="CA118" s="58"/>
      <c r="CB118" s="58"/>
      <c r="CC118" s="58"/>
      <c r="CD118" s="58"/>
      <c r="CE118" s="58"/>
      <c r="CF118" s="58"/>
      <c r="CG118" s="58"/>
      <c r="CH118" s="58"/>
      <c r="CI118" s="58"/>
      <c r="CJ118" s="58"/>
      <c r="CK118" s="58"/>
      <c r="CL118" s="58"/>
      <c r="CM118" s="58"/>
      <c r="CN118" s="58"/>
      <c r="CO118" s="58"/>
      <c r="CP118" s="58"/>
      <c r="CQ118" s="58"/>
      <c r="CR118" s="58"/>
      <c r="CS118" s="58"/>
      <c r="CT118" s="58"/>
      <c r="CU118" s="58"/>
      <c r="CV118" s="58"/>
      <c r="CW118" s="58"/>
      <c r="CX118" s="58"/>
      <c r="CY118" s="58"/>
      <c r="CZ118" s="58"/>
      <c r="DA118" s="58"/>
      <c r="DB118" s="58"/>
      <c r="DC118" s="58"/>
      <c r="DD118" s="58"/>
      <c r="DE118" s="58"/>
      <c r="DF118" s="58"/>
      <c r="DG118" s="58"/>
      <c r="DH118" s="58"/>
      <c r="DI118" s="58"/>
      <c r="DJ118" s="58"/>
      <c r="DK118" s="58"/>
      <c r="DL118" s="58"/>
      <c r="DM118" s="58"/>
      <c r="DN118" s="58"/>
      <c r="DO118" s="58"/>
      <c r="DP118" s="58"/>
      <c r="DQ118" s="58"/>
      <c r="DR118" s="58"/>
      <c r="DS118" s="58"/>
      <c r="DT118" s="58"/>
      <c r="DU118" s="58"/>
    </row>
    <row r="119" spans="1:125" x14ac:dyDescent="0.3">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Z119" s="58"/>
      <c r="BA119" s="58"/>
      <c r="BB119" s="58"/>
      <c r="BC119" s="58"/>
      <c r="BD119" s="58"/>
      <c r="BE119" s="58"/>
      <c r="BF119" s="58"/>
      <c r="BG119" s="58"/>
      <c r="BH119" s="58"/>
      <c r="BI119" s="58"/>
      <c r="BJ119" s="58"/>
      <c r="BK119" s="58"/>
      <c r="BL119" s="58"/>
      <c r="BM119" s="58"/>
      <c r="BN119" s="58"/>
      <c r="BO119" s="58"/>
      <c r="BP119" s="58"/>
      <c r="BQ119" s="58"/>
      <c r="BR119" s="58"/>
      <c r="BS119" s="58"/>
      <c r="BT119" s="58"/>
      <c r="BU119" s="58"/>
      <c r="BV119" s="58"/>
      <c r="BW119" s="58"/>
      <c r="BX119" s="58"/>
      <c r="BY119" s="58"/>
      <c r="BZ119" s="58"/>
      <c r="CA119" s="58"/>
      <c r="CB119" s="58"/>
      <c r="CC119" s="58"/>
      <c r="CD119" s="58"/>
      <c r="CE119" s="58"/>
      <c r="CF119" s="58"/>
      <c r="CG119" s="58"/>
      <c r="CH119" s="58"/>
      <c r="CI119" s="58"/>
      <c r="CJ119" s="58"/>
      <c r="CK119" s="58"/>
      <c r="CL119" s="58"/>
      <c r="CM119" s="58"/>
      <c r="CN119" s="58"/>
      <c r="CO119" s="58"/>
      <c r="CP119" s="58"/>
      <c r="CQ119" s="58"/>
      <c r="CR119" s="58"/>
      <c r="CS119" s="58"/>
      <c r="CT119" s="58"/>
      <c r="CU119" s="58"/>
      <c r="CV119" s="58"/>
      <c r="CW119" s="58"/>
      <c r="CX119" s="58"/>
      <c r="CY119" s="58"/>
      <c r="CZ119" s="58"/>
      <c r="DA119" s="58"/>
      <c r="DB119" s="58"/>
      <c r="DC119" s="58"/>
      <c r="DD119" s="58"/>
      <c r="DE119" s="58"/>
      <c r="DF119" s="58"/>
      <c r="DG119" s="58"/>
      <c r="DH119" s="58"/>
      <c r="DI119" s="58"/>
      <c r="DJ119" s="58"/>
      <c r="DK119" s="58"/>
      <c r="DL119" s="58"/>
      <c r="DM119" s="58"/>
      <c r="DN119" s="58"/>
      <c r="DO119" s="58"/>
      <c r="DP119" s="58"/>
      <c r="DQ119" s="58"/>
      <c r="DR119" s="58"/>
      <c r="DS119" s="58"/>
      <c r="DT119" s="58"/>
      <c r="DU119" s="58"/>
    </row>
    <row r="120" spans="1:125" s="128" customFormat="1" x14ac:dyDescent="0.3">
      <c r="A120" s="133" t="s">
        <v>615</v>
      </c>
      <c r="AY120" s="198"/>
    </row>
    <row r="121" spans="1:125" x14ac:dyDescent="0.3">
      <c r="G121" s="66"/>
      <c r="H121" s="66"/>
      <c r="I121" s="66"/>
      <c r="J121" s="66"/>
      <c r="K121" s="70"/>
      <c r="L121" s="70"/>
      <c r="M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Z121" s="58"/>
      <c r="BA121" s="58"/>
      <c r="BB121" s="58"/>
      <c r="BC121" s="58"/>
      <c r="BD121" s="58"/>
      <c r="BE121" s="58"/>
      <c r="BF121" s="58"/>
      <c r="BG121" s="58"/>
      <c r="BH121" s="58"/>
      <c r="BI121" s="58"/>
      <c r="BJ121" s="58"/>
      <c r="BK121" s="58"/>
      <c r="BL121" s="58"/>
      <c r="BM121" s="58"/>
      <c r="BN121" s="58"/>
      <c r="BO121" s="58"/>
      <c r="BP121" s="58"/>
      <c r="BQ121" s="58"/>
      <c r="BR121" s="58"/>
      <c r="BS121" s="58"/>
      <c r="BT121" s="58"/>
      <c r="BU121" s="58"/>
      <c r="BV121" s="58"/>
      <c r="BW121" s="58"/>
      <c r="BX121" s="58"/>
      <c r="BY121" s="58"/>
      <c r="BZ121" s="58"/>
      <c r="CA121" s="58"/>
      <c r="CB121" s="58"/>
      <c r="CC121" s="58"/>
      <c r="CD121" s="58"/>
      <c r="CE121" s="58"/>
      <c r="CF121" s="58"/>
      <c r="CG121" s="58"/>
      <c r="CH121" s="58"/>
      <c r="CI121" s="58"/>
      <c r="CJ121" s="58"/>
      <c r="CK121" s="58"/>
      <c r="CL121" s="58"/>
      <c r="CM121" s="58"/>
      <c r="CN121" s="58"/>
      <c r="CO121" s="58"/>
      <c r="CP121" s="58"/>
      <c r="CQ121" s="58"/>
      <c r="CR121" s="58"/>
      <c r="CS121" s="58"/>
      <c r="CT121" s="58"/>
      <c r="CU121" s="58"/>
      <c r="CV121" s="58"/>
      <c r="CW121" s="58"/>
      <c r="CX121" s="58"/>
      <c r="CY121" s="58"/>
      <c r="CZ121" s="58"/>
      <c r="DA121" s="58"/>
      <c r="DB121" s="58"/>
      <c r="DC121" s="58"/>
      <c r="DD121" s="58"/>
      <c r="DE121" s="58"/>
      <c r="DF121" s="58"/>
      <c r="DG121" s="58"/>
      <c r="DH121" s="58"/>
      <c r="DI121" s="58"/>
      <c r="DJ121" s="58"/>
      <c r="DK121" s="58"/>
      <c r="DL121" s="58"/>
      <c r="DM121" s="58"/>
      <c r="DN121" s="58"/>
      <c r="DO121" s="58"/>
      <c r="DP121" s="58"/>
      <c r="DQ121" s="58"/>
      <c r="DR121" s="58"/>
      <c r="DS121" s="58"/>
      <c r="DT121" s="58"/>
      <c r="DU121" s="58"/>
    </row>
    <row r="122" spans="1:125" x14ac:dyDescent="0.3">
      <c r="D122" s="168" t="s">
        <v>906</v>
      </c>
      <c r="E122" s="126">
        <f>'Project Finance Dashboard'!L1</f>
        <v>1</v>
      </c>
      <c r="G122" s="66"/>
      <c r="H122" s="66"/>
      <c r="I122" s="66"/>
      <c r="J122" s="66"/>
      <c r="K122" s="70"/>
      <c r="L122" s="70"/>
      <c r="M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Z122" s="58"/>
      <c r="BA122" s="58"/>
      <c r="BB122" s="58"/>
      <c r="BC122" s="58"/>
      <c r="BD122" s="58"/>
      <c r="BE122" s="58"/>
      <c r="BF122" s="58"/>
      <c r="BG122" s="58"/>
      <c r="BH122" s="58"/>
      <c r="BI122" s="58"/>
      <c r="BJ122" s="58"/>
      <c r="BK122" s="58"/>
      <c r="BL122" s="58"/>
      <c r="BM122" s="58"/>
      <c r="BN122" s="58"/>
      <c r="BO122" s="58"/>
      <c r="BP122" s="58"/>
      <c r="BQ122" s="58"/>
      <c r="BR122" s="58"/>
      <c r="BS122" s="58"/>
      <c r="BT122" s="58"/>
      <c r="BU122" s="58"/>
      <c r="BV122" s="58"/>
      <c r="BW122" s="58"/>
      <c r="BX122" s="58"/>
      <c r="BY122" s="58"/>
      <c r="BZ122" s="58"/>
      <c r="CA122" s="58"/>
      <c r="CB122" s="58"/>
      <c r="CC122" s="58"/>
      <c r="CD122" s="58"/>
      <c r="CE122" s="58"/>
      <c r="CF122" s="58"/>
      <c r="CG122" s="58"/>
      <c r="CH122" s="58"/>
      <c r="CI122" s="58"/>
      <c r="CJ122" s="58"/>
      <c r="CK122" s="58"/>
      <c r="CL122" s="58"/>
      <c r="CM122" s="58"/>
      <c r="CN122" s="58"/>
      <c r="CO122" s="58"/>
      <c r="CP122" s="58"/>
      <c r="CQ122" s="58"/>
      <c r="CR122" s="58"/>
      <c r="CS122" s="58"/>
      <c r="CT122" s="58"/>
      <c r="CU122" s="58"/>
      <c r="CV122" s="58"/>
      <c r="CW122" s="58"/>
      <c r="CX122" s="58"/>
      <c r="CY122" s="58"/>
      <c r="CZ122" s="58"/>
      <c r="DA122" s="58"/>
      <c r="DB122" s="58"/>
      <c r="DC122" s="58"/>
      <c r="DD122" s="58"/>
      <c r="DE122" s="58"/>
      <c r="DF122" s="58"/>
      <c r="DG122" s="58"/>
      <c r="DH122" s="58"/>
      <c r="DI122" s="58"/>
      <c r="DJ122" s="58"/>
      <c r="DK122" s="58"/>
      <c r="DL122" s="58"/>
      <c r="DM122" s="58"/>
      <c r="DN122" s="58"/>
      <c r="DO122" s="58"/>
      <c r="DP122" s="58"/>
      <c r="DQ122" s="58"/>
      <c r="DR122" s="58"/>
      <c r="DS122" s="58"/>
      <c r="DT122" s="58"/>
      <c r="DU122" s="58"/>
    </row>
    <row r="123" spans="1:125" x14ac:dyDescent="0.3">
      <c r="G123" s="71"/>
      <c r="H123" s="126">
        <v>1</v>
      </c>
      <c r="I123" s="66"/>
      <c r="J123" s="70"/>
      <c r="K123" s="70"/>
      <c r="L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Z123" s="58"/>
      <c r="BA123" s="58"/>
      <c r="BB123" s="58"/>
      <c r="BC123" s="58"/>
      <c r="BD123" s="58"/>
      <c r="BE123" s="58"/>
      <c r="BF123" s="58"/>
      <c r="BG123" s="58"/>
      <c r="BH123" s="58"/>
      <c r="BI123" s="58"/>
      <c r="BJ123" s="58"/>
      <c r="BK123" s="58"/>
      <c r="BL123" s="58"/>
      <c r="BM123" s="58"/>
      <c r="BN123" s="58"/>
      <c r="BO123" s="58"/>
      <c r="BP123" s="58"/>
      <c r="BQ123" s="58"/>
      <c r="BR123" s="58"/>
      <c r="BS123" s="58"/>
      <c r="BT123" s="58"/>
      <c r="BU123" s="58"/>
      <c r="BV123" s="58"/>
      <c r="BW123" s="58"/>
      <c r="BX123" s="58"/>
      <c r="BY123" s="58"/>
      <c r="BZ123" s="58"/>
      <c r="CA123" s="58"/>
      <c r="CB123" s="58"/>
      <c r="CC123" s="58"/>
      <c r="CD123" s="58"/>
      <c r="CE123" s="58"/>
      <c r="CF123" s="58"/>
      <c r="CG123" s="58"/>
      <c r="CH123" s="58"/>
      <c r="CI123" s="58"/>
      <c r="CJ123" s="58"/>
      <c r="CK123" s="58"/>
      <c r="CL123" s="58"/>
      <c r="CM123" s="58"/>
      <c r="CN123" s="58"/>
      <c r="CO123" s="58"/>
      <c r="CP123" s="58"/>
      <c r="CQ123" s="58"/>
      <c r="CR123" s="58"/>
      <c r="CS123" s="58"/>
      <c r="CT123" s="58"/>
      <c r="CU123" s="58"/>
      <c r="CV123" s="58"/>
      <c r="CW123" s="58"/>
      <c r="CX123" s="58"/>
      <c r="CY123" s="58"/>
      <c r="CZ123" s="58"/>
      <c r="DA123" s="58"/>
      <c r="DB123" s="58"/>
      <c r="DC123" s="58"/>
      <c r="DD123" s="58"/>
      <c r="DE123" s="58"/>
      <c r="DF123" s="58"/>
      <c r="DG123" s="58"/>
      <c r="DH123" s="58"/>
      <c r="DI123" s="58"/>
      <c r="DJ123" s="58"/>
      <c r="DK123" s="58"/>
      <c r="DL123" s="58"/>
      <c r="DM123" s="58"/>
      <c r="DN123" s="58"/>
      <c r="DO123" s="58"/>
      <c r="DP123" s="58"/>
      <c r="DQ123" s="58"/>
      <c r="DR123" s="58"/>
      <c r="DS123" s="58"/>
      <c r="DT123" s="58"/>
    </row>
    <row r="124" spans="1:125" x14ac:dyDescent="0.3">
      <c r="D124" s="168" t="s">
        <v>9</v>
      </c>
      <c r="F124" s="169" t="s">
        <v>355</v>
      </c>
      <c r="G124" s="169" t="s">
        <v>356</v>
      </c>
      <c r="H124" s="169" t="s">
        <v>905</v>
      </c>
      <c r="I124" s="169" t="s">
        <v>357</v>
      </c>
      <c r="J124" s="169" t="s">
        <v>355</v>
      </c>
      <c r="K124" s="169" t="s">
        <v>358</v>
      </c>
      <c r="L124" s="66"/>
      <c r="O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Z124" s="58"/>
      <c r="BA124" s="58"/>
      <c r="BB124" s="58"/>
      <c r="BC124" s="58"/>
      <c r="BD124" s="58"/>
      <c r="BE124" s="58"/>
      <c r="BF124" s="58"/>
      <c r="BG124" s="58"/>
      <c r="BH124" s="58"/>
      <c r="BI124" s="58"/>
      <c r="BJ124" s="58"/>
      <c r="BK124" s="58"/>
      <c r="BL124" s="58"/>
      <c r="BM124" s="58"/>
      <c r="BN124" s="58"/>
      <c r="BO124" s="58"/>
      <c r="BP124" s="58"/>
      <c r="BQ124" s="58"/>
      <c r="BR124" s="58"/>
      <c r="BS124" s="58"/>
      <c r="BT124" s="58"/>
      <c r="BU124" s="58"/>
      <c r="BV124" s="58"/>
      <c r="BW124" s="58"/>
      <c r="BX124" s="58"/>
      <c r="BY124" s="58"/>
      <c r="BZ124" s="58"/>
      <c r="CA124" s="58"/>
      <c r="CB124" s="58"/>
      <c r="CC124" s="58"/>
      <c r="CD124" s="58"/>
      <c r="CE124" s="58"/>
      <c r="CF124" s="58"/>
      <c r="CG124" s="58"/>
      <c r="CH124" s="58"/>
      <c r="CI124" s="58"/>
      <c r="CJ124" s="58"/>
      <c r="CK124" s="58"/>
      <c r="CL124" s="58"/>
      <c r="CM124" s="58"/>
      <c r="CN124" s="58"/>
      <c r="CO124" s="58"/>
      <c r="CP124" s="58"/>
      <c r="CQ124" s="58"/>
      <c r="CR124" s="58"/>
      <c r="CS124" s="58"/>
      <c r="CT124" s="58"/>
      <c r="CU124" s="58"/>
      <c r="CV124" s="58"/>
      <c r="CW124" s="58"/>
      <c r="CX124" s="58"/>
      <c r="CY124" s="58"/>
      <c r="CZ124" s="58"/>
      <c r="DA124" s="58"/>
      <c r="DB124" s="58"/>
      <c r="DC124" s="58"/>
      <c r="DD124" s="58"/>
      <c r="DE124" s="58"/>
      <c r="DF124" s="58"/>
      <c r="DG124" s="58"/>
      <c r="DH124" s="58"/>
      <c r="DI124" s="58"/>
      <c r="DJ124" s="58"/>
      <c r="DK124" s="58"/>
      <c r="DL124" s="58"/>
      <c r="DM124" s="58"/>
      <c r="DN124" s="58"/>
      <c r="DO124" s="58"/>
      <c r="DP124" s="58"/>
      <c r="DQ124" s="58"/>
      <c r="DR124" s="58"/>
      <c r="DS124" s="58"/>
      <c r="DT124" s="58"/>
    </row>
    <row r="125" spans="1:125" x14ac:dyDescent="0.3">
      <c r="D125" s="168" t="s">
        <v>761</v>
      </c>
      <c r="F125" s="129"/>
      <c r="G125" s="129">
        <f>SUM(19:19)</f>
        <v>366165092.2034592</v>
      </c>
      <c r="H125" s="143">
        <f t="shared" ref="H125:H133" si="112">G125</f>
        <v>366165092.2034592</v>
      </c>
      <c r="I125" s="129">
        <f>CHOOSE($E$122,H125,#REF!)</f>
        <v>366165092.2034592</v>
      </c>
      <c r="J125" s="129"/>
      <c r="K125" s="129"/>
      <c r="O125" s="59"/>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Z125" s="58"/>
      <c r="BA125" s="58"/>
      <c r="BB125" s="58"/>
      <c r="BC125" s="58"/>
      <c r="BD125" s="58"/>
      <c r="BE125" s="58"/>
      <c r="BF125" s="58"/>
      <c r="BG125" s="58"/>
      <c r="BH125" s="58"/>
      <c r="BI125" s="58"/>
      <c r="BJ125" s="58"/>
      <c r="BK125" s="58"/>
      <c r="BL125" s="58"/>
      <c r="BM125" s="58"/>
      <c r="BN125" s="58"/>
      <c r="BO125" s="58"/>
      <c r="BP125" s="58"/>
      <c r="BQ125" s="58"/>
      <c r="BR125" s="58"/>
      <c r="BS125" s="58"/>
      <c r="BT125" s="58"/>
      <c r="BU125" s="58"/>
      <c r="BV125" s="58"/>
      <c r="BW125" s="58"/>
      <c r="BX125" s="58"/>
      <c r="BY125" s="58"/>
      <c r="BZ125" s="58"/>
      <c r="CA125" s="58"/>
      <c r="CB125" s="58"/>
      <c r="CC125" s="58"/>
      <c r="CD125" s="58"/>
      <c r="CE125" s="58"/>
      <c r="CF125" s="58"/>
      <c r="CG125" s="58"/>
      <c r="CH125" s="58"/>
      <c r="CI125" s="58"/>
      <c r="CJ125" s="58"/>
      <c r="CK125" s="58"/>
      <c r="CL125" s="58"/>
      <c r="CM125" s="58"/>
      <c r="CN125" s="58"/>
      <c r="CO125" s="58"/>
      <c r="CP125" s="58"/>
      <c r="CQ125" s="58"/>
      <c r="CR125" s="58"/>
      <c r="CS125" s="58"/>
      <c r="CT125" s="58"/>
      <c r="CU125" s="58"/>
      <c r="CV125" s="58"/>
      <c r="CW125" s="58"/>
      <c r="CX125" s="58"/>
      <c r="CY125" s="58"/>
      <c r="CZ125" s="58"/>
      <c r="DA125" s="58"/>
      <c r="DB125" s="58"/>
      <c r="DC125" s="58"/>
      <c r="DD125" s="58"/>
      <c r="DE125" s="58"/>
      <c r="DF125" s="58"/>
      <c r="DG125" s="58"/>
      <c r="DH125" s="58"/>
      <c r="DI125" s="58"/>
      <c r="DJ125" s="58"/>
      <c r="DK125" s="58"/>
      <c r="DL125" s="58"/>
      <c r="DM125" s="58"/>
      <c r="DN125" s="58"/>
      <c r="DO125" s="58"/>
      <c r="DP125" s="58"/>
      <c r="DQ125" s="58"/>
      <c r="DR125" s="58"/>
      <c r="DS125" s="58"/>
      <c r="DT125" s="58"/>
    </row>
    <row r="126" spans="1:125" x14ac:dyDescent="0.3">
      <c r="D126" s="168" t="s">
        <v>735</v>
      </c>
      <c r="F126" s="129"/>
      <c r="G126" s="129">
        <f>SUM(149:149)</f>
        <v>36276509.220345922</v>
      </c>
      <c r="H126" s="143">
        <f t="shared" si="112"/>
        <v>36276509.220345922</v>
      </c>
      <c r="I126" s="129">
        <f>CHOOSE($E$122,H126,#REF!)</f>
        <v>36276509.220345922</v>
      </c>
      <c r="J126" s="129"/>
      <c r="K126" s="129"/>
      <c r="O126" s="59"/>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Z126" s="58"/>
      <c r="BA126" s="58"/>
      <c r="BB126" s="58"/>
      <c r="BC126" s="58"/>
      <c r="BD126" s="58"/>
      <c r="BE126" s="58"/>
      <c r="BF126" s="58"/>
      <c r="BG126" s="58"/>
      <c r="BH126" s="58"/>
      <c r="BI126" s="58"/>
      <c r="BJ126" s="58"/>
      <c r="BK126" s="58"/>
      <c r="BL126" s="58"/>
      <c r="BM126" s="58"/>
      <c r="BN126" s="58"/>
      <c r="BO126" s="58"/>
      <c r="BP126" s="58"/>
      <c r="BQ126" s="58"/>
      <c r="BR126" s="58"/>
      <c r="BS126" s="58"/>
      <c r="BT126" s="58"/>
      <c r="BU126" s="58"/>
      <c r="BV126" s="58"/>
      <c r="BW126" s="58"/>
      <c r="BX126" s="58"/>
      <c r="BY126" s="58"/>
      <c r="BZ126" s="58"/>
      <c r="CA126" s="58"/>
      <c r="CB126" s="58"/>
      <c r="CC126" s="58"/>
      <c r="CD126" s="58"/>
      <c r="CE126" s="58"/>
      <c r="CF126" s="58"/>
      <c r="CG126" s="58"/>
      <c r="CH126" s="58"/>
      <c r="CI126" s="58"/>
      <c r="CJ126" s="58"/>
      <c r="CK126" s="58"/>
      <c r="CL126" s="58"/>
      <c r="CM126" s="58"/>
      <c r="CN126" s="58"/>
      <c r="CO126" s="58"/>
      <c r="CP126" s="58"/>
      <c r="CQ126" s="58"/>
      <c r="CR126" s="58"/>
      <c r="CS126" s="58"/>
      <c r="CT126" s="58"/>
      <c r="CU126" s="58"/>
      <c r="CV126" s="58"/>
      <c r="CW126" s="58"/>
      <c r="CX126" s="58"/>
      <c r="CY126" s="58"/>
      <c r="CZ126" s="58"/>
      <c r="DA126" s="58"/>
      <c r="DB126" s="58"/>
      <c r="DC126" s="58"/>
      <c r="DD126" s="58"/>
      <c r="DE126" s="58"/>
      <c r="DF126" s="58"/>
      <c r="DG126" s="58"/>
      <c r="DH126" s="58"/>
      <c r="DI126" s="58"/>
      <c r="DJ126" s="58"/>
      <c r="DK126" s="58"/>
      <c r="DL126" s="58"/>
      <c r="DM126" s="58"/>
      <c r="DN126" s="58"/>
      <c r="DO126" s="58"/>
      <c r="DP126" s="58"/>
      <c r="DQ126" s="58"/>
      <c r="DR126" s="58"/>
      <c r="DS126" s="58"/>
      <c r="DT126" s="58"/>
    </row>
    <row r="127" spans="1:125" x14ac:dyDescent="0.3">
      <c r="D127" s="168" t="s">
        <v>736</v>
      </c>
      <c r="F127" s="129"/>
      <c r="G127" s="129">
        <f ca="1">SUM(151:151)</f>
        <v>36276509.220345914</v>
      </c>
      <c r="H127" s="143">
        <f t="shared" ca="1" si="112"/>
        <v>36276509.220345914</v>
      </c>
      <c r="I127" s="129">
        <f ca="1">CHOOSE($E$122,H127,#REF!)</f>
        <v>36276509.220345914</v>
      </c>
      <c r="J127" s="129"/>
      <c r="K127" s="129"/>
      <c r="O127" s="59"/>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Z127" s="58"/>
      <c r="BA127" s="58"/>
      <c r="BB127" s="58"/>
      <c r="BC127" s="58"/>
      <c r="BD127" s="58"/>
      <c r="BE127" s="58"/>
      <c r="BF127" s="58"/>
      <c r="BG127" s="58"/>
      <c r="BH127" s="58"/>
      <c r="BI127" s="58"/>
      <c r="BJ127" s="58"/>
      <c r="BK127" s="58"/>
      <c r="BL127" s="58"/>
      <c r="BM127" s="58"/>
      <c r="BN127" s="58"/>
      <c r="BO127" s="58"/>
      <c r="BP127" s="58"/>
      <c r="BQ127" s="58"/>
      <c r="BR127" s="58"/>
      <c r="BS127" s="58"/>
      <c r="BT127" s="58"/>
      <c r="BU127" s="58"/>
      <c r="BV127" s="58"/>
      <c r="BW127" s="58"/>
      <c r="BX127" s="58"/>
      <c r="BY127" s="58"/>
      <c r="BZ127" s="58"/>
      <c r="CA127" s="58"/>
      <c r="CB127" s="58"/>
      <c r="CC127" s="58"/>
      <c r="CD127" s="58"/>
      <c r="CE127" s="58"/>
      <c r="CF127" s="58"/>
      <c r="CG127" s="58"/>
      <c r="CH127" s="58"/>
      <c r="CI127" s="58"/>
      <c r="CJ127" s="58"/>
      <c r="CK127" s="58"/>
      <c r="CL127" s="58"/>
      <c r="CM127" s="58"/>
      <c r="CN127" s="58"/>
      <c r="CO127" s="58"/>
      <c r="CP127" s="58"/>
      <c r="CQ127" s="58"/>
      <c r="CR127" s="58"/>
      <c r="CS127" s="58"/>
      <c r="CT127" s="58"/>
      <c r="CU127" s="58"/>
      <c r="CV127" s="58"/>
      <c r="CW127" s="58"/>
      <c r="CX127" s="58"/>
      <c r="CY127" s="58"/>
      <c r="CZ127" s="58"/>
      <c r="DA127" s="58"/>
      <c r="DB127" s="58"/>
      <c r="DC127" s="58"/>
      <c r="DD127" s="58"/>
      <c r="DE127" s="58"/>
      <c r="DF127" s="58"/>
      <c r="DG127" s="58"/>
      <c r="DH127" s="58"/>
      <c r="DI127" s="58"/>
      <c r="DJ127" s="58"/>
      <c r="DK127" s="58"/>
      <c r="DL127" s="58"/>
      <c r="DM127" s="58"/>
      <c r="DN127" s="58"/>
      <c r="DO127" s="58"/>
      <c r="DP127" s="58"/>
      <c r="DQ127" s="58"/>
      <c r="DR127" s="58"/>
      <c r="DS127" s="58"/>
      <c r="DT127" s="58"/>
    </row>
    <row r="128" spans="1:125" x14ac:dyDescent="0.3">
      <c r="D128" s="168" t="s">
        <v>609</v>
      </c>
      <c r="F128" s="129"/>
      <c r="G128" s="129">
        <f>SUM(K22:DU22)</f>
        <v>22765092.203459099</v>
      </c>
      <c r="H128" s="143">
        <f t="shared" si="112"/>
        <v>22765092.203459099</v>
      </c>
      <c r="I128" s="129">
        <f>CHOOSE($E$122,H128,#REF!)</f>
        <v>22765092.203459099</v>
      </c>
      <c r="J128" s="129"/>
      <c r="K128" s="129"/>
      <c r="O128" s="59"/>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Z128" s="58"/>
      <c r="BA128" s="58"/>
      <c r="BB128" s="58"/>
      <c r="BC128" s="58"/>
      <c r="BD128" s="58"/>
      <c r="BE128" s="58"/>
      <c r="BF128" s="58"/>
      <c r="BG128" s="58"/>
      <c r="BH128" s="58"/>
      <c r="BI128" s="58"/>
      <c r="BJ128" s="58"/>
      <c r="BK128" s="58"/>
      <c r="BL128" s="58"/>
      <c r="BM128" s="58"/>
      <c r="BN128" s="58"/>
      <c r="BO128" s="58"/>
      <c r="BP128" s="58"/>
      <c r="BQ128" s="58"/>
      <c r="BR128" s="58"/>
      <c r="BS128" s="58"/>
      <c r="BT128" s="58"/>
      <c r="BU128" s="58"/>
      <c r="BV128" s="58"/>
      <c r="BW128" s="58"/>
      <c r="BX128" s="58"/>
      <c r="BY128" s="58"/>
      <c r="BZ128" s="58"/>
      <c r="CA128" s="58"/>
      <c r="CB128" s="58"/>
      <c r="CC128" s="58"/>
      <c r="CD128" s="58"/>
      <c r="CE128" s="58"/>
      <c r="CF128" s="58"/>
      <c r="CG128" s="58"/>
      <c r="CH128" s="58"/>
      <c r="CI128" s="58"/>
      <c r="CJ128" s="58"/>
      <c r="CK128" s="58"/>
      <c r="CL128" s="58"/>
      <c r="CM128" s="58"/>
      <c r="CN128" s="58"/>
      <c r="CO128" s="58"/>
      <c r="CP128" s="58"/>
      <c r="CQ128" s="58"/>
      <c r="CR128" s="58"/>
      <c r="CS128" s="58"/>
      <c r="CT128" s="58"/>
      <c r="CU128" s="58"/>
      <c r="CV128" s="58"/>
      <c r="CW128" s="58"/>
      <c r="CX128" s="58"/>
      <c r="CY128" s="58"/>
      <c r="CZ128" s="58"/>
      <c r="DA128" s="58"/>
      <c r="DB128" s="58"/>
      <c r="DC128" s="58"/>
      <c r="DD128" s="58"/>
      <c r="DE128" s="58"/>
      <c r="DF128" s="58"/>
      <c r="DG128" s="58"/>
      <c r="DH128" s="58"/>
      <c r="DI128" s="58"/>
      <c r="DJ128" s="58"/>
      <c r="DK128" s="58"/>
      <c r="DL128" s="58"/>
      <c r="DM128" s="58"/>
      <c r="DN128" s="58"/>
      <c r="DO128" s="58"/>
      <c r="DP128" s="58"/>
      <c r="DQ128" s="58"/>
      <c r="DR128" s="58"/>
      <c r="DS128" s="58"/>
      <c r="DT128" s="58"/>
    </row>
    <row r="129" spans="4:125" x14ac:dyDescent="0.3">
      <c r="D129" s="168" t="s">
        <v>359</v>
      </c>
      <c r="F129" s="129"/>
      <c r="G129" s="129">
        <f>SUM(K105:DU105)</f>
        <v>6800000</v>
      </c>
      <c r="H129" s="143">
        <f t="shared" si="112"/>
        <v>6800000</v>
      </c>
      <c r="I129" s="129">
        <f>CHOOSE($E$122,H129,#REF!)</f>
        <v>6800000</v>
      </c>
      <c r="J129" s="129"/>
      <c r="K129" s="129"/>
      <c r="M129" s="127" t="s">
        <v>360</v>
      </c>
      <c r="N129" s="129">
        <f ca="1">F116</f>
        <v>17395641.450436853</v>
      </c>
      <c r="O129" s="59"/>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Z129" s="58"/>
      <c r="BA129" s="58"/>
      <c r="BB129" s="58"/>
      <c r="BC129" s="58"/>
      <c r="BD129" s="58"/>
      <c r="BE129" s="58"/>
      <c r="BF129" s="58"/>
      <c r="BG129" s="58"/>
      <c r="BH129" s="58"/>
      <c r="BI129" s="58"/>
      <c r="BJ129" s="58"/>
      <c r="BK129" s="58"/>
      <c r="BL129" s="58"/>
      <c r="BM129" s="58"/>
      <c r="BN129" s="58"/>
      <c r="BO129" s="58"/>
      <c r="BP129" s="58"/>
      <c r="BQ129" s="58"/>
      <c r="BR129" s="58"/>
      <c r="BS129" s="58"/>
      <c r="BT129" s="58"/>
      <c r="BU129" s="58"/>
      <c r="BV129" s="58"/>
      <c r="BW129" s="58"/>
      <c r="BX129" s="58"/>
      <c r="BY129" s="58"/>
      <c r="BZ129" s="58"/>
      <c r="CA129" s="58"/>
      <c r="CB129" s="58"/>
      <c r="CC129" s="58"/>
      <c r="CD129" s="58"/>
      <c r="CE129" s="58"/>
      <c r="CF129" s="58"/>
      <c r="CG129" s="58"/>
      <c r="CH129" s="58"/>
      <c r="CI129" s="58"/>
      <c r="CJ129" s="58"/>
      <c r="CK129" s="58"/>
      <c r="CL129" s="58"/>
      <c r="CM129" s="58"/>
      <c r="CN129" s="58"/>
      <c r="CO129" s="58"/>
      <c r="CP129" s="58"/>
      <c r="CQ129" s="58"/>
      <c r="CR129" s="58"/>
      <c r="CS129" s="58"/>
      <c r="CT129" s="58"/>
      <c r="CU129" s="58"/>
      <c r="CV129" s="58"/>
      <c r="CW129" s="58"/>
      <c r="CX129" s="58"/>
      <c r="CY129" s="58"/>
      <c r="CZ129" s="58"/>
      <c r="DA129" s="58"/>
      <c r="DB129" s="58"/>
      <c r="DC129" s="58"/>
      <c r="DD129" s="58"/>
      <c r="DE129" s="58"/>
      <c r="DF129" s="58"/>
      <c r="DG129" s="58"/>
      <c r="DH129" s="58"/>
      <c r="DI129" s="58"/>
      <c r="DJ129" s="58"/>
      <c r="DK129" s="58"/>
      <c r="DL129" s="58"/>
      <c r="DM129" s="58"/>
      <c r="DN129" s="58"/>
      <c r="DO129" s="58"/>
      <c r="DP129" s="58"/>
      <c r="DQ129" s="58"/>
      <c r="DR129" s="58"/>
      <c r="DS129" s="58"/>
      <c r="DT129" s="58"/>
    </row>
    <row r="130" spans="4:125" x14ac:dyDescent="0.3">
      <c r="D130" s="168" t="s">
        <v>361</v>
      </c>
      <c r="F130" s="129"/>
      <c r="G130" s="129">
        <f ca="1">G125+G126-G127+G129</f>
        <v>372965092.2034592</v>
      </c>
      <c r="H130" s="143">
        <f t="shared" ca="1" si="112"/>
        <v>372965092.2034592</v>
      </c>
      <c r="I130" s="129">
        <f ca="1">CHOOSE($E$122,H130,#REF!)</f>
        <v>372965092.2034592</v>
      </c>
      <c r="J130" s="129"/>
      <c r="K130" s="129"/>
      <c r="M130" s="127" t="s">
        <v>362</v>
      </c>
      <c r="N130" s="129">
        <f ca="1">G136</f>
        <v>17395641.450436857</v>
      </c>
      <c r="O130" s="59"/>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Z130" s="58"/>
      <c r="BA130" s="58"/>
      <c r="BB130" s="58"/>
      <c r="BC130" s="58"/>
      <c r="BD130" s="58"/>
      <c r="BE130" s="58"/>
      <c r="BF130" s="58"/>
      <c r="BG130" s="58"/>
      <c r="BH130" s="58"/>
      <c r="BI130" s="58"/>
      <c r="BJ130" s="58"/>
      <c r="BK130" s="58"/>
      <c r="BL130" s="58"/>
      <c r="BM130" s="58"/>
      <c r="BN130" s="58"/>
      <c r="BO130" s="58"/>
      <c r="BP130" s="58"/>
      <c r="BQ130" s="58"/>
      <c r="BR130" s="58"/>
      <c r="BS130" s="58"/>
      <c r="BT130" s="58"/>
      <c r="BU130" s="58"/>
      <c r="BV130" s="58"/>
      <c r="BW130" s="58"/>
      <c r="BX130" s="58"/>
      <c r="BY130" s="58"/>
      <c r="BZ130" s="58"/>
      <c r="CA130" s="58"/>
      <c r="CB130" s="58"/>
      <c r="CC130" s="58"/>
      <c r="CD130" s="58"/>
      <c r="CE130" s="58"/>
      <c r="CF130" s="58"/>
      <c r="CG130" s="58"/>
      <c r="CH130" s="58"/>
      <c r="CI130" s="58"/>
      <c r="CJ130" s="58"/>
      <c r="CK130" s="58"/>
      <c r="CL130" s="58"/>
      <c r="CM130" s="58"/>
      <c r="CN130" s="58"/>
      <c r="CO130" s="58"/>
      <c r="CP130" s="58"/>
      <c r="CQ130" s="58"/>
      <c r="CR130" s="58"/>
      <c r="CS130" s="58"/>
      <c r="CT130" s="58"/>
      <c r="CU130" s="58"/>
      <c r="CV130" s="58"/>
      <c r="CW130" s="58"/>
      <c r="CX130" s="58"/>
      <c r="CY130" s="58"/>
      <c r="CZ130" s="58"/>
      <c r="DA130" s="58"/>
      <c r="DB130" s="58"/>
      <c r="DC130" s="58"/>
      <c r="DD130" s="58"/>
      <c r="DE130" s="58"/>
      <c r="DF130" s="58"/>
      <c r="DG130" s="58"/>
      <c r="DH130" s="58"/>
      <c r="DI130" s="58"/>
      <c r="DJ130" s="58"/>
      <c r="DK130" s="58"/>
      <c r="DL130" s="58"/>
      <c r="DM130" s="58"/>
      <c r="DN130" s="58"/>
      <c r="DO130" s="58"/>
      <c r="DP130" s="58"/>
      <c r="DQ130" s="58"/>
      <c r="DR130" s="58"/>
      <c r="DS130" s="58"/>
      <c r="DT130" s="58"/>
    </row>
    <row r="131" spans="4:125" x14ac:dyDescent="0.3">
      <c r="D131" s="168" t="s">
        <v>819</v>
      </c>
      <c r="F131" s="129">
        <f ca="1">G132+G134</f>
        <v>10313749.112459714</v>
      </c>
      <c r="G131" s="129">
        <f ca="1">SUM(167:167)</f>
        <v>0</v>
      </c>
      <c r="H131" s="143">
        <f t="shared" ca="1" si="112"/>
        <v>0</v>
      </c>
      <c r="I131" s="129">
        <f ca="1">CHOOSE($E$122,H131,#REF!)</f>
        <v>0</v>
      </c>
      <c r="J131" s="129"/>
      <c r="K131" s="129"/>
      <c r="M131" s="127"/>
      <c r="N131" s="58"/>
      <c r="O131" s="59"/>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Z131" s="58"/>
      <c r="BA131" s="58"/>
      <c r="BB131" s="58"/>
      <c r="BC131" s="58"/>
      <c r="BD131" s="58"/>
      <c r="BE131" s="58"/>
      <c r="BF131" s="58"/>
      <c r="BG131" s="58"/>
      <c r="BH131" s="58"/>
      <c r="BI131" s="58"/>
      <c r="BJ131" s="58"/>
      <c r="BK131" s="58"/>
      <c r="BL131" s="58"/>
      <c r="BM131" s="58"/>
      <c r="BN131" s="58"/>
      <c r="BO131" s="58"/>
      <c r="BP131" s="58"/>
      <c r="BQ131" s="58"/>
      <c r="BR131" s="58"/>
      <c r="BS131" s="58"/>
      <c r="BT131" s="58"/>
      <c r="BU131" s="58"/>
      <c r="BV131" s="58"/>
      <c r="BW131" s="58"/>
      <c r="BX131" s="58"/>
      <c r="BY131" s="58"/>
      <c r="BZ131" s="58"/>
      <c r="CA131" s="58"/>
      <c r="CB131" s="58"/>
      <c r="CC131" s="58"/>
      <c r="CD131" s="58"/>
      <c r="CE131" s="58"/>
      <c r="CF131" s="58"/>
      <c r="CG131" s="58"/>
      <c r="CH131" s="58"/>
      <c r="CI131" s="58"/>
      <c r="CJ131" s="58"/>
      <c r="CK131" s="58"/>
      <c r="CL131" s="58"/>
      <c r="CM131" s="58"/>
      <c r="CN131" s="58"/>
      <c r="CO131" s="58"/>
      <c r="CP131" s="58"/>
      <c r="CQ131" s="58"/>
      <c r="CR131" s="58"/>
      <c r="CS131" s="58"/>
      <c r="CT131" s="58"/>
      <c r="CU131" s="58"/>
      <c r="CV131" s="58"/>
      <c r="CW131" s="58"/>
      <c r="CX131" s="58"/>
      <c r="CY131" s="58"/>
      <c r="CZ131" s="58"/>
      <c r="DA131" s="58"/>
      <c r="DB131" s="58"/>
      <c r="DC131" s="58"/>
      <c r="DD131" s="58"/>
      <c r="DE131" s="58"/>
      <c r="DF131" s="58"/>
      <c r="DG131" s="58"/>
      <c r="DH131" s="58"/>
      <c r="DI131" s="58"/>
      <c r="DJ131" s="58"/>
      <c r="DK131" s="58"/>
      <c r="DL131" s="58"/>
      <c r="DM131" s="58"/>
      <c r="DN131" s="58"/>
      <c r="DO131" s="58"/>
      <c r="DP131" s="58"/>
      <c r="DQ131" s="58"/>
      <c r="DR131" s="58"/>
      <c r="DS131" s="58"/>
      <c r="DT131" s="58"/>
    </row>
    <row r="132" spans="4:125" x14ac:dyDescent="0.3">
      <c r="D132" s="168" t="s">
        <v>716</v>
      </c>
      <c r="F132" s="171" t="b">
        <f>E96</f>
        <v>1</v>
      </c>
      <c r="G132" s="129">
        <f ca="1">SUM(214:214)</f>
        <v>10313749.112459714</v>
      </c>
      <c r="H132" s="143">
        <f t="shared" ca="1" si="112"/>
        <v>10313749.112459714</v>
      </c>
      <c r="I132" s="129">
        <f ca="1">CHOOSE($E$122,H132,#REF!)</f>
        <v>10313749.112459714</v>
      </c>
      <c r="J132" s="129">
        <f ca="1">G132*F132</f>
        <v>10313749.112459714</v>
      </c>
      <c r="K132" s="129"/>
      <c r="L132" s="68"/>
      <c r="M132" s="127" t="s">
        <v>248</v>
      </c>
      <c r="N132" s="129">
        <f ca="1">N129-N130</f>
        <v>0</v>
      </c>
      <c r="O132" s="59"/>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Z132" s="58"/>
      <c r="BA132" s="58"/>
      <c r="BB132" s="58"/>
      <c r="BC132" s="58"/>
      <c r="BD132" s="58"/>
      <c r="BE132" s="58"/>
      <c r="BF132" s="58"/>
      <c r="BG132" s="58"/>
      <c r="BH132" s="58"/>
      <c r="BI132" s="58"/>
      <c r="BJ132" s="58"/>
      <c r="BK132" s="58"/>
      <c r="BL132" s="58"/>
      <c r="BM132" s="58"/>
      <c r="BN132" s="58"/>
      <c r="BO132" s="58"/>
      <c r="BP132" s="58"/>
      <c r="BQ132" s="58"/>
      <c r="BR132" s="58"/>
      <c r="BS132" s="58"/>
      <c r="BT132" s="58"/>
      <c r="BU132" s="58"/>
      <c r="BV132" s="58"/>
      <c r="BW132" s="58"/>
      <c r="BX132" s="58"/>
      <c r="BY132" s="58"/>
      <c r="BZ132" s="58"/>
      <c r="CA132" s="58"/>
      <c r="CB132" s="58"/>
      <c r="CC132" s="58"/>
      <c r="CD132" s="58"/>
      <c r="CE132" s="58"/>
      <c r="CF132" s="58"/>
      <c r="CG132" s="58"/>
      <c r="CH132" s="58"/>
      <c r="CI132" s="58"/>
      <c r="CJ132" s="58"/>
      <c r="CK132" s="58"/>
      <c r="CL132" s="58"/>
      <c r="CM132" s="58"/>
      <c r="CN132" s="58"/>
      <c r="CO132" s="58"/>
      <c r="CP132" s="58"/>
      <c r="CQ132" s="58"/>
      <c r="CR132" s="58"/>
      <c r="CS132" s="58"/>
      <c r="CT132" s="58"/>
      <c r="CU132" s="58"/>
      <c r="CV132" s="58"/>
      <c r="CW132" s="58"/>
      <c r="CX132" s="58"/>
      <c r="CY132" s="58"/>
      <c r="CZ132" s="58"/>
      <c r="DA132" s="58"/>
      <c r="DB132" s="58"/>
      <c r="DC132" s="58"/>
      <c r="DD132" s="58"/>
      <c r="DE132" s="58"/>
      <c r="DF132" s="58"/>
      <c r="DG132" s="58"/>
      <c r="DH132" s="58"/>
      <c r="DI132" s="58"/>
      <c r="DJ132" s="58"/>
      <c r="DK132" s="58"/>
      <c r="DL132" s="58"/>
      <c r="DM132" s="58"/>
      <c r="DN132" s="58"/>
      <c r="DO132" s="58"/>
      <c r="DP132" s="58"/>
      <c r="DQ132" s="58"/>
      <c r="DR132" s="58"/>
      <c r="DS132" s="58"/>
      <c r="DT132" s="58"/>
    </row>
    <row r="133" spans="4:125" x14ac:dyDescent="0.3">
      <c r="D133" s="168" t="s">
        <v>363</v>
      </c>
      <c r="F133" s="171" t="b">
        <f>E96</f>
        <v>1</v>
      </c>
      <c r="G133" s="129">
        <f ca="1">SUM(225:225)</f>
        <v>7081892.337977143</v>
      </c>
      <c r="H133" s="143">
        <f t="shared" ca="1" si="112"/>
        <v>7081892.337977143</v>
      </c>
      <c r="I133" s="129">
        <f ca="1">CHOOSE($E$122,H133,#REF!)</f>
        <v>7081892.337977143</v>
      </c>
      <c r="J133" s="129">
        <f ca="1">G133*F133</f>
        <v>7081892.337977143</v>
      </c>
      <c r="K133" s="129"/>
      <c r="L133" s="58"/>
      <c r="M133" s="127" t="s">
        <v>364</v>
      </c>
      <c r="N133" s="126" t="b">
        <f ca="1">N132=0</f>
        <v>1</v>
      </c>
      <c r="O133" s="59"/>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Z133" s="58"/>
      <c r="BA133" s="58"/>
      <c r="BB133" s="58"/>
      <c r="BC133" s="58"/>
      <c r="BD133" s="58"/>
      <c r="BE133" s="58"/>
      <c r="BF133" s="58"/>
      <c r="BG133" s="58"/>
      <c r="BH133" s="58"/>
      <c r="BI133" s="58"/>
      <c r="BJ133" s="58"/>
      <c r="BK133" s="58"/>
      <c r="BL133" s="58"/>
      <c r="BM133" s="58"/>
      <c r="BN133" s="58"/>
      <c r="BO133" s="58"/>
      <c r="BP133" s="58"/>
      <c r="BQ133" s="58"/>
      <c r="BR133" s="58"/>
      <c r="BS133" s="58"/>
      <c r="BT133" s="58"/>
      <c r="BU133" s="58"/>
      <c r="BV133" s="58"/>
      <c r="BW133" s="58"/>
      <c r="BX133" s="58"/>
      <c r="BY133" s="58"/>
      <c r="BZ133" s="58"/>
      <c r="CA133" s="58"/>
      <c r="CB133" s="58"/>
      <c r="CC133" s="58"/>
      <c r="CD133" s="58"/>
      <c r="CE133" s="58"/>
      <c r="CF133" s="58"/>
      <c r="CG133" s="58"/>
      <c r="CH133" s="58"/>
      <c r="CI133" s="58"/>
      <c r="CJ133" s="58"/>
      <c r="CK133" s="58"/>
      <c r="CL133" s="58"/>
      <c r="CM133" s="58"/>
      <c r="CN133" s="58"/>
      <c r="CO133" s="58"/>
      <c r="CP133" s="58"/>
      <c r="CQ133" s="58"/>
      <c r="CR133" s="58"/>
      <c r="CS133" s="58"/>
      <c r="CT133" s="58"/>
      <c r="CU133" s="58"/>
      <c r="CV133" s="58"/>
      <c r="CW133" s="58"/>
      <c r="CX133" s="58"/>
      <c r="CY133" s="58"/>
      <c r="CZ133" s="58"/>
      <c r="DA133" s="58"/>
      <c r="DB133" s="58"/>
      <c r="DC133" s="58"/>
      <c r="DD133" s="58"/>
      <c r="DE133" s="58"/>
      <c r="DF133" s="58"/>
      <c r="DG133" s="58"/>
      <c r="DH133" s="58"/>
      <c r="DI133" s="58"/>
      <c r="DJ133" s="58"/>
      <c r="DK133" s="58"/>
      <c r="DL133" s="58"/>
      <c r="DM133" s="58"/>
      <c r="DN133" s="58"/>
      <c r="DO133" s="58"/>
      <c r="DP133" s="58"/>
      <c r="DQ133" s="58"/>
      <c r="DR133" s="58"/>
      <c r="DS133" s="58"/>
      <c r="DT133" s="58"/>
    </row>
    <row r="134" spans="4:125" x14ac:dyDescent="0.3">
      <c r="D134" s="168" t="s">
        <v>715</v>
      </c>
      <c r="F134" s="129"/>
      <c r="G134" s="129">
        <f ca="1">SUM(199:199)</f>
        <v>0</v>
      </c>
      <c r="H134" s="143">
        <f ca="1">G134</f>
        <v>0</v>
      </c>
      <c r="I134" s="129">
        <f ca="1">CHOOSE($E$122,H134,#REF!)</f>
        <v>0</v>
      </c>
      <c r="J134" s="129"/>
      <c r="K134" s="129"/>
      <c r="L134" s="58"/>
      <c r="O134" s="59"/>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Z134" s="58"/>
      <c r="BA134" s="58"/>
      <c r="BB134" s="58"/>
      <c r="BC134" s="58"/>
      <c r="BD134" s="58"/>
      <c r="BE134" s="58"/>
      <c r="BF134" s="58"/>
      <c r="BG134" s="58"/>
      <c r="BH134" s="58"/>
      <c r="BI134" s="58"/>
      <c r="BJ134" s="58"/>
      <c r="BK134" s="58"/>
      <c r="BL134" s="58"/>
      <c r="BM134" s="58"/>
      <c r="BN134" s="58"/>
      <c r="BO134" s="58"/>
      <c r="BP134" s="58"/>
      <c r="BQ134" s="58"/>
      <c r="BR134" s="58"/>
      <c r="BS134" s="58"/>
      <c r="BT134" s="58"/>
      <c r="BU134" s="58"/>
      <c r="BV134" s="58"/>
      <c r="BW134" s="58"/>
      <c r="BX134" s="58"/>
      <c r="BY134" s="58"/>
      <c r="BZ134" s="58"/>
      <c r="CA134" s="58"/>
      <c r="CB134" s="58"/>
      <c r="CC134" s="58"/>
      <c r="CD134" s="58"/>
      <c r="CE134" s="58"/>
      <c r="CF134" s="58"/>
      <c r="CG134" s="58"/>
      <c r="CH134" s="58"/>
      <c r="CI134" s="58"/>
      <c r="CJ134" s="58"/>
      <c r="CK134" s="58"/>
      <c r="CL134" s="58"/>
      <c r="CM134" s="58"/>
      <c r="CN134" s="58"/>
      <c r="CO134" s="58"/>
      <c r="CP134" s="58"/>
      <c r="CQ134" s="58"/>
      <c r="CR134" s="58"/>
      <c r="CS134" s="58"/>
      <c r="CT134" s="58"/>
      <c r="CU134" s="58"/>
      <c r="CV134" s="58"/>
      <c r="CW134" s="58"/>
      <c r="CX134" s="58"/>
      <c r="CY134" s="58"/>
      <c r="CZ134" s="58"/>
      <c r="DA134" s="58"/>
      <c r="DB134" s="58"/>
      <c r="DC134" s="58"/>
      <c r="DD134" s="58"/>
      <c r="DE134" s="58"/>
      <c r="DF134" s="58"/>
      <c r="DG134" s="58"/>
      <c r="DH134" s="58"/>
      <c r="DI134" s="58"/>
      <c r="DJ134" s="58"/>
      <c r="DK134" s="58"/>
      <c r="DL134" s="58"/>
      <c r="DM134" s="58"/>
      <c r="DN134" s="58"/>
      <c r="DO134" s="58"/>
      <c r="DP134" s="58"/>
      <c r="DQ134" s="58"/>
      <c r="DR134" s="58"/>
      <c r="DS134" s="58"/>
      <c r="DT134" s="58"/>
    </row>
    <row r="135" spans="4:125" x14ac:dyDescent="0.3">
      <c r="D135" s="168" t="s">
        <v>777</v>
      </c>
      <c r="F135" s="129"/>
      <c r="G135" s="129" cm="1">
        <f t="array" aca="1" ref="G135" ca="1">SUMPRODUCT(K314:DU314*K9:DU9)</f>
        <v>0</v>
      </c>
      <c r="H135" s="143">
        <f ca="1">F117</f>
        <v>0</v>
      </c>
      <c r="I135" s="129">
        <f ca="1">CHOOSE($E$122,H135,#REF!)</f>
        <v>0</v>
      </c>
      <c r="J135" s="129"/>
      <c r="K135" s="129"/>
      <c r="M135" s="68"/>
      <c r="N135" s="68"/>
      <c r="O135" s="59"/>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Z135" s="58"/>
      <c r="BA135" s="58"/>
      <c r="BB135" s="58"/>
      <c r="BC135" s="58"/>
      <c r="BD135" s="58"/>
      <c r="BE135" s="58"/>
      <c r="BF135" s="58"/>
      <c r="BG135" s="58"/>
      <c r="BH135" s="58"/>
      <c r="BI135" s="58"/>
      <c r="BJ135" s="58"/>
      <c r="BK135" s="58"/>
      <c r="BL135" s="58"/>
      <c r="BM135" s="58"/>
      <c r="BN135" s="58"/>
      <c r="BO135" s="58"/>
      <c r="BP135" s="58"/>
      <c r="BQ135" s="58"/>
      <c r="BR135" s="58"/>
      <c r="BS135" s="58"/>
      <c r="BT135" s="58"/>
      <c r="BU135" s="58"/>
      <c r="BV135" s="58"/>
      <c r="BW135" s="58"/>
      <c r="BX135" s="58"/>
      <c r="BY135" s="58"/>
      <c r="BZ135" s="58"/>
      <c r="CA135" s="58"/>
      <c r="CB135" s="58"/>
      <c r="CC135" s="58"/>
      <c r="CD135" s="58"/>
      <c r="CE135" s="58"/>
      <c r="CF135" s="58"/>
      <c r="CG135" s="58"/>
      <c r="CH135" s="58"/>
      <c r="CI135" s="58"/>
      <c r="CJ135" s="58"/>
      <c r="CK135" s="58"/>
      <c r="CL135" s="58"/>
      <c r="CM135" s="58"/>
      <c r="CN135" s="58"/>
      <c r="CO135" s="58"/>
      <c r="CP135" s="58"/>
      <c r="CQ135" s="58"/>
      <c r="CR135" s="58"/>
      <c r="CS135" s="58"/>
      <c r="CT135" s="58"/>
      <c r="CU135" s="58"/>
      <c r="CV135" s="58"/>
      <c r="CW135" s="58"/>
      <c r="CX135" s="58"/>
      <c r="CY135" s="58"/>
      <c r="CZ135" s="58"/>
      <c r="DA135" s="58"/>
      <c r="DB135" s="58"/>
      <c r="DC135" s="58"/>
      <c r="DD135" s="58"/>
      <c r="DE135" s="58"/>
      <c r="DF135" s="58"/>
      <c r="DG135" s="58"/>
      <c r="DH135" s="58"/>
      <c r="DI135" s="58"/>
      <c r="DJ135" s="58"/>
      <c r="DK135" s="58"/>
      <c r="DL135" s="58"/>
      <c r="DM135" s="58"/>
      <c r="DN135" s="58"/>
      <c r="DO135" s="58"/>
      <c r="DP135" s="58"/>
      <c r="DQ135" s="58"/>
      <c r="DR135" s="58"/>
      <c r="DS135" s="58"/>
      <c r="DT135" s="58"/>
    </row>
    <row r="136" spans="4:125" x14ac:dyDescent="0.3">
      <c r="D136" s="168" t="s">
        <v>365</v>
      </c>
      <c r="F136" s="129"/>
      <c r="G136" s="129">
        <f ca="1">G132+G133+G135+G131+G134</f>
        <v>17395641.450436857</v>
      </c>
      <c r="H136" s="143">
        <f ca="1">F116</f>
        <v>17395641.450436853</v>
      </c>
      <c r="I136" s="129">
        <f ca="1">CHOOSE($E$122,H136,#REF!)</f>
        <v>17395641.450436853</v>
      </c>
      <c r="J136" s="129">
        <f ca="1">SUM(J132:J135)</f>
        <v>17395641.450436857</v>
      </c>
      <c r="K136" s="129"/>
      <c r="M136" s="58"/>
      <c r="N136" s="68"/>
      <c r="O136" s="59"/>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Z136" s="58"/>
      <c r="BA136" s="58"/>
      <c r="BB136" s="58"/>
      <c r="BC136" s="58"/>
      <c r="BD136" s="58"/>
      <c r="BE136" s="58"/>
      <c r="BF136" s="58"/>
      <c r="BG136" s="58"/>
      <c r="BH136" s="58"/>
      <c r="BI136" s="58"/>
      <c r="BJ136" s="58"/>
      <c r="BK136" s="58"/>
      <c r="BL136" s="58"/>
      <c r="BM136" s="58"/>
      <c r="BN136" s="58"/>
      <c r="BO136" s="58"/>
      <c r="BP136" s="58"/>
      <c r="BQ136" s="58"/>
      <c r="BR136" s="58"/>
      <c r="BS136" s="58"/>
      <c r="BT136" s="58"/>
      <c r="BU136" s="58"/>
      <c r="BV136" s="58"/>
      <c r="BW136" s="58"/>
      <c r="BX136" s="58"/>
      <c r="BY136" s="58"/>
      <c r="BZ136" s="58"/>
      <c r="CA136" s="58"/>
      <c r="CB136" s="58"/>
      <c r="CC136" s="58"/>
      <c r="CD136" s="58"/>
      <c r="CE136" s="58"/>
      <c r="CF136" s="58"/>
      <c r="CG136" s="58"/>
      <c r="CH136" s="58"/>
      <c r="CI136" s="58"/>
      <c r="CJ136" s="58"/>
      <c r="CK136" s="58"/>
      <c r="CL136" s="58"/>
      <c r="CM136" s="58"/>
      <c r="CN136" s="58"/>
      <c r="CO136" s="58"/>
      <c r="CP136" s="58"/>
      <c r="CQ136" s="58"/>
      <c r="CR136" s="58"/>
      <c r="CS136" s="58"/>
      <c r="CT136" s="58"/>
      <c r="CU136" s="58"/>
      <c r="CV136" s="58"/>
      <c r="CW136" s="58"/>
      <c r="CX136" s="58"/>
      <c r="CY136" s="58"/>
      <c r="CZ136" s="58"/>
      <c r="DA136" s="58"/>
      <c r="DB136" s="58"/>
      <c r="DC136" s="58"/>
      <c r="DD136" s="58"/>
      <c r="DE136" s="58"/>
      <c r="DF136" s="58"/>
      <c r="DG136" s="58"/>
      <c r="DH136" s="58"/>
      <c r="DI136" s="58"/>
      <c r="DJ136" s="58"/>
      <c r="DK136" s="58"/>
      <c r="DL136" s="58"/>
      <c r="DM136" s="58"/>
      <c r="DN136" s="58"/>
      <c r="DO136" s="58"/>
      <c r="DP136" s="58"/>
      <c r="DQ136" s="58"/>
      <c r="DR136" s="58"/>
      <c r="DS136" s="58"/>
      <c r="DT136" s="58"/>
    </row>
    <row r="137" spans="4:125" x14ac:dyDescent="0.3">
      <c r="D137" s="168" t="s">
        <v>13</v>
      </c>
      <c r="F137" s="129"/>
      <c r="G137" s="129">
        <f ca="1">G130+G136</f>
        <v>390360733.65389603</v>
      </c>
      <c r="H137" s="143">
        <f ca="1">H136+H130</f>
        <v>390360733.65389603</v>
      </c>
      <c r="I137" s="129">
        <f ca="1">I136+I129+I126+I125</f>
        <v>426637242.87424195</v>
      </c>
      <c r="J137" s="129"/>
      <c r="K137" s="129"/>
      <c r="Q137" s="58"/>
      <c r="R137" s="58"/>
      <c r="T137" s="68"/>
      <c r="U137" s="58"/>
      <c r="V137" s="6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Z137" s="58"/>
      <c r="BA137" s="58"/>
      <c r="BB137" s="58"/>
      <c r="BC137" s="58"/>
      <c r="BD137" s="58"/>
      <c r="BE137" s="58"/>
      <c r="BF137" s="58"/>
      <c r="BG137" s="58"/>
      <c r="BH137" s="58"/>
      <c r="BI137" s="58"/>
      <c r="BJ137" s="58"/>
      <c r="BK137" s="58"/>
      <c r="BL137" s="58"/>
      <c r="BM137" s="58"/>
      <c r="BN137" s="58"/>
      <c r="BO137" s="58"/>
      <c r="BP137" s="58"/>
      <c r="BQ137" s="58"/>
      <c r="BR137" s="58"/>
      <c r="BS137" s="58"/>
      <c r="BT137" s="58"/>
      <c r="BU137" s="58"/>
      <c r="BV137" s="58"/>
      <c r="BW137" s="58"/>
      <c r="BX137" s="58"/>
      <c r="BY137" s="58"/>
      <c r="BZ137" s="58"/>
      <c r="CA137" s="58"/>
      <c r="CB137" s="58"/>
      <c r="CC137" s="58"/>
      <c r="CD137" s="58"/>
      <c r="CE137" s="58"/>
      <c r="CF137" s="58"/>
      <c r="CG137" s="58"/>
      <c r="CH137" s="58"/>
      <c r="CI137" s="58"/>
      <c r="CJ137" s="58"/>
      <c r="CK137" s="58"/>
      <c r="CL137" s="58"/>
      <c r="CM137" s="58"/>
      <c r="CN137" s="58"/>
      <c r="CO137" s="58"/>
      <c r="CP137" s="58"/>
      <c r="CQ137" s="58"/>
      <c r="CR137" s="58"/>
      <c r="CS137" s="58"/>
      <c r="CT137" s="58"/>
      <c r="CU137" s="58"/>
      <c r="CV137" s="58"/>
      <c r="CW137" s="58"/>
      <c r="CX137" s="58"/>
      <c r="CY137" s="58"/>
      <c r="CZ137" s="58"/>
      <c r="DA137" s="58"/>
      <c r="DB137" s="58"/>
      <c r="DC137" s="58"/>
      <c r="DD137" s="58"/>
      <c r="DE137" s="58"/>
      <c r="DF137" s="58"/>
      <c r="DG137" s="58"/>
      <c r="DH137" s="58"/>
      <c r="DI137" s="58"/>
      <c r="DJ137" s="58"/>
      <c r="DK137" s="58"/>
      <c r="DL137" s="58"/>
      <c r="DM137" s="58"/>
      <c r="DN137" s="58"/>
      <c r="DO137" s="58"/>
      <c r="DP137" s="58"/>
      <c r="DQ137" s="58"/>
      <c r="DR137" s="58"/>
      <c r="DS137" s="58"/>
      <c r="DT137" s="58"/>
    </row>
    <row r="138" spans="4:125" x14ac:dyDescent="0.3">
      <c r="G138" s="68"/>
      <c r="I138" s="58"/>
      <c r="J138" s="58"/>
      <c r="K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Z138" s="58"/>
      <c r="BA138" s="58"/>
      <c r="BB138" s="58"/>
      <c r="BC138" s="58"/>
      <c r="BD138" s="58"/>
      <c r="BE138" s="58"/>
      <c r="BF138" s="58"/>
      <c r="BG138" s="58"/>
      <c r="BH138" s="58"/>
      <c r="BI138" s="58"/>
      <c r="BJ138" s="58"/>
      <c r="BK138" s="58"/>
      <c r="BL138" s="58"/>
      <c r="BM138" s="58"/>
      <c r="BN138" s="58"/>
      <c r="BO138" s="58"/>
      <c r="BP138" s="58"/>
      <c r="BQ138" s="58"/>
      <c r="BR138" s="58"/>
      <c r="BS138" s="58"/>
      <c r="BT138" s="58"/>
      <c r="BU138" s="58"/>
      <c r="BV138" s="58"/>
      <c r="BW138" s="58"/>
      <c r="BX138" s="58"/>
      <c r="BY138" s="58"/>
      <c r="BZ138" s="58"/>
      <c r="CA138" s="58"/>
      <c r="CB138" s="58"/>
      <c r="CC138" s="58"/>
      <c r="CD138" s="58"/>
      <c r="CE138" s="58"/>
      <c r="CF138" s="58"/>
      <c r="CG138" s="58"/>
      <c r="CH138" s="58"/>
      <c r="CI138" s="58"/>
      <c r="CJ138" s="58"/>
      <c r="CK138" s="58"/>
      <c r="CL138" s="58"/>
      <c r="CM138" s="58"/>
      <c r="CN138" s="58"/>
      <c r="CO138" s="58"/>
      <c r="CP138" s="58"/>
      <c r="CQ138" s="58"/>
      <c r="CR138" s="58"/>
      <c r="CS138" s="58"/>
      <c r="CT138" s="58"/>
      <c r="CU138" s="58"/>
      <c r="CV138" s="58"/>
      <c r="CW138" s="58"/>
      <c r="CX138" s="58"/>
      <c r="CY138" s="58"/>
      <c r="CZ138" s="58"/>
      <c r="DA138" s="58"/>
      <c r="DB138" s="58"/>
      <c r="DC138" s="58"/>
      <c r="DD138" s="58"/>
      <c r="DE138" s="58"/>
      <c r="DF138" s="58"/>
      <c r="DG138" s="58"/>
      <c r="DH138" s="58"/>
      <c r="DI138" s="58"/>
      <c r="DJ138" s="58"/>
      <c r="DK138" s="58"/>
      <c r="DL138" s="58"/>
      <c r="DM138" s="58"/>
      <c r="DN138" s="58"/>
      <c r="DO138" s="58"/>
      <c r="DP138" s="58"/>
      <c r="DQ138" s="58"/>
      <c r="DR138" s="58"/>
      <c r="DS138" s="58"/>
      <c r="DT138" s="58"/>
    </row>
    <row r="139" spans="4:125" x14ac:dyDescent="0.3">
      <c r="D139" s="168" t="s">
        <v>15</v>
      </c>
      <c r="G139" s="71"/>
      <c r="I139" s="58"/>
      <c r="J139" s="58"/>
      <c r="K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Z139" s="58"/>
      <c r="BA139" s="58"/>
      <c r="BB139" s="58"/>
      <c r="BC139" s="58"/>
      <c r="BD139" s="58"/>
      <c r="BE139" s="58"/>
      <c r="BF139" s="58"/>
      <c r="BG139" s="58"/>
      <c r="BH139" s="58"/>
      <c r="BI139" s="58"/>
      <c r="BJ139" s="58"/>
      <c r="BK139" s="58"/>
      <c r="BL139" s="58"/>
      <c r="BM139" s="58"/>
      <c r="BN139" s="58"/>
      <c r="BO139" s="58"/>
      <c r="BP139" s="58"/>
      <c r="BQ139" s="58"/>
      <c r="BR139" s="58"/>
      <c r="BS139" s="58"/>
      <c r="BT139" s="58"/>
      <c r="BU139" s="58"/>
      <c r="BV139" s="58"/>
      <c r="BW139" s="58"/>
      <c r="BX139" s="58"/>
      <c r="BY139" s="58"/>
      <c r="BZ139" s="58"/>
      <c r="CA139" s="58"/>
      <c r="CB139" s="58"/>
      <c r="CC139" s="58"/>
      <c r="CD139" s="58"/>
      <c r="CE139" s="58"/>
      <c r="CF139" s="58"/>
      <c r="CG139" s="58"/>
      <c r="CH139" s="58"/>
      <c r="CI139" s="58"/>
      <c r="CJ139" s="58"/>
      <c r="CK139" s="58"/>
      <c r="CL139" s="58"/>
      <c r="CM139" s="58"/>
      <c r="CN139" s="58"/>
      <c r="CO139" s="58"/>
      <c r="CP139" s="58"/>
      <c r="CQ139" s="58"/>
      <c r="CR139" s="58"/>
      <c r="CS139" s="58"/>
      <c r="CT139" s="58"/>
      <c r="CU139" s="58"/>
      <c r="CV139" s="58"/>
      <c r="CW139" s="58"/>
      <c r="CX139" s="58"/>
      <c r="CY139" s="58"/>
      <c r="CZ139" s="58"/>
      <c r="DA139" s="58"/>
      <c r="DB139" s="58"/>
      <c r="DC139" s="58"/>
      <c r="DD139" s="58"/>
      <c r="DE139" s="58"/>
      <c r="DF139" s="58"/>
      <c r="DG139" s="58"/>
      <c r="DH139" s="58"/>
      <c r="DI139" s="58"/>
      <c r="DJ139" s="58"/>
      <c r="DK139" s="58"/>
      <c r="DL139" s="58"/>
      <c r="DM139" s="58"/>
      <c r="DN139" s="58"/>
      <c r="DO139" s="58"/>
      <c r="DP139" s="58"/>
      <c r="DQ139" s="58"/>
      <c r="DR139" s="58"/>
      <c r="DS139" s="58"/>
      <c r="DT139" s="58"/>
    </row>
    <row r="140" spans="4:125" x14ac:dyDescent="0.3">
      <c r="D140" s="168" t="s">
        <v>17</v>
      </c>
      <c r="E140" s="171" t="b">
        <f>'Finance and Value Assumptions'!F6</f>
        <v>0</v>
      </c>
      <c r="F140" s="139">
        <f>'Finance and Value Assumptions'!F5</f>
        <v>0.75</v>
      </c>
      <c r="G140" s="129">
        <f ca="1">IF(E89,E90*G137,H263)</f>
        <v>215723867.62115249</v>
      </c>
      <c r="H140" s="143">
        <f ca="1">F115</f>
        <v>215723867.62115249</v>
      </c>
      <c r="I140" s="129">
        <f ca="1">CHOOSE($E$122,H140,#REF!)</f>
        <v>215723867.62115249</v>
      </c>
      <c r="J140" s="129">
        <f ca="1">(F116-F117-H131-H134)*F132</f>
        <v>17395641.450436853</v>
      </c>
      <c r="K140" s="129">
        <f ca="1">I140-J140</f>
        <v>198328226.17071563</v>
      </c>
      <c r="L140" s="63"/>
      <c r="M140" s="68"/>
      <c r="N140" s="68"/>
      <c r="Q140" s="72"/>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Z140" s="58"/>
      <c r="BA140" s="58"/>
      <c r="BB140" s="58"/>
      <c r="BC140" s="58"/>
      <c r="BD140" s="58"/>
      <c r="BE140" s="58"/>
      <c r="BF140" s="58"/>
      <c r="BG140" s="58"/>
      <c r="BH140" s="58"/>
      <c r="BI140" s="58"/>
      <c r="BJ140" s="58"/>
      <c r="BK140" s="58"/>
      <c r="BL140" s="58"/>
      <c r="BM140" s="58"/>
      <c r="BN140" s="58"/>
      <c r="BO140" s="58"/>
      <c r="BP140" s="58"/>
      <c r="BQ140" s="58"/>
      <c r="BR140" s="58"/>
      <c r="BS140" s="58"/>
      <c r="BT140" s="58"/>
      <c r="BU140" s="58"/>
      <c r="BV140" s="58"/>
      <c r="BW140" s="58"/>
      <c r="BX140" s="58"/>
      <c r="BY140" s="58"/>
      <c r="BZ140" s="58"/>
      <c r="CA140" s="58"/>
      <c r="CB140" s="58"/>
      <c r="CC140" s="58"/>
      <c r="CD140" s="58"/>
      <c r="CE140" s="58"/>
      <c r="CF140" s="58"/>
      <c r="CG140" s="58"/>
      <c r="CH140" s="58"/>
      <c r="CI140" s="58"/>
      <c r="CJ140" s="58"/>
      <c r="CK140" s="58"/>
      <c r="CL140" s="58"/>
      <c r="CM140" s="58"/>
      <c r="CN140" s="58"/>
      <c r="CO140" s="58"/>
      <c r="CP140" s="58"/>
      <c r="CQ140" s="58"/>
      <c r="CR140" s="58"/>
      <c r="CS140" s="58"/>
      <c r="CT140" s="58"/>
      <c r="CU140" s="58"/>
      <c r="CV140" s="58"/>
      <c r="CW140" s="58"/>
      <c r="CX140" s="58"/>
      <c r="CY140" s="58"/>
      <c r="CZ140" s="58"/>
      <c r="DA140" s="58"/>
      <c r="DB140" s="58"/>
      <c r="DC140" s="58"/>
      <c r="DD140" s="58"/>
      <c r="DE140" s="58"/>
      <c r="DF140" s="58"/>
      <c r="DG140" s="58"/>
      <c r="DH140" s="58"/>
      <c r="DI140" s="58"/>
      <c r="DJ140" s="58"/>
      <c r="DK140" s="58"/>
      <c r="DL140" s="58"/>
      <c r="DM140" s="58"/>
      <c r="DN140" s="58"/>
      <c r="DO140" s="58"/>
      <c r="DP140" s="58"/>
      <c r="DQ140" s="58"/>
      <c r="DR140" s="58"/>
      <c r="DS140" s="58"/>
      <c r="DT140" s="58"/>
    </row>
    <row r="141" spans="4:125" x14ac:dyDescent="0.3">
      <c r="D141" s="168" t="s">
        <v>185</v>
      </c>
      <c r="F141" s="139">
        <f>'Finance and Value Assumptions'!F39</f>
        <v>0</v>
      </c>
      <c r="G141" s="129">
        <f ca="1">F141*G137</f>
        <v>0</v>
      </c>
      <c r="H141" s="143">
        <f ca="1">F141*H137</f>
        <v>0</v>
      </c>
      <c r="I141" s="129">
        <f ca="1">CHOOSE($E$122,H141,#REF!)</f>
        <v>0</v>
      </c>
      <c r="J141" s="129"/>
      <c r="K141" s="129">
        <f ca="1">I141</f>
        <v>0</v>
      </c>
      <c r="L141" s="63"/>
      <c r="Q141" s="72"/>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Z141" s="58"/>
      <c r="BA141" s="58"/>
      <c r="BB141" s="58"/>
      <c r="BC141" s="58"/>
      <c r="BD141" s="58"/>
      <c r="BE141" s="58"/>
      <c r="BF141" s="58"/>
      <c r="BG141" s="58"/>
      <c r="BH141" s="58"/>
      <c r="BI141" s="58"/>
      <c r="BJ141" s="58"/>
      <c r="BK141" s="58"/>
      <c r="BL141" s="58"/>
      <c r="BM141" s="58"/>
      <c r="BN141" s="58"/>
      <c r="BO141" s="58"/>
      <c r="BP141" s="58"/>
      <c r="BQ141" s="58"/>
      <c r="BR141" s="58"/>
      <c r="BS141" s="58"/>
      <c r="BT141" s="58"/>
      <c r="BU141" s="58"/>
      <c r="BV141" s="58"/>
      <c r="BW141" s="58"/>
      <c r="BX141" s="58"/>
      <c r="BY141" s="58"/>
      <c r="BZ141" s="58"/>
      <c r="CA141" s="58"/>
      <c r="CB141" s="58"/>
      <c r="CC141" s="58"/>
      <c r="CD141" s="58"/>
      <c r="CE141" s="58"/>
      <c r="CF141" s="58"/>
      <c r="CG141" s="58"/>
      <c r="CH141" s="58"/>
      <c r="CI141" s="58"/>
      <c r="CJ141" s="58"/>
      <c r="CK141" s="58"/>
      <c r="CL141" s="58"/>
      <c r="CM141" s="58"/>
      <c r="CN141" s="58"/>
      <c r="CO141" s="58"/>
      <c r="CP141" s="58"/>
      <c r="CQ141" s="58"/>
      <c r="CR141" s="58"/>
      <c r="CS141" s="58"/>
      <c r="CT141" s="58"/>
      <c r="CU141" s="58"/>
      <c r="CV141" s="58"/>
      <c r="CW141" s="58"/>
      <c r="CX141" s="58"/>
      <c r="CY141" s="58"/>
      <c r="CZ141" s="58"/>
      <c r="DA141" s="58"/>
      <c r="DB141" s="58"/>
      <c r="DC141" s="58"/>
      <c r="DD141" s="58"/>
      <c r="DE141" s="58"/>
      <c r="DF141" s="58"/>
      <c r="DG141" s="58"/>
      <c r="DH141" s="58"/>
      <c r="DI141" s="58"/>
      <c r="DJ141" s="58"/>
      <c r="DK141" s="58"/>
      <c r="DL141" s="58"/>
      <c r="DM141" s="58"/>
      <c r="DN141" s="58"/>
      <c r="DO141" s="58"/>
      <c r="DP141" s="58"/>
      <c r="DQ141" s="58"/>
      <c r="DR141" s="58"/>
      <c r="DS141" s="58"/>
      <c r="DT141" s="58"/>
    </row>
    <row r="142" spans="4:125" x14ac:dyDescent="0.3">
      <c r="D142" s="168" t="s">
        <v>18</v>
      </c>
      <c r="G142" s="129">
        <f ca="1">G137-G140-G141</f>
        <v>174636866.03274354</v>
      </c>
      <c r="H142" s="143">
        <f ca="1">H137-H140-H141</f>
        <v>174636866.03274354</v>
      </c>
      <c r="I142" s="129">
        <f ca="1">CHOOSE($E$122,H142,#REF!)</f>
        <v>174636866.03274354</v>
      </c>
      <c r="J142" s="129">
        <f>G129</f>
        <v>6800000</v>
      </c>
      <c r="K142" s="129">
        <f ca="1">I142-J142</f>
        <v>167836866.03274354</v>
      </c>
      <c r="L142" s="63"/>
      <c r="Q142" s="72"/>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Z142" s="58"/>
      <c r="BA142" s="58"/>
      <c r="BB142" s="58"/>
      <c r="BC142" s="58"/>
      <c r="BD142" s="58"/>
      <c r="BE142" s="58"/>
      <c r="BF142" s="58"/>
      <c r="BG142" s="58"/>
      <c r="BH142" s="58"/>
      <c r="BI142" s="58"/>
      <c r="BJ142" s="58"/>
      <c r="BK142" s="58"/>
      <c r="BL142" s="58"/>
      <c r="BM142" s="58"/>
      <c r="BN142" s="58"/>
      <c r="BO142" s="58"/>
      <c r="BP142" s="58"/>
      <c r="BQ142" s="58"/>
      <c r="BR142" s="58"/>
      <c r="BS142" s="58"/>
      <c r="BT142" s="58"/>
      <c r="BU142" s="58"/>
      <c r="BV142" s="58"/>
      <c r="BW142" s="58"/>
      <c r="BX142" s="58"/>
      <c r="BY142" s="58"/>
      <c r="BZ142" s="58"/>
      <c r="CA142" s="58"/>
      <c r="CB142" s="58"/>
      <c r="CC142" s="58"/>
      <c r="CD142" s="58"/>
      <c r="CE142" s="58"/>
      <c r="CF142" s="58"/>
      <c r="CG142" s="58"/>
      <c r="CH142" s="58"/>
      <c r="CI142" s="58"/>
      <c r="CJ142" s="58"/>
      <c r="CK142" s="58"/>
      <c r="CL142" s="58"/>
      <c r="CM142" s="58"/>
      <c r="CN142" s="58"/>
      <c r="CO142" s="58"/>
      <c r="CP142" s="58"/>
      <c r="CQ142" s="58"/>
      <c r="CR142" s="58"/>
      <c r="CS142" s="58"/>
      <c r="CT142" s="58"/>
      <c r="CU142" s="58"/>
      <c r="CV142" s="58"/>
      <c r="CW142" s="58"/>
      <c r="CX142" s="58"/>
      <c r="CY142" s="58"/>
      <c r="CZ142" s="58"/>
      <c r="DA142" s="58"/>
      <c r="DB142" s="58"/>
      <c r="DC142" s="58"/>
      <c r="DD142" s="58"/>
      <c r="DE142" s="58"/>
      <c r="DF142" s="58"/>
      <c r="DG142" s="58"/>
      <c r="DH142" s="58"/>
      <c r="DI142" s="58"/>
      <c r="DJ142" s="58"/>
      <c r="DK142" s="58"/>
      <c r="DL142" s="58"/>
      <c r="DM142" s="58"/>
      <c r="DN142" s="58"/>
      <c r="DO142" s="58"/>
      <c r="DP142" s="58"/>
      <c r="DQ142" s="58"/>
      <c r="DR142" s="58"/>
      <c r="DS142" s="58"/>
      <c r="DT142" s="58"/>
    </row>
    <row r="143" spans="4:125" x14ac:dyDescent="0.3">
      <c r="D143" s="168" t="s">
        <v>366</v>
      </c>
      <c r="G143" s="129">
        <f ca="1">SUM(G140:G142)</f>
        <v>390360733.65389603</v>
      </c>
      <c r="H143" s="143">
        <f ca="1">SUM(H140:H142)</f>
        <v>390360733.65389603</v>
      </c>
      <c r="I143" s="129">
        <f ca="1">SUM(I140:I142)</f>
        <v>390360733.65389603</v>
      </c>
      <c r="J143" s="129"/>
      <c r="K143" s="58"/>
      <c r="L143" s="63"/>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Z143" s="58"/>
      <c r="BA143" s="58"/>
      <c r="BB143" s="58"/>
      <c r="BC143" s="58"/>
      <c r="BD143" s="58"/>
      <c r="BE143" s="58"/>
      <c r="BF143" s="58"/>
      <c r="BG143" s="58"/>
      <c r="BH143" s="58"/>
      <c r="BI143" s="58"/>
      <c r="BJ143" s="58"/>
      <c r="BK143" s="58"/>
      <c r="BL143" s="58"/>
      <c r="BM143" s="58"/>
      <c r="BN143" s="58"/>
      <c r="BO143" s="58"/>
      <c r="BP143" s="58"/>
      <c r="BQ143" s="58"/>
      <c r="BR143" s="58"/>
      <c r="BS143" s="58"/>
      <c r="BT143" s="58"/>
      <c r="BU143" s="58"/>
      <c r="BV143" s="58"/>
      <c r="BW143" s="58"/>
      <c r="BX143" s="58"/>
      <c r="BY143" s="58"/>
      <c r="BZ143" s="58"/>
      <c r="CA143" s="58"/>
      <c r="CB143" s="58"/>
      <c r="CC143" s="58"/>
      <c r="CD143" s="58"/>
      <c r="CE143" s="58"/>
      <c r="CF143" s="58"/>
      <c r="CG143" s="58"/>
      <c r="CH143" s="58"/>
      <c r="CI143" s="58"/>
      <c r="CJ143" s="58"/>
      <c r="CK143" s="58"/>
      <c r="CL143" s="58"/>
      <c r="CM143" s="58"/>
      <c r="CN143" s="58"/>
      <c r="CO143" s="58"/>
      <c r="CP143" s="58"/>
      <c r="CQ143" s="58"/>
      <c r="CR143" s="58"/>
      <c r="CS143" s="58"/>
      <c r="CT143" s="58"/>
      <c r="CU143" s="58"/>
      <c r="CV143" s="58"/>
      <c r="CW143" s="58"/>
      <c r="CX143" s="58"/>
      <c r="CY143" s="58"/>
      <c r="CZ143" s="58"/>
      <c r="DA143" s="58"/>
      <c r="DB143" s="58"/>
      <c r="DC143" s="58"/>
      <c r="DD143" s="58"/>
      <c r="DE143" s="58"/>
      <c r="DF143" s="58"/>
      <c r="DG143" s="58"/>
      <c r="DH143" s="58"/>
      <c r="DI143" s="58"/>
      <c r="DJ143" s="58"/>
      <c r="DK143" s="58"/>
      <c r="DL143" s="58"/>
      <c r="DM143" s="58"/>
      <c r="DN143" s="58"/>
      <c r="DO143" s="58"/>
      <c r="DP143" s="58"/>
      <c r="DQ143" s="58"/>
      <c r="DR143" s="58"/>
      <c r="DS143" s="58"/>
      <c r="DT143" s="58"/>
    </row>
    <row r="144" spans="4:125" x14ac:dyDescent="0.3">
      <c r="G144" s="68"/>
      <c r="H144" s="6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Z144" s="58"/>
      <c r="BA144" s="58"/>
      <c r="BB144" s="58"/>
      <c r="BC144" s="58"/>
      <c r="BD144" s="58"/>
      <c r="BE144" s="58"/>
      <c r="BF144" s="58"/>
      <c r="BG144" s="58"/>
      <c r="BH144" s="58"/>
      <c r="BI144" s="58"/>
      <c r="BJ144" s="58"/>
      <c r="BK144" s="58"/>
      <c r="BL144" s="58"/>
      <c r="BM144" s="58"/>
      <c r="BN144" s="58"/>
      <c r="BO144" s="58"/>
      <c r="BP144" s="58"/>
      <c r="BQ144" s="58"/>
      <c r="BR144" s="58"/>
      <c r="BS144" s="58"/>
      <c r="BT144" s="58"/>
      <c r="BU144" s="58"/>
      <c r="BV144" s="58"/>
      <c r="BW144" s="58"/>
      <c r="BX144" s="58"/>
      <c r="BY144" s="58"/>
      <c r="BZ144" s="58"/>
      <c r="CA144" s="58"/>
      <c r="CB144" s="58"/>
      <c r="CC144" s="58"/>
      <c r="CD144" s="58"/>
      <c r="CE144" s="58"/>
      <c r="CF144" s="58"/>
      <c r="CG144" s="58"/>
      <c r="CH144" s="58"/>
      <c r="CI144" s="58"/>
      <c r="CJ144" s="58"/>
      <c r="CK144" s="58"/>
      <c r="CL144" s="58"/>
      <c r="CM144" s="58"/>
      <c r="CN144" s="58"/>
      <c r="CO144" s="58"/>
      <c r="CP144" s="58"/>
      <c r="CQ144" s="58"/>
      <c r="CR144" s="58"/>
      <c r="CS144" s="58"/>
      <c r="CT144" s="58"/>
      <c r="CU144" s="58"/>
      <c r="CV144" s="58"/>
      <c r="CW144" s="58"/>
      <c r="CX144" s="58"/>
      <c r="CY144" s="58"/>
      <c r="CZ144" s="58"/>
      <c r="DA144" s="58"/>
      <c r="DB144" s="58"/>
      <c r="DC144" s="58"/>
      <c r="DD144" s="58"/>
      <c r="DE144" s="58"/>
      <c r="DF144" s="58"/>
      <c r="DG144" s="58"/>
      <c r="DH144" s="58"/>
      <c r="DI144" s="58"/>
      <c r="DJ144" s="58"/>
      <c r="DK144" s="58"/>
      <c r="DL144" s="58"/>
      <c r="DM144" s="58"/>
      <c r="DN144" s="58"/>
      <c r="DO144" s="58"/>
      <c r="DP144" s="58"/>
      <c r="DQ144" s="58"/>
      <c r="DR144" s="58"/>
      <c r="DS144" s="58"/>
      <c r="DT144" s="58"/>
      <c r="DU144" s="58"/>
    </row>
    <row r="145" spans="1:125" s="128" customFormat="1" x14ac:dyDescent="0.3">
      <c r="A145" s="133" t="s">
        <v>367</v>
      </c>
      <c r="AY145" s="198"/>
    </row>
    <row r="146" spans="1:125" x14ac:dyDescent="0.3">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Z146" s="58"/>
      <c r="BA146" s="58"/>
      <c r="BB146" s="58"/>
      <c r="BC146" s="58"/>
      <c r="BD146" s="58"/>
      <c r="BE146" s="58"/>
      <c r="BF146" s="58"/>
      <c r="BG146" s="58"/>
      <c r="BH146" s="58"/>
      <c r="BI146" s="58"/>
      <c r="BJ146" s="58"/>
      <c r="BK146" s="58"/>
      <c r="BL146" s="58"/>
      <c r="BM146" s="58"/>
      <c r="BN146" s="58"/>
      <c r="BO146" s="58"/>
      <c r="BP146" s="58"/>
      <c r="BQ146" s="58"/>
      <c r="BR146" s="58"/>
      <c r="BS146" s="58"/>
      <c r="BT146" s="58"/>
      <c r="BU146" s="58"/>
      <c r="BV146" s="58"/>
      <c r="BW146" s="58"/>
      <c r="BX146" s="58"/>
      <c r="BY146" s="58"/>
      <c r="BZ146" s="58"/>
      <c r="CA146" s="58"/>
      <c r="CB146" s="58"/>
      <c r="CC146" s="58"/>
      <c r="CD146" s="58"/>
      <c r="CE146" s="58"/>
      <c r="CF146" s="58"/>
      <c r="CG146" s="58"/>
      <c r="CH146" s="58"/>
      <c r="CI146" s="58"/>
      <c r="CJ146" s="58"/>
      <c r="CK146" s="58"/>
      <c r="CL146" s="58"/>
      <c r="CM146" s="58"/>
      <c r="CN146" s="58"/>
      <c r="CO146" s="58"/>
      <c r="CP146" s="58"/>
      <c r="CQ146" s="58"/>
      <c r="CR146" s="58"/>
      <c r="CS146" s="58"/>
      <c r="CT146" s="58"/>
      <c r="CU146" s="58"/>
      <c r="CV146" s="58"/>
      <c r="CW146" s="58"/>
      <c r="CX146" s="58"/>
      <c r="CY146" s="58"/>
      <c r="CZ146" s="58"/>
      <c r="DA146" s="58"/>
      <c r="DB146" s="58"/>
      <c r="DC146" s="58"/>
      <c r="DD146" s="58"/>
      <c r="DE146" s="58"/>
      <c r="DF146" s="58"/>
      <c r="DG146" s="58"/>
      <c r="DH146" s="58"/>
      <c r="DI146" s="58"/>
      <c r="DJ146" s="58"/>
      <c r="DK146" s="58"/>
      <c r="DL146" s="58"/>
      <c r="DM146" s="58"/>
      <c r="DN146" s="58"/>
      <c r="DO146" s="58"/>
      <c r="DP146" s="58"/>
      <c r="DQ146" s="58"/>
      <c r="DR146" s="58"/>
      <c r="DS146" s="58"/>
      <c r="DT146" s="58"/>
      <c r="DU146" s="58"/>
    </row>
    <row r="147" spans="1:125" x14ac:dyDescent="0.3">
      <c r="D147" s="141" t="s">
        <v>932</v>
      </c>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Z147" s="58"/>
      <c r="BA147" s="58"/>
      <c r="BB147" s="58"/>
      <c r="BC147" s="58"/>
      <c r="BD147" s="58"/>
      <c r="BE147" s="58"/>
      <c r="BF147" s="58"/>
      <c r="BG147" s="58"/>
      <c r="BH147" s="58"/>
      <c r="BI147" s="58"/>
      <c r="BJ147" s="58"/>
      <c r="BK147" s="58"/>
      <c r="BL147" s="58"/>
      <c r="BM147" s="58"/>
      <c r="BN147" s="58"/>
      <c r="BO147" s="58"/>
      <c r="BP147" s="58"/>
      <c r="BQ147" s="58"/>
      <c r="BR147" s="58"/>
      <c r="BS147" s="58"/>
      <c r="BT147" s="58"/>
      <c r="BU147" s="58"/>
      <c r="BV147" s="58"/>
      <c r="BW147" s="58"/>
      <c r="BX147" s="58"/>
      <c r="BY147" s="58"/>
      <c r="BZ147" s="58"/>
      <c r="CA147" s="58"/>
      <c r="CB147" s="58"/>
      <c r="CC147" s="58"/>
      <c r="CD147" s="58"/>
      <c r="CE147" s="58"/>
      <c r="CF147" s="58"/>
      <c r="CG147" s="58"/>
      <c r="CH147" s="58"/>
      <c r="CI147" s="58"/>
      <c r="CJ147" s="58"/>
      <c r="CK147" s="58"/>
      <c r="CL147" s="58"/>
      <c r="CM147" s="58"/>
      <c r="CN147" s="58"/>
      <c r="CO147" s="58"/>
      <c r="CP147" s="58"/>
      <c r="CQ147" s="58"/>
      <c r="CR147" s="58"/>
      <c r="CS147" s="58"/>
      <c r="CT147" s="58"/>
      <c r="CU147" s="58"/>
      <c r="CV147" s="58"/>
      <c r="CW147" s="58"/>
      <c r="CX147" s="58"/>
      <c r="CY147" s="58"/>
      <c r="CZ147" s="58"/>
      <c r="DA147" s="58"/>
      <c r="DB147" s="58"/>
      <c r="DC147" s="58"/>
      <c r="DD147" s="58"/>
      <c r="DE147" s="58"/>
      <c r="DF147" s="58"/>
      <c r="DG147" s="58"/>
      <c r="DH147" s="58"/>
      <c r="DI147" s="58"/>
      <c r="DJ147" s="58"/>
      <c r="DK147" s="58"/>
      <c r="DL147" s="58"/>
      <c r="DM147" s="58"/>
      <c r="DN147" s="58"/>
      <c r="DO147" s="58"/>
      <c r="DP147" s="58"/>
      <c r="DQ147" s="58"/>
      <c r="DR147" s="58"/>
      <c r="DS147" s="58"/>
      <c r="DT147" s="58"/>
      <c r="DU147" s="58"/>
    </row>
    <row r="148" spans="1:125" x14ac:dyDescent="0.3">
      <c r="D148" s="141" t="s">
        <v>234</v>
      </c>
      <c r="K148" s="181">
        <f t="shared" ref="K148:AP148" si="113">K19</f>
        <v>9107391.7808211967</v>
      </c>
      <c r="L148" s="181">
        <f t="shared" si="113"/>
        <v>6942385.4084273735</v>
      </c>
      <c r="M148" s="181">
        <f t="shared" si="113"/>
        <v>7731112.2956116004</v>
      </c>
      <c r="N148" s="181">
        <f t="shared" si="113"/>
        <v>8298969.0062583024</v>
      </c>
      <c r="O148" s="181">
        <f t="shared" si="113"/>
        <v>8728455.218421407</v>
      </c>
      <c r="P148" s="181">
        <f t="shared" si="113"/>
        <v>9060908.575398976</v>
      </c>
      <c r="Q148" s="181">
        <f t="shared" si="113"/>
        <v>9320744.3399040904</v>
      </c>
      <c r="R148" s="181">
        <f t="shared" si="113"/>
        <v>9523940.2339630667</v>
      </c>
      <c r="S148" s="181">
        <f t="shared" si="113"/>
        <v>9681701.5074940771</v>
      </c>
      <c r="T148" s="181">
        <f t="shared" si="113"/>
        <v>9802277.9974543769</v>
      </c>
      <c r="U148" s="181">
        <f t="shared" si="113"/>
        <v>9891959.4135981854</v>
      </c>
      <c r="V148" s="181">
        <f t="shared" si="113"/>
        <v>9955664.1775563881</v>
      </c>
      <c r="W148" s="181">
        <f t="shared" si="113"/>
        <v>9997310.2621913292</v>
      </c>
      <c r="X148" s="181">
        <f t="shared" si="113"/>
        <v>10020061.291841287</v>
      </c>
      <c r="Y148" s="181">
        <f t="shared" si="113"/>
        <v>10026497.327180227</v>
      </c>
      <c r="Z148" s="181">
        <f t="shared" si="113"/>
        <v>10018738.024663262</v>
      </c>
      <c r="AA148" s="181">
        <f t="shared" si="113"/>
        <v>9998534.4209754486</v>
      </c>
      <c r="AB148" s="181">
        <f t="shared" si="113"/>
        <v>9967339.2663385905</v>
      </c>
      <c r="AC148" s="181">
        <f t="shared" si="113"/>
        <v>9926362.183083538</v>
      </c>
      <c r="AD148" s="181">
        <f t="shared" si="113"/>
        <v>9876613.7470194791</v>
      </c>
      <c r="AE148" s="181">
        <f t="shared" si="113"/>
        <v>9818941.2468001191</v>
      </c>
      <c r="AF148" s="181">
        <f t="shared" si="113"/>
        <v>9754058.0266850088</v>
      </c>
      <c r="AG148" s="181">
        <f t="shared" si="113"/>
        <v>9682567.7667024825</v>
      </c>
      <c r="AH148" s="181">
        <f t="shared" si="113"/>
        <v>9604984.6882048324</v>
      </c>
      <c r="AI148" s="181">
        <f t="shared" si="113"/>
        <v>9521750.4245191738</v>
      </c>
      <c r="AJ148" s="181">
        <f t="shared" si="113"/>
        <v>9433248.1243616398</v>
      </c>
      <c r="AK148" s="181">
        <f t="shared" si="113"/>
        <v>9339814.2339244373</v>
      </c>
      <c r="AL148" s="181">
        <f t="shared" si="113"/>
        <v>9241748.3154899348</v>
      </c>
      <c r="AM148" s="181">
        <f t="shared" si="113"/>
        <v>9139321.1953203939</v>
      </c>
      <c r="AN148" s="181">
        <f t="shared" si="113"/>
        <v>9032781.68433569</v>
      </c>
      <c r="AO148" s="181">
        <f t="shared" si="113"/>
        <v>8922362.0770008005</v>
      </c>
      <c r="AP148" s="181">
        <f t="shared" si="113"/>
        <v>8808282.6037097275</v>
      </c>
      <c r="AQ148" s="181">
        <f t="shared" ref="AQ148:BV148" si="114">AQ19</f>
        <v>8690754.9875951875</v>
      </c>
      <c r="AR148" s="181">
        <f t="shared" si="114"/>
        <v>8569985.236610271</v>
      </c>
      <c r="AS148" s="181">
        <f t="shared" si="114"/>
        <v>8446175.7848719247</v>
      </c>
      <c r="AT148" s="181">
        <f t="shared" si="114"/>
        <v>8319527.0828873357</v>
      </c>
      <c r="AU148" s="181">
        <f t="shared" si="114"/>
        <v>8190238.7238767613</v>
      </c>
      <c r="AV148" s="181">
        <f t="shared" si="114"/>
        <v>8058510.1825798061</v>
      </c>
      <c r="AW148" s="181">
        <f t="shared" si="114"/>
        <v>7924541.2334076073</v>
      </c>
      <c r="AX148" s="181">
        <f t="shared" si="114"/>
        <v>7788532.1063738037</v>
      </c>
      <c r="AY148" s="198">
        <f t="shared" si="114"/>
        <v>0</v>
      </c>
      <c r="AZ148" s="181">
        <f t="shared" si="114"/>
        <v>0</v>
      </c>
      <c r="BA148" s="181">
        <f t="shared" si="114"/>
        <v>0</v>
      </c>
      <c r="BB148" s="181">
        <f t="shared" si="114"/>
        <v>0</v>
      </c>
      <c r="BC148" s="181">
        <f t="shared" si="114"/>
        <v>0</v>
      </c>
      <c r="BD148" s="181">
        <f t="shared" si="114"/>
        <v>0</v>
      </c>
      <c r="BE148" s="181">
        <f t="shared" si="114"/>
        <v>0</v>
      </c>
      <c r="BF148" s="181">
        <f t="shared" si="114"/>
        <v>0</v>
      </c>
      <c r="BG148" s="181">
        <f t="shared" si="114"/>
        <v>0</v>
      </c>
      <c r="BH148" s="181">
        <f t="shared" si="114"/>
        <v>0</v>
      </c>
      <c r="BI148" s="181">
        <f t="shared" si="114"/>
        <v>0</v>
      </c>
      <c r="BJ148" s="181">
        <f t="shared" si="114"/>
        <v>0</v>
      </c>
      <c r="BK148" s="181">
        <f t="shared" si="114"/>
        <v>0</v>
      </c>
      <c r="BL148" s="181">
        <f t="shared" si="114"/>
        <v>0</v>
      </c>
      <c r="BM148" s="181">
        <f t="shared" si="114"/>
        <v>0</v>
      </c>
      <c r="BN148" s="181">
        <f t="shared" si="114"/>
        <v>0</v>
      </c>
      <c r="BO148" s="181">
        <f t="shared" si="114"/>
        <v>0</v>
      </c>
      <c r="BP148" s="181">
        <f t="shared" si="114"/>
        <v>0</v>
      </c>
      <c r="BQ148" s="181">
        <f t="shared" si="114"/>
        <v>0</v>
      </c>
      <c r="BR148" s="181">
        <f t="shared" si="114"/>
        <v>0</v>
      </c>
      <c r="BS148" s="181">
        <f t="shared" si="114"/>
        <v>0</v>
      </c>
      <c r="BT148" s="181">
        <f t="shared" si="114"/>
        <v>0</v>
      </c>
      <c r="BU148" s="181">
        <f t="shared" si="114"/>
        <v>0</v>
      </c>
      <c r="BV148" s="181">
        <f t="shared" si="114"/>
        <v>0</v>
      </c>
      <c r="BW148" s="181">
        <f t="shared" ref="BW148:DB148" si="115">BW19</f>
        <v>0</v>
      </c>
      <c r="BX148" s="181">
        <f t="shared" si="115"/>
        <v>0</v>
      </c>
      <c r="BY148" s="181">
        <f t="shared" si="115"/>
        <v>0</v>
      </c>
      <c r="BZ148" s="181">
        <f t="shared" si="115"/>
        <v>0</v>
      </c>
      <c r="CA148" s="181">
        <f t="shared" si="115"/>
        <v>0</v>
      </c>
      <c r="CB148" s="181">
        <f t="shared" si="115"/>
        <v>0</v>
      </c>
      <c r="CC148" s="181">
        <f t="shared" si="115"/>
        <v>0</v>
      </c>
      <c r="CD148" s="181">
        <f t="shared" si="115"/>
        <v>0</v>
      </c>
      <c r="CE148" s="181">
        <f t="shared" si="115"/>
        <v>0</v>
      </c>
      <c r="CF148" s="181">
        <f t="shared" si="115"/>
        <v>0</v>
      </c>
      <c r="CG148" s="181">
        <f t="shared" si="115"/>
        <v>0</v>
      </c>
      <c r="CH148" s="181">
        <f t="shared" si="115"/>
        <v>0</v>
      </c>
      <c r="CI148" s="181">
        <f t="shared" si="115"/>
        <v>0</v>
      </c>
      <c r="CJ148" s="181">
        <f t="shared" si="115"/>
        <v>0</v>
      </c>
      <c r="CK148" s="181">
        <f t="shared" si="115"/>
        <v>0</v>
      </c>
      <c r="CL148" s="181">
        <f t="shared" si="115"/>
        <v>0</v>
      </c>
      <c r="CM148" s="181">
        <f t="shared" si="115"/>
        <v>0</v>
      </c>
      <c r="CN148" s="181">
        <f t="shared" si="115"/>
        <v>0</v>
      </c>
      <c r="CO148" s="181">
        <f t="shared" si="115"/>
        <v>0</v>
      </c>
      <c r="CP148" s="181">
        <f t="shared" si="115"/>
        <v>0</v>
      </c>
      <c r="CQ148" s="181">
        <f t="shared" si="115"/>
        <v>0</v>
      </c>
      <c r="CR148" s="181">
        <f t="shared" si="115"/>
        <v>0</v>
      </c>
      <c r="CS148" s="181">
        <f t="shared" si="115"/>
        <v>0</v>
      </c>
      <c r="CT148" s="181">
        <f t="shared" si="115"/>
        <v>0</v>
      </c>
      <c r="CU148" s="181">
        <f t="shared" si="115"/>
        <v>0</v>
      </c>
      <c r="CV148" s="181">
        <f t="shared" si="115"/>
        <v>0</v>
      </c>
      <c r="CW148" s="181">
        <f t="shared" si="115"/>
        <v>0</v>
      </c>
      <c r="CX148" s="181">
        <f t="shared" si="115"/>
        <v>0</v>
      </c>
      <c r="CY148" s="181">
        <f t="shared" si="115"/>
        <v>0</v>
      </c>
      <c r="CZ148" s="181">
        <f t="shared" si="115"/>
        <v>0</v>
      </c>
      <c r="DA148" s="181">
        <f t="shared" si="115"/>
        <v>0</v>
      </c>
      <c r="DB148" s="181">
        <f t="shared" si="115"/>
        <v>0</v>
      </c>
      <c r="DC148" s="181">
        <f t="shared" ref="DC148:DU148" si="116">DC19</f>
        <v>0</v>
      </c>
      <c r="DD148" s="181">
        <f t="shared" si="116"/>
        <v>0</v>
      </c>
      <c r="DE148" s="181">
        <f t="shared" si="116"/>
        <v>0</v>
      </c>
      <c r="DF148" s="181">
        <f t="shared" si="116"/>
        <v>0</v>
      </c>
      <c r="DG148" s="181">
        <f t="shared" si="116"/>
        <v>0</v>
      </c>
      <c r="DH148" s="181">
        <f t="shared" si="116"/>
        <v>0</v>
      </c>
      <c r="DI148" s="181">
        <f t="shared" si="116"/>
        <v>0</v>
      </c>
      <c r="DJ148" s="181">
        <f t="shared" si="116"/>
        <v>0</v>
      </c>
      <c r="DK148" s="181">
        <f t="shared" si="116"/>
        <v>0</v>
      </c>
      <c r="DL148" s="181">
        <f t="shared" si="116"/>
        <v>0</v>
      </c>
      <c r="DM148" s="181">
        <f t="shared" si="116"/>
        <v>0</v>
      </c>
      <c r="DN148" s="181">
        <f t="shared" si="116"/>
        <v>0</v>
      </c>
      <c r="DO148" s="181">
        <f t="shared" si="116"/>
        <v>0</v>
      </c>
      <c r="DP148" s="181">
        <f t="shared" si="116"/>
        <v>0</v>
      </c>
      <c r="DQ148" s="181">
        <f t="shared" si="116"/>
        <v>0</v>
      </c>
      <c r="DR148" s="181">
        <f t="shared" si="116"/>
        <v>0</v>
      </c>
      <c r="DS148" s="181">
        <f t="shared" si="116"/>
        <v>0</v>
      </c>
      <c r="DT148" s="181">
        <f t="shared" si="116"/>
        <v>0</v>
      </c>
      <c r="DU148" s="181">
        <f t="shared" si="116"/>
        <v>0</v>
      </c>
    </row>
    <row r="149" spans="1:125" x14ac:dyDescent="0.3">
      <c r="D149" s="141" t="s">
        <v>737</v>
      </c>
      <c r="K149" s="181">
        <f t="shared" ref="K149:AP149" si="117">K24</f>
        <v>570739.17808211979</v>
      </c>
      <c r="L149" s="181">
        <f t="shared" si="117"/>
        <v>694238.54084273742</v>
      </c>
      <c r="M149" s="181">
        <f t="shared" si="117"/>
        <v>773111.22956116009</v>
      </c>
      <c r="N149" s="181">
        <f t="shared" si="117"/>
        <v>829896.90062583028</v>
      </c>
      <c r="O149" s="181">
        <f t="shared" si="117"/>
        <v>872845.5218421407</v>
      </c>
      <c r="P149" s="181">
        <f t="shared" si="117"/>
        <v>906090.85753989767</v>
      </c>
      <c r="Q149" s="181">
        <f t="shared" si="117"/>
        <v>932074.43399040913</v>
      </c>
      <c r="R149" s="181">
        <f t="shared" si="117"/>
        <v>952394.02339630667</v>
      </c>
      <c r="S149" s="181">
        <f t="shared" si="117"/>
        <v>968170.15074940771</v>
      </c>
      <c r="T149" s="181">
        <f t="shared" si="117"/>
        <v>980227.79974543769</v>
      </c>
      <c r="U149" s="181">
        <f t="shared" si="117"/>
        <v>989195.94135981856</v>
      </c>
      <c r="V149" s="181">
        <f t="shared" si="117"/>
        <v>995566.41775563883</v>
      </c>
      <c r="W149" s="181">
        <f t="shared" si="117"/>
        <v>999731.02621913294</v>
      </c>
      <c r="X149" s="181">
        <f t="shared" si="117"/>
        <v>1002006.1291841287</v>
      </c>
      <c r="Y149" s="181">
        <f t="shared" si="117"/>
        <v>1002649.7327180228</v>
      </c>
      <c r="Z149" s="181">
        <f t="shared" si="117"/>
        <v>1001873.8024663263</v>
      </c>
      <c r="AA149" s="181">
        <f t="shared" si="117"/>
        <v>999853.4420975449</v>
      </c>
      <c r="AB149" s="181">
        <f t="shared" si="117"/>
        <v>996733.92663385905</v>
      </c>
      <c r="AC149" s="181">
        <f t="shared" si="117"/>
        <v>992636.21830835368</v>
      </c>
      <c r="AD149" s="181">
        <f t="shared" si="117"/>
        <v>987661.37470194791</v>
      </c>
      <c r="AE149" s="181">
        <f t="shared" si="117"/>
        <v>981894.124680012</v>
      </c>
      <c r="AF149" s="181">
        <f t="shared" si="117"/>
        <v>975405.80266850092</v>
      </c>
      <c r="AG149" s="181">
        <f t="shared" si="117"/>
        <v>968256.77667024825</v>
      </c>
      <c r="AH149" s="181">
        <f t="shared" si="117"/>
        <v>960498.46882048331</v>
      </c>
      <c r="AI149" s="181">
        <f t="shared" si="117"/>
        <v>952175.04245191743</v>
      </c>
      <c r="AJ149" s="181">
        <f t="shared" si="117"/>
        <v>943324.81243616401</v>
      </c>
      <c r="AK149" s="181">
        <f t="shared" si="117"/>
        <v>933981.4233924438</v>
      </c>
      <c r="AL149" s="181">
        <f t="shared" si="117"/>
        <v>924174.83154899348</v>
      </c>
      <c r="AM149" s="181">
        <f t="shared" si="117"/>
        <v>913932.11953203927</v>
      </c>
      <c r="AN149" s="181">
        <f t="shared" si="117"/>
        <v>903278.16843356902</v>
      </c>
      <c r="AO149" s="181">
        <f t="shared" si="117"/>
        <v>892236.20770008012</v>
      </c>
      <c r="AP149" s="181">
        <f t="shared" si="117"/>
        <v>880828.26037097257</v>
      </c>
      <c r="AQ149" s="181">
        <f t="shared" ref="AQ149:BV149" si="118">AQ24</f>
        <v>869075.49875951861</v>
      </c>
      <c r="AR149" s="181">
        <f t="shared" si="118"/>
        <v>856998.5236610272</v>
      </c>
      <c r="AS149" s="181">
        <f t="shared" si="118"/>
        <v>844617.57848719251</v>
      </c>
      <c r="AT149" s="181">
        <f t="shared" si="118"/>
        <v>831952.7082887335</v>
      </c>
      <c r="AU149" s="181">
        <f t="shared" si="118"/>
        <v>819023.87238767615</v>
      </c>
      <c r="AV149" s="181">
        <f t="shared" si="118"/>
        <v>805851.0182579807</v>
      </c>
      <c r="AW149" s="181">
        <f t="shared" si="118"/>
        <v>792454.12334076082</v>
      </c>
      <c r="AX149" s="181">
        <f t="shared" si="118"/>
        <v>778853.21063738049</v>
      </c>
      <c r="AY149" s="198">
        <f t="shared" si="118"/>
        <v>0</v>
      </c>
      <c r="AZ149" s="181">
        <f t="shared" si="118"/>
        <v>0</v>
      </c>
      <c r="BA149" s="181">
        <f t="shared" si="118"/>
        <v>0</v>
      </c>
      <c r="BB149" s="181">
        <f t="shared" si="118"/>
        <v>0</v>
      </c>
      <c r="BC149" s="181">
        <f t="shared" si="118"/>
        <v>0</v>
      </c>
      <c r="BD149" s="181">
        <f t="shared" si="118"/>
        <v>0</v>
      </c>
      <c r="BE149" s="181">
        <f t="shared" si="118"/>
        <v>0</v>
      </c>
      <c r="BF149" s="181">
        <f t="shared" si="118"/>
        <v>0</v>
      </c>
      <c r="BG149" s="181">
        <f t="shared" si="118"/>
        <v>0</v>
      </c>
      <c r="BH149" s="181">
        <f t="shared" si="118"/>
        <v>0</v>
      </c>
      <c r="BI149" s="181">
        <f t="shared" si="118"/>
        <v>0</v>
      </c>
      <c r="BJ149" s="181">
        <f t="shared" si="118"/>
        <v>0</v>
      </c>
      <c r="BK149" s="181">
        <f t="shared" si="118"/>
        <v>0</v>
      </c>
      <c r="BL149" s="181">
        <f t="shared" si="118"/>
        <v>0</v>
      </c>
      <c r="BM149" s="181">
        <f t="shared" si="118"/>
        <v>0</v>
      </c>
      <c r="BN149" s="181">
        <f t="shared" si="118"/>
        <v>0</v>
      </c>
      <c r="BO149" s="181">
        <f t="shared" si="118"/>
        <v>0</v>
      </c>
      <c r="BP149" s="181">
        <f t="shared" si="118"/>
        <v>0</v>
      </c>
      <c r="BQ149" s="181">
        <f t="shared" si="118"/>
        <v>0</v>
      </c>
      <c r="BR149" s="181">
        <f t="shared" si="118"/>
        <v>0</v>
      </c>
      <c r="BS149" s="181">
        <f t="shared" si="118"/>
        <v>0</v>
      </c>
      <c r="BT149" s="181">
        <f t="shared" si="118"/>
        <v>0</v>
      </c>
      <c r="BU149" s="181">
        <f t="shared" si="118"/>
        <v>0</v>
      </c>
      <c r="BV149" s="181">
        <f t="shared" si="118"/>
        <v>0</v>
      </c>
      <c r="BW149" s="181">
        <f t="shared" ref="BW149:DB149" si="119">BW24</f>
        <v>0</v>
      </c>
      <c r="BX149" s="181">
        <f t="shared" si="119"/>
        <v>0</v>
      </c>
      <c r="BY149" s="181">
        <f t="shared" si="119"/>
        <v>0</v>
      </c>
      <c r="BZ149" s="181">
        <f t="shared" si="119"/>
        <v>0</v>
      </c>
      <c r="CA149" s="181">
        <f t="shared" si="119"/>
        <v>0</v>
      </c>
      <c r="CB149" s="181">
        <f t="shared" si="119"/>
        <v>0</v>
      </c>
      <c r="CC149" s="181">
        <f t="shared" si="119"/>
        <v>0</v>
      </c>
      <c r="CD149" s="181">
        <f t="shared" si="119"/>
        <v>0</v>
      </c>
      <c r="CE149" s="181">
        <f t="shared" si="119"/>
        <v>0</v>
      </c>
      <c r="CF149" s="181">
        <f t="shared" si="119"/>
        <v>0</v>
      </c>
      <c r="CG149" s="181">
        <f t="shared" si="119"/>
        <v>0</v>
      </c>
      <c r="CH149" s="181">
        <f t="shared" si="119"/>
        <v>0</v>
      </c>
      <c r="CI149" s="181">
        <f t="shared" si="119"/>
        <v>0</v>
      </c>
      <c r="CJ149" s="181">
        <f t="shared" si="119"/>
        <v>0</v>
      </c>
      <c r="CK149" s="181">
        <f t="shared" si="119"/>
        <v>0</v>
      </c>
      <c r="CL149" s="181">
        <f t="shared" si="119"/>
        <v>0</v>
      </c>
      <c r="CM149" s="181">
        <f t="shared" si="119"/>
        <v>0</v>
      </c>
      <c r="CN149" s="181">
        <f t="shared" si="119"/>
        <v>0</v>
      </c>
      <c r="CO149" s="181">
        <f t="shared" si="119"/>
        <v>0</v>
      </c>
      <c r="CP149" s="181">
        <f t="shared" si="119"/>
        <v>0</v>
      </c>
      <c r="CQ149" s="181">
        <f t="shared" si="119"/>
        <v>0</v>
      </c>
      <c r="CR149" s="181">
        <f t="shared" si="119"/>
        <v>0</v>
      </c>
      <c r="CS149" s="181">
        <f t="shared" si="119"/>
        <v>0</v>
      </c>
      <c r="CT149" s="181">
        <f t="shared" si="119"/>
        <v>0</v>
      </c>
      <c r="CU149" s="181">
        <f t="shared" si="119"/>
        <v>0</v>
      </c>
      <c r="CV149" s="181">
        <f t="shared" si="119"/>
        <v>0</v>
      </c>
      <c r="CW149" s="181">
        <f t="shared" si="119"/>
        <v>0</v>
      </c>
      <c r="CX149" s="181">
        <f t="shared" si="119"/>
        <v>0</v>
      </c>
      <c r="CY149" s="181">
        <f t="shared" si="119"/>
        <v>0</v>
      </c>
      <c r="CZ149" s="181">
        <f t="shared" si="119"/>
        <v>0</v>
      </c>
      <c r="DA149" s="181">
        <f t="shared" si="119"/>
        <v>0</v>
      </c>
      <c r="DB149" s="181">
        <f t="shared" si="119"/>
        <v>0</v>
      </c>
      <c r="DC149" s="181">
        <f t="shared" ref="DC149:DU149" si="120">DC24</f>
        <v>0</v>
      </c>
      <c r="DD149" s="181">
        <f t="shared" si="120"/>
        <v>0</v>
      </c>
      <c r="DE149" s="181">
        <f t="shared" si="120"/>
        <v>0</v>
      </c>
      <c r="DF149" s="181">
        <f t="shared" si="120"/>
        <v>0</v>
      </c>
      <c r="DG149" s="181">
        <f t="shared" si="120"/>
        <v>0</v>
      </c>
      <c r="DH149" s="181">
        <f t="shared" si="120"/>
        <v>0</v>
      </c>
      <c r="DI149" s="181">
        <f t="shared" si="120"/>
        <v>0</v>
      </c>
      <c r="DJ149" s="181">
        <f t="shared" si="120"/>
        <v>0</v>
      </c>
      <c r="DK149" s="181">
        <f t="shared" si="120"/>
        <v>0</v>
      </c>
      <c r="DL149" s="181">
        <f t="shared" si="120"/>
        <v>0</v>
      </c>
      <c r="DM149" s="181">
        <f t="shared" si="120"/>
        <v>0</v>
      </c>
      <c r="DN149" s="181">
        <f t="shared" si="120"/>
        <v>0</v>
      </c>
      <c r="DO149" s="181">
        <f t="shared" si="120"/>
        <v>0</v>
      </c>
      <c r="DP149" s="181">
        <f t="shared" si="120"/>
        <v>0</v>
      </c>
      <c r="DQ149" s="181">
        <f t="shared" si="120"/>
        <v>0</v>
      </c>
      <c r="DR149" s="181">
        <f t="shared" si="120"/>
        <v>0</v>
      </c>
      <c r="DS149" s="181">
        <f t="shared" si="120"/>
        <v>0</v>
      </c>
      <c r="DT149" s="181">
        <f t="shared" si="120"/>
        <v>0</v>
      </c>
      <c r="DU149" s="181">
        <f t="shared" si="120"/>
        <v>0</v>
      </c>
    </row>
    <row r="150" spans="1:125" x14ac:dyDescent="0.3">
      <c r="D150" s="141" t="s">
        <v>609</v>
      </c>
      <c r="K150" s="181"/>
      <c r="L150" s="181"/>
      <c r="M150" s="181"/>
      <c r="N150" s="181"/>
      <c r="O150" s="181"/>
      <c r="P150" s="181"/>
      <c r="Q150" s="181"/>
      <c r="R150" s="181"/>
      <c r="S150" s="181"/>
      <c r="T150" s="181"/>
      <c r="U150" s="181"/>
      <c r="V150" s="181"/>
      <c r="W150" s="181"/>
      <c r="X150" s="181"/>
      <c r="Y150" s="181"/>
      <c r="Z150" s="181"/>
      <c r="AA150" s="181"/>
      <c r="AB150" s="181"/>
      <c r="AC150" s="181"/>
      <c r="AD150" s="181"/>
      <c r="AE150" s="181"/>
      <c r="AF150" s="181"/>
      <c r="AG150" s="181"/>
      <c r="AH150" s="181"/>
      <c r="AI150" s="181"/>
      <c r="AJ150" s="181"/>
      <c r="AK150" s="181"/>
      <c r="AL150" s="181"/>
      <c r="AM150" s="181"/>
      <c r="AN150" s="181"/>
      <c r="AO150" s="181"/>
      <c r="AP150" s="181"/>
      <c r="AQ150" s="181"/>
      <c r="AR150" s="181"/>
      <c r="AS150" s="181"/>
      <c r="AT150" s="181"/>
      <c r="AU150" s="181"/>
      <c r="AV150" s="181"/>
      <c r="AW150" s="181"/>
      <c r="AX150" s="181"/>
      <c r="AZ150" s="181"/>
      <c r="BA150" s="181"/>
      <c r="BB150" s="181"/>
      <c r="BC150" s="181"/>
      <c r="BD150" s="181"/>
      <c r="BE150" s="181"/>
      <c r="BF150" s="181"/>
      <c r="BG150" s="181"/>
      <c r="BH150" s="181"/>
      <c r="BI150" s="181"/>
      <c r="BJ150" s="181"/>
      <c r="BK150" s="181"/>
      <c r="BL150" s="181"/>
      <c r="BM150" s="181"/>
      <c r="BN150" s="181"/>
      <c r="BO150" s="181"/>
      <c r="BP150" s="181"/>
      <c r="BQ150" s="181"/>
      <c r="BR150" s="181"/>
      <c r="BS150" s="181"/>
      <c r="BT150" s="181"/>
      <c r="BU150" s="181"/>
      <c r="BV150" s="181"/>
      <c r="BW150" s="181"/>
      <c r="BX150" s="181"/>
      <c r="BY150" s="181"/>
      <c r="BZ150" s="181"/>
      <c r="CA150" s="181"/>
      <c r="CB150" s="181"/>
      <c r="CC150" s="181"/>
      <c r="CD150" s="181"/>
      <c r="CE150" s="181"/>
      <c r="CF150" s="181"/>
      <c r="CG150" s="181"/>
      <c r="CH150" s="181"/>
      <c r="CI150" s="181"/>
      <c r="CJ150" s="181"/>
      <c r="CK150" s="181"/>
      <c r="CL150" s="181"/>
      <c r="CM150" s="181"/>
      <c r="CN150" s="181"/>
      <c r="CO150" s="181"/>
      <c r="CP150" s="181"/>
      <c r="CQ150" s="181"/>
      <c r="CR150" s="181"/>
      <c r="CS150" s="181"/>
      <c r="CT150" s="181"/>
      <c r="CU150" s="181"/>
      <c r="CV150" s="181"/>
      <c r="CW150" s="181"/>
      <c r="CX150" s="181"/>
      <c r="CY150" s="181"/>
      <c r="CZ150" s="181"/>
      <c r="DA150" s="181"/>
      <c r="DB150" s="181"/>
      <c r="DC150" s="181"/>
      <c r="DD150" s="181"/>
      <c r="DE150" s="181"/>
      <c r="DF150" s="181"/>
      <c r="DG150" s="181"/>
      <c r="DH150" s="181"/>
      <c r="DI150" s="181"/>
      <c r="DJ150" s="181"/>
      <c r="DK150" s="181"/>
      <c r="DL150" s="181"/>
      <c r="DM150" s="181"/>
      <c r="DN150" s="181"/>
      <c r="DO150" s="181"/>
      <c r="DP150" s="181"/>
      <c r="DQ150" s="181"/>
      <c r="DR150" s="181"/>
      <c r="DS150" s="181"/>
      <c r="DT150" s="181"/>
      <c r="DU150" s="181"/>
    </row>
    <row r="151" spans="1:125" x14ac:dyDescent="0.3">
      <c r="D151" s="141" t="s">
        <v>738</v>
      </c>
      <c r="K151" s="181">
        <f t="shared" ref="K151:AP151" ca="1" si="121">K25</f>
        <v>0</v>
      </c>
      <c r="L151" s="181">
        <f t="shared" ca="1" si="121"/>
        <v>0</v>
      </c>
      <c r="M151" s="181">
        <f t="shared" ca="1" si="121"/>
        <v>570739.17808211979</v>
      </c>
      <c r="N151" s="181">
        <f t="shared" ca="1" si="121"/>
        <v>694238.54084273742</v>
      </c>
      <c r="O151" s="181">
        <f t="shared" ca="1" si="121"/>
        <v>773111.22956116009</v>
      </c>
      <c r="P151" s="181">
        <f t="shared" ca="1" si="121"/>
        <v>829896.90062583028</v>
      </c>
      <c r="Q151" s="181">
        <f t="shared" ca="1" si="121"/>
        <v>872845.5218421407</v>
      </c>
      <c r="R151" s="181">
        <f t="shared" ca="1" si="121"/>
        <v>906090.85753989767</v>
      </c>
      <c r="S151" s="181">
        <f t="shared" ca="1" si="121"/>
        <v>932074.43399040913</v>
      </c>
      <c r="T151" s="181">
        <f t="shared" ca="1" si="121"/>
        <v>952394.02339630667</v>
      </c>
      <c r="U151" s="181">
        <f t="shared" ca="1" si="121"/>
        <v>968170.15074940771</v>
      </c>
      <c r="V151" s="181">
        <f t="shared" ca="1" si="121"/>
        <v>980227.79974543769</v>
      </c>
      <c r="W151" s="181">
        <f t="shared" ca="1" si="121"/>
        <v>989195.94135981856</v>
      </c>
      <c r="X151" s="181">
        <f t="shared" ca="1" si="121"/>
        <v>995566.41775563883</v>
      </c>
      <c r="Y151" s="181">
        <f t="shared" ca="1" si="121"/>
        <v>999731.02621913294</v>
      </c>
      <c r="Z151" s="181">
        <f t="shared" ca="1" si="121"/>
        <v>1002006.1291841287</v>
      </c>
      <c r="AA151" s="181">
        <f t="shared" ca="1" si="121"/>
        <v>1002649.7327180228</v>
      </c>
      <c r="AB151" s="181">
        <f t="shared" ca="1" si="121"/>
        <v>1001873.8024663263</v>
      </c>
      <c r="AC151" s="181">
        <f t="shared" ca="1" si="121"/>
        <v>999853.4420975449</v>
      </c>
      <c r="AD151" s="181">
        <f t="shared" ca="1" si="121"/>
        <v>996733.92663385905</v>
      </c>
      <c r="AE151" s="181">
        <f t="shared" ca="1" si="121"/>
        <v>992636.21830835368</v>
      </c>
      <c r="AF151" s="181">
        <f t="shared" ca="1" si="121"/>
        <v>987661.37470194791</v>
      </c>
      <c r="AG151" s="181">
        <f t="shared" ca="1" si="121"/>
        <v>981894.124680012</v>
      </c>
      <c r="AH151" s="181">
        <f t="shared" ca="1" si="121"/>
        <v>975405.80266850092</v>
      </c>
      <c r="AI151" s="181">
        <f t="shared" ca="1" si="121"/>
        <v>968256.77667024825</v>
      </c>
      <c r="AJ151" s="181">
        <f t="shared" ca="1" si="121"/>
        <v>960498.46882048331</v>
      </c>
      <c r="AK151" s="181">
        <f t="shared" ca="1" si="121"/>
        <v>952175.04245191743</v>
      </c>
      <c r="AL151" s="181">
        <f t="shared" ca="1" si="121"/>
        <v>943324.81243616401</v>
      </c>
      <c r="AM151" s="181">
        <f t="shared" ca="1" si="121"/>
        <v>933981.4233924438</v>
      </c>
      <c r="AN151" s="181">
        <f t="shared" ca="1" si="121"/>
        <v>924174.83154899348</v>
      </c>
      <c r="AO151" s="181">
        <f t="shared" ca="1" si="121"/>
        <v>913932.11953203927</v>
      </c>
      <c r="AP151" s="181">
        <f t="shared" ca="1" si="121"/>
        <v>903278.16843356902</v>
      </c>
      <c r="AQ151" s="181">
        <f t="shared" ref="AQ151:BV151" ca="1" si="122">AQ25</f>
        <v>892236.20770008012</v>
      </c>
      <c r="AR151" s="181">
        <f t="shared" ca="1" si="122"/>
        <v>880828.26037097257</v>
      </c>
      <c r="AS151" s="181">
        <f t="shared" ca="1" si="122"/>
        <v>869075.49875951861</v>
      </c>
      <c r="AT151" s="181">
        <f t="shared" ca="1" si="122"/>
        <v>856998.5236610272</v>
      </c>
      <c r="AU151" s="181">
        <f t="shared" ca="1" si="122"/>
        <v>844617.57848719251</v>
      </c>
      <c r="AV151" s="181">
        <f t="shared" ca="1" si="122"/>
        <v>831952.7082887335</v>
      </c>
      <c r="AW151" s="181">
        <f t="shared" ca="1" si="122"/>
        <v>819023.87238767615</v>
      </c>
      <c r="AX151" s="181">
        <f t="shared" ca="1" si="122"/>
        <v>805851.0182579807</v>
      </c>
      <c r="AY151" s="198">
        <f t="shared" ca="1" si="122"/>
        <v>1571307.3339781412</v>
      </c>
      <c r="AZ151" s="181">
        <f t="shared" ca="1" si="122"/>
        <v>0</v>
      </c>
      <c r="BA151" s="181">
        <f t="shared" ca="1" si="122"/>
        <v>0</v>
      </c>
      <c r="BB151" s="181">
        <f t="shared" ca="1" si="122"/>
        <v>0</v>
      </c>
      <c r="BC151" s="181">
        <f t="shared" ca="1" si="122"/>
        <v>0</v>
      </c>
      <c r="BD151" s="181">
        <f t="shared" ca="1" si="122"/>
        <v>0</v>
      </c>
      <c r="BE151" s="181">
        <f t="shared" ca="1" si="122"/>
        <v>0</v>
      </c>
      <c r="BF151" s="181">
        <f t="shared" ca="1" si="122"/>
        <v>0</v>
      </c>
      <c r="BG151" s="181">
        <f t="shared" ca="1" si="122"/>
        <v>0</v>
      </c>
      <c r="BH151" s="181">
        <f t="shared" ca="1" si="122"/>
        <v>0</v>
      </c>
      <c r="BI151" s="181">
        <f t="shared" ca="1" si="122"/>
        <v>0</v>
      </c>
      <c r="BJ151" s="181">
        <f t="shared" ca="1" si="122"/>
        <v>0</v>
      </c>
      <c r="BK151" s="181">
        <f t="shared" ca="1" si="122"/>
        <v>0</v>
      </c>
      <c r="BL151" s="181">
        <f t="shared" ca="1" si="122"/>
        <v>0</v>
      </c>
      <c r="BM151" s="181">
        <f t="shared" ca="1" si="122"/>
        <v>0</v>
      </c>
      <c r="BN151" s="181">
        <f t="shared" ca="1" si="122"/>
        <v>0</v>
      </c>
      <c r="BO151" s="181">
        <f t="shared" ca="1" si="122"/>
        <v>0</v>
      </c>
      <c r="BP151" s="181">
        <f t="shared" ca="1" si="122"/>
        <v>0</v>
      </c>
      <c r="BQ151" s="181">
        <f t="shared" ca="1" si="122"/>
        <v>0</v>
      </c>
      <c r="BR151" s="181">
        <f t="shared" ca="1" si="122"/>
        <v>0</v>
      </c>
      <c r="BS151" s="181">
        <f t="shared" ca="1" si="122"/>
        <v>0</v>
      </c>
      <c r="BT151" s="181">
        <f t="shared" ca="1" si="122"/>
        <v>0</v>
      </c>
      <c r="BU151" s="181">
        <f t="shared" ca="1" si="122"/>
        <v>0</v>
      </c>
      <c r="BV151" s="181">
        <f t="shared" ca="1" si="122"/>
        <v>0</v>
      </c>
      <c r="BW151" s="181">
        <f t="shared" ref="BW151:DB151" ca="1" si="123">BW25</f>
        <v>0</v>
      </c>
      <c r="BX151" s="181">
        <f t="shared" ca="1" si="123"/>
        <v>0</v>
      </c>
      <c r="BY151" s="181">
        <f t="shared" ca="1" si="123"/>
        <v>0</v>
      </c>
      <c r="BZ151" s="181">
        <f t="shared" ca="1" si="123"/>
        <v>0</v>
      </c>
      <c r="CA151" s="181">
        <f t="shared" ca="1" si="123"/>
        <v>0</v>
      </c>
      <c r="CB151" s="181">
        <f t="shared" ca="1" si="123"/>
        <v>0</v>
      </c>
      <c r="CC151" s="181">
        <f t="shared" ca="1" si="123"/>
        <v>0</v>
      </c>
      <c r="CD151" s="181">
        <f t="shared" ca="1" si="123"/>
        <v>0</v>
      </c>
      <c r="CE151" s="181">
        <f t="shared" ca="1" si="123"/>
        <v>0</v>
      </c>
      <c r="CF151" s="181">
        <f t="shared" ca="1" si="123"/>
        <v>0</v>
      </c>
      <c r="CG151" s="181">
        <f t="shared" ca="1" si="123"/>
        <v>0</v>
      </c>
      <c r="CH151" s="181">
        <f t="shared" ca="1" si="123"/>
        <v>0</v>
      </c>
      <c r="CI151" s="181">
        <f t="shared" ca="1" si="123"/>
        <v>0</v>
      </c>
      <c r="CJ151" s="181">
        <f t="shared" ca="1" si="123"/>
        <v>0</v>
      </c>
      <c r="CK151" s="181">
        <f t="shared" ca="1" si="123"/>
        <v>0</v>
      </c>
      <c r="CL151" s="181">
        <f t="shared" ca="1" si="123"/>
        <v>0</v>
      </c>
      <c r="CM151" s="181">
        <f t="shared" ca="1" si="123"/>
        <v>0</v>
      </c>
      <c r="CN151" s="181">
        <f t="shared" ca="1" si="123"/>
        <v>0</v>
      </c>
      <c r="CO151" s="181">
        <f t="shared" ca="1" si="123"/>
        <v>0</v>
      </c>
      <c r="CP151" s="181">
        <f t="shared" ca="1" si="123"/>
        <v>0</v>
      </c>
      <c r="CQ151" s="181">
        <f t="shared" ca="1" si="123"/>
        <v>0</v>
      </c>
      <c r="CR151" s="181">
        <f t="shared" ca="1" si="123"/>
        <v>0</v>
      </c>
      <c r="CS151" s="181">
        <f t="shared" ca="1" si="123"/>
        <v>0</v>
      </c>
      <c r="CT151" s="181">
        <f t="shared" ca="1" si="123"/>
        <v>0</v>
      </c>
      <c r="CU151" s="181">
        <f t="shared" ca="1" si="123"/>
        <v>0</v>
      </c>
      <c r="CV151" s="181">
        <f t="shared" ca="1" si="123"/>
        <v>0</v>
      </c>
      <c r="CW151" s="181">
        <f t="shared" ca="1" si="123"/>
        <v>0</v>
      </c>
      <c r="CX151" s="181">
        <f t="shared" ca="1" si="123"/>
        <v>0</v>
      </c>
      <c r="CY151" s="181">
        <f t="shared" ca="1" si="123"/>
        <v>0</v>
      </c>
      <c r="CZ151" s="181">
        <f t="shared" ca="1" si="123"/>
        <v>0</v>
      </c>
      <c r="DA151" s="181">
        <f t="shared" ca="1" si="123"/>
        <v>0</v>
      </c>
      <c r="DB151" s="181">
        <f t="shared" ca="1" si="123"/>
        <v>0</v>
      </c>
      <c r="DC151" s="181">
        <f t="shared" ref="DC151:DU151" ca="1" si="124">DC25</f>
        <v>0</v>
      </c>
      <c r="DD151" s="181">
        <f t="shared" ca="1" si="124"/>
        <v>0</v>
      </c>
      <c r="DE151" s="181">
        <f t="shared" ca="1" si="124"/>
        <v>0</v>
      </c>
      <c r="DF151" s="181">
        <f t="shared" ca="1" si="124"/>
        <v>0</v>
      </c>
      <c r="DG151" s="181">
        <f t="shared" ca="1" si="124"/>
        <v>0</v>
      </c>
      <c r="DH151" s="181">
        <f t="shared" ca="1" si="124"/>
        <v>0</v>
      </c>
      <c r="DI151" s="181">
        <f t="shared" ca="1" si="124"/>
        <v>0</v>
      </c>
      <c r="DJ151" s="181">
        <f t="shared" ca="1" si="124"/>
        <v>0</v>
      </c>
      <c r="DK151" s="181">
        <f t="shared" ca="1" si="124"/>
        <v>0</v>
      </c>
      <c r="DL151" s="181">
        <f t="shared" ca="1" si="124"/>
        <v>0</v>
      </c>
      <c r="DM151" s="181">
        <f t="shared" ca="1" si="124"/>
        <v>0</v>
      </c>
      <c r="DN151" s="181">
        <f t="shared" ca="1" si="124"/>
        <v>0</v>
      </c>
      <c r="DO151" s="181">
        <f t="shared" ca="1" si="124"/>
        <v>0</v>
      </c>
      <c r="DP151" s="181">
        <f t="shared" ca="1" si="124"/>
        <v>0</v>
      </c>
      <c r="DQ151" s="181">
        <f t="shared" ca="1" si="124"/>
        <v>0</v>
      </c>
      <c r="DR151" s="181">
        <f t="shared" ca="1" si="124"/>
        <v>0</v>
      </c>
      <c r="DS151" s="181">
        <f t="shared" ca="1" si="124"/>
        <v>0</v>
      </c>
      <c r="DT151" s="181">
        <f t="shared" ca="1" si="124"/>
        <v>0</v>
      </c>
      <c r="DU151" s="181">
        <f t="shared" ca="1" si="124"/>
        <v>0</v>
      </c>
    </row>
    <row r="152" spans="1:125" x14ac:dyDescent="0.3">
      <c r="D152" s="141" t="s">
        <v>604</v>
      </c>
      <c r="K152" s="181">
        <f t="shared" ref="K152:AP152" si="125">K167+K199+K216</f>
        <v>0</v>
      </c>
      <c r="L152" s="181">
        <f t="shared" ca="1" si="125"/>
        <v>0</v>
      </c>
      <c r="M152" s="181">
        <f t="shared" ca="1" si="125"/>
        <v>0</v>
      </c>
      <c r="N152" s="181">
        <f t="shared" ca="1" si="125"/>
        <v>0</v>
      </c>
      <c r="O152" s="181">
        <f t="shared" ca="1" si="125"/>
        <v>0</v>
      </c>
      <c r="P152" s="181">
        <f t="shared" ca="1" si="125"/>
        <v>0</v>
      </c>
      <c r="Q152" s="181">
        <f t="shared" ca="1" si="125"/>
        <v>0</v>
      </c>
      <c r="R152" s="181">
        <f t="shared" ca="1" si="125"/>
        <v>0</v>
      </c>
      <c r="S152" s="181">
        <f t="shared" ca="1" si="125"/>
        <v>0</v>
      </c>
      <c r="T152" s="181">
        <f t="shared" ca="1" si="125"/>
        <v>0</v>
      </c>
      <c r="U152" s="181">
        <f t="shared" ca="1" si="125"/>
        <v>0</v>
      </c>
      <c r="V152" s="181">
        <f t="shared" ca="1" si="125"/>
        <v>0</v>
      </c>
      <c r="W152" s="181">
        <f t="shared" ca="1" si="125"/>
        <v>0</v>
      </c>
      <c r="X152" s="181">
        <f t="shared" ca="1" si="125"/>
        <v>0</v>
      </c>
      <c r="Y152" s="181">
        <f t="shared" ca="1" si="125"/>
        <v>0</v>
      </c>
      <c r="Z152" s="181">
        <f t="shared" ca="1" si="125"/>
        <v>0</v>
      </c>
      <c r="AA152" s="181">
        <f t="shared" ca="1" si="125"/>
        <v>0</v>
      </c>
      <c r="AB152" s="181">
        <f t="shared" ca="1" si="125"/>
        <v>0</v>
      </c>
      <c r="AC152" s="181">
        <f t="shared" ca="1" si="125"/>
        <v>0</v>
      </c>
      <c r="AD152" s="181">
        <f t="shared" ca="1" si="125"/>
        <v>0</v>
      </c>
      <c r="AE152" s="181">
        <f t="shared" ca="1" si="125"/>
        <v>0</v>
      </c>
      <c r="AF152" s="181">
        <f t="shared" ca="1" si="125"/>
        <v>0</v>
      </c>
      <c r="AG152" s="181">
        <f t="shared" ca="1" si="125"/>
        <v>0</v>
      </c>
      <c r="AH152" s="181">
        <f t="shared" ca="1" si="125"/>
        <v>0</v>
      </c>
      <c r="AI152" s="181">
        <f t="shared" ca="1" si="125"/>
        <v>0</v>
      </c>
      <c r="AJ152" s="181">
        <f t="shared" ca="1" si="125"/>
        <v>0</v>
      </c>
      <c r="AK152" s="181">
        <f t="shared" ca="1" si="125"/>
        <v>0</v>
      </c>
      <c r="AL152" s="181">
        <f t="shared" ca="1" si="125"/>
        <v>0</v>
      </c>
      <c r="AM152" s="181">
        <f t="shared" ca="1" si="125"/>
        <v>0</v>
      </c>
      <c r="AN152" s="181">
        <f t="shared" ca="1" si="125"/>
        <v>0</v>
      </c>
      <c r="AO152" s="181">
        <f t="shared" ca="1" si="125"/>
        <v>0</v>
      </c>
      <c r="AP152" s="181">
        <f t="shared" ca="1" si="125"/>
        <v>0</v>
      </c>
      <c r="AQ152" s="181">
        <f t="shared" ref="AQ152:BV152" ca="1" si="126">AQ167+AQ199+AQ216</f>
        <v>0</v>
      </c>
      <c r="AR152" s="181">
        <f t="shared" ca="1" si="126"/>
        <v>0</v>
      </c>
      <c r="AS152" s="181">
        <f t="shared" ca="1" si="126"/>
        <v>0</v>
      </c>
      <c r="AT152" s="181">
        <f t="shared" ca="1" si="126"/>
        <v>0</v>
      </c>
      <c r="AU152" s="181">
        <f t="shared" ca="1" si="126"/>
        <v>0</v>
      </c>
      <c r="AV152" s="181">
        <f t="shared" ca="1" si="126"/>
        <v>0</v>
      </c>
      <c r="AW152" s="181">
        <f t="shared" ca="1" si="126"/>
        <v>0</v>
      </c>
      <c r="AX152" s="181">
        <f t="shared" ca="1" si="126"/>
        <v>0</v>
      </c>
      <c r="AY152" s="198">
        <f t="shared" ca="1" si="126"/>
        <v>0</v>
      </c>
      <c r="AZ152" s="181">
        <f t="shared" ca="1" si="126"/>
        <v>0</v>
      </c>
      <c r="BA152" s="181">
        <f t="shared" ca="1" si="126"/>
        <v>0</v>
      </c>
      <c r="BB152" s="181">
        <f t="shared" ca="1" si="126"/>
        <v>0</v>
      </c>
      <c r="BC152" s="181">
        <f t="shared" ca="1" si="126"/>
        <v>0</v>
      </c>
      <c r="BD152" s="181">
        <f t="shared" ca="1" si="126"/>
        <v>0</v>
      </c>
      <c r="BE152" s="181">
        <f t="shared" ca="1" si="126"/>
        <v>0</v>
      </c>
      <c r="BF152" s="181">
        <f t="shared" ca="1" si="126"/>
        <v>0</v>
      </c>
      <c r="BG152" s="181">
        <f t="shared" ca="1" si="126"/>
        <v>0</v>
      </c>
      <c r="BH152" s="181">
        <f t="shared" ca="1" si="126"/>
        <v>0</v>
      </c>
      <c r="BI152" s="181">
        <f t="shared" ca="1" si="126"/>
        <v>0</v>
      </c>
      <c r="BJ152" s="181">
        <f t="shared" ca="1" si="126"/>
        <v>0</v>
      </c>
      <c r="BK152" s="181">
        <f t="shared" ca="1" si="126"/>
        <v>0</v>
      </c>
      <c r="BL152" s="181">
        <f t="shared" ca="1" si="126"/>
        <v>0</v>
      </c>
      <c r="BM152" s="181">
        <f t="shared" ca="1" si="126"/>
        <v>0</v>
      </c>
      <c r="BN152" s="181">
        <f t="shared" ca="1" si="126"/>
        <v>0</v>
      </c>
      <c r="BO152" s="181">
        <f t="shared" ca="1" si="126"/>
        <v>0</v>
      </c>
      <c r="BP152" s="181">
        <f t="shared" ca="1" si="126"/>
        <v>0</v>
      </c>
      <c r="BQ152" s="181">
        <f t="shared" ca="1" si="126"/>
        <v>0</v>
      </c>
      <c r="BR152" s="181">
        <f t="shared" ca="1" si="126"/>
        <v>0</v>
      </c>
      <c r="BS152" s="181">
        <f t="shared" ca="1" si="126"/>
        <v>0</v>
      </c>
      <c r="BT152" s="181">
        <f t="shared" ca="1" si="126"/>
        <v>0</v>
      </c>
      <c r="BU152" s="181">
        <f t="shared" ca="1" si="126"/>
        <v>0</v>
      </c>
      <c r="BV152" s="181">
        <f t="shared" ca="1" si="126"/>
        <v>0</v>
      </c>
      <c r="BW152" s="181">
        <f t="shared" ref="BW152:DB152" ca="1" si="127">BW167+BW199+BW216</f>
        <v>0</v>
      </c>
      <c r="BX152" s="181">
        <f t="shared" ca="1" si="127"/>
        <v>0</v>
      </c>
      <c r="BY152" s="181">
        <f t="shared" ca="1" si="127"/>
        <v>0</v>
      </c>
      <c r="BZ152" s="181">
        <f t="shared" ca="1" si="127"/>
        <v>0</v>
      </c>
      <c r="CA152" s="181">
        <f t="shared" ca="1" si="127"/>
        <v>0</v>
      </c>
      <c r="CB152" s="181">
        <f t="shared" ca="1" si="127"/>
        <v>0</v>
      </c>
      <c r="CC152" s="181">
        <f t="shared" ca="1" si="127"/>
        <v>0</v>
      </c>
      <c r="CD152" s="181">
        <f t="shared" ca="1" si="127"/>
        <v>0</v>
      </c>
      <c r="CE152" s="181">
        <f t="shared" ca="1" si="127"/>
        <v>0</v>
      </c>
      <c r="CF152" s="181">
        <f t="shared" ca="1" si="127"/>
        <v>0</v>
      </c>
      <c r="CG152" s="181">
        <f t="shared" ca="1" si="127"/>
        <v>0</v>
      </c>
      <c r="CH152" s="181">
        <f t="shared" ca="1" si="127"/>
        <v>0</v>
      </c>
      <c r="CI152" s="181">
        <f t="shared" ca="1" si="127"/>
        <v>0</v>
      </c>
      <c r="CJ152" s="181">
        <f t="shared" ca="1" si="127"/>
        <v>0</v>
      </c>
      <c r="CK152" s="181">
        <f t="shared" ca="1" si="127"/>
        <v>0</v>
      </c>
      <c r="CL152" s="181">
        <f t="shared" ca="1" si="127"/>
        <v>0</v>
      </c>
      <c r="CM152" s="181">
        <f t="shared" ca="1" si="127"/>
        <v>0</v>
      </c>
      <c r="CN152" s="181">
        <f t="shared" ca="1" si="127"/>
        <v>0</v>
      </c>
      <c r="CO152" s="181">
        <f t="shared" ca="1" si="127"/>
        <v>0</v>
      </c>
      <c r="CP152" s="181">
        <f t="shared" ca="1" si="127"/>
        <v>0</v>
      </c>
      <c r="CQ152" s="181">
        <f t="shared" ca="1" si="127"/>
        <v>0</v>
      </c>
      <c r="CR152" s="181">
        <f t="shared" ca="1" si="127"/>
        <v>0</v>
      </c>
      <c r="CS152" s="181">
        <f t="shared" ca="1" si="127"/>
        <v>0</v>
      </c>
      <c r="CT152" s="181">
        <f t="shared" ca="1" si="127"/>
        <v>0</v>
      </c>
      <c r="CU152" s="181">
        <f t="shared" ca="1" si="127"/>
        <v>0</v>
      </c>
      <c r="CV152" s="181">
        <f t="shared" ca="1" si="127"/>
        <v>0</v>
      </c>
      <c r="CW152" s="181">
        <f t="shared" ca="1" si="127"/>
        <v>0</v>
      </c>
      <c r="CX152" s="181">
        <f t="shared" ca="1" si="127"/>
        <v>0</v>
      </c>
      <c r="CY152" s="181">
        <f t="shared" ca="1" si="127"/>
        <v>0</v>
      </c>
      <c r="CZ152" s="181">
        <f t="shared" ca="1" si="127"/>
        <v>0</v>
      </c>
      <c r="DA152" s="181">
        <f t="shared" ca="1" si="127"/>
        <v>0</v>
      </c>
      <c r="DB152" s="181">
        <f t="shared" ca="1" si="127"/>
        <v>0</v>
      </c>
      <c r="DC152" s="181">
        <f t="shared" ref="DC152:DU152" ca="1" si="128">DC167+DC199+DC216</f>
        <v>0</v>
      </c>
      <c r="DD152" s="181">
        <f t="shared" ca="1" si="128"/>
        <v>0</v>
      </c>
      <c r="DE152" s="181">
        <f t="shared" ca="1" si="128"/>
        <v>0</v>
      </c>
      <c r="DF152" s="181">
        <f t="shared" ca="1" si="128"/>
        <v>0</v>
      </c>
      <c r="DG152" s="181">
        <f t="shared" ca="1" si="128"/>
        <v>0</v>
      </c>
      <c r="DH152" s="181">
        <f t="shared" ca="1" si="128"/>
        <v>0</v>
      </c>
      <c r="DI152" s="181">
        <f t="shared" ca="1" si="128"/>
        <v>0</v>
      </c>
      <c r="DJ152" s="181">
        <f t="shared" ca="1" si="128"/>
        <v>0</v>
      </c>
      <c r="DK152" s="181">
        <f t="shared" ca="1" si="128"/>
        <v>0</v>
      </c>
      <c r="DL152" s="181">
        <f t="shared" ca="1" si="128"/>
        <v>0</v>
      </c>
      <c r="DM152" s="181">
        <f t="shared" ca="1" si="128"/>
        <v>0</v>
      </c>
      <c r="DN152" s="181">
        <f t="shared" ca="1" si="128"/>
        <v>0</v>
      </c>
      <c r="DO152" s="181">
        <f t="shared" ca="1" si="128"/>
        <v>0</v>
      </c>
      <c r="DP152" s="181">
        <f t="shared" ca="1" si="128"/>
        <v>0</v>
      </c>
      <c r="DQ152" s="181">
        <f t="shared" ca="1" si="128"/>
        <v>0</v>
      </c>
      <c r="DR152" s="181">
        <f t="shared" ca="1" si="128"/>
        <v>0</v>
      </c>
      <c r="DS152" s="181">
        <f t="shared" ca="1" si="128"/>
        <v>0</v>
      </c>
      <c r="DT152" s="181">
        <f t="shared" ca="1" si="128"/>
        <v>0</v>
      </c>
      <c r="DU152" s="181">
        <f t="shared" ca="1" si="128"/>
        <v>0</v>
      </c>
    </row>
    <row r="153" spans="1:125" x14ac:dyDescent="0.3">
      <c r="D153" s="141" t="s">
        <v>368</v>
      </c>
      <c r="K153" s="181">
        <f ca="1">K222</f>
        <v>0</v>
      </c>
      <c r="L153" s="181">
        <f t="shared" ref="L153:BW153" ca="1" si="129">L222</f>
        <v>0</v>
      </c>
      <c r="M153" s="181">
        <f t="shared" ca="1" si="129"/>
        <v>0</v>
      </c>
      <c r="N153" s="181">
        <f t="shared" ca="1" si="129"/>
        <v>0</v>
      </c>
      <c r="O153" s="181">
        <f t="shared" ca="1" si="129"/>
        <v>0</v>
      </c>
      <c r="P153" s="181">
        <f t="shared" ca="1" si="129"/>
        <v>0</v>
      </c>
      <c r="Q153" s="181">
        <f t="shared" ca="1" si="129"/>
        <v>0</v>
      </c>
      <c r="R153" s="181">
        <f t="shared" ca="1" si="129"/>
        <v>0</v>
      </c>
      <c r="S153" s="181">
        <f t="shared" ca="1" si="129"/>
        <v>0</v>
      </c>
      <c r="T153" s="181">
        <f t="shared" ca="1" si="129"/>
        <v>0</v>
      </c>
      <c r="U153" s="181">
        <f t="shared" ca="1" si="129"/>
        <v>0</v>
      </c>
      <c r="V153" s="181">
        <f t="shared" ca="1" si="129"/>
        <v>0</v>
      </c>
      <c r="W153" s="181">
        <f t="shared" ca="1" si="129"/>
        <v>0</v>
      </c>
      <c r="X153" s="181">
        <f t="shared" ca="1" si="129"/>
        <v>0</v>
      </c>
      <c r="Y153" s="181">
        <f t="shared" ca="1" si="129"/>
        <v>0</v>
      </c>
      <c r="Z153" s="181">
        <f t="shared" ca="1" si="129"/>
        <v>0</v>
      </c>
      <c r="AA153" s="181">
        <f t="shared" ca="1" si="129"/>
        <v>0</v>
      </c>
      <c r="AB153" s="181">
        <f t="shared" ca="1" si="129"/>
        <v>0</v>
      </c>
      <c r="AC153" s="181">
        <f t="shared" ca="1" si="129"/>
        <v>0</v>
      </c>
      <c r="AD153" s="181">
        <f t="shared" ca="1" si="129"/>
        <v>0</v>
      </c>
      <c r="AE153" s="181">
        <f t="shared" ca="1" si="129"/>
        <v>0</v>
      </c>
      <c r="AF153" s="181">
        <f t="shared" ca="1" si="129"/>
        <v>0</v>
      </c>
      <c r="AG153" s="181">
        <f t="shared" ca="1" si="129"/>
        <v>0</v>
      </c>
      <c r="AH153" s="181">
        <f t="shared" ca="1" si="129"/>
        <v>0</v>
      </c>
      <c r="AI153" s="181">
        <f t="shared" ca="1" si="129"/>
        <v>0</v>
      </c>
      <c r="AJ153" s="181">
        <f t="shared" ca="1" si="129"/>
        <v>0</v>
      </c>
      <c r="AK153" s="181">
        <f t="shared" ca="1" si="129"/>
        <v>0</v>
      </c>
      <c r="AL153" s="181">
        <f t="shared" ca="1" si="129"/>
        <v>0</v>
      </c>
      <c r="AM153" s="181">
        <f t="shared" ca="1" si="129"/>
        <v>0</v>
      </c>
      <c r="AN153" s="181">
        <f t="shared" ca="1" si="129"/>
        <v>0</v>
      </c>
      <c r="AO153" s="181">
        <f t="shared" ca="1" si="129"/>
        <v>0</v>
      </c>
      <c r="AP153" s="181">
        <f t="shared" ca="1" si="129"/>
        <v>0</v>
      </c>
      <c r="AQ153" s="181">
        <f t="shared" ca="1" si="129"/>
        <v>0</v>
      </c>
      <c r="AR153" s="181">
        <f t="shared" ca="1" si="129"/>
        <v>0</v>
      </c>
      <c r="AS153" s="181">
        <f t="shared" ca="1" si="129"/>
        <v>0</v>
      </c>
      <c r="AT153" s="181">
        <f t="shared" ca="1" si="129"/>
        <v>0</v>
      </c>
      <c r="AU153" s="181">
        <f t="shared" ca="1" si="129"/>
        <v>0</v>
      </c>
      <c r="AV153" s="181">
        <f t="shared" ca="1" si="129"/>
        <v>0</v>
      </c>
      <c r="AW153" s="181">
        <f t="shared" ca="1" si="129"/>
        <v>0</v>
      </c>
      <c r="AX153" s="181">
        <f t="shared" ca="1" si="129"/>
        <v>0</v>
      </c>
      <c r="AY153" s="198">
        <f t="shared" ca="1" si="129"/>
        <v>0</v>
      </c>
      <c r="AZ153" s="181">
        <f t="shared" ca="1" si="129"/>
        <v>0</v>
      </c>
      <c r="BA153" s="181">
        <f t="shared" ca="1" si="129"/>
        <v>0</v>
      </c>
      <c r="BB153" s="181">
        <f t="shared" ca="1" si="129"/>
        <v>0</v>
      </c>
      <c r="BC153" s="181">
        <f t="shared" ca="1" si="129"/>
        <v>0</v>
      </c>
      <c r="BD153" s="181">
        <f t="shared" ca="1" si="129"/>
        <v>0</v>
      </c>
      <c r="BE153" s="181">
        <f t="shared" ca="1" si="129"/>
        <v>0</v>
      </c>
      <c r="BF153" s="181">
        <f t="shared" ca="1" si="129"/>
        <v>0</v>
      </c>
      <c r="BG153" s="181">
        <f t="shared" ca="1" si="129"/>
        <v>0</v>
      </c>
      <c r="BH153" s="181">
        <f t="shared" ca="1" si="129"/>
        <v>0</v>
      </c>
      <c r="BI153" s="181">
        <f t="shared" ca="1" si="129"/>
        <v>0</v>
      </c>
      <c r="BJ153" s="181">
        <f t="shared" ca="1" si="129"/>
        <v>0</v>
      </c>
      <c r="BK153" s="181">
        <f t="shared" ca="1" si="129"/>
        <v>0</v>
      </c>
      <c r="BL153" s="181">
        <f t="shared" ca="1" si="129"/>
        <v>0</v>
      </c>
      <c r="BM153" s="181">
        <f t="shared" ca="1" si="129"/>
        <v>0</v>
      </c>
      <c r="BN153" s="181">
        <f t="shared" ca="1" si="129"/>
        <v>0</v>
      </c>
      <c r="BO153" s="181">
        <f t="shared" ca="1" si="129"/>
        <v>0</v>
      </c>
      <c r="BP153" s="181">
        <f t="shared" ca="1" si="129"/>
        <v>0</v>
      </c>
      <c r="BQ153" s="181">
        <f t="shared" ca="1" si="129"/>
        <v>0</v>
      </c>
      <c r="BR153" s="181">
        <f t="shared" ca="1" si="129"/>
        <v>0</v>
      </c>
      <c r="BS153" s="181">
        <f t="shared" ca="1" si="129"/>
        <v>0</v>
      </c>
      <c r="BT153" s="181">
        <f t="shared" ca="1" si="129"/>
        <v>0</v>
      </c>
      <c r="BU153" s="181">
        <f t="shared" ca="1" si="129"/>
        <v>0</v>
      </c>
      <c r="BV153" s="181">
        <f t="shared" ca="1" si="129"/>
        <v>0</v>
      </c>
      <c r="BW153" s="181">
        <f t="shared" ca="1" si="129"/>
        <v>0</v>
      </c>
      <c r="BX153" s="181">
        <f t="shared" ref="BX153:DU153" ca="1" si="130">BX222</f>
        <v>0</v>
      </c>
      <c r="BY153" s="181">
        <f t="shared" ca="1" si="130"/>
        <v>0</v>
      </c>
      <c r="BZ153" s="181">
        <f t="shared" ca="1" si="130"/>
        <v>0</v>
      </c>
      <c r="CA153" s="181">
        <f t="shared" ca="1" si="130"/>
        <v>0</v>
      </c>
      <c r="CB153" s="181">
        <f t="shared" ca="1" si="130"/>
        <v>0</v>
      </c>
      <c r="CC153" s="181">
        <f t="shared" ca="1" si="130"/>
        <v>0</v>
      </c>
      <c r="CD153" s="181">
        <f t="shared" ca="1" si="130"/>
        <v>0</v>
      </c>
      <c r="CE153" s="181">
        <f t="shared" ca="1" si="130"/>
        <v>0</v>
      </c>
      <c r="CF153" s="181">
        <f t="shared" ca="1" si="130"/>
        <v>0</v>
      </c>
      <c r="CG153" s="181">
        <f t="shared" ca="1" si="130"/>
        <v>0</v>
      </c>
      <c r="CH153" s="181">
        <f t="shared" ca="1" si="130"/>
        <v>0</v>
      </c>
      <c r="CI153" s="181">
        <f t="shared" ca="1" si="130"/>
        <v>0</v>
      </c>
      <c r="CJ153" s="181">
        <f t="shared" ca="1" si="130"/>
        <v>0</v>
      </c>
      <c r="CK153" s="181">
        <f t="shared" ca="1" si="130"/>
        <v>0</v>
      </c>
      <c r="CL153" s="181">
        <f t="shared" ca="1" si="130"/>
        <v>0</v>
      </c>
      <c r="CM153" s="181">
        <f t="shared" ca="1" si="130"/>
        <v>0</v>
      </c>
      <c r="CN153" s="181">
        <f t="shared" ca="1" si="130"/>
        <v>0</v>
      </c>
      <c r="CO153" s="181">
        <f t="shared" ca="1" si="130"/>
        <v>0</v>
      </c>
      <c r="CP153" s="181">
        <f t="shared" ca="1" si="130"/>
        <v>0</v>
      </c>
      <c r="CQ153" s="181">
        <f t="shared" ca="1" si="130"/>
        <v>0</v>
      </c>
      <c r="CR153" s="181">
        <f t="shared" ca="1" si="130"/>
        <v>0</v>
      </c>
      <c r="CS153" s="181">
        <f t="shared" ca="1" si="130"/>
        <v>0</v>
      </c>
      <c r="CT153" s="181">
        <f t="shared" ca="1" si="130"/>
        <v>0</v>
      </c>
      <c r="CU153" s="181">
        <f t="shared" ca="1" si="130"/>
        <v>0</v>
      </c>
      <c r="CV153" s="181">
        <f t="shared" ca="1" si="130"/>
        <v>0</v>
      </c>
      <c r="CW153" s="181">
        <f t="shared" ca="1" si="130"/>
        <v>0</v>
      </c>
      <c r="CX153" s="181">
        <f t="shared" ca="1" si="130"/>
        <v>0</v>
      </c>
      <c r="CY153" s="181">
        <f t="shared" ca="1" si="130"/>
        <v>0</v>
      </c>
      <c r="CZ153" s="181">
        <f t="shared" ca="1" si="130"/>
        <v>0</v>
      </c>
      <c r="DA153" s="181">
        <f t="shared" ca="1" si="130"/>
        <v>0</v>
      </c>
      <c r="DB153" s="181">
        <f t="shared" ca="1" si="130"/>
        <v>0</v>
      </c>
      <c r="DC153" s="181">
        <f t="shared" ca="1" si="130"/>
        <v>0</v>
      </c>
      <c r="DD153" s="181">
        <f t="shared" ca="1" si="130"/>
        <v>0</v>
      </c>
      <c r="DE153" s="181">
        <f t="shared" ca="1" si="130"/>
        <v>0</v>
      </c>
      <c r="DF153" s="181">
        <f t="shared" ca="1" si="130"/>
        <v>0</v>
      </c>
      <c r="DG153" s="181">
        <f t="shared" ca="1" si="130"/>
        <v>0</v>
      </c>
      <c r="DH153" s="181">
        <f t="shared" ca="1" si="130"/>
        <v>0</v>
      </c>
      <c r="DI153" s="181">
        <f t="shared" ca="1" si="130"/>
        <v>0</v>
      </c>
      <c r="DJ153" s="181">
        <f t="shared" ca="1" si="130"/>
        <v>0</v>
      </c>
      <c r="DK153" s="181">
        <f t="shared" ca="1" si="130"/>
        <v>0</v>
      </c>
      <c r="DL153" s="181">
        <f t="shared" ca="1" si="130"/>
        <v>0</v>
      </c>
      <c r="DM153" s="181">
        <f t="shared" ca="1" si="130"/>
        <v>0</v>
      </c>
      <c r="DN153" s="181">
        <f t="shared" ca="1" si="130"/>
        <v>0</v>
      </c>
      <c r="DO153" s="181">
        <f t="shared" ca="1" si="130"/>
        <v>0</v>
      </c>
      <c r="DP153" s="181">
        <f t="shared" ca="1" si="130"/>
        <v>0</v>
      </c>
      <c r="DQ153" s="181">
        <f t="shared" ca="1" si="130"/>
        <v>0</v>
      </c>
      <c r="DR153" s="181">
        <f t="shared" ca="1" si="130"/>
        <v>0</v>
      </c>
      <c r="DS153" s="181">
        <f t="shared" ca="1" si="130"/>
        <v>0</v>
      </c>
      <c r="DT153" s="181">
        <f t="shared" ca="1" si="130"/>
        <v>0</v>
      </c>
      <c r="DU153" s="181">
        <f t="shared" ca="1" si="130"/>
        <v>0</v>
      </c>
    </row>
    <row r="154" spans="1:125" x14ac:dyDescent="0.3">
      <c r="D154" s="141" t="s">
        <v>778</v>
      </c>
      <c r="E154" s="127" t="s">
        <v>369</v>
      </c>
      <c r="F154" s="129">
        <f ca="1">I135</f>
        <v>0</v>
      </c>
      <c r="K154" s="181">
        <f t="shared" ref="K154:AP154" ca="1" si="131">$F$154*K14</f>
        <v>0</v>
      </c>
      <c r="L154" s="181">
        <f t="shared" ca="1" si="131"/>
        <v>0</v>
      </c>
      <c r="M154" s="181">
        <f t="shared" ca="1" si="131"/>
        <v>0</v>
      </c>
      <c r="N154" s="181">
        <f t="shared" ca="1" si="131"/>
        <v>0</v>
      </c>
      <c r="O154" s="181">
        <f t="shared" ca="1" si="131"/>
        <v>0</v>
      </c>
      <c r="P154" s="181">
        <f t="shared" ca="1" si="131"/>
        <v>0</v>
      </c>
      <c r="Q154" s="181">
        <f t="shared" ca="1" si="131"/>
        <v>0</v>
      </c>
      <c r="R154" s="181">
        <f t="shared" ca="1" si="131"/>
        <v>0</v>
      </c>
      <c r="S154" s="181">
        <f t="shared" ca="1" si="131"/>
        <v>0</v>
      </c>
      <c r="T154" s="181">
        <f t="shared" ca="1" si="131"/>
        <v>0</v>
      </c>
      <c r="U154" s="181">
        <f t="shared" ca="1" si="131"/>
        <v>0</v>
      </c>
      <c r="V154" s="181">
        <f t="shared" ca="1" si="131"/>
        <v>0</v>
      </c>
      <c r="W154" s="181">
        <f t="shared" ca="1" si="131"/>
        <v>0</v>
      </c>
      <c r="X154" s="181">
        <f t="shared" ca="1" si="131"/>
        <v>0</v>
      </c>
      <c r="Y154" s="181">
        <f t="shared" ca="1" si="131"/>
        <v>0</v>
      </c>
      <c r="Z154" s="181">
        <f t="shared" ca="1" si="131"/>
        <v>0</v>
      </c>
      <c r="AA154" s="181">
        <f t="shared" ca="1" si="131"/>
        <v>0</v>
      </c>
      <c r="AB154" s="181">
        <f t="shared" ca="1" si="131"/>
        <v>0</v>
      </c>
      <c r="AC154" s="181">
        <f t="shared" ca="1" si="131"/>
        <v>0</v>
      </c>
      <c r="AD154" s="181">
        <f t="shared" ca="1" si="131"/>
        <v>0</v>
      </c>
      <c r="AE154" s="181">
        <f t="shared" ca="1" si="131"/>
        <v>0</v>
      </c>
      <c r="AF154" s="181">
        <f t="shared" ca="1" si="131"/>
        <v>0</v>
      </c>
      <c r="AG154" s="181">
        <f t="shared" ca="1" si="131"/>
        <v>0</v>
      </c>
      <c r="AH154" s="181">
        <f t="shared" ca="1" si="131"/>
        <v>0</v>
      </c>
      <c r="AI154" s="181">
        <f t="shared" ca="1" si="131"/>
        <v>0</v>
      </c>
      <c r="AJ154" s="181">
        <f t="shared" ca="1" si="131"/>
        <v>0</v>
      </c>
      <c r="AK154" s="181">
        <f t="shared" ca="1" si="131"/>
        <v>0</v>
      </c>
      <c r="AL154" s="181">
        <f t="shared" ca="1" si="131"/>
        <v>0</v>
      </c>
      <c r="AM154" s="181">
        <f t="shared" ca="1" si="131"/>
        <v>0</v>
      </c>
      <c r="AN154" s="181">
        <f t="shared" ca="1" si="131"/>
        <v>0</v>
      </c>
      <c r="AO154" s="181">
        <f t="shared" ca="1" si="131"/>
        <v>0</v>
      </c>
      <c r="AP154" s="181">
        <f t="shared" ca="1" si="131"/>
        <v>0</v>
      </c>
      <c r="AQ154" s="181">
        <f t="shared" ref="AQ154:BV154" ca="1" si="132">$F$154*AQ14</f>
        <v>0</v>
      </c>
      <c r="AR154" s="181">
        <f t="shared" ca="1" si="132"/>
        <v>0</v>
      </c>
      <c r="AS154" s="181">
        <f t="shared" ca="1" si="132"/>
        <v>0</v>
      </c>
      <c r="AT154" s="181">
        <f t="shared" ca="1" si="132"/>
        <v>0</v>
      </c>
      <c r="AU154" s="181">
        <f t="shared" ca="1" si="132"/>
        <v>0</v>
      </c>
      <c r="AV154" s="181">
        <f t="shared" ca="1" si="132"/>
        <v>0</v>
      </c>
      <c r="AW154" s="181">
        <f t="shared" ca="1" si="132"/>
        <v>0</v>
      </c>
      <c r="AX154" s="181">
        <f t="shared" ca="1" si="132"/>
        <v>0</v>
      </c>
      <c r="AY154" s="198">
        <f t="shared" ca="1" si="132"/>
        <v>0</v>
      </c>
      <c r="AZ154" s="181">
        <f t="shared" ca="1" si="132"/>
        <v>0</v>
      </c>
      <c r="BA154" s="181">
        <f t="shared" ca="1" si="132"/>
        <v>0</v>
      </c>
      <c r="BB154" s="181">
        <f t="shared" ca="1" si="132"/>
        <v>0</v>
      </c>
      <c r="BC154" s="181">
        <f t="shared" ca="1" si="132"/>
        <v>0</v>
      </c>
      <c r="BD154" s="181">
        <f t="shared" ca="1" si="132"/>
        <v>0</v>
      </c>
      <c r="BE154" s="181">
        <f t="shared" ca="1" si="132"/>
        <v>0</v>
      </c>
      <c r="BF154" s="181">
        <f t="shared" ca="1" si="132"/>
        <v>0</v>
      </c>
      <c r="BG154" s="181">
        <f t="shared" ca="1" si="132"/>
        <v>0</v>
      </c>
      <c r="BH154" s="181">
        <f t="shared" ca="1" si="132"/>
        <v>0</v>
      </c>
      <c r="BI154" s="181">
        <f t="shared" ca="1" si="132"/>
        <v>0</v>
      </c>
      <c r="BJ154" s="181">
        <f t="shared" ca="1" si="132"/>
        <v>0</v>
      </c>
      <c r="BK154" s="181">
        <f t="shared" ca="1" si="132"/>
        <v>0</v>
      </c>
      <c r="BL154" s="181">
        <f t="shared" ca="1" si="132"/>
        <v>0</v>
      </c>
      <c r="BM154" s="181">
        <f t="shared" ca="1" si="132"/>
        <v>0</v>
      </c>
      <c r="BN154" s="181">
        <f t="shared" ca="1" si="132"/>
        <v>0</v>
      </c>
      <c r="BO154" s="181">
        <f t="shared" ca="1" si="132"/>
        <v>0</v>
      </c>
      <c r="BP154" s="181">
        <f t="shared" ca="1" si="132"/>
        <v>0</v>
      </c>
      <c r="BQ154" s="181">
        <f t="shared" ca="1" si="132"/>
        <v>0</v>
      </c>
      <c r="BR154" s="181">
        <f t="shared" ca="1" si="132"/>
        <v>0</v>
      </c>
      <c r="BS154" s="181">
        <f t="shared" ca="1" si="132"/>
        <v>0</v>
      </c>
      <c r="BT154" s="181">
        <f t="shared" ca="1" si="132"/>
        <v>0</v>
      </c>
      <c r="BU154" s="181">
        <f t="shared" ca="1" si="132"/>
        <v>0</v>
      </c>
      <c r="BV154" s="181">
        <f t="shared" ca="1" si="132"/>
        <v>0</v>
      </c>
      <c r="BW154" s="181">
        <f t="shared" ref="BW154:DB154" ca="1" si="133">$F$154*BW14</f>
        <v>0</v>
      </c>
      <c r="BX154" s="181">
        <f t="shared" ca="1" si="133"/>
        <v>0</v>
      </c>
      <c r="BY154" s="181">
        <f t="shared" ca="1" si="133"/>
        <v>0</v>
      </c>
      <c r="BZ154" s="181">
        <f t="shared" ca="1" si="133"/>
        <v>0</v>
      </c>
      <c r="CA154" s="181">
        <f t="shared" ca="1" si="133"/>
        <v>0</v>
      </c>
      <c r="CB154" s="181">
        <f t="shared" ca="1" si="133"/>
        <v>0</v>
      </c>
      <c r="CC154" s="181">
        <f t="shared" ca="1" si="133"/>
        <v>0</v>
      </c>
      <c r="CD154" s="181">
        <f t="shared" ca="1" si="133"/>
        <v>0</v>
      </c>
      <c r="CE154" s="181">
        <f t="shared" ca="1" si="133"/>
        <v>0</v>
      </c>
      <c r="CF154" s="181">
        <f t="shared" ca="1" si="133"/>
        <v>0</v>
      </c>
      <c r="CG154" s="181">
        <f t="shared" ca="1" si="133"/>
        <v>0</v>
      </c>
      <c r="CH154" s="181">
        <f t="shared" ca="1" si="133"/>
        <v>0</v>
      </c>
      <c r="CI154" s="181">
        <f t="shared" ca="1" si="133"/>
        <v>0</v>
      </c>
      <c r="CJ154" s="181">
        <f t="shared" ca="1" si="133"/>
        <v>0</v>
      </c>
      <c r="CK154" s="181">
        <f t="shared" ca="1" si="133"/>
        <v>0</v>
      </c>
      <c r="CL154" s="181">
        <f t="shared" ca="1" si="133"/>
        <v>0</v>
      </c>
      <c r="CM154" s="181">
        <f t="shared" ca="1" si="133"/>
        <v>0</v>
      </c>
      <c r="CN154" s="181">
        <f t="shared" ca="1" si="133"/>
        <v>0</v>
      </c>
      <c r="CO154" s="181">
        <f t="shared" ca="1" si="133"/>
        <v>0</v>
      </c>
      <c r="CP154" s="181">
        <f t="shared" ca="1" si="133"/>
        <v>0</v>
      </c>
      <c r="CQ154" s="181">
        <f t="shared" ca="1" si="133"/>
        <v>0</v>
      </c>
      <c r="CR154" s="181">
        <f t="shared" ca="1" si="133"/>
        <v>0</v>
      </c>
      <c r="CS154" s="181">
        <f t="shared" ca="1" si="133"/>
        <v>0</v>
      </c>
      <c r="CT154" s="181">
        <f t="shared" ca="1" si="133"/>
        <v>0</v>
      </c>
      <c r="CU154" s="181">
        <f t="shared" ca="1" si="133"/>
        <v>0</v>
      </c>
      <c r="CV154" s="181">
        <f t="shared" ca="1" si="133"/>
        <v>0</v>
      </c>
      <c r="CW154" s="181">
        <f t="shared" ca="1" si="133"/>
        <v>0</v>
      </c>
      <c r="CX154" s="181">
        <f t="shared" ca="1" si="133"/>
        <v>0</v>
      </c>
      <c r="CY154" s="181">
        <f t="shared" ca="1" si="133"/>
        <v>0</v>
      </c>
      <c r="CZ154" s="181">
        <f t="shared" ca="1" si="133"/>
        <v>0</v>
      </c>
      <c r="DA154" s="181">
        <f t="shared" ca="1" si="133"/>
        <v>0</v>
      </c>
      <c r="DB154" s="181">
        <f t="shared" ca="1" si="133"/>
        <v>0</v>
      </c>
      <c r="DC154" s="181">
        <f t="shared" ref="DC154:DU154" ca="1" si="134">$F$154*DC14</f>
        <v>0</v>
      </c>
      <c r="DD154" s="181">
        <f t="shared" ca="1" si="134"/>
        <v>0</v>
      </c>
      <c r="DE154" s="181">
        <f t="shared" ca="1" si="134"/>
        <v>0</v>
      </c>
      <c r="DF154" s="181">
        <f t="shared" ca="1" si="134"/>
        <v>0</v>
      </c>
      <c r="DG154" s="181">
        <f t="shared" ca="1" si="134"/>
        <v>0</v>
      </c>
      <c r="DH154" s="181">
        <f t="shared" ca="1" si="134"/>
        <v>0</v>
      </c>
      <c r="DI154" s="181">
        <f t="shared" ca="1" si="134"/>
        <v>0</v>
      </c>
      <c r="DJ154" s="181">
        <f t="shared" ca="1" si="134"/>
        <v>0</v>
      </c>
      <c r="DK154" s="181">
        <f t="shared" ca="1" si="134"/>
        <v>0</v>
      </c>
      <c r="DL154" s="181">
        <f t="shared" ca="1" si="134"/>
        <v>0</v>
      </c>
      <c r="DM154" s="181">
        <f t="shared" ca="1" si="134"/>
        <v>0</v>
      </c>
      <c r="DN154" s="181">
        <f t="shared" ca="1" si="134"/>
        <v>0</v>
      </c>
      <c r="DO154" s="181">
        <f t="shared" ca="1" si="134"/>
        <v>0</v>
      </c>
      <c r="DP154" s="181">
        <f t="shared" ca="1" si="134"/>
        <v>0</v>
      </c>
      <c r="DQ154" s="181">
        <f t="shared" ca="1" si="134"/>
        <v>0</v>
      </c>
      <c r="DR154" s="181">
        <f t="shared" ca="1" si="134"/>
        <v>0</v>
      </c>
      <c r="DS154" s="181">
        <f t="shared" ca="1" si="134"/>
        <v>0</v>
      </c>
      <c r="DT154" s="181">
        <f t="shared" ca="1" si="134"/>
        <v>0</v>
      </c>
      <c r="DU154" s="181">
        <f t="shared" ca="1" si="134"/>
        <v>0</v>
      </c>
    </row>
    <row r="155" spans="1:125" x14ac:dyDescent="0.3">
      <c r="D155" s="148" t="s">
        <v>359</v>
      </c>
      <c r="F155" s="68"/>
      <c r="K155" s="181">
        <f>K105</f>
        <v>0</v>
      </c>
      <c r="L155" s="181"/>
      <c r="M155" s="181"/>
      <c r="N155" s="181"/>
      <c r="O155" s="181"/>
      <c r="P155" s="181"/>
      <c r="Q155" s="181"/>
      <c r="R155" s="181"/>
      <c r="S155" s="181"/>
      <c r="T155" s="181"/>
      <c r="U155" s="181"/>
      <c r="V155" s="181"/>
      <c r="W155" s="181"/>
      <c r="X155" s="181"/>
      <c r="Y155" s="181"/>
      <c r="Z155" s="181"/>
      <c r="AA155" s="181"/>
      <c r="AB155" s="181"/>
      <c r="AC155" s="181"/>
      <c r="AD155" s="181"/>
      <c r="AE155" s="181"/>
      <c r="AF155" s="181"/>
      <c r="AG155" s="181"/>
      <c r="AH155" s="181"/>
      <c r="AI155" s="181"/>
      <c r="AJ155" s="181"/>
      <c r="AK155" s="181"/>
      <c r="AL155" s="181"/>
      <c r="AM155" s="181"/>
      <c r="AN155" s="181"/>
      <c r="AO155" s="181"/>
      <c r="AP155" s="181"/>
      <c r="AQ155" s="181"/>
      <c r="AR155" s="181"/>
      <c r="AS155" s="181"/>
      <c r="AT155" s="181"/>
      <c r="AU155" s="181"/>
      <c r="AV155" s="181"/>
      <c r="AW155" s="181"/>
      <c r="AX155" s="181"/>
      <c r="AZ155" s="181"/>
      <c r="BA155" s="181"/>
      <c r="BB155" s="181"/>
      <c r="BC155" s="181"/>
      <c r="BD155" s="181"/>
      <c r="BE155" s="181"/>
      <c r="BF155" s="181"/>
      <c r="BG155" s="181"/>
      <c r="BH155" s="181"/>
      <c r="BI155" s="181"/>
      <c r="BJ155" s="181"/>
      <c r="BK155" s="181"/>
      <c r="BL155" s="181"/>
      <c r="BM155" s="181"/>
      <c r="BN155" s="181"/>
      <c r="BO155" s="181"/>
      <c r="BP155" s="181"/>
      <c r="BQ155" s="181"/>
      <c r="BR155" s="181"/>
      <c r="BS155" s="181"/>
      <c r="BT155" s="181"/>
      <c r="BU155" s="181"/>
      <c r="BV155" s="181"/>
      <c r="BW155" s="181"/>
      <c r="BX155" s="181"/>
      <c r="BY155" s="181"/>
      <c r="BZ155" s="181"/>
      <c r="CA155" s="181"/>
      <c r="CB155" s="181"/>
      <c r="CC155" s="181"/>
      <c r="CD155" s="181"/>
      <c r="CE155" s="181"/>
      <c r="CF155" s="181"/>
      <c r="CG155" s="181"/>
      <c r="CH155" s="181"/>
      <c r="CI155" s="181"/>
      <c r="CJ155" s="181"/>
      <c r="CK155" s="181"/>
      <c r="CL155" s="181"/>
      <c r="CM155" s="181"/>
      <c r="CN155" s="181"/>
      <c r="CO155" s="181"/>
      <c r="CP155" s="181"/>
      <c r="CQ155" s="181"/>
      <c r="CR155" s="181"/>
      <c r="CS155" s="181"/>
      <c r="CT155" s="181"/>
      <c r="CU155" s="181"/>
      <c r="CV155" s="181"/>
      <c r="CW155" s="181"/>
      <c r="CX155" s="181"/>
      <c r="CY155" s="181"/>
      <c r="CZ155" s="181"/>
      <c r="DA155" s="181"/>
      <c r="DB155" s="181"/>
      <c r="DC155" s="181"/>
      <c r="DD155" s="181"/>
      <c r="DE155" s="181"/>
      <c r="DF155" s="181"/>
      <c r="DG155" s="181"/>
      <c r="DH155" s="181"/>
      <c r="DI155" s="181"/>
      <c r="DJ155" s="181"/>
      <c r="DK155" s="181"/>
      <c r="DL155" s="181"/>
      <c r="DM155" s="181"/>
      <c r="DN155" s="181"/>
      <c r="DO155" s="181"/>
      <c r="DP155" s="181"/>
      <c r="DQ155" s="181"/>
      <c r="DR155" s="181"/>
      <c r="DS155" s="181"/>
      <c r="DT155" s="181"/>
      <c r="DU155" s="181"/>
    </row>
    <row r="156" spans="1:125" s="150" customFormat="1" x14ac:dyDescent="0.3">
      <c r="A156" s="149"/>
      <c r="D156" s="174" t="s">
        <v>19</v>
      </c>
      <c r="F156" s="190"/>
      <c r="I156" s="191"/>
      <c r="K156" s="186">
        <f t="shared" ref="K156:AP156" ca="1" si="135">K148+K149-K151+K152+K153+K154+K155</f>
        <v>9678130.9589033164</v>
      </c>
      <c r="L156" s="186">
        <f t="shared" ca="1" si="135"/>
        <v>7636623.9492701106</v>
      </c>
      <c r="M156" s="186">
        <f t="shared" ca="1" si="135"/>
        <v>7933484.347090641</v>
      </c>
      <c r="N156" s="186">
        <f t="shared" ca="1" si="135"/>
        <v>8434627.366041394</v>
      </c>
      <c r="O156" s="186">
        <f t="shared" ca="1" si="135"/>
        <v>8828189.5107023884</v>
      </c>
      <c r="P156" s="186">
        <f t="shared" ca="1" si="135"/>
        <v>9137102.5323130433</v>
      </c>
      <c r="Q156" s="186">
        <f t="shared" ca="1" si="135"/>
        <v>9379973.2520523593</v>
      </c>
      <c r="R156" s="186">
        <f t="shared" ca="1" si="135"/>
        <v>9570243.3998194765</v>
      </c>
      <c r="S156" s="186">
        <f t="shared" ca="1" si="135"/>
        <v>9717797.2242530752</v>
      </c>
      <c r="T156" s="186">
        <f t="shared" ca="1" si="135"/>
        <v>9830111.7738035098</v>
      </c>
      <c r="U156" s="186">
        <f t="shared" ca="1" si="135"/>
        <v>9912985.2042085957</v>
      </c>
      <c r="V156" s="186">
        <f t="shared" ca="1" si="135"/>
        <v>9971002.7955665886</v>
      </c>
      <c r="W156" s="186">
        <f t="shared" ca="1" si="135"/>
        <v>10007845.347050644</v>
      </c>
      <c r="X156" s="186">
        <f t="shared" ca="1" si="135"/>
        <v>10026501.003269777</v>
      </c>
      <c r="Y156" s="186">
        <f t="shared" ca="1" si="135"/>
        <v>10029416.033679117</v>
      </c>
      <c r="Z156" s="186">
        <f t="shared" ca="1" si="135"/>
        <v>10018605.697945459</v>
      </c>
      <c r="AA156" s="186">
        <f t="shared" ca="1" si="135"/>
        <v>9995738.1303549707</v>
      </c>
      <c r="AB156" s="186">
        <f t="shared" ca="1" si="135"/>
        <v>9962199.3905061241</v>
      </c>
      <c r="AC156" s="186">
        <f t="shared" ca="1" si="135"/>
        <v>9919144.9592943471</v>
      </c>
      <c r="AD156" s="186">
        <f t="shared" ca="1" si="135"/>
        <v>9867541.1950875688</v>
      </c>
      <c r="AE156" s="186">
        <f t="shared" ca="1" si="135"/>
        <v>9808199.1531717777</v>
      </c>
      <c r="AF156" s="186">
        <f t="shared" ca="1" si="135"/>
        <v>9741802.4546515606</v>
      </c>
      <c r="AG156" s="186">
        <f t="shared" ca="1" si="135"/>
        <v>9668930.4186927192</v>
      </c>
      <c r="AH156" s="186">
        <f t="shared" ca="1" si="135"/>
        <v>9590077.3543568142</v>
      </c>
      <c r="AI156" s="186">
        <f t="shared" ca="1" si="135"/>
        <v>9505668.6903008446</v>
      </c>
      <c r="AJ156" s="186">
        <f t="shared" ca="1" si="135"/>
        <v>9416074.4679773208</v>
      </c>
      <c r="AK156" s="186">
        <f t="shared" ca="1" si="135"/>
        <v>9321620.6148649622</v>
      </c>
      <c r="AL156" s="186">
        <f t="shared" ca="1" si="135"/>
        <v>9222598.3346027657</v>
      </c>
      <c r="AM156" s="186">
        <f t="shared" ca="1" si="135"/>
        <v>9119271.8914599903</v>
      </c>
      <c r="AN156" s="186">
        <f t="shared" ca="1" si="135"/>
        <v>9011885.0212202668</v>
      </c>
      <c r="AO156" s="186">
        <f t="shared" ca="1" si="135"/>
        <v>8900666.1651688404</v>
      </c>
      <c r="AP156" s="186">
        <f t="shared" ca="1" si="135"/>
        <v>8785832.6956471317</v>
      </c>
      <c r="AQ156" s="186">
        <f t="shared" ref="AQ156:BV156" ca="1" si="136">AQ148+AQ149-AQ151+AQ152+AQ153+AQ154+AQ155</f>
        <v>8667594.2786546275</v>
      </c>
      <c r="AR156" s="186">
        <f t="shared" ca="1" si="136"/>
        <v>8546155.4999003261</v>
      </c>
      <c r="AS156" s="186">
        <f t="shared" ca="1" si="136"/>
        <v>8421717.8645995986</v>
      </c>
      <c r="AT156" s="186">
        <f t="shared" ca="1" si="136"/>
        <v>8294481.2675150428</v>
      </c>
      <c r="AU156" s="186">
        <f t="shared" ca="1" si="136"/>
        <v>8164645.0177772446</v>
      </c>
      <c r="AV156" s="186">
        <f t="shared" ca="1" si="136"/>
        <v>8032408.4925490534</v>
      </c>
      <c r="AW156" s="186">
        <f t="shared" ca="1" si="136"/>
        <v>7897971.4843606921</v>
      </c>
      <c r="AX156" s="186">
        <f t="shared" ca="1" si="136"/>
        <v>7761534.2987532038</v>
      </c>
      <c r="AY156" s="198">
        <f t="shared" ca="1" si="136"/>
        <v>-1571307.3339781412</v>
      </c>
      <c r="AZ156" s="186">
        <f t="shared" ca="1" si="136"/>
        <v>0</v>
      </c>
      <c r="BA156" s="186">
        <f t="shared" ca="1" si="136"/>
        <v>0</v>
      </c>
      <c r="BB156" s="186">
        <f t="shared" ca="1" si="136"/>
        <v>0</v>
      </c>
      <c r="BC156" s="186">
        <f t="shared" ca="1" si="136"/>
        <v>0</v>
      </c>
      <c r="BD156" s="186">
        <f t="shared" ca="1" si="136"/>
        <v>0</v>
      </c>
      <c r="BE156" s="186">
        <f t="shared" ca="1" si="136"/>
        <v>0</v>
      </c>
      <c r="BF156" s="186">
        <f t="shared" ca="1" si="136"/>
        <v>0</v>
      </c>
      <c r="BG156" s="186">
        <f t="shared" ca="1" si="136"/>
        <v>0</v>
      </c>
      <c r="BH156" s="186">
        <f t="shared" ca="1" si="136"/>
        <v>0</v>
      </c>
      <c r="BI156" s="186">
        <f t="shared" ca="1" si="136"/>
        <v>0</v>
      </c>
      <c r="BJ156" s="186">
        <f t="shared" ca="1" si="136"/>
        <v>0</v>
      </c>
      <c r="BK156" s="186">
        <f t="shared" ca="1" si="136"/>
        <v>0</v>
      </c>
      <c r="BL156" s="186">
        <f t="shared" ca="1" si="136"/>
        <v>0</v>
      </c>
      <c r="BM156" s="186">
        <f t="shared" ca="1" si="136"/>
        <v>0</v>
      </c>
      <c r="BN156" s="186">
        <f t="shared" ca="1" si="136"/>
        <v>0</v>
      </c>
      <c r="BO156" s="186">
        <f t="shared" ca="1" si="136"/>
        <v>0</v>
      </c>
      <c r="BP156" s="186">
        <f t="shared" ca="1" si="136"/>
        <v>0</v>
      </c>
      <c r="BQ156" s="186">
        <f t="shared" ca="1" si="136"/>
        <v>0</v>
      </c>
      <c r="BR156" s="186">
        <f t="shared" ca="1" si="136"/>
        <v>0</v>
      </c>
      <c r="BS156" s="186">
        <f t="shared" ca="1" si="136"/>
        <v>0</v>
      </c>
      <c r="BT156" s="186">
        <f t="shared" ca="1" si="136"/>
        <v>0</v>
      </c>
      <c r="BU156" s="186">
        <f t="shared" ca="1" si="136"/>
        <v>0</v>
      </c>
      <c r="BV156" s="186">
        <f t="shared" ca="1" si="136"/>
        <v>0</v>
      </c>
      <c r="BW156" s="186">
        <f t="shared" ref="BW156:DB156" ca="1" si="137">BW148+BW149-BW151+BW152+BW153+BW154+BW155</f>
        <v>0</v>
      </c>
      <c r="BX156" s="186">
        <f t="shared" ca="1" si="137"/>
        <v>0</v>
      </c>
      <c r="BY156" s="186">
        <f t="shared" ca="1" si="137"/>
        <v>0</v>
      </c>
      <c r="BZ156" s="186">
        <f t="shared" ca="1" si="137"/>
        <v>0</v>
      </c>
      <c r="CA156" s="186">
        <f t="shared" ca="1" si="137"/>
        <v>0</v>
      </c>
      <c r="CB156" s="186">
        <f t="shared" ca="1" si="137"/>
        <v>0</v>
      </c>
      <c r="CC156" s="186">
        <f t="shared" ca="1" si="137"/>
        <v>0</v>
      </c>
      <c r="CD156" s="186">
        <f t="shared" ca="1" si="137"/>
        <v>0</v>
      </c>
      <c r="CE156" s="186">
        <f t="shared" ca="1" si="137"/>
        <v>0</v>
      </c>
      <c r="CF156" s="186">
        <f t="shared" ca="1" si="137"/>
        <v>0</v>
      </c>
      <c r="CG156" s="186">
        <f t="shared" ca="1" si="137"/>
        <v>0</v>
      </c>
      <c r="CH156" s="186">
        <f t="shared" ca="1" si="137"/>
        <v>0</v>
      </c>
      <c r="CI156" s="186">
        <f t="shared" ca="1" si="137"/>
        <v>0</v>
      </c>
      <c r="CJ156" s="186">
        <f t="shared" ca="1" si="137"/>
        <v>0</v>
      </c>
      <c r="CK156" s="186">
        <f t="shared" ca="1" si="137"/>
        <v>0</v>
      </c>
      <c r="CL156" s="186">
        <f t="shared" ca="1" si="137"/>
        <v>0</v>
      </c>
      <c r="CM156" s="186">
        <f t="shared" ca="1" si="137"/>
        <v>0</v>
      </c>
      <c r="CN156" s="186">
        <f t="shared" ca="1" si="137"/>
        <v>0</v>
      </c>
      <c r="CO156" s="186">
        <f t="shared" ca="1" si="137"/>
        <v>0</v>
      </c>
      <c r="CP156" s="186">
        <f t="shared" ca="1" si="137"/>
        <v>0</v>
      </c>
      <c r="CQ156" s="186">
        <f t="shared" ca="1" si="137"/>
        <v>0</v>
      </c>
      <c r="CR156" s="186">
        <f t="shared" ca="1" si="137"/>
        <v>0</v>
      </c>
      <c r="CS156" s="186">
        <f t="shared" ca="1" si="137"/>
        <v>0</v>
      </c>
      <c r="CT156" s="186">
        <f t="shared" ca="1" si="137"/>
        <v>0</v>
      </c>
      <c r="CU156" s="186">
        <f t="shared" ca="1" si="137"/>
        <v>0</v>
      </c>
      <c r="CV156" s="186">
        <f t="shared" ca="1" si="137"/>
        <v>0</v>
      </c>
      <c r="CW156" s="186">
        <f t="shared" ca="1" si="137"/>
        <v>0</v>
      </c>
      <c r="CX156" s="186">
        <f t="shared" ca="1" si="137"/>
        <v>0</v>
      </c>
      <c r="CY156" s="186">
        <f t="shared" ca="1" si="137"/>
        <v>0</v>
      </c>
      <c r="CZ156" s="186">
        <f t="shared" ca="1" si="137"/>
        <v>0</v>
      </c>
      <c r="DA156" s="186">
        <f t="shared" ca="1" si="137"/>
        <v>0</v>
      </c>
      <c r="DB156" s="186">
        <f t="shared" ca="1" si="137"/>
        <v>0</v>
      </c>
      <c r="DC156" s="186">
        <f t="shared" ref="DC156:DU156" ca="1" si="138">DC148+DC149-DC151+DC152+DC153+DC154+DC155</f>
        <v>0</v>
      </c>
      <c r="DD156" s="186">
        <f t="shared" ca="1" si="138"/>
        <v>0</v>
      </c>
      <c r="DE156" s="186">
        <f t="shared" ca="1" si="138"/>
        <v>0</v>
      </c>
      <c r="DF156" s="186">
        <f t="shared" ca="1" si="138"/>
        <v>0</v>
      </c>
      <c r="DG156" s="186">
        <f t="shared" ca="1" si="138"/>
        <v>0</v>
      </c>
      <c r="DH156" s="186">
        <f t="shared" ca="1" si="138"/>
        <v>0</v>
      </c>
      <c r="DI156" s="186">
        <f t="shared" ca="1" si="138"/>
        <v>0</v>
      </c>
      <c r="DJ156" s="186">
        <f t="shared" ca="1" si="138"/>
        <v>0</v>
      </c>
      <c r="DK156" s="186">
        <f t="shared" ca="1" si="138"/>
        <v>0</v>
      </c>
      <c r="DL156" s="186">
        <f t="shared" ca="1" si="138"/>
        <v>0</v>
      </c>
      <c r="DM156" s="186">
        <f t="shared" ca="1" si="138"/>
        <v>0</v>
      </c>
      <c r="DN156" s="186">
        <f t="shared" ca="1" si="138"/>
        <v>0</v>
      </c>
      <c r="DO156" s="186">
        <f t="shared" ca="1" si="138"/>
        <v>0</v>
      </c>
      <c r="DP156" s="186">
        <f t="shared" ca="1" si="138"/>
        <v>0</v>
      </c>
      <c r="DQ156" s="186">
        <f t="shared" ca="1" si="138"/>
        <v>0</v>
      </c>
      <c r="DR156" s="186">
        <f t="shared" ca="1" si="138"/>
        <v>0</v>
      </c>
      <c r="DS156" s="186">
        <f t="shared" ca="1" si="138"/>
        <v>0</v>
      </c>
      <c r="DT156" s="186">
        <f t="shared" ca="1" si="138"/>
        <v>0</v>
      </c>
      <c r="DU156" s="186">
        <f t="shared" ca="1" si="138"/>
        <v>0</v>
      </c>
    </row>
    <row r="157" spans="1:125" x14ac:dyDescent="0.3">
      <c r="F157" s="68"/>
      <c r="K157" s="181"/>
      <c r="L157" s="181"/>
      <c r="M157" s="181"/>
      <c r="N157" s="181"/>
      <c r="O157" s="181"/>
      <c r="P157" s="181"/>
      <c r="Q157" s="181"/>
      <c r="R157" s="181"/>
      <c r="S157" s="181"/>
      <c r="T157" s="181"/>
      <c r="U157" s="181"/>
      <c r="V157" s="181"/>
      <c r="W157" s="181"/>
      <c r="X157" s="181"/>
      <c r="Y157" s="181"/>
      <c r="Z157" s="181"/>
      <c r="AA157" s="181"/>
      <c r="AB157" s="181"/>
      <c r="AC157" s="181"/>
      <c r="AD157" s="181"/>
      <c r="AE157" s="181"/>
      <c r="AF157" s="181"/>
      <c r="AG157" s="181"/>
      <c r="AH157" s="181"/>
      <c r="AI157" s="181"/>
      <c r="AJ157" s="181"/>
      <c r="AK157" s="181"/>
      <c r="AL157" s="181"/>
      <c r="AM157" s="181"/>
      <c r="AN157" s="181"/>
      <c r="AO157" s="181"/>
      <c r="AP157" s="181"/>
      <c r="AQ157" s="181"/>
      <c r="AR157" s="181"/>
      <c r="AS157" s="181"/>
      <c r="AT157" s="181"/>
      <c r="AU157" s="181"/>
      <c r="AV157" s="181"/>
      <c r="AW157" s="181"/>
      <c r="AX157" s="181"/>
      <c r="AZ157" s="181"/>
      <c r="BA157" s="181"/>
      <c r="BB157" s="181"/>
      <c r="BC157" s="181"/>
      <c r="BD157" s="181"/>
      <c r="BE157" s="181"/>
      <c r="BF157" s="181"/>
      <c r="BG157" s="181"/>
      <c r="BH157" s="181"/>
      <c r="BI157" s="181"/>
      <c r="BJ157" s="181"/>
      <c r="BK157" s="181"/>
      <c r="BL157" s="181"/>
      <c r="BM157" s="181"/>
      <c r="BN157" s="181"/>
      <c r="BO157" s="181"/>
      <c r="BP157" s="181"/>
      <c r="BQ157" s="181"/>
      <c r="BR157" s="181"/>
      <c r="BS157" s="181"/>
      <c r="BT157" s="181"/>
      <c r="BU157" s="181"/>
      <c r="BV157" s="181"/>
      <c r="BW157" s="181"/>
      <c r="BX157" s="181"/>
      <c r="BY157" s="181"/>
      <c r="BZ157" s="181"/>
      <c r="CA157" s="181"/>
      <c r="CB157" s="181"/>
      <c r="CC157" s="181"/>
      <c r="CD157" s="181"/>
      <c r="CE157" s="181"/>
      <c r="CF157" s="181"/>
      <c r="CG157" s="181"/>
      <c r="CH157" s="181"/>
      <c r="CI157" s="181"/>
      <c r="CJ157" s="181"/>
      <c r="CK157" s="181"/>
      <c r="CL157" s="181"/>
      <c r="CM157" s="181"/>
      <c r="CN157" s="181"/>
      <c r="CO157" s="181"/>
      <c r="CP157" s="181"/>
      <c r="CQ157" s="181"/>
      <c r="CR157" s="181"/>
      <c r="CS157" s="181"/>
      <c r="CT157" s="181"/>
      <c r="CU157" s="181"/>
      <c r="CV157" s="181"/>
      <c r="CW157" s="181"/>
      <c r="CX157" s="181"/>
      <c r="CY157" s="181"/>
      <c r="CZ157" s="181"/>
      <c r="DA157" s="181"/>
      <c r="DB157" s="181"/>
      <c r="DC157" s="181"/>
      <c r="DD157" s="181"/>
      <c r="DE157" s="181"/>
      <c r="DF157" s="181"/>
      <c r="DG157" s="181"/>
      <c r="DH157" s="181"/>
      <c r="DI157" s="181"/>
      <c r="DJ157" s="181"/>
      <c r="DK157" s="181"/>
      <c r="DL157" s="181"/>
      <c r="DM157" s="181"/>
      <c r="DN157" s="181"/>
      <c r="DO157" s="181"/>
      <c r="DP157" s="181"/>
      <c r="DQ157" s="181"/>
      <c r="DR157" s="181"/>
      <c r="DS157" s="181"/>
      <c r="DT157" s="181"/>
      <c r="DU157" s="181"/>
    </row>
    <row r="158" spans="1:125" x14ac:dyDescent="0.3">
      <c r="D158" s="141" t="s">
        <v>739</v>
      </c>
      <c r="K158" s="181"/>
      <c r="L158" s="181"/>
      <c r="M158" s="181"/>
      <c r="N158" s="181"/>
      <c r="O158" s="181"/>
      <c r="P158" s="181"/>
      <c r="Q158" s="181"/>
      <c r="R158" s="181"/>
      <c r="S158" s="181"/>
      <c r="T158" s="181"/>
      <c r="U158" s="181"/>
      <c r="V158" s="181"/>
      <c r="W158" s="181"/>
      <c r="X158" s="181"/>
      <c r="Y158" s="181"/>
      <c r="Z158" s="181"/>
      <c r="AA158" s="181"/>
      <c r="AB158" s="181"/>
      <c r="AC158" s="181"/>
      <c r="AD158" s="181"/>
      <c r="AE158" s="181"/>
      <c r="AF158" s="181"/>
      <c r="AG158" s="181"/>
      <c r="AH158" s="181"/>
      <c r="AI158" s="181"/>
      <c r="AJ158" s="181"/>
      <c r="AK158" s="181"/>
      <c r="AL158" s="181"/>
      <c r="AM158" s="181"/>
      <c r="AN158" s="181"/>
      <c r="AO158" s="181"/>
      <c r="AP158" s="181"/>
      <c r="AQ158" s="181"/>
      <c r="AR158" s="181"/>
      <c r="AS158" s="181"/>
      <c r="AT158" s="181"/>
      <c r="AU158" s="181"/>
      <c r="AV158" s="181"/>
      <c r="AW158" s="181"/>
      <c r="AX158" s="181"/>
      <c r="AZ158" s="181"/>
      <c r="BA158" s="181"/>
      <c r="BB158" s="181"/>
      <c r="BC158" s="181"/>
      <c r="BD158" s="181"/>
      <c r="BE158" s="181"/>
      <c r="BF158" s="181"/>
      <c r="BG158" s="181"/>
      <c r="BH158" s="181"/>
      <c r="BI158" s="181"/>
      <c r="BJ158" s="181"/>
      <c r="BK158" s="181"/>
      <c r="BL158" s="181"/>
      <c r="BM158" s="181"/>
      <c r="BN158" s="181"/>
      <c r="BO158" s="181"/>
      <c r="BP158" s="181"/>
      <c r="BQ158" s="181"/>
      <c r="BR158" s="181"/>
      <c r="BS158" s="181"/>
      <c r="BT158" s="181"/>
      <c r="BU158" s="181"/>
      <c r="BV158" s="181"/>
      <c r="BW158" s="181"/>
      <c r="BX158" s="181"/>
      <c r="BY158" s="181"/>
      <c r="BZ158" s="181"/>
      <c r="CA158" s="181"/>
      <c r="CB158" s="181"/>
      <c r="CC158" s="181"/>
      <c r="CD158" s="181"/>
      <c r="CE158" s="181"/>
      <c r="CF158" s="181"/>
      <c r="CG158" s="181"/>
      <c r="CH158" s="181"/>
      <c r="CI158" s="181"/>
      <c r="CJ158" s="181"/>
      <c r="CK158" s="181"/>
      <c r="CL158" s="181"/>
      <c r="CM158" s="181"/>
      <c r="CN158" s="181"/>
      <c r="CO158" s="181"/>
      <c r="CP158" s="181"/>
      <c r="CQ158" s="181"/>
      <c r="CR158" s="181"/>
      <c r="CS158" s="181"/>
      <c r="CT158" s="181"/>
      <c r="CU158" s="181"/>
      <c r="CV158" s="181"/>
      <c r="CW158" s="181"/>
      <c r="CX158" s="181"/>
      <c r="CY158" s="181"/>
      <c r="CZ158" s="181"/>
      <c r="DA158" s="181"/>
      <c r="DB158" s="181"/>
      <c r="DC158" s="181"/>
      <c r="DD158" s="181"/>
      <c r="DE158" s="181"/>
      <c r="DF158" s="181"/>
      <c r="DG158" s="181"/>
      <c r="DH158" s="181"/>
      <c r="DI158" s="181"/>
      <c r="DJ158" s="181"/>
      <c r="DK158" s="181"/>
      <c r="DL158" s="181"/>
      <c r="DM158" s="181"/>
      <c r="DN158" s="181"/>
      <c r="DO158" s="181"/>
      <c r="DP158" s="181"/>
      <c r="DQ158" s="181"/>
      <c r="DR158" s="181"/>
      <c r="DS158" s="181"/>
      <c r="DT158" s="181"/>
      <c r="DU158" s="181"/>
    </row>
    <row r="159" spans="1:125" x14ac:dyDescent="0.3">
      <c r="D159" s="141" t="s">
        <v>299</v>
      </c>
      <c r="K159" s="181">
        <f>J164</f>
        <v>0</v>
      </c>
      <c r="L159" s="181">
        <f t="shared" ref="L159:BW159" ca="1" si="139">K164</f>
        <v>570739.17808211979</v>
      </c>
      <c r="M159" s="181">
        <f t="shared" ca="1" si="139"/>
        <v>1264977.7189248572</v>
      </c>
      <c r="N159" s="181">
        <f t="shared" ca="1" si="139"/>
        <v>1467349.7704038974</v>
      </c>
      <c r="O159" s="181">
        <f t="shared" ca="1" si="139"/>
        <v>1603008.1301869904</v>
      </c>
      <c r="P159" s="181">
        <f t="shared" ca="1" si="139"/>
        <v>1702742.422467971</v>
      </c>
      <c r="Q159" s="181">
        <f t="shared" ca="1" si="139"/>
        <v>1778936.3793820383</v>
      </c>
      <c r="R159" s="181">
        <f t="shared" ca="1" si="139"/>
        <v>1838165.2915303065</v>
      </c>
      <c r="S159" s="181">
        <f t="shared" ca="1" si="139"/>
        <v>1884468.4573867153</v>
      </c>
      <c r="T159" s="181">
        <f t="shared" ca="1" si="139"/>
        <v>1920564.1741457139</v>
      </c>
      <c r="U159" s="181">
        <f t="shared" ca="1" si="139"/>
        <v>1948397.9504948449</v>
      </c>
      <c r="V159" s="181">
        <f t="shared" ca="1" si="139"/>
        <v>1969423.7411052557</v>
      </c>
      <c r="W159" s="181">
        <f t="shared" ca="1" si="139"/>
        <v>1984762.3591154567</v>
      </c>
      <c r="X159" s="181">
        <f t="shared" ca="1" si="139"/>
        <v>1995297.4439747711</v>
      </c>
      <c r="Y159" s="181">
        <f t="shared" ca="1" si="139"/>
        <v>2001737.1554032611</v>
      </c>
      <c r="Z159" s="181">
        <f t="shared" ca="1" si="139"/>
        <v>2004655.8619021508</v>
      </c>
      <c r="AA159" s="181">
        <f ca="1">Z164</f>
        <v>2004523.5351843485</v>
      </c>
      <c r="AB159" s="181">
        <f t="shared" ca="1" si="139"/>
        <v>2001727.2445638708</v>
      </c>
      <c r="AC159" s="181">
        <f t="shared" ca="1" si="139"/>
        <v>1996587.3687314037</v>
      </c>
      <c r="AD159" s="181">
        <f t="shared" ca="1" si="139"/>
        <v>1989370.1449422126</v>
      </c>
      <c r="AE159" s="181">
        <f t="shared" ca="1" si="139"/>
        <v>1980297.5930103017</v>
      </c>
      <c r="AF159" s="181">
        <f t="shared" ca="1" si="139"/>
        <v>1969555.4993819599</v>
      </c>
      <c r="AG159" s="181">
        <f t="shared" ca="1" si="139"/>
        <v>1957299.9273485132</v>
      </c>
      <c r="AH159" s="181">
        <f t="shared" ca="1" si="139"/>
        <v>1943662.5793387494</v>
      </c>
      <c r="AI159" s="181">
        <f t="shared" ca="1" si="139"/>
        <v>1928755.2454907319</v>
      </c>
      <c r="AJ159" s="181">
        <f t="shared" ca="1" si="139"/>
        <v>1912673.5112724011</v>
      </c>
      <c r="AK159" s="181">
        <f t="shared" ca="1" si="139"/>
        <v>1895499.8548880816</v>
      </c>
      <c r="AL159" s="181">
        <f t="shared" ca="1" si="139"/>
        <v>1877306.235828608</v>
      </c>
      <c r="AM159" s="181">
        <f t="shared" ca="1" si="139"/>
        <v>1858156.2549414379</v>
      </c>
      <c r="AN159" s="181">
        <f t="shared" ca="1" si="139"/>
        <v>1838106.9510810333</v>
      </c>
      <c r="AO159" s="181">
        <f t="shared" ca="1" si="139"/>
        <v>1817210.2879656088</v>
      </c>
      <c r="AP159" s="181">
        <f t="shared" ca="1" si="139"/>
        <v>1795514.3761336496</v>
      </c>
      <c r="AQ159" s="181">
        <f t="shared" ca="1" si="139"/>
        <v>1773064.4680710533</v>
      </c>
      <c r="AR159" s="181">
        <f t="shared" ca="1" si="139"/>
        <v>1749903.7591304919</v>
      </c>
      <c r="AS159" s="181">
        <f t="shared" ca="1" si="139"/>
        <v>1726074.0224205465</v>
      </c>
      <c r="AT159" s="181">
        <f t="shared" ca="1" si="139"/>
        <v>1701616.1021482206</v>
      </c>
      <c r="AU159" s="181">
        <f t="shared" ca="1" si="139"/>
        <v>1676570.2867759271</v>
      </c>
      <c r="AV159" s="181">
        <f t="shared" ca="1" si="139"/>
        <v>1650976.5806764106</v>
      </c>
      <c r="AW159" s="181">
        <f t="shared" ca="1" si="139"/>
        <v>1624874.8906456581</v>
      </c>
      <c r="AX159" s="181">
        <f t="shared" ca="1" si="139"/>
        <v>1598305.1415987429</v>
      </c>
      <c r="AY159" s="198">
        <f t="shared" ca="1" si="139"/>
        <v>1571307.3339781426</v>
      </c>
      <c r="AZ159" s="181">
        <f t="shared" ca="1" si="139"/>
        <v>0</v>
      </c>
      <c r="BA159" s="181">
        <f t="shared" ca="1" si="139"/>
        <v>0</v>
      </c>
      <c r="BB159" s="181">
        <f t="shared" ca="1" si="139"/>
        <v>0</v>
      </c>
      <c r="BC159" s="181">
        <f t="shared" ca="1" si="139"/>
        <v>0</v>
      </c>
      <c r="BD159" s="181">
        <f t="shared" ca="1" si="139"/>
        <v>0</v>
      </c>
      <c r="BE159" s="181">
        <f t="shared" ca="1" si="139"/>
        <v>0</v>
      </c>
      <c r="BF159" s="181">
        <f t="shared" ca="1" si="139"/>
        <v>0</v>
      </c>
      <c r="BG159" s="181">
        <f t="shared" ca="1" si="139"/>
        <v>0</v>
      </c>
      <c r="BH159" s="181">
        <f t="shared" ca="1" si="139"/>
        <v>0</v>
      </c>
      <c r="BI159" s="181">
        <f t="shared" ca="1" si="139"/>
        <v>0</v>
      </c>
      <c r="BJ159" s="181">
        <f t="shared" ca="1" si="139"/>
        <v>0</v>
      </c>
      <c r="BK159" s="181">
        <f t="shared" ca="1" si="139"/>
        <v>0</v>
      </c>
      <c r="BL159" s="181">
        <f t="shared" ca="1" si="139"/>
        <v>0</v>
      </c>
      <c r="BM159" s="181">
        <f t="shared" ca="1" si="139"/>
        <v>0</v>
      </c>
      <c r="BN159" s="181">
        <f t="shared" ca="1" si="139"/>
        <v>0</v>
      </c>
      <c r="BO159" s="181">
        <f t="shared" ca="1" si="139"/>
        <v>0</v>
      </c>
      <c r="BP159" s="181">
        <f t="shared" ca="1" si="139"/>
        <v>0</v>
      </c>
      <c r="BQ159" s="181">
        <f t="shared" ca="1" si="139"/>
        <v>0</v>
      </c>
      <c r="BR159" s="181">
        <f t="shared" ca="1" si="139"/>
        <v>0</v>
      </c>
      <c r="BS159" s="181">
        <f t="shared" ca="1" si="139"/>
        <v>0</v>
      </c>
      <c r="BT159" s="181">
        <f t="shared" ca="1" si="139"/>
        <v>0</v>
      </c>
      <c r="BU159" s="181">
        <f t="shared" ca="1" si="139"/>
        <v>0</v>
      </c>
      <c r="BV159" s="181">
        <f t="shared" ca="1" si="139"/>
        <v>0</v>
      </c>
      <c r="BW159" s="181">
        <f t="shared" ca="1" si="139"/>
        <v>0</v>
      </c>
      <c r="BX159" s="181">
        <f t="shared" ref="BX159:DT159" ca="1" si="140">BW164</f>
        <v>0</v>
      </c>
      <c r="BY159" s="181">
        <f t="shared" ca="1" si="140"/>
        <v>0</v>
      </c>
      <c r="BZ159" s="181">
        <f t="shared" ca="1" si="140"/>
        <v>0</v>
      </c>
      <c r="CA159" s="181">
        <f t="shared" ca="1" si="140"/>
        <v>0</v>
      </c>
      <c r="CB159" s="181">
        <f t="shared" ca="1" si="140"/>
        <v>0</v>
      </c>
      <c r="CC159" s="181">
        <f t="shared" ca="1" si="140"/>
        <v>0</v>
      </c>
      <c r="CD159" s="181">
        <f t="shared" ca="1" si="140"/>
        <v>0</v>
      </c>
      <c r="CE159" s="181">
        <f t="shared" ca="1" si="140"/>
        <v>0</v>
      </c>
      <c r="CF159" s="181">
        <f t="shared" ca="1" si="140"/>
        <v>0</v>
      </c>
      <c r="CG159" s="181">
        <f t="shared" ca="1" si="140"/>
        <v>0</v>
      </c>
      <c r="CH159" s="181">
        <f t="shared" ca="1" si="140"/>
        <v>0</v>
      </c>
      <c r="CI159" s="181">
        <f t="shared" ca="1" si="140"/>
        <v>0</v>
      </c>
      <c r="CJ159" s="181">
        <f t="shared" ca="1" si="140"/>
        <v>0</v>
      </c>
      <c r="CK159" s="181">
        <f t="shared" ca="1" si="140"/>
        <v>0</v>
      </c>
      <c r="CL159" s="181">
        <f t="shared" ca="1" si="140"/>
        <v>0</v>
      </c>
      <c r="CM159" s="181">
        <f t="shared" ca="1" si="140"/>
        <v>0</v>
      </c>
      <c r="CN159" s="181">
        <f t="shared" ca="1" si="140"/>
        <v>0</v>
      </c>
      <c r="CO159" s="181">
        <f t="shared" ca="1" si="140"/>
        <v>0</v>
      </c>
      <c r="CP159" s="181">
        <f t="shared" ca="1" si="140"/>
        <v>0</v>
      </c>
      <c r="CQ159" s="181">
        <f t="shared" ca="1" si="140"/>
        <v>0</v>
      </c>
      <c r="CR159" s="181">
        <f t="shared" ca="1" si="140"/>
        <v>0</v>
      </c>
      <c r="CS159" s="181">
        <f t="shared" ca="1" si="140"/>
        <v>0</v>
      </c>
      <c r="CT159" s="181">
        <f t="shared" ca="1" si="140"/>
        <v>0</v>
      </c>
      <c r="CU159" s="181">
        <f t="shared" ca="1" si="140"/>
        <v>0</v>
      </c>
      <c r="CV159" s="181">
        <f t="shared" ca="1" si="140"/>
        <v>0</v>
      </c>
      <c r="CW159" s="181">
        <f t="shared" ca="1" si="140"/>
        <v>0</v>
      </c>
      <c r="CX159" s="181">
        <f t="shared" ca="1" si="140"/>
        <v>0</v>
      </c>
      <c r="CY159" s="181">
        <f t="shared" ca="1" si="140"/>
        <v>0</v>
      </c>
      <c r="CZ159" s="181">
        <f t="shared" ca="1" si="140"/>
        <v>0</v>
      </c>
      <c r="DA159" s="181">
        <f t="shared" ca="1" si="140"/>
        <v>0</v>
      </c>
      <c r="DB159" s="181">
        <f t="shared" ca="1" si="140"/>
        <v>0</v>
      </c>
      <c r="DC159" s="181">
        <f t="shared" ca="1" si="140"/>
        <v>0</v>
      </c>
      <c r="DD159" s="181">
        <f t="shared" ca="1" si="140"/>
        <v>0</v>
      </c>
      <c r="DE159" s="181">
        <f t="shared" ca="1" si="140"/>
        <v>0</v>
      </c>
      <c r="DF159" s="181">
        <f t="shared" ca="1" si="140"/>
        <v>0</v>
      </c>
      <c r="DG159" s="181">
        <f t="shared" ca="1" si="140"/>
        <v>0</v>
      </c>
      <c r="DH159" s="181">
        <f t="shared" ca="1" si="140"/>
        <v>0</v>
      </c>
      <c r="DI159" s="181">
        <f t="shared" ca="1" si="140"/>
        <v>0</v>
      </c>
      <c r="DJ159" s="181">
        <f t="shared" ca="1" si="140"/>
        <v>0</v>
      </c>
      <c r="DK159" s="181">
        <f t="shared" ca="1" si="140"/>
        <v>0</v>
      </c>
      <c r="DL159" s="181">
        <f t="shared" ca="1" si="140"/>
        <v>0</v>
      </c>
      <c r="DM159" s="181">
        <f t="shared" ca="1" si="140"/>
        <v>0</v>
      </c>
      <c r="DN159" s="181">
        <f t="shared" ca="1" si="140"/>
        <v>0</v>
      </c>
      <c r="DO159" s="181">
        <f t="shared" ca="1" si="140"/>
        <v>0</v>
      </c>
      <c r="DP159" s="181">
        <f t="shared" ca="1" si="140"/>
        <v>0</v>
      </c>
      <c r="DQ159" s="181">
        <f t="shared" ca="1" si="140"/>
        <v>0</v>
      </c>
      <c r="DR159" s="181">
        <f t="shared" ca="1" si="140"/>
        <v>0</v>
      </c>
      <c r="DS159" s="181">
        <f t="shared" ca="1" si="140"/>
        <v>0</v>
      </c>
      <c r="DT159" s="181">
        <f t="shared" ca="1" si="140"/>
        <v>0</v>
      </c>
      <c r="DU159" s="181">
        <f ca="1">DT164</f>
        <v>0</v>
      </c>
    </row>
    <row r="160" spans="1:125" x14ac:dyDescent="0.3">
      <c r="D160" s="141" t="s">
        <v>370</v>
      </c>
      <c r="E160" s="127" t="s">
        <v>813</v>
      </c>
      <c r="F160" s="138" t="b">
        <f>'Finance and Value Assumptions'!F64</f>
        <v>0</v>
      </c>
      <c r="K160" s="181">
        <f>$F$160*K167</f>
        <v>0</v>
      </c>
      <c r="L160" s="181">
        <f t="shared" ref="L160:BW160" ca="1" si="141">$F$160*L167</f>
        <v>0</v>
      </c>
      <c r="M160" s="181">
        <f t="shared" ca="1" si="141"/>
        <v>0</v>
      </c>
      <c r="N160" s="181">
        <f t="shared" ca="1" si="141"/>
        <v>0</v>
      </c>
      <c r="O160" s="181">
        <f t="shared" ca="1" si="141"/>
        <v>0</v>
      </c>
      <c r="P160" s="181">
        <f t="shared" ca="1" si="141"/>
        <v>0</v>
      </c>
      <c r="Q160" s="181">
        <f t="shared" ca="1" si="141"/>
        <v>0</v>
      </c>
      <c r="R160" s="181">
        <f t="shared" ca="1" si="141"/>
        <v>0</v>
      </c>
      <c r="S160" s="181">
        <f t="shared" ca="1" si="141"/>
        <v>0</v>
      </c>
      <c r="T160" s="181">
        <f t="shared" ca="1" si="141"/>
        <v>0</v>
      </c>
      <c r="U160" s="181">
        <f t="shared" ca="1" si="141"/>
        <v>0</v>
      </c>
      <c r="V160" s="181">
        <f t="shared" ca="1" si="141"/>
        <v>0</v>
      </c>
      <c r="W160" s="181">
        <f t="shared" ca="1" si="141"/>
        <v>0</v>
      </c>
      <c r="X160" s="181">
        <f t="shared" ca="1" si="141"/>
        <v>0</v>
      </c>
      <c r="Y160" s="181">
        <f t="shared" ca="1" si="141"/>
        <v>0</v>
      </c>
      <c r="Z160" s="181">
        <f t="shared" ca="1" si="141"/>
        <v>0</v>
      </c>
      <c r="AA160" s="181">
        <f t="shared" ca="1" si="141"/>
        <v>0</v>
      </c>
      <c r="AB160" s="181">
        <f t="shared" ca="1" si="141"/>
        <v>0</v>
      </c>
      <c r="AC160" s="181">
        <f t="shared" ca="1" si="141"/>
        <v>0</v>
      </c>
      <c r="AD160" s="181">
        <f t="shared" ca="1" si="141"/>
        <v>0</v>
      </c>
      <c r="AE160" s="181">
        <f t="shared" ca="1" si="141"/>
        <v>0</v>
      </c>
      <c r="AF160" s="181">
        <f t="shared" ca="1" si="141"/>
        <v>0</v>
      </c>
      <c r="AG160" s="181">
        <f t="shared" ca="1" si="141"/>
        <v>0</v>
      </c>
      <c r="AH160" s="181">
        <f t="shared" ca="1" si="141"/>
        <v>0</v>
      </c>
      <c r="AI160" s="181">
        <f t="shared" ca="1" si="141"/>
        <v>0</v>
      </c>
      <c r="AJ160" s="181">
        <f t="shared" ca="1" si="141"/>
        <v>0</v>
      </c>
      <c r="AK160" s="181">
        <f t="shared" ca="1" si="141"/>
        <v>0</v>
      </c>
      <c r="AL160" s="181">
        <f t="shared" ca="1" si="141"/>
        <v>0</v>
      </c>
      <c r="AM160" s="181">
        <f t="shared" ca="1" si="141"/>
        <v>0</v>
      </c>
      <c r="AN160" s="181">
        <f t="shared" ca="1" si="141"/>
        <v>0</v>
      </c>
      <c r="AO160" s="181">
        <f t="shared" ca="1" si="141"/>
        <v>0</v>
      </c>
      <c r="AP160" s="181">
        <f t="shared" ca="1" si="141"/>
        <v>0</v>
      </c>
      <c r="AQ160" s="181">
        <f t="shared" ca="1" si="141"/>
        <v>0</v>
      </c>
      <c r="AR160" s="181">
        <f t="shared" ca="1" si="141"/>
        <v>0</v>
      </c>
      <c r="AS160" s="181">
        <f t="shared" ca="1" si="141"/>
        <v>0</v>
      </c>
      <c r="AT160" s="181">
        <f t="shared" ca="1" si="141"/>
        <v>0</v>
      </c>
      <c r="AU160" s="181">
        <f t="shared" ca="1" si="141"/>
        <v>0</v>
      </c>
      <c r="AV160" s="181">
        <f t="shared" ca="1" si="141"/>
        <v>0</v>
      </c>
      <c r="AW160" s="181">
        <f t="shared" ca="1" si="141"/>
        <v>0</v>
      </c>
      <c r="AX160" s="181">
        <f t="shared" ca="1" si="141"/>
        <v>0</v>
      </c>
      <c r="AY160" s="198">
        <f t="shared" ca="1" si="141"/>
        <v>0</v>
      </c>
      <c r="AZ160" s="181">
        <f t="shared" ca="1" si="141"/>
        <v>0</v>
      </c>
      <c r="BA160" s="181">
        <f t="shared" ca="1" si="141"/>
        <v>0</v>
      </c>
      <c r="BB160" s="181">
        <f t="shared" ca="1" si="141"/>
        <v>0</v>
      </c>
      <c r="BC160" s="181">
        <f t="shared" ca="1" si="141"/>
        <v>0</v>
      </c>
      <c r="BD160" s="181">
        <f t="shared" ca="1" si="141"/>
        <v>0</v>
      </c>
      <c r="BE160" s="181">
        <f t="shared" ca="1" si="141"/>
        <v>0</v>
      </c>
      <c r="BF160" s="181">
        <f t="shared" ca="1" si="141"/>
        <v>0</v>
      </c>
      <c r="BG160" s="181">
        <f t="shared" ca="1" si="141"/>
        <v>0</v>
      </c>
      <c r="BH160" s="181">
        <f t="shared" ca="1" si="141"/>
        <v>0</v>
      </c>
      <c r="BI160" s="181">
        <f t="shared" ca="1" si="141"/>
        <v>0</v>
      </c>
      <c r="BJ160" s="181">
        <f t="shared" ca="1" si="141"/>
        <v>0</v>
      </c>
      <c r="BK160" s="181">
        <f t="shared" ca="1" si="141"/>
        <v>0</v>
      </c>
      <c r="BL160" s="181">
        <f t="shared" ca="1" si="141"/>
        <v>0</v>
      </c>
      <c r="BM160" s="181">
        <f t="shared" ca="1" si="141"/>
        <v>0</v>
      </c>
      <c r="BN160" s="181">
        <f t="shared" ca="1" si="141"/>
        <v>0</v>
      </c>
      <c r="BO160" s="181">
        <f t="shared" ca="1" si="141"/>
        <v>0</v>
      </c>
      <c r="BP160" s="181">
        <f t="shared" ca="1" si="141"/>
        <v>0</v>
      </c>
      <c r="BQ160" s="181">
        <f t="shared" ca="1" si="141"/>
        <v>0</v>
      </c>
      <c r="BR160" s="181">
        <f t="shared" ca="1" si="141"/>
        <v>0</v>
      </c>
      <c r="BS160" s="181">
        <f t="shared" ca="1" si="141"/>
        <v>0</v>
      </c>
      <c r="BT160" s="181">
        <f t="shared" ca="1" si="141"/>
        <v>0</v>
      </c>
      <c r="BU160" s="181">
        <f t="shared" ca="1" si="141"/>
        <v>0</v>
      </c>
      <c r="BV160" s="181">
        <f t="shared" ca="1" si="141"/>
        <v>0</v>
      </c>
      <c r="BW160" s="181">
        <f t="shared" ca="1" si="141"/>
        <v>0</v>
      </c>
      <c r="BX160" s="181">
        <f t="shared" ref="BX160:DU160" ca="1" si="142">$F$160*BX167</f>
        <v>0</v>
      </c>
      <c r="BY160" s="181">
        <f t="shared" ca="1" si="142"/>
        <v>0</v>
      </c>
      <c r="BZ160" s="181">
        <f t="shared" ca="1" si="142"/>
        <v>0</v>
      </c>
      <c r="CA160" s="181">
        <f t="shared" ca="1" si="142"/>
        <v>0</v>
      </c>
      <c r="CB160" s="181">
        <f t="shared" ca="1" si="142"/>
        <v>0</v>
      </c>
      <c r="CC160" s="181">
        <f t="shared" ca="1" si="142"/>
        <v>0</v>
      </c>
      <c r="CD160" s="181">
        <f t="shared" ca="1" si="142"/>
        <v>0</v>
      </c>
      <c r="CE160" s="181">
        <f t="shared" ca="1" si="142"/>
        <v>0</v>
      </c>
      <c r="CF160" s="181">
        <f t="shared" ca="1" si="142"/>
        <v>0</v>
      </c>
      <c r="CG160" s="181">
        <f t="shared" ca="1" si="142"/>
        <v>0</v>
      </c>
      <c r="CH160" s="181">
        <f t="shared" ca="1" si="142"/>
        <v>0</v>
      </c>
      <c r="CI160" s="181">
        <f t="shared" ca="1" si="142"/>
        <v>0</v>
      </c>
      <c r="CJ160" s="181">
        <f t="shared" ca="1" si="142"/>
        <v>0</v>
      </c>
      <c r="CK160" s="181">
        <f t="shared" ca="1" si="142"/>
        <v>0</v>
      </c>
      <c r="CL160" s="181">
        <f t="shared" ca="1" si="142"/>
        <v>0</v>
      </c>
      <c r="CM160" s="181">
        <f t="shared" ca="1" si="142"/>
        <v>0</v>
      </c>
      <c r="CN160" s="181">
        <f t="shared" ca="1" si="142"/>
        <v>0</v>
      </c>
      <c r="CO160" s="181">
        <f t="shared" ca="1" si="142"/>
        <v>0</v>
      </c>
      <c r="CP160" s="181">
        <f t="shared" ca="1" si="142"/>
        <v>0</v>
      </c>
      <c r="CQ160" s="181">
        <f t="shared" ca="1" si="142"/>
        <v>0</v>
      </c>
      <c r="CR160" s="181">
        <f t="shared" ca="1" si="142"/>
        <v>0</v>
      </c>
      <c r="CS160" s="181">
        <f t="shared" ca="1" si="142"/>
        <v>0</v>
      </c>
      <c r="CT160" s="181">
        <f t="shared" ca="1" si="142"/>
        <v>0</v>
      </c>
      <c r="CU160" s="181">
        <f t="shared" ca="1" si="142"/>
        <v>0</v>
      </c>
      <c r="CV160" s="181">
        <f t="shared" ca="1" si="142"/>
        <v>0</v>
      </c>
      <c r="CW160" s="181">
        <f t="shared" ca="1" si="142"/>
        <v>0</v>
      </c>
      <c r="CX160" s="181">
        <f t="shared" ca="1" si="142"/>
        <v>0</v>
      </c>
      <c r="CY160" s="181">
        <f t="shared" ca="1" si="142"/>
        <v>0</v>
      </c>
      <c r="CZ160" s="181">
        <f t="shared" ca="1" si="142"/>
        <v>0</v>
      </c>
      <c r="DA160" s="181">
        <f t="shared" ca="1" si="142"/>
        <v>0</v>
      </c>
      <c r="DB160" s="181">
        <f t="shared" ca="1" si="142"/>
        <v>0</v>
      </c>
      <c r="DC160" s="181">
        <f t="shared" ca="1" si="142"/>
        <v>0</v>
      </c>
      <c r="DD160" s="181">
        <f t="shared" ca="1" si="142"/>
        <v>0</v>
      </c>
      <c r="DE160" s="181">
        <f t="shared" ca="1" si="142"/>
        <v>0</v>
      </c>
      <c r="DF160" s="181">
        <f t="shared" ca="1" si="142"/>
        <v>0</v>
      </c>
      <c r="DG160" s="181">
        <f t="shared" ca="1" si="142"/>
        <v>0</v>
      </c>
      <c r="DH160" s="181">
        <f t="shared" ca="1" si="142"/>
        <v>0</v>
      </c>
      <c r="DI160" s="181">
        <f t="shared" ca="1" si="142"/>
        <v>0</v>
      </c>
      <c r="DJ160" s="181">
        <f t="shared" ca="1" si="142"/>
        <v>0</v>
      </c>
      <c r="DK160" s="181">
        <f t="shared" ca="1" si="142"/>
        <v>0</v>
      </c>
      <c r="DL160" s="181">
        <f t="shared" ca="1" si="142"/>
        <v>0</v>
      </c>
      <c r="DM160" s="181">
        <f t="shared" ca="1" si="142"/>
        <v>0</v>
      </c>
      <c r="DN160" s="181">
        <f t="shared" ca="1" si="142"/>
        <v>0</v>
      </c>
      <c r="DO160" s="181">
        <f t="shared" ca="1" si="142"/>
        <v>0</v>
      </c>
      <c r="DP160" s="181">
        <f t="shared" ca="1" si="142"/>
        <v>0</v>
      </c>
      <c r="DQ160" s="181">
        <f t="shared" ca="1" si="142"/>
        <v>0</v>
      </c>
      <c r="DR160" s="181">
        <f t="shared" ca="1" si="142"/>
        <v>0</v>
      </c>
      <c r="DS160" s="181">
        <f t="shared" ca="1" si="142"/>
        <v>0</v>
      </c>
      <c r="DT160" s="181">
        <f t="shared" ca="1" si="142"/>
        <v>0</v>
      </c>
      <c r="DU160" s="181">
        <f t="shared" ca="1" si="142"/>
        <v>0</v>
      </c>
    </row>
    <row r="161" spans="1:125" x14ac:dyDescent="0.3">
      <c r="D161" s="141" t="s">
        <v>740</v>
      </c>
      <c r="K161" s="181">
        <f t="shared" ref="K161:AP161" si="143">K149</f>
        <v>570739.17808211979</v>
      </c>
      <c r="L161" s="181">
        <f t="shared" si="143"/>
        <v>694238.54084273742</v>
      </c>
      <c r="M161" s="181">
        <f t="shared" si="143"/>
        <v>773111.22956116009</v>
      </c>
      <c r="N161" s="181">
        <f t="shared" si="143"/>
        <v>829896.90062583028</v>
      </c>
      <c r="O161" s="181">
        <f t="shared" si="143"/>
        <v>872845.5218421407</v>
      </c>
      <c r="P161" s="181">
        <f t="shared" si="143"/>
        <v>906090.85753989767</v>
      </c>
      <c r="Q161" s="181">
        <f t="shared" si="143"/>
        <v>932074.43399040913</v>
      </c>
      <c r="R161" s="181">
        <f t="shared" si="143"/>
        <v>952394.02339630667</v>
      </c>
      <c r="S161" s="181">
        <f t="shared" si="143"/>
        <v>968170.15074940771</v>
      </c>
      <c r="T161" s="181">
        <f t="shared" si="143"/>
        <v>980227.79974543769</v>
      </c>
      <c r="U161" s="181">
        <f t="shared" si="143"/>
        <v>989195.94135981856</v>
      </c>
      <c r="V161" s="181">
        <f t="shared" si="143"/>
        <v>995566.41775563883</v>
      </c>
      <c r="W161" s="181">
        <f t="shared" si="143"/>
        <v>999731.02621913294</v>
      </c>
      <c r="X161" s="181">
        <f t="shared" si="143"/>
        <v>1002006.1291841287</v>
      </c>
      <c r="Y161" s="181">
        <f t="shared" si="143"/>
        <v>1002649.7327180228</v>
      </c>
      <c r="Z161" s="181">
        <f t="shared" si="143"/>
        <v>1001873.8024663263</v>
      </c>
      <c r="AA161" s="181">
        <f t="shared" si="143"/>
        <v>999853.4420975449</v>
      </c>
      <c r="AB161" s="181">
        <f t="shared" si="143"/>
        <v>996733.92663385905</v>
      </c>
      <c r="AC161" s="181">
        <f t="shared" si="143"/>
        <v>992636.21830835368</v>
      </c>
      <c r="AD161" s="181">
        <f t="shared" si="143"/>
        <v>987661.37470194791</v>
      </c>
      <c r="AE161" s="181">
        <f t="shared" si="143"/>
        <v>981894.124680012</v>
      </c>
      <c r="AF161" s="181">
        <f t="shared" si="143"/>
        <v>975405.80266850092</v>
      </c>
      <c r="AG161" s="181">
        <f t="shared" si="143"/>
        <v>968256.77667024825</v>
      </c>
      <c r="AH161" s="181">
        <f t="shared" si="143"/>
        <v>960498.46882048331</v>
      </c>
      <c r="AI161" s="181">
        <f t="shared" si="143"/>
        <v>952175.04245191743</v>
      </c>
      <c r="AJ161" s="181">
        <f t="shared" si="143"/>
        <v>943324.81243616401</v>
      </c>
      <c r="AK161" s="181">
        <f t="shared" si="143"/>
        <v>933981.4233924438</v>
      </c>
      <c r="AL161" s="181">
        <f t="shared" si="143"/>
        <v>924174.83154899348</v>
      </c>
      <c r="AM161" s="181">
        <f t="shared" si="143"/>
        <v>913932.11953203927</v>
      </c>
      <c r="AN161" s="181">
        <f t="shared" si="143"/>
        <v>903278.16843356902</v>
      </c>
      <c r="AO161" s="181">
        <f t="shared" si="143"/>
        <v>892236.20770008012</v>
      </c>
      <c r="AP161" s="181">
        <f t="shared" si="143"/>
        <v>880828.26037097257</v>
      </c>
      <c r="AQ161" s="181">
        <f t="shared" ref="AQ161:BV161" si="144">AQ149</f>
        <v>869075.49875951861</v>
      </c>
      <c r="AR161" s="181">
        <f t="shared" si="144"/>
        <v>856998.5236610272</v>
      </c>
      <c r="AS161" s="181">
        <f t="shared" si="144"/>
        <v>844617.57848719251</v>
      </c>
      <c r="AT161" s="181">
        <f t="shared" si="144"/>
        <v>831952.7082887335</v>
      </c>
      <c r="AU161" s="181">
        <f t="shared" si="144"/>
        <v>819023.87238767615</v>
      </c>
      <c r="AV161" s="181">
        <f t="shared" si="144"/>
        <v>805851.0182579807</v>
      </c>
      <c r="AW161" s="181">
        <f t="shared" si="144"/>
        <v>792454.12334076082</v>
      </c>
      <c r="AX161" s="181">
        <f t="shared" si="144"/>
        <v>778853.21063738049</v>
      </c>
      <c r="AY161" s="198">
        <f t="shared" si="144"/>
        <v>0</v>
      </c>
      <c r="AZ161" s="181">
        <f t="shared" si="144"/>
        <v>0</v>
      </c>
      <c r="BA161" s="181">
        <f t="shared" si="144"/>
        <v>0</v>
      </c>
      <c r="BB161" s="181">
        <f t="shared" si="144"/>
        <v>0</v>
      </c>
      <c r="BC161" s="181">
        <f t="shared" si="144"/>
        <v>0</v>
      </c>
      <c r="BD161" s="181">
        <f t="shared" si="144"/>
        <v>0</v>
      </c>
      <c r="BE161" s="181">
        <f t="shared" si="144"/>
        <v>0</v>
      </c>
      <c r="BF161" s="181">
        <f t="shared" si="144"/>
        <v>0</v>
      </c>
      <c r="BG161" s="181">
        <f t="shared" si="144"/>
        <v>0</v>
      </c>
      <c r="BH161" s="181">
        <f t="shared" si="144"/>
        <v>0</v>
      </c>
      <c r="BI161" s="181">
        <f t="shared" si="144"/>
        <v>0</v>
      </c>
      <c r="BJ161" s="181">
        <f t="shared" si="144"/>
        <v>0</v>
      </c>
      <c r="BK161" s="181">
        <f t="shared" si="144"/>
        <v>0</v>
      </c>
      <c r="BL161" s="181">
        <f t="shared" si="144"/>
        <v>0</v>
      </c>
      <c r="BM161" s="181">
        <f t="shared" si="144"/>
        <v>0</v>
      </c>
      <c r="BN161" s="181">
        <f t="shared" si="144"/>
        <v>0</v>
      </c>
      <c r="BO161" s="181">
        <f t="shared" si="144"/>
        <v>0</v>
      </c>
      <c r="BP161" s="181">
        <f t="shared" si="144"/>
        <v>0</v>
      </c>
      <c r="BQ161" s="181">
        <f t="shared" si="144"/>
        <v>0</v>
      </c>
      <c r="BR161" s="181">
        <f t="shared" si="144"/>
        <v>0</v>
      </c>
      <c r="BS161" s="181">
        <f t="shared" si="144"/>
        <v>0</v>
      </c>
      <c r="BT161" s="181">
        <f t="shared" si="144"/>
        <v>0</v>
      </c>
      <c r="BU161" s="181">
        <f t="shared" si="144"/>
        <v>0</v>
      </c>
      <c r="BV161" s="181">
        <f t="shared" si="144"/>
        <v>0</v>
      </c>
      <c r="BW161" s="181">
        <f t="shared" ref="BW161:DB161" si="145">BW149</f>
        <v>0</v>
      </c>
      <c r="BX161" s="181">
        <f t="shared" si="145"/>
        <v>0</v>
      </c>
      <c r="BY161" s="181">
        <f t="shared" si="145"/>
        <v>0</v>
      </c>
      <c r="BZ161" s="181">
        <f t="shared" si="145"/>
        <v>0</v>
      </c>
      <c r="CA161" s="181">
        <f t="shared" si="145"/>
        <v>0</v>
      </c>
      <c r="CB161" s="181">
        <f t="shared" si="145"/>
        <v>0</v>
      </c>
      <c r="CC161" s="181">
        <f t="shared" si="145"/>
        <v>0</v>
      </c>
      <c r="CD161" s="181">
        <f t="shared" si="145"/>
        <v>0</v>
      </c>
      <c r="CE161" s="181">
        <f t="shared" si="145"/>
        <v>0</v>
      </c>
      <c r="CF161" s="181">
        <f t="shared" si="145"/>
        <v>0</v>
      </c>
      <c r="CG161" s="181">
        <f t="shared" si="145"/>
        <v>0</v>
      </c>
      <c r="CH161" s="181">
        <f t="shared" si="145"/>
        <v>0</v>
      </c>
      <c r="CI161" s="181">
        <f t="shared" si="145"/>
        <v>0</v>
      </c>
      <c r="CJ161" s="181">
        <f t="shared" si="145"/>
        <v>0</v>
      </c>
      <c r="CK161" s="181">
        <f t="shared" si="145"/>
        <v>0</v>
      </c>
      <c r="CL161" s="181">
        <f t="shared" si="145"/>
        <v>0</v>
      </c>
      <c r="CM161" s="181">
        <f t="shared" si="145"/>
        <v>0</v>
      </c>
      <c r="CN161" s="181">
        <f t="shared" si="145"/>
        <v>0</v>
      </c>
      <c r="CO161" s="181">
        <f t="shared" si="145"/>
        <v>0</v>
      </c>
      <c r="CP161" s="181">
        <f t="shared" si="145"/>
        <v>0</v>
      </c>
      <c r="CQ161" s="181">
        <f t="shared" si="145"/>
        <v>0</v>
      </c>
      <c r="CR161" s="181">
        <f t="shared" si="145"/>
        <v>0</v>
      </c>
      <c r="CS161" s="181">
        <f t="shared" si="145"/>
        <v>0</v>
      </c>
      <c r="CT161" s="181">
        <f t="shared" si="145"/>
        <v>0</v>
      </c>
      <c r="CU161" s="181">
        <f t="shared" si="145"/>
        <v>0</v>
      </c>
      <c r="CV161" s="181">
        <f t="shared" si="145"/>
        <v>0</v>
      </c>
      <c r="CW161" s="181">
        <f t="shared" si="145"/>
        <v>0</v>
      </c>
      <c r="CX161" s="181">
        <f t="shared" si="145"/>
        <v>0</v>
      </c>
      <c r="CY161" s="181">
        <f t="shared" si="145"/>
        <v>0</v>
      </c>
      <c r="CZ161" s="181">
        <f t="shared" si="145"/>
        <v>0</v>
      </c>
      <c r="DA161" s="181">
        <f t="shared" si="145"/>
        <v>0</v>
      </c>
      <c r="DB161" s="181">
        <f t="shared" si="145"/>
        <v>0</v>
      </c>
      <c r="DC161" s="181">
        <f t="shared" ref="DC161:DU161" si="146">DC149</f>
        <v>0</v>
      </c>
      <c r="DD161" s="181">
        <f t="shared" si="146"/>
        <v>0</v>
      </c>
      <c r="DE161" s="181">
        <f t="shared" si="146"/>
        <v>0</v>
      </c>
      <c r="DF161" s="181">
        <f t="shared" si="146"/>
        <v>0</v>
      </c>
      <c r="DG161" s="181">
        <f t="shared" si="146"/>
        <v>0</v>
      </c>
      <c r="DH161" s="181">
        <f t="shared" si="146"/>
        <v>0</v>
      </c>
      <c r="DI161" s="181">
        <f t="shared" si="146"/>
        <v>0</v>
      </c>
      <c r="DJ161" s="181">
        <f t="shared" si="146"/>
        <v>0</v>
      </c>
      <c r="DK161" s="181">
        <f t="shared" si="146"/>
        <v>0</v>
      </c>
      <c r="DL161" s="181">
        <f t="shared" si="146"/>
        <v>0</v>
      </c>
      <c r="DM161" s="181">
        <f t="shared" si="146"/>
        <v>0</v>
      </c>
      <c r="DN161" s="181">
        <f t="shared" si="146"/>
        <v>0</v>
      </c>
      <c r="DO161" s="181">
        <f t="shared" si="146"/>
        <v>0</v>
      </c>
      <c r="DP161" s="181">
        <f t="shared" si="146"/>
        <v>0</v>
      </c>
      <c r="DQ161" s="181">
        <f t="shared" si="146"/>
        <v>0</v>
      </c>
      <c r="DR161" s="181">
        <f t="shared" si="146"/>
        <v>0</v>
      </c>
      <c r="DS161" s="181">
        <f t="shared" si="146"/>
        <v>0</v>
      </c>
      <c r="DT161" s="181">
        <f t="shared" si="146"/>
        <v>0</v>
      </c>
      <c r="DU161" s="181">
        <f t="shared" si="146"/>
        <v>0</v>
      </c>
    </row>
    <row r="162" spans="1:125" x14ac:dyDescent="0.3">
      <c r="D162" s="141" t="s">
        <v>741</v>
      </c>
      <c r="E162" s="127" t="s">
        <v>72</v>
      </c>
      <c r="F162" s="138">
        <f>'Tax Assumptions'!C11</f>
        <v>2</v>
      </c>
      <c r="K162" s="181">
        <f t="shared" ref="K162:AP162" ca="1" si="147">K80</f>
        <v>0</v>
      </c>
      <c r="L162" s="181">
        <f t="shared" ca="1" si="147"/>
        <v>0</v>
      </c>
      <c r="M162" s="181">
        <f t="shared" ca="1" si="147"/>
        <v>570739.17808211979</v>
      </c>
      <c r="N162" s="181">
        <f t="shared" ca="1" si="147"/>
        <v>694238.54084273742</v>
      </c>
      <c r="O162" s="181">
        <f t="shared" ca="1" si="147"/>
        <v>773111.22956116009</v>
      </c>
      <c r="P162" s="181">
        <f t="shared" ca="1" si="147"/>
        <v>829896.90062583028</v>
      </c>
      <c r="Q162" s="181">
        <f t="shared" ca="1" si="147"/>
        <v>872845.5218421407</v>
      </c>
      <c r="R162" s="181">
        <f t="shared" ca="1" si="147"/>
        <v>906090.85753989767</v>
      </c>
      <c r="S162" s="181">
        <f t="shared" ca="1" si="147"/>
        <v>932074.43399040913</v>
      </c>
      <c r="T162" s="181">
        <f t="shared" ca="1" si="147"/>
        <v>952394.02339630667</v>
      </c>
      <c r="U162" s="181">
        <f t="shared" ca="1" si="147"/>
        <v>968170.15074940771</v>
      </c>
      <c r="V162" s="181">
        <f t="shared" ca="1" si="147"/>
        <v>980227.79974543769</v>
      </c>
      <c r="W162" s="181">
        <f t="shared" ca="1" si="147"/>
        <v>989195.94135981856</v>
      </c>
      <c r="X162" s="181">
        <f t="shared" ca="1" si="147"/>
        <v>995566.41775563883</v>
      </c>
      <c r="Y162" s="181">
        <f t="shared" ca="1" si="147"/>
        <v>999731.02621913294</v>
      </c>
      <c r="Z162" s="181">
        <f t="shared" ca="1" si="147"/>
        <v>1002006.1291841287</v>
      </c>
      <c r="AA162" s="181">
        <f t="shared" ca="1" si="147"/>
        <v>1002649.7327180228</v>
      </c>
      <c r="AB162" s="181">
        <f t="shared" ca="1" si="147"/>
        <v>1001873.8024663263</v>
      </c>
      <c r="AC162" s="181">
        <f t="shared" ca="1" si="147"/>
        <v>999853.4420975449</v>
      </c>
      <c r="AD162" s="181">
        <f t="shared" ca="1" si="147"/>
        <v>996733.92663385905</v>
      </c>
      <c r="AE162" s="181">
        <f t="shared" ca="1" si="147"/>
        <v>992636.21830835368</v>
      </c>
      <c r="AF162" s="181">
        <f t="shared" ca="1" si="147"/>
        <v>987661.37470194791</v>
      </c>
      <c r="AG162" s="181">
        <f t="shared" ca="1" si="147"/>
        <v>981894.124680012</v>
      </c>
      <c r="AH162" s="181">
        <f t="shared" ca="1" si="147"/>
        <v>975405.80266850092</v>
      </c>
      <c r="AI162" s="181">
        <f t="shared" ca="1" si="147"/>
        <v>968256.77667024825</v>
      </c>
      <c r="AJ162" s="181">
        <f t="shared" ca="1" si="147"/>
        <v>960498.46882048331</v>
      </c>
      <c r="AK162" s="181">
        <f t="shared" ca="1" si="147"/>
        <v>952175.04245191743</v>
      </c>
      <c r="AL162" s="181">
        <f t="shared" ca="1" si="147"/>
        <v>943324.81243616401</v>
      </c>
      <c r="AM162" s="181">
        <f t="shared" ca="1" si="147"/>
        <v>933981.4233924438</v>
      </c>
      <c r="AN162" s="181">
        <f t="shared" ca="1" si="147"/>
        <v>924174.83154899348</v>
      </c>
      <c r="AO162" s="181">
        <f t="shared" ca="1" si="147"/>
        <v>913932.11953203927</v>
      </c>
      <c r="AP162" s="181">
        <f t="shared" ca="1" si="147"/>
        <v>903278.16843356902</v>
      </c>
      <c r="AQ162" s="181">
        <f t="shared" ref="AQ162:BV162" ca="1" si="148">AQ80</f>
        <v>892236.20770008012</v>
      </c>
      <c r="AR162" s="181">
        <f t="shared" ca="1" si="148"/>
        <v>880828.26037097257</v>
      </c>
      <c r="AS162" s="181">
        <f t="shared" ca="1" si="148"/>
        <v>869075.49875951861</v>
      </c>
      <c r="AT162" s="181">
        <f t="shared" ca="1" si="148"/>
        <v>856998.5236610272</v>
      </c>
      <c r="AU162" s="181">
        <f t="shared" ca="1" si="148"/>
        <v>844617.57848719251</v>
      </c>
      <c r="AV162" s="181">
        <f t="shared" ca="1" si="148"/>
        <v>831952.7082887335</v>
      </c>
      <c r="AW162" s="181">
        <f t="shared" ca="1" si="148"/>
        <v>819023.87238767615</v>
      </c>
      <c r="AX162" s="181">
        <f t="shared" ca="1" si="148"/>
        <v>805851.0182579807</v>
      </c>
      <c r="AY162" s="198">
        <f t="shared" ca="1" si="148"/>
        <v>1571307.3339781412</v>
      </c>
      <c r="AZ162" s="181">
        <f t="shared" ca="1" si="148"/>
        <v>0</v>
      </c>
      <c r="BA162" s="181">
        <f t="shared" ca="1" si="148"/>
        <v>0</v>
      </c>
      <c r="BB162" s="181">
        <f t="shared" ca="1" si="148"/>
        <v>0</v>
      </c>
      <c r="BC162" s="181">
        <f t="shared" ca="1" si="148"/>
        <v>0</v>
      </c>
      <c r="BD162" s="181">
        <f t="shared" ca="1" si="148"/>
        <v>0</v>
      </c>
      <c r="BE162" s="181">
        <f t="shared" ca="1" si="148"/>
        <v>0</v>
      </c>
      <c r="BF162" s="181">
        <f t="shared" ca="1" si="148"/>
        <v>0</v>
      </c>
      <c r="BG162" s="181">
        <f t="shared" ca="1" si="148"/>
        <v>0</v>
      </c>
      <c r="BH162" s="181">
        <f t="shared" ca="1" si="148"/>
        <v>0</v>
      </c>
      <c r="BI162" s="181">
        <f t="shared" ca="1" si="148"/>
        <v>0</v>
      </c>
      <c r="BJ162" s="181">
        <f t="shared" ca="1" si="148"/>
        <v>0</v>
      </c>
      <c r="BK162" s="181">
        <f t="shared" ca="1" si="148"/>
        <v>0</v>
      </c>
      <c r="BL162" s="181">
        <f t="shared" ca="1" si="148"/>
        <v>0</v>
      </c>
      <c r="BM162" s="181">
        <f t="shared" ca="1" si="148"/>
        <v>0</v>
      </c>
      <c r="BN162" s="181">
        <f t="shared" ca="1" si="148"/>
        <v>0</v>
      </c>
      <c r="BO162" s="181">
        <f t="shared" ca="1" si="148"/>
        <v>0</v>
      </c>
      <c r="BP162" s="181">
        <f t="shared" ca="1" si="148"/>
        <v>0</v>
      </c>
      <c r="BQ162" s="181">
        <f t="shared" ca="1" si="148"/>
        <v>0</v>
      </c>
      <c r="BR162" s="181">
        <f t="shared" ca="1" si="148"/>
        <v>0</v>
      </c>
      <c r="BS162" s="181">
        <f t="shared" ca="1" si="148"/>
        <v>0</v>
      </c>
      <c r="BT162" s="181">
        <f t="shared" ca="1" si="148"/>
        <v>0</v>
      </c>
      <c r="BU162" s="181">
        <f t="shared" ca="1" si="148"/>
        <v>0</v>
      </c>
      <c r="BV162" s="181">
        <f t="shared" ca="1" si="148"/>
        <v>0</v>
      </c>
      <c r="BW162" s="181">
        <f t="shared" ref="BW162:DB162" ca="1" si="149">BW80</f>
        <v>0</v>
      </c>
      <c r="BX162" s="181">
        <f t="shared" ca="1" si="149"/>
        <v>0</v>
      </c>
      <c r="BY162" s="181">
        <f t="shared" ca="1" si="149"/>
        <v>0</v>
      </c>
      <c r="BZ162" s="181">
        <f t="shared" ca="1" si="149"/>
        <v>0</v>
      </c>
      <c r="CA162" s="181">
        <f t="shared" ca="1" si="149"/>
        <v>0</v>
      </c>
      <c r="CB162" s="181">
        <f t="shared" ca="1" si="149"/>
        <v>0</v>
      </c>
      <c r="CC162" s="181">
        <f t="shared" ca="1" si="149"/>
        <v>0</v>
      </c>
      <c r="CD162" s="181">
        <f t="shared" ca="1" si="149"/>
        <v>0</v>
      </c>
      <c r="CE162" s="181">
        <f t="shared" ca="1" si="149"/>
        <v>0</v>
      </c>
      <c r="CF162" s="181">
        <f t="shared" ca="1" si="149"/>
        <v>0</v>
      </c>
      <c r="CG162" s="181">
        <f t="shared" ca="1" si="149"/>
        <v>0</v>
      </c>
      <c r="CH162" s="181">
        <f t="shared" ca="1" si="149"/>
        <v>0</v>
      </c>
      <c r="CI162" s="181">
        <f t="shared" ca="1" si="149"/>
        <v>0</v>
      </c>
      <c r="CJ162" s="181">
        <f t="shared" ca="1" si="149"/>
        <v>0</v>
      </c>
      <c r="CK162" s="181">
        <f t="shared" ca="1" si="149"/>
        <v>0</v>
      </c>
      <c r="CL162" s="181">
        <f t="shared" ca="1" si="149"/>
        <v>0</v>
      </c>
      <c r="CM162" s="181">
        <f t="shared" ca="1" si="149"/>
        <v>0</v>
      </c>
      <c r="CN162" s="181">
        <f t="shared" ca="1" si="149"/>
        <v>0</v>
      </c>
      <c r="CO162" s="181">
        <f t="shared" ca="1" si="149"/>
        <v>0</v>
      </c>
      <c r="CP162" s="181">
        <f t="shared" ca="1" si="149"/>
        <v>0</v>
      </c>
      <c r="CQ162" s="181">
        <f t="shared" ca="1" si="149"/>
        <v>0</v>
      </c>
      <c r="CR162" s="181">
        <f t="shared" ca="1" si="149"/>
        <v>0</v>
      </c>
      <c r="CS162" s="181">
        <f t="shared" ca="1" si="149"/>
        <v>0</v>
      </c>
      <c r="CT162" s="181">
        <f t="shared" ca="1" si="149"/>
        <v>0</v>
      </c>
      <c r="CU162" s="181">
        <f t="shared" ca="1" si="149"/>
        <v>0</v>
      </c>
      <c r="CV162" s="181">
        <f t="shared" ca="1" si="149"/>
        <v>0</v>
      </c>
      <c r="CW162" s="181">
        <f t="shared" ca="1" si="149"/>
        <v>0</v>
      </c>
      <c r="CX162" s="181">
        <f t="shared" ca="1" si="149"/>
        <v>0</v>
      </c>
      <c r="CY162" s="181">
        <f t="shared" ca="1" si="149"/>
        <v>0</v>
      </c>
      <c r="CZ162" s="181">
        <f t="shared" ca="1" si="149"/>
        <v>0</v>
      </c>
      <c r="DA162" s="181">
        <f t="shared" ca="1" si="149"/>
        <v>0</v>
      </c>
      <c r="DB162" s="181">
        <f t="shared" ca="1" si="149"/>
        <v>0</v>
      </c>
      <c r="DC162" s="181">
        <f t="shared" ref="DC162:DU162" ca="1" si="150">DC80</f>
        <v>0</v>
      </c>
      <c r="DD162" s="181">
        <f t="shared" ca="1" si="150"/>
        <v>0</v>
      </c>
      <c r="DE162" s="181">
        <f t="shared" ca="1" si="150"/>
        <v>0</v>
      </c>
      <c r="DF162" s="181">
        <f t="shared" ca="1" si="150"/>
        <v>0</v>
      </c>
      <c r="DG162" s="181">
        <f t="shared" ca="1" si="150"/>
        <v>0</v>
      </c>
      <c r="DH162" s="181">
        <f t="shared" ca="1" si="150"/>
        <v>0</v>
      </c>
      <c r="DI162" s="181">
        <f t="shared" ca="1" si="150"/>
        <v>0</v>
      </c>
      <c r="DJ162" s="181">
        <f t="shared" ca="1" si="150"/>
        <v>0</v>
      </c>
      <c r="DK162" s="181">
        <f t="shared" ca="1" si="150"/>
        <v>0</v>
      </c>
      <c r="DL162" s="181">
        <f t="shared" ca="1" si="150"/>
        <v>0</v>
      </c>
      <c r="DM162" s="181">
        <f t="shared" ca="1" si="150"/>
        <v>0</v>
      </c>
      <c r="DN162" s="181">
        <f t="shared" ca="1" si="150"/>
        <v>0</v>
      </c>
      <c r="DO162" s="181">
        <f t="shared" ca="1" si="150"/>
        <v>0</v>
      </c>
      <c r="DP162" s="181">
        <f t="shared" ca="1" si="150"/>
        <v>0</v>
      </c>
      <c r="DQ162" s="181">
        <f t="shared" ca="1" si="150"/>
        <v>0</v>
      </c>
      <c r="DR162" s="181">
        <f t="shared" ca="1" si="150"/>
        <v>0</v>
      </c>
      <c r="DS162" s="181">
        <f t="shared" ca="1" si="150"/>
        <v>0</v>
      </c>
      <c r="DT162" s="181">
        <f t="shared" ca="1" si="150"/>
        <v>0</v>
      </c>
      <c r="DU162" s="181">
        <f t="shared" ca="1" si="150"/>
        <v>0</v>
      </c>
    </row>
    <row r="163" spans="1:125" x14ac:dyDescent="0.3">
      <c r="D163" s="141" t="s">
        <v>371</v>
      </c>
      <c r="K163" s="181"/>
      <c r="L163" s="181"/>
      <c r="M163" s="181"/>
      <c r="N163" s="181"/>
      <c r="O163" s="181"/>
      <c r="P163" s="181"/>
      <c r="Q163" s="181"/>
      <c r="R163" s="181"/>
      <c r="S163" s="181"/>
      <c r="T163" s="181"/>
      <c r="U163" s="181"/>
      <c r="V163" s="181"/>
      <c r="W163" s="181"/>
      <c r="X163" s="181"/>
      <c r="Y163" s="181"/>
      <c r="Z163" s="181"/>
      <c r="AA163" s="181"/>
      <c r="AB163" s="181"/>
      <c r="AC163" s="181"/>
      <c r="AD163" s="181"/>
      <c r="AE163" s="181"/>
      <c r="AF163" s="181"/>
      <c r="AG163" s="181"/>
      <c r="AH163" s="181"/>
      <c r="AI163" s="181"/>
      <c r="AJ163" s="181"/>
      <c r="AK163" s="181"/>
      <c r="AL163" s="181"/>
      <c r="AM163" s="181"/>
      <c r="AN163" s="181"/>
      <c r="AO163" s="181"/>
      <c r="AP163" s="181"/>
      <c r="AQ163" s="181"/>
      <c r="AR163" s="181"/>
      <c r="AS163" s="181"/>
      <c r="AT163" s="181"/>
      <c r="AU163" s="181"/>
      <c r="AV163" s="181"/>
      <c r="AW163" s="181"/>
      <c r="AX163" s="181"/>
      <c r="AZ163" s="181"/>
      <c r="BA163" s="181"/>
      <c r="BB163" s="181"/>
      <c r="BC163" s="181"/>
      <c r="BD163" s="181"/>
      <c r="BE163" s="181"/>
      <c r="BF163" s="181"/>
      <c r="BG163" s="181"/>
      <c r="BH163" s="181"/>
      <c r="BI163" s="181"/>
      <c r="BJ163" s="181"/>
      <c r="BK163" s="181"/>
      <c r="BL163" s="181"/>
      <c r="BM163" s="181"/>
      <c r="BN163" s="181"/>
      <c r="BO163" s="181"/>
      <c r="BP163" s="181"/>
      <c r="BQ163" s="181"/>
      <c r="BR163" s="181"/>
      <c r="BS163" s="181"/>
      <c r="BT163" s="181"/>
      <c r="BU163" s="181"/>
      <c r="BV163" s="181"/>
      <c r="BW163" s="181"/>
      <c r="BX163" s="181"/>
      <c r="BY163" s="181"/>
      <c r="BZ163" s="181"/>
      <c r="CA163" s="181"/>
      <c r="CB163" s="181"/>
      <c r="CC163" s="181"/>
      <c r="CD163" s="181"/>
      <c r="CE163" s="181"/>
      <c r="CF163" s="181"/>
      <c r="CG163" s="181"/>
      <c r="CH163" s="181"/>
      <c r="CI163" s="181"/>
      <c r="CJ163" s="181"/>
      <c r="CK163" s="181"/>
      <c r="CL163" s="181"/>
      <c r="CM163" s="181"/>
      <c r="CN163" s="181"/>
      <c r="CO163" s="181"/>
      <c r="CP163" s="181"/>
      <c r="CQ163" s="181"/>
      <c r="CR163" s="181"/>
      <c r="CS163" s="181"/>
      <c r="CT163" s="181"/>
      <c r="CU163" s="181"/>
      <c r="CV163" s="181"/>
      <c r="CW163" s="181"/>
      <c r="CX163" s="181"/>
      <c r="CY163" s="181"/>
      <c r="CZ163" s="181"/>
      <c r="DA163" s="181"/>
      <c r="DB163" s="181"/>
      <c r="DC163" s="181"/>
      <c r="DD163" s="181"/>
      <c r="DE163" s="181"/>
      <c r="DF163" s="181"/>
      <c r="DG163" s="181"/>
      <c r="DH163" s="181"/>
      <c r="DI163" s="181"/>
      <c r="DJ163" s="181"/>
      <c r="DK163" s="181"/>
      <c r="DL163" s="181"/>
      <c r="DM163" s="181"/>
      <c r="DN163" s="181"/>
      <c r="DO163" s="181"/>
      <c r="DP163" s="181"/>
      <c r="DQ163" s="181"/>
      <c r="DR163" s="181"/>
      <c r="DS163" s="181"/>
      <c r="DT163" s="181"/>
      <c r="DU163" s="181"/>
    </row>
    <row r="164" spans="1:125" x14ac:dyDescent="0.3">
      <c r="D164" s="141" t="s">
        <v>301</v>
      </c>
      <c r="K164" s="181">
        <f ca="1">K159+K160+K161-K162</f>
        <v>570739.17808211979</v>
      </c>
      <c r="L164" s="181">
        <f t="shared" ref="L164:BW164" ca="1" si="151">L159+L160+L161-L162</f>
        <v>1264977.7189248572</v>
      </c>
      <c r="M164" s="181">
        <f ca="1">M159+M160+M161-M162</f>
        <v>1467349.7704038974</v>
      </c>
      <c r="N164" s="181">
        <f t="shared" ca="1" si="151"/>
        <v>1603008.1301869904</v>
      </c>
      <c r="O164" s="181">
        <f t="shared" ca="1" si="151"/>
        <v>1702742.422467971</v>
      </c>
      <c r="P164" s="181">
        <f t="shared" ca="1" si="151"/>
        <v>1778936.3793820383</v>
      </c>
      <c r="Q164" s="181">
        <f t="shared" ca="1" si="151"/>
        <v>1838165.2915303065</v>
      </c>
      <c r="R164" s="181">
        <f t="shared" ca="1" si="151"/>
        <v>1884468.4573867153</v>
      </c>
      <c r="S164" s="181">
        <f t="shared" ca="1" si="151"/>
        <v>1920564.1741457139</v>
      </c>
      <c r="T164" s="181">
        <f t="shared" ca="1" si="151"/>
        <v>1948397.9504948449</v>
      </c>
      <c r="U164" s="181">
        <f t="shared" ca="1" si="151"/>
        <v>1969423.7411052557</v>
      </c>
      <c r="V164" s="181">
        <f t="shared" ca="1" si="151"/>
        <v>1984762.3591154567</v>
      </c>
      <c r="W164" s="181">
        <f t="shared" ca="1" si="151"/>
        <v>1995297.4439747711</v>
      </c>
      <c r="X164" s="181">
        <f t="shared" ca="1" si="151"/>
        <v>2001737.1554032611</v>
      </c>
      <c r="Y164" s="181">
        <f ca="1">Y159+Y160+Y161-Y162</f>
        <v>2004655.8619021508</v>
      </c>
      <c r="Z164" s="181">
        <f t="shared" ca="1" si="151"/>
        <v>2004523.5351843485</v>
      </c>
      <c r="AA164" s="181">
        <f t="shared" ca="1" si="151"/>
        <v>2001727.2445638708</v>
      </c>
      <c r="AB164" s="181">
        <f t="shared" ca="1" si="151"/>
        <v>1996587.3687314037</v>
      </c>
      <c r="AC164" s="181">
        <f t="shared" ca="1" si="151"/>
        <v>1989370.1449422126</v>
      </c>
      <c r="AD164" s="181">
        <f t="shared" ca="1" si="151"/>
        <v>1980297.5930103017</v>
      </c>
      <c r="AE164" s="181">
        <f t="shared" ca="1" si="151"/>
        <v>1969555.4993819599</v>
      </c>
      <c r="AF164" s="181">
        <f t="shared" ca="1" si="151"/>
        <v>1957299.9273485132</v>
      </c>
      <c r="AG164" s="181">
        <f t="shared" ca="1" si="151"/>
        <v>1943662.5793387494</v>
      </c>
      <c r="AH164" s="181">
        <f t="shared" ca="1" si="151"/>
        <v>1928755.2454907319</v>
      </c>
      <c r="AI164" s="181">
        <f t="shared" ca="1" si="151"/>
        <v>1912673.5112724011</v>
      </c>
      <c r="AJ164" s="181">
        <f t="shared" ca="1" si="151"/>
        <v>1895499.8548880816</v>
      </c>
      <c r="AK164" s="181">
        <f t="shared" ca="1" si="151"/>
        <v>1877306.235828608</v>
      </c>
      <c r="AL164" s="181">
        <f t="shared" ca="1" si="151"/>
        <v>1858156.2549414379</v>
      </c>
      <c r="AM164" s="181">
        <f t="shared" ca="1" si="151"/>
        <v>1838106.9510810333</v>
      </c>
      <c r="AN164" s="181">
        <f t="shared" ca="1" si="151"/>
        <v>1817210.2879656088</v>
      </c>
      <c r="AO164" s="181">
        <f t="shared" ca="1" si="151"/>
        <v>1795514.3761336496</v>
      </c>
      <c r="AP164" s="181">
        <f t="shared" ca="1" si="151"/>
        <v>1773064.4680710533</v>
      </c>
      <c r="AQ164" s="181">
        <f t="shared" ca="1" si="151"/>
        <v>1749903.7591304919</v>
      </c>
      <c r="AR164" s="181">
        <f t="shared" ca="1" si="151"/>
        <v>1726074.0224205465</v>
      </c>
      <c r="AS164" s="181">
        <f t="shared" ca="1" si="151"/>
        <v>1701616.1021482206</v>
      </c>
      <c r="AT164" s="181">
        <f t="shared" ca="1" si="151"/>
        <v>1676570.2867759271</v>
      </c>
      <c r="AU164" s="181">
        <f t="shared" ca="1" si="151"/>
        <v>1650976.5806764106</v>
      </c>
      <c r="AV164" s="181">
        <f t="shared" ca="1" si="151"/>
        <v>1624874.8906456581</v>
      </c>
      <c r="AW164" s="181">
        <f t="shared" ca="1" si="151"/>
        <v>1598305.1415987429</v>
      </c>
      <c r="AX164" s="181">
        <f t="shared" ca="1" si="151"/>
        <v>1571307.3339781426</v>
      </c>
      <c r="AY164" s="198">
        <f t="shared" ca="1" si="151"/>
        <v>0</v>
      </c>
      <c r="AZ164" s="181">
        <f t="shared" ca="1" si="151"/>
        <v>0</v>
      </c>
      <c r="BA164" s="181">
        <f t="shared" ca="1" si="151"/>
        <v>0</v>
      </c>
      <c r="BB164" s="181">
        <f t="shared" ca="1" si="151"/>
        <v>0</v>
      </c>
      <c r="BC164" s="181">
        <f t="shared" ca="1" si="151"/>
        <v>0</v>
      </c>
      <c r="BD164" s="181">
        <f t="shared" ca="1" si="151"/>
        <v>0</v>
      </c>
      <c r="BE164" s="181">
        <f t="shared" ca="1" si="151"/>
        <v>0</v>
      </c>
      <c r="BF164" s="181">
        <f t="shared" ca="1" si="151"/>
        <v>0</v>
      </c>
      <c r="BG164" s="181">
        <f t="shared" ca="1" si="151"/>
        <v>0</v>
      </c>
      <c r="BH164" s="181">
        <f t="shared" ca="1" si="151"/>
        <v>0</v>
      </c>
      <c r="BI164" s="181">
        <f t="shared" ca="1" si="151"/>
        <v>0</v>
      </c>
      <c r="BJ164" s="181">
        <f t="shared" ca="1" si="151"/>
        <v>0</v>
      </c>
      <c r="BK164" s="181">
        <f t="shared" ca="1" si="151"/>
        <v>0</v>
      </c>
      <c r="BL164" s="181">
        <f t="shared" ca="1" si="151"/>
        <v>0</v>
      </c>
      <c r="BM164" s="181">
        <f t="shared" ca="1" si="151"/>
        <v>0</v>
      </c>
      <c r="BN164" s="181">
        <f t="shared" ca="1" si="151"/>
        <v>0</v>
      </c>
      <c r="BO164" s="181">
        <f t="shared" ca="1" si="151"/>
        <v>0</v>
      </c>
      <c r="BP164" s="181">
        <f t="shared" ca="1" si="151"/>
        <v>0</v>
      </c>
      <c r="BQ164" s="181">
        <f t="shared" ca="1" si="151"/>
        <v>0</v>
      </c>
      <c r="BR164" s="181">
        <f t="shared" ca="1" si="151"/>
        <v>0</v>
      </c>
      <c r="BS164" s="181">
        <f t="shared" ca="1" si="151"/>
        <v>0</v>
      </c>
      <c r="BT164" s="181">
        <f t="shared" ca="1" si="151"/>
        <v>0</v>
      </c>
      <c r="BU164" s="181">
        <f t="shared" ca="1" si="151"/>
        <v>0</v>
      </c>
      <c r="BV164" s="181">
        <f t="shared" ca="1" si="151"/>
        <v>0</v>
      </c>
      <c r="BW164" s="181">
        <f t="shared" ca="1" si="151"/>
        <v>0</v>
      </c>
      <c r="BX164" s="181">
        <f t="shared" ref="BX164:DU164" ca="1" si="152">BX159+BX160+BX161-BX162</f>
        <v>0</v>
      </c>
      <c r="BY164" s="181">
        <f t="shared" ca="1" si="152"/>
        <v>0</v>
      </c>
      <c r="BZ164" s="181">
        <f t="shared" ca="1" si="152"/>
        <v>0</v>
      </c>
      <c r="CA164" s="181">
        <f t="shared" ca="1" si="152"/>
        <v>0</v>
      </c>
      <c r="CB164" s="181">
        <f t="shared" ca="1" si="152"/>
        <v>0</v>
      </c>
      <c r="CC164" s="181">
        <f t="shared" ca="1" si="152"/>
        <v>0</v>
      </c>
      <c r="CD164" s="181">
        <f t="shared" ca="1" si="152"/>
        <v>0</v>
      </c>
      <c r="CE164" s="181">
        <f t="shared" ca="1" si="152"/>
        <v>0</v>
      </c>
      <c r="CF164" s="181">
        <f t="shared" ca="1" si="152"/>
        <v>0</v>
      </c>
      <c r="CG164" s="181">
        <f t="shared" ca="1" si="152"/>
        <v>0</v>
      </c>
      <c r="CH164" s="181">
        <f t="shared" ca="1" si="152"/>
        <v>0</v>
      </c>
      <c r="CI164" s="181">
        <f t="shared" ca="1" si="152"/>
        <v>0</v>
      </c>
      <c r="CJ164" s="181">
        <f t="shared" ca="1" si="152"/>
        <v>0</v>
      </c>
      <c r="CK164" s="181">
        <f t="shared" ca="1" si="152"/>
        <v>0</v>
      </c>
      <c r="CL164" s="181">
        <f t="shared" ca="1" si="152"/>
        <v>0</v>
      </c>
      <c r="CM164" s="181">
        <f t="shared" ca="1" si="152"/>
        <v>0</v>
      </c>
      <c r="CN164" s="181">
        <f t="shared" ca="1" si="152"/>
        <v>0</v>
      </c>
      <c r="CO164" s="181">
        <f t="shared" ca="1" si="152"/>
        <v>0</v>
      </c>
      <c r="CP164" s="181">
        <f t="shared" ca="1" si="152"/>
        <v>0</v>
      </c>
      <c r="CQ164" s="181">
        <f t="shared" ca="1" si="152"/>
        <v>0</v>
      </c>
      <c r="CR164" s="181">
        <f t="shared" ca="1" si="152"/>
        <v>0</v>
      </c>
      <c r="CS164" s="181">
        <f t="shared" ca="1" si="152"/>
        <v>0</v>
      </c>
      <c r="CT164" s="181">
        <f t="shared" ca="1" si="152"/>
        <v>0</v>
      </c>
      <c r="CU164" s="181">
        <f t="shared" ca="1" si="152"/>
        <v>0</v>
      </c>
      <c r="CV164" s="181">
        <f t="shared" ca="1" si="152"/>
        <v>0</v>
      </c>
      <c r="CW164" s="181">
        <f t="shared" ca="1" si="152"/>
        <v>0</v>
      </c>
      <c r="CX164" s="181">
        <f t="shared" ca="1" si="152"/>
        <v>0</v>
      </c>
      <c r="CY164" s="181">
        <f t="shared" ca="1" si="152"/>
        <v>0</v>
      </c>
      <c r="CZ164" s="181">
        <f t="shared" ca="1" si="152"/>
        <v>0</v>
      </c>
      <c r="DA164" s="181">
        <f t="shared" ca="1" si="152"/>
        <v>0</v>
      </c>
      <c r="DB164" s="181">
        <f t="shared" ca="1" si="152"/>
        <v>0</v>
      </c>
      <c r="DC164" s="181">
        <f t="shared" ca="1" si="152"/>
        <v>0</v>
      </c>
      <c r="DD164" s="181">
        <f t="shared" ca="1" si="152"/>
        <v>0</v>
      </c>
      <c r="DE164" s="181">
        <f t="shared" ca="1" si="152"/>
        <v>0</v>
      </c>
      <c r="DF164" s="181">
        <f t="shared" ca="1" si="152"/>
        <v>0</v>
      </c>
      <c r="DG164" s="181">
        <f t="shared" ca="1" si="152"/>
        <v>0</v>
      </c>
      <c r="DH164" s="181">
        <f t="shared" ca="1" si="152"/>
        <v>0</v>
      </c>
      <c r="DI164" s="181">
        <f t="shared" ca="1" si="152"/>
        <v>0</v>
      </c>
      <c r="DJ164" s="181">
        <f t="shared" ca="1" si="152"/>
        <v>0</v>
      </c>
      <c r="DK164" s="181">
        <f t="shared" ca="1" si="152"/>
        <v>0</v>
      </c>
      <c r="DL164" s="181">
        <f t="shared" ca="1" si="152"/>
        <v>0</v>
      </c>
      <c r="DM164" s="181">
        <f t="shared" ca="1" si="152"/>
        <v>0</v>
      </c>
      <c r="DN164" s="181">
        <f t="shared" ca="1" si="152"/>
        <v>0</v>
      </c>
      <c r="DO164" s="181">
        <f t="shared" ca="1" si="152"/>
        <v>0</v>
      </c>
      <c r="DP164" s="181">
        <f t="shared" ca="1" si="152"/>
        <v>0</v>
      </c>
      <c r="DQ164" s="181">
        <f t="shared" ca="1" si="152"/>
        <v>0</v>
      </c>
      <c r="DR164" s="181">
        <f t="shared" ca="1" si="152"/>
        <v>0</v>
      </c>
      <c r="DS164" s="181">
        <f t="shared" ca="1" si="152"/>
        <v>0</v>
      </c>
      <c r="DT164" s="181">
        <f t="shared" ca="1" si="152"/>
        <v>0</v>
      </c>
      <c r="DU164" s="181">
        <f t="shared" ca="1" si="152"/>
        <v>0</v>
      </c>
    </row>
    <row r="165" spans="1:125" x14ac:dyDescent="0.3">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Z165" s="58"/>
      <c r="BA165" s="58"/>
      <c r="BB165" s="58"/>
      <c r="BC165" s="58"/>
      <c r="BD165" s="58"/>
      <c r="BE165" s="58"/>
      <c r="BF165" s="58"/>
      <c r="BG165" s="58"/>
      <c r="BH165" s="58"/>
      <c r="BI165" s="58"/>
      <c r="BJ165" s="58"/>
      <c r="BK165" s="58"/>
      <c r="BL165" s="58"/>
      <c r="BM165" s="58"/>
      <c r="BN165" s="58"/>
      <c r="BO165" s="58"/>
      <c r="BP165" s="58"/>
      <c r="BQ165" s="58"/>
      <c r="BR165" s="58"/>
      <c r="BS165" s="58"/>
      <c r="BT165" s="58"/>
      <c r="BU165" s="58"/>
      <c r="BV165" s="58"/>
      <c r="BW165" s="58"/>
      <c r="BX165" s="58"/>
      <c r="BY165" s="58"/>
      <c r="BZ165" s="58"/>
      <c r="CA165" s="58"/>
      <c r="CB165" s="58"/>
      <c r="CC165" s="58"/>
      <c r="CD165" s="58"/>
      <c r="CE165" s="58"/>
      <c r="CF165" s="58"/>
      <c r="CG165" s="58"/>
      <c r="CH165" s="58"/>
      <c r="CI165" s="58"/>
      <c r="CJ165" s="58"/>
      <c r="CK165" s="58"/>
      <c r="CL165" s="58"/>
      <c r="CM165" s="58"/>
      <c r="CN165" s="58"/>
      <c r="CO165" s="58"/>
      <c r="CP165" s="58"/>
      <c r="CQ165" s="58"/>
      <c r="CR165" s="58"/>
      <c r="CS165" s="58"/>
      <c r="CT165" s="58"/>
      <c r="CU165" s="58"/>
      <c r="CV165" s="58"/>
      <c r="CW165" s="58"/>
      <c r="CX165" s="58"/>
      <c r="CY165" s="58"/>
      <c r="CZ165" s="58"/>
      <c r="DA165" s="58"/>
      <c r="DB165" s="58"/>
      <c r="DC165" s="58"/>
      <c r="DD165" s="58"/>
      <c r="DE165" s="58"/>
      <c r="DF165" s="58"/>
      <c r="DG165" s="58"/>
      <c r="DH165" s="58"/>
      <c r="DI165" s="58"/>
      <c r="DJ165" s="58"/>
      <c r="DK165" s="58"/>
      <c r="DL165" s="58"/>
      <c r="DM165" s="58"/>
      <c r="DN165" s="58"/>
      <c r="DO165" s="58"/>
      <c r="DP165" s="58"/>
      <c r="DQ165" s="58"/>
      <c r="DR165" s="58"/>
      <c r="DS165" s="58"/>
      <c r="DT165" s="58"/>
      <c r="DU165" s="58"/>
    </row>
    <row r="166" spans="1:125" x14ac:dyDescent="0.3">
      <c r="D166" s="141" t="s">
        <v>350</v>
      </c>
      <c r="E166" s="127" t="s">
        <v>372</v>
      </c>
      <c r="F166" s="175">
        <f>'Finance and Value Assumptions'!F60</f>
        <v>0</v>
      </c>
      <c r="K166" s="184">
        <f t="shared" ref="K166:AP166" si="153">$F$166/K110</f>
        <v>0</v>
      </c>
      <c r="L166" s="184">
        <f t="shared" si="153"/>
        <v>0</v>
      </c>
      <c r="M166" s="184">
        <f t="shared" si="153"/>
        <v>0</v>
      </c>
      <c r="N166" s="184">
        <f t="shared" si="153"/>
        <v>0</v>
      </c>
      <c r="O166" s="184">
        <f t="shared" si="153"/>
        <v>0</v>
      </c>
      <c r="P166" s="184">
        <f t="shared" si="153"/>
        <v>0</v>
      </c>
      <c r="Q166" s="184">
        <f t="shared" si="153"/>
        <v>0</v>
      </c>
      <c r="R166" s="184">
        <f t="shared" si="153"/>
        <v>0</v>
      </c>
      <c r="S166" s="184">
        <f t="shared" si="153"/>
        <v>0</v>
      </c>
      <c r="T166" s="184">
        <f t="shared" si="153"/>
        <v>0</v>
      </c>
      <c r="U166" s="184">
        <f t="shared" si="153"/>
        <v>0</v>
      </c>
      <c r="V166" s="184">
        <f t="shared" si="153"/>
        <v>0</v>
      </c>
      <c r="W166" s="184">
        <f t="shared" si="153"/>
        <v>0</v>
      </c>
      <c r="X166" s="184">
        <f t="shared" si="153"/>
        <v>0</v>
      </c>
      <c r="Y166" s="184">
        <f t="shared" si="153"/>
        <v>0</v>
      </c>
      <c r="Z166" s="184">
        <f t="shared" si="153"/>
        <v>0</v>
      </c>
      <c r="AA166" s="184">
        <f t="shared" si="153"/>
        <v>0</v>
      </c>
      <c r="AB166" s="184">
        <f t="shared" si="153"/>
        <v>0</v>
      </c>
      <c r="AC166" s="184">
        <f t="shared" si="153"/>
        <v>0</v>
      </c>
      <c r="AD166" s="184">
        <f t="shared" si="153"/>
        <v>0</v>
      </c>
      <c r="AE166" s="184">
        <f t="shared" si="153"/>
        <v>0</v>
      </c>
      <c r="AF166" s="184">
        <f t="shared" si="153"/>
        <v>0</v>
      </c>
      <c r="AG166" s="184">
        <f t="shared" si="153"/>
        <v>0</v>
      </c>
      <c r="AH166" s="184">
        <f t="shared" si="153"/>
        <v>0</v>
      </c>
      <c r="AI166" s="184">
        <f t="shared" si="153"/>
        <v>0</v>
      </c>
      <c r="AJ166" s="184">
        <f t="shared" si="153"/>
        <v>0</v>
      </c>
      <c r="AK166" s="184">
        <f t="shared" si="153"/>
        <v>0</v>
      </c>
      <c r="AL166" s="184">
        <f t="shared" si="153"/>
        <v>0</v>
      </c>
      <c r="AM166" s="184">
        <f t="shared" si="153"/>
        <v>0</v>
      </c>
      <c r="AN166" s="184">
        <f t="shared" si="153"/>
        <v>0</v>
      </c>
      <c r="AO166" s="184">
        <f t="shared" si="153"/>
        <v>0</v>
      </c>
      <c r="AP166" s="184">
        <f t="shared" si="153"/>
        <v>0</v>
      </c>
      <c r="AQ166" s="184">
        <f t="shared" ref="AQ166:BV166" si="154">$F$166/AQ110</f>
        <v>0</v>
      </c>
      <c r="AR166" s="184">
        <f t="shared" si="154"/>
        <v>0</v>
      </c>
      <c r="AS166" s="184">
        <f t="shared" si="154"/>
        <v>0</v>
      </c>
      <c r="AT166" s="184">
        <f t="shared" si="154"/>
        <v>0</v>
      </c>
      <c r="AU166" s="184">
        <f t="shared" si="154"/>
        <v>0</v>
      </c>
      <c r="AV166" s="184">
        <f t="shared" si="154"/>
        <v>0</v>
      </c>
      <c r="AW166" s="184">
        <f t="shared" si="154"/>
        <v>0</v>
      </c>
      <c r="AX166" s="184">
        <f t="shared" si="154"/>
        <v>0</v>
      </c>
      <c r="AY166" s="198">
        <f t="shared" si="154"/>
        <v>0</v>
      </c>
      <c r="AZ166" s="184">
        <f t="shared" si="154"/>
        <v>0</v>
      </c>
      <c r="BA166" s="184">
        <f t="shared" si="154"/>
        <v>0</v>
      </c>
      <c r="BB166" s="184">
        <f t="shared" si="154"/>
        <v>0</v>
      </c>
      <c r="BC166" s="184">
        <f t="shared" si="154"/>
        <v>0</v>
      </c>
      <c r="BD166" s="184">
        <f t="shared" si="154"/>
        <v>0</v>
      </c>
      <c r="BE166" s="184">
        <f t="shared" si="154"/>
        <v>0</v>
      </c>
      <c r="BF166" s="184">
        <f t="shared" si="154"/>
        <v>0</v>
      </c>
      <c r="BG166" s="184">
        <f t="shared" si="154"/>
        <v>0</v>
      </c>
      <c r="BH166" s="184">
        <f t="shared" si="154"/>
        <v>0</v>
      </c>
      <c r="BI166" s="184">
        <f t="shared" si="154"/>
        <v>0</v>
      </c>
      <c r="BJ166" s="184">
        <f t="shared" si="154"/>
        <v>0</v>
      </c>
      <c r="BK166" s="184">
        <f t="shared" si="154"/>
        <v>0</v>
      </c>
      <c r="BL166" s="184">
        <f t="shared" si="154"/>
        <v>0</v>
      </c>
      <c r="BM166" s="184">
        <f t="shared" si="154"/>
        <v>0</v>
      </c>
      <c r="BN166" s="184">
        <f t="shared" si="154"/>
        <v>0</v>
      </c>
      <c r="BO166" s="184">
        <f t="shared" si="154"/>
        <v>0</v>
      </c>
      <c r="BP166" s="184">
        <f t="shared" si="154"/>
        <v>0</v>
      </c>
      <c r="BQ166" s="184">
        <f t="shared" si="154"/>
        <v>0</v>
      </c>
      <c r="BR166" s="184">
        <f t="shared" si="154"/>
        <v>0</v>
      </c>
      <c r="BS166" s="184">
        <f t="shared" si="154"/>
        <v>0</v>
      </c>
      <c r="BT166" s="184">
        <f t="shared" si="154"/>
        <v>0</v>
      </c>
      <c r="BU166" s="184">
        <f t="shared" si="154"/>
        <v>0</v>
      </c>
      <c r="BV166" s="184">
        <f t="shared" si="154"/>
        <v>0</v>
      </c>
      <c r="BW166" s="184">
        <f t="shared" ref="BW166:DB166" si="155">$F$166/BW110</f>
        <v>0</v>
      </c>
      <c r="BX166" s="184">
        <f t="shared" si="155"/>
        <v>0</v>
      </c>
      <c r="BY166" s="184">
        <f t="shared" si="155"/>
        <v>0</v>
      </c>
      <c r="BZ166" s="184">
        <f t="shared" si="155"/>
        <v>0</v>
      </c>
      <c r="CA166" s="184">
        <f t="shared" si="155"/>
        <v>0</v>
      </c>
      <c r="CB166" s="184">
        <f t="shared" si="155"/>
        <v>0</v>
      </c>
      <c r="CC166" s="184">
        <f t="shared" si="155"/>
        <v>0</v>
      </c>
      <c r="CD166" s="184">
        <f t="shared" si="155"/>
        <v>0</v>
      </c>
      <c r="CE166" s="184">
        <f t="shared" si="155"/>
        <v>0</v>
      </c>
      <c r="CF166" s="184">
        <f t="shared" si="155"/>
        <v>0</v>
      </c>
      <c r="CG166" s="184">
        <f t="shared" si="155"/>
        <v>0</v>
      </c>
      <c r="CH166" s="184">
        <f t="shared" si="155"/>
        <v>0</v>
      </c>
      <c r="CI166" s="184">
        <f t="shared" si="155"/>
        <v>0</v>
      </c>
      <c r="CJ166" s="184">
        <f t="shared" si="155"/>
        <v>0</v>
      </c>
      <c r="CK166" s="184">
        <f t="shared" si="155"/>
        <v>0</v>
      </c>
      <c r="CL166" s="184">
        <f t="shared" si="155"/>
        <v>0</v>
      </c>
      <c r="CM166" s="184">
        <f t="shared" si="155"/>
        <v>0</v>
      </c>
      <c r="CN166" s="184">
        <f t="shared" si="155"/>
        <v>0</v>
      </c>
      <c r="CO166" s="184">
        <f t="shared" si="155"/>
        <v>0</v>
      </c>
      <c r="CP166" s="184">
        <f t="shared" si="155"/>
        <v>0</v>
      </c>
      <c r="CQ166" s="184">
        <f t="shared" si="155"/>
        <v>0</v>
      </c>
      <c r="CR166" s="184">
        <f t="shared" si="155"/>
        <v>0</v>
      </c>
      <c r="CS166" s="184">
        <f t="shared" si="155"/>
        <v>0</v>
      </c>
      <c r="CT166" s="184">
        <f t="shared" si="155"/>
        <v>0</v>
      </c>
      <c r="CU166" s="184">
        <f t="shared" si="155"/>
        <v>0</v>
      </c>
      <c r="CV166" s="184">
        <f t="shared" si="155"/>
        <v>0</v>
      </c>
      <c r="CW166" s="184">
        <f t="shared" si="155"/>
        <v>0</v>
      </c>
      <c r="CX166" s="184">
        <f t="shared" si="155"/>
        <v>0</v>
      </c>
      <c r="CY166" s="184">
        <f t="shared" si="155"/>
        <v>0</v>
      </c>
      <c r="CZ166" s="184">
        <f t="shared" si="155"/>
        <v>0</v>
      </c>
      <c r="DA166" s="184">
        <f t="shared" si="155"/>
        <v>0</v>
      </c>
      <c r="DB166" s="184">
        <f t="shared" si="155"/>
        <v>0</v>
      </c>
      <c r="DC166" s="184">
        <f t="shared" ref="DC166:DU166" si="156">$F$166/DC110</f>
        <v>0</v>
      </c>
      <c r="DD166" s="184">
        <f t="shared" si="156"/>
        <v>0</v>
      </c>
      <c r="DE166" s="184">
        <f t="shared" si="156"/>
        <v>0</v>
      </c>
      <c r="DF166" s="184">
        <f t="shared" si="156"/>
        <v>0</v>
      </c>
      <c r="DG166" s="184">
        <f t="shared" si="156"/>
        <v>0</v>
      </c>
      <c r="DH166" s="184">
        <f t="shared" si="156"/>
        <v>0</v>
      </c>
      <c r="DI166" s="184">
        <f t="shared" si="156"/>
        <v>0</v>
      </c>
      <c r="DJ166" s="184">
        <f t="shared" si="156"/>
        <v>0</v>
      </c>
      <c r="DK166" s="184">
        <f t="shared" si="156"/>
        <v>0</v>
      </c>
      <c r="DL166" s="184">
        <f t="shared" si="156"/>
        <v>0</v>
      </c>
      <c r="DM166" s="184">
        <f t="shared" si="156"/>
        <v>0</v>
      </c>
      <c r="DN166" s="184">
        <f t="shared" si="156"/>
        <v>0</v>
      </c>
      <c r="DO166" s="184">
        <f t="shared" si="156"/>
        <v>0</v>
      </c>
      <c r="DP166" s="184">
        <f t="shared" si="156"/>
        <v>0</v>
      </c>
      <c r="DQ166" s="184">
        <f t="shared" si="156"/>
        <v>0</v>
      </c>
      <c r="DR166" s="184">
        <f t="shared" si="156"/>
        <v>0</v>
      </c>
      <c r="DS166" s="184">
        <f t="shared" si="156"/>
        <v>0</v>
      </c>
      <c r="DT166" s="184">
        <f t="shared" si="156"/>
        <v>0</v>
      </c>
      <c r="DU166" s="184">
        <f t="shared" si="156"/>
        <v>0</v>
      </c>
    </row>
    <row r="167" spans="1:125" x14ac:dyDescent="0.3">
      <c r="D167" s="148" t="s">
        <v>373</v>
      </c>
      <c r="K167" s="181">
        <f>K166*K159</f>
        <v>0</v>
      </c>
      <c r="L167" s="181">
        <f ca="1">L166*L159</f>
        <v>0</v>
      </c>
      <c r="M167" s="181">
        <f ca="1">M166*M159</f>
        <v>0</v>
      </c>
      <c r="N167" s="181">
        <f t="shared" ref="N167:BY167" ca="1" si="157">N166*N159</f>
        <v>0</v>
      </c>
      <c r="O167" s="181">
        <f t="shared" ca="1" si="157"/>
        <v>0</v>
      </c>
      <c r="P167" s="181">
        <f t="shared" ca="1" si="157"/>
        <v>0</v>
      </c>
      <c r="Q167" s="181">
        <f t="shared" ca="1" si="157"/>
        <v>0</v>
      </c>
      <c r="R167" s="181">
        <f t="shared" ca="1" si="157"/>
        <v>0</v>
      </c>
      <c r="S167" s="181">
        <f t="shared" ca="1" si="157"/>
        <v>0</v>
      </c>
      <c r="T167" s="181">
        <f t="shared" ca="1" si="157"/>
        <v>0</v>
      </c>
      <c r="U167" s="181">
        <f t="shared" ca="1" si="157"/>
        <v>0</v>
      </c>
      <c r="V167" s="181">
        <f t="shared" ca="1" si="157"/>
        <v>0</v>
      </c>
      <c r="W167" s="181">
        <f t="shared" ca="1" si="157"/>
        <v>0</v>
      </c>
      <c r="X167" s="181">
        <f t="shared" ca="1" si="157"/>
        <v>0</v>
      </c>
      <c r="Y167" s="181">
        <f t="shared" ca="1" si="157"/>
        <v>0</v>
      </c>
      <c r="Z167" s="181">
        <f t="shared" ca="1" si="157"/>
        <v>0</v>
      </c>
      <c r="AA167" s="181">
        <f t="shared" ca="1" si="157"/>
        <v>0</v>
      </c>
      <c r="AB167" s="181">
        <f t="shared" ca="1" si="157"/>
        <v>0</v>
      </c>
      <c r="AC167" s="181">
        <f t="shared" ca="1" si="157"/>
        <v>0</v>
      </c>
      <c r="AD167" s="181">
        <f t="shared" ca="1" si="157"/>
        <v>0</v>
      </c>
      <c r="AE167" s="181">
        <f t="shared" ca="1" si="157"/>
        <v>0</v>
      </c>
      <c r="AF167" s="181">
        <f t="shared" ca="1" si="157"/>
        <v>0</v>
      </c>
      <c r="AG167" s="181">
        <f t="shared" ca="1" si="157"/>
        <v>0</v>
      </c>
      <c r="AH167" s="181">
        <f t="shared" ca="1" si="157"/>
        <v>0</v>
      </c>
      <c r="AI167" s="181">
        <f t="shared" ca="1" si="157"/>
        <v>0</v>
      </c>
      <c r="AJ167" s="181">
        <f t="shared" ca="1" si="157"/>
        <v>0</v>
      </c>
      <c r="AK167" s="181">
        <f t="shared" ca="1" si="157"/>
        <v>0</v>
      </c>
      <c r="AL167" s="181">
        <f t="shared" ca="1" si="157"/>
        <v>0</v>
      </c>
      <c r="AM167" s="181">
        <f t="shared" ca="1" si="157"/>
        <v>0</v>
      </c>
      <c r="AN167" s="181">
        <f t="shared" ca="1" si="157"/>
        <v>0</v>
      </c>
      <c r="AO167" s="181">
        <f t="shared" ca="1" si="157"/>
        <v>0</v>
      </c>
      <c r="AP167" s="181">
        <f t="shared" ca="1" si="157"/>
        <v>0</v>
      </c>
      <c r="AQ167" s="181">
        <f t="shared" ca="1" si="157"/>
        <v>0</v>
      </c>
      <c r="AR167" s="181">
        <f t="shared" ca="1" si="157"/>
        <v>0</v>
      </c>
      <c r="AS167" s="181">
        <f t="shared" ca="1" si="157"/>
        <v>0</v>
      </c>
      <c r="AT167" s="181">
        <f t="shared" ca="1" si="157"/>
        <v>0</v>
      </c>
      <c r="AU167" s="181">
        <f t="shared" ca="1" si="157"/>
        <v>0</v>
      </c>
      <c r="AV167" s="181">
        <f t="shared" ca="1" si="157"/>
        <v>0</v>
      </c>
      <c r="AW167" s="181">
        <f t="shared" ca="1" si="157"/>
        <v>0</v>
      </c>
      <c r="AX167" s="181">
        <f t="shared" ca="1" si="157"/>
        <v>0</v>
      </c>
      <c r="AY167" s="198">
        <f t="shared" ca="1" si="157"/>
        <v>0</v>
      </c>
      <c r="AZ167" s="181">
        <f t="shared" ca="1" si="157"/>
        <v>0</v>
      </c>
      <c r="BA167" s="181">
        <f t="shared" ca="1" si="157"/>
        <v>0</v>
      </c>
      <c r="BB167" s="181">
        <f t="shared" ca="1" si="157"/>
        <v>0</v>
      </c>
      <c r="BC167" s="181">
        <f t="shared" ca="1" si="157"/>
        <v>0</v>
      </c>
      <c r="BD167" s="181">
        <f t="shared" ca="1" si="157"/>
        <v>0</v>
      </c>
      <c r="BE167" s="181">
        <f t="shared" ca="1" si="157"/>
        <v>0</v>
      </c>
      <c r="BF167" s="181">
        <f t="shared" ca="1" si="157"/>
        <v>0</v>
      </c>
      <c r="BG167" s="181">
        <f t="shared" ca="1" si="157"/>
        <v>0</v>
      </c>
      <c r="BH167" s="181">
        <f t="shared" ca="1" si="157"/>
        <v>0</v>
      </c>
      <c r="BI167" s="181">
        <f t="shared" ca="1" si="157"/>
        <v>0</v>
      </c>
      <c r="BJ167" s="181">
        <f t="shared" ca="1" si="157"/>
        <v>0</v>
      </c>
      <c r="BK167" s="181">
        <f t="shared" ca="1" si="157"/>
        <v>0</v>
      </c>
      <c r="BL167" s="181">
        <f t="shared" ca="1" si="157"/>
        <v>0</v>
      </c>
      <c r="BM167" s="181">
        <f t="shared" ca="1" si="157"/>
        <v>0</v>
      </c>
      <c r="BN167" s="181">
        <f t="shared" ca="1" si="157"/>
        <v>0</v>
      </c>
      <c r="BO167" s="181">
        <f t="shared" ca="1" si="157"/>
        <v>0</v>
      </c>
      <c r="BP167" s="181">
        <f t="shared" ca="1" si="157"/>
        <v>0</v>
      </c>
      <c r="BQ167" s="181">
        <f t="shared" ca="1" si="157"/>
        <v>0</v>
      </c>
      <c r="BR167" s="181">
        <f t="shared" ca="1" si="157"/>
        <v>0</v>
      </c>
      <c r="BS167" s="181">
        <f t="shared" ca="1" si="157"/>
        <v>0</v>
      </c>
      <c r="BT167" s="181">
        <f t="shared" ca="1" si="157"/>
        <v>0</v>
      </c>
      <c r="BU167" s="181">
        <f t="shared" ca="1" si="157"/>
        <v>0</v>
      </c>
      <c r="BV167" s="181">
        <f t="shared" ca="1" si="157"/>
        <v>0</v>
      </c>
      <c r="BW167" s="181">
        <f t="shared" ca="1" si="157"/>
        <v>0</v>
      </c>
      <c r="BX167" s="181">
        <f t="shared" ca="1" si="157"/>
        <v>0</v>
      </c>
      <c r="BY167" s="181">
        <f t="shared" ca="1" si="157"/>
        <v>0</v>
      </c>
      <c r="BZ167" s="181">
        <f t="shared" ref="BZ167:DU167" ca="1" si="158">BZ166*BZ159</f>
        <v>0</v>
      </c>
      <c r="CA167" s="181">
        <f t="shared" ca="1" si="158"/>
        <v>0</v>
      </c>
      <c r="CB167" s="181">
        <f t="shared" ca="1" si="158"/>
        <v>0</v>
      </c>
      <c r="CC167" s="181">
        <f t="shared" ca="1" si="158"/>
        <v>0</v>
      </c>
      <c r="CD167" s="181">
        <f t="shared" ca="1" si="158"/>
        <v>0</v>
      </c>
      <c r="CE167" s="181">
        <f t="shared" ca="1" si="158"/>
        <v>0</v>
      </c>
      <c r="CF167" s="181">
        <f t="shared" ca="1" si="158"/>
        <v>0</v>
      </c>
      <c r="CG167" s="181">
        <f t="shared" ca="1" si="158"/>
        <v>0</v>
      </c>
      <c r="CH167" s="181">
        <f t="shared" ca="1" si="158"/>
        <v>0</v>
      </c>
      <c r="CI167" s="181">
        <f t="shared" ca="1" si="158"/>
        <v>0</v>
      </c>
      <c r="CJ167" s="181">
        <f t="shared" ca="1" si="158"/>
        <v>0</v>
      </c>
      <c r="CK167" s="181">
        <f t="shared" ca="1" si="158"/>
        <v>0</v>
      </c>
      <c r="CL167" s="181">
        <f t="shared" ca="1" si="158"/>
        <v>0</v>
      </c>
      <c r="CM167" s="181">
        <f t="shared" ca="1" si="158"/>
        <v>0</v>
      </c>
      <c r="CN167" s="181">
        <f t="shared" ca="1" si="158"/>
        <v>0</v>
      </c>
      <c r="CO167" s="181">
        <f t="shared" ca="1" si="158"/>
        <v>0</v>
      </c>
      <c r="CP167" s="181">
        <f t="shared" ca="1" si="158"/>
        <v>0</v>
      </c>
      <c r="CQ167" s="181">
        <f t="shared" ca="1" si="158"/>
        <v>0</v>
      </c>
      <c r="CR167" s="181">
        <f t="shared" ca="1" si="158"/>
        <v>0</v>
      </c>
      <c r="CS167" s="181">
        <f t="shared" ca="1" si="158"/>
        <v>0</v>
      </c>
      <c r="CT167" s="181">
        <f t="shared" ca="1" si="158"/>
        <v>0</v>
      </c>
      <c r="CU167" s="181">
        <f t="shared" ca="1" si="158"/>
        <v>0</v>
      </c>
      <c r="CV167" s="181">
        <f t="shared" ca="1" si="158"/>
        <v>0</v>
      </c>
      <c r="CW167" s="181">
        <f t="shared" ca="1" si="158"/>
        <v>0</v>
      </c>
      <c r="CX167" s="181">
        <f t="shared" ca="1" si="158"/>
        <v>0</v>
      </c>
      <c r="CY167" s="181">
        <f t="shared" ca="1" si="158"/>
        <v>0</v>
      </c>
      <c r="CZ167" s="181">
        <f t="shared" ca="1" si="158"/>
        <v>0</v>
      </c>
      <c r="DA167" s="181">
        <f t="shared" ca="1" si="158"/>
        <v>0</v>
      </c>
      <c r="DB167" s="181">
        <f t="shared" ca="1" si="158"/>
        <v>0</v>
      </c>
      <c r="DC167" s="181">
        <f t="shared" ca="1" si="158"/>
        <v>0</v>
      </c>
      <c r="DD167" s="181">
        <f t="shared" ca="1" si="158"/>
        <v>0</v>
      </c>
      <c r="DE167" s="181">
        <f t="shared" ca="1" si="158"/>
        <v>0</v>
      </c>
      <c r="DF167" s="181">
        <f t="shared" ca="1" si="158"/>
        <v>0</v>
      </c>
      <c r="DG167" s="181">
        <f t="shared" ca="1" si="158"/>
        <v>0</v>
      </c>
      <c r="DH167" s="181">
        <f t="shared" ca="1" si="158"/>
        <v>0</v>
      </c>
      <c r="DI167" s="181">
        <f t="shared" ca="1" si="158"/>
        <v>0</v>
      </c>
      <c r="DJ167" s="181">
        <f t="shared" ca="1" si="158"/>
        <v>0</v>
      </c>
      <c r="DK167" s="181">
        <f t="shared" ca="1" si="158"/>
        <v>0</v>
      </c>
      <c r="DL167" s="181">
        <f t="shared" ca="1" si="158"/>
        <v>0</v>
      </c>
      <c r="DM167" s="181">
        <f t="shared" ca="1" si="158"/>
        <v>0</v>
      </c>
      <c r="DN167" s="181">
        <f t="shared" ca="1" si="158"/>
        <v>0</v>
      </c>
      <c r="DO167" s="181">
        <f t="shared" ca="1" si="158"/>
        <v>0</v>
      </c>
      <c r="DP167" s="181">
        <f t="shared" ca="1" si="158"/>
        <v>0</v>
      </c>
      <c r="DQ167" s="181">
        <f t="shared" ca="1" si="158"/>
        <v>0</v>
      </c>
      <c r="DR167" s="181">
        <f t="shared" ca="1" si="158"/>
        <v>0</v>
      </c>
      <c r="DS167" s="181">
        <f t="shared" ca="1" si="158"/>
        <v>0</v>
      </c>
      <c r="DT167" s="181">
        <f t="shared" ca="1" si="158"/>
        <v>0</v>
      </c>
      <c r="DU167" s="181">
        <f t="shared" ca="1" si="158"/>
        <v>0</v>
      </c>
    </row>
    <row r="168" spans="1:125" s="150" customFormat="1" x14ac:dyDescent="0.3">
      <c r="A168" s="149"/>
      <c r="D168" s="205" t="s">
        <v>742</v>
      </c>
      <c r="K168" s="186">
        <f t="shared" ref="K168:BV168" ca="1" si="159">K156-K161+K162</f>
        <v>9107391.7808211967</v>
      </c>
      <c r="L168" s="186">
        <f t="shared" ca="1" si="159"/>
        <v>6942385.4084273735</v>
      </c>
      <c r="M168" s="186">
        <f t="shared" ca="1" si="159"/>
        <v>7731112.2956116004</v>
      </c>
      <c r="N168" s="186">
        <f t="shared" ca="1" si="159"/>
        <v>8298969.0062583005</v>
      </c>
      <c r="O168" s="186">
        <f t="shared" ca="1" si="159"/>
        <v>8728455.218421407</v>
      </c>
      <c r="P168" s="186">
        <f t="shared" ca="1" si="159"/>
        <v>9060908.575398976</v>
      </c>
      <c r="Q168" s="186">
        <f t="shared" ca="1" si="159"/>
        <v>9320744.3399040904</v>
      </c>
      <c r="R168" s="186">
        <f t="shared" ca="1" si="159"/>
        <v>9523940.2339630667</v>
      </c>
      <c r="S168" s="186">
        <f t="shared" ca="1" si="159"/>
        <v>9681701.5074940771</v>
      </c>
      <c r="T168" s="186">
        <f t="shared" ca="1" si="159"/>
        <v>9802277.9974543788</v>
      </c>
      <c r="U168" s="186">
        <f t="shared" ca="1" si="159"/>
        <v>9891959.4135981854</v>
      </c>
      <c r="V168" s="186">
        <f t="shared" ca="1" si="159"/>
        <v>9955664.1775563881</v>
      </c>
      <c r="W168" s="186">
        <f t="shared" ca="1" si="159"/>
        <v>9997310.2621913292</v>
      </c>
      <c r="X168" s="186">
        <f t="shared" ca="1" si="159"/>
        <v>10020061.291841287</v>
      </c>
      <c r="Y168" s="186">
        <f t="shared" ca="1" si="159"/>
        <v>10026497.327180227</v>
      </c>
      <c r="Z168" s="186">
        <f t="shared" ca="1" si="159"/>
        <v>10018738.024663262</v>
      </c>
      <c r="AA168" s="186">
        <f t="shared" ca="1" si="159"/>
        <v>9998534.4209754486</v>
      </c>
      <c r="AB168" s="186">
        <f t="shared" ca="1" si="159"/>
        <v>9967339.2663385905</v>
      </c>
      <c r="AC168" s="186">
        <f t="shared" ca="1" si="159"/>
        <v>9926362.183083538</v>
      </c>
      <c r="AD168" s="186">
        <f t="shared" ca="1" si="159"/>
        <v>9876613.7470194791</v>
      </c>
      <c r="AE168" s="186">
        <f t="shared" ca="1" si="159"/>
        <v>9818941.2468001191</v>
      </c>
      <c r="AF168" s="186">
        <f t="shared" ca="1" si="159"/>
        <v>9754058.0266850069</v>
      </c>
      <c r="AG168" s="186">
        <f t="shared" ca="1" si="159"/>
        <v>9682567.7667024843</v>
      </c>
      <c r="AH168" s="186">
        <f t="shared" ca="1" si="159"/>
        <v>9604984.6882048324</v>
      </c>
      <c r="AI168" s="186">
        <f t="shared" ca="1" si="159"/>
        <v>9521750.4245191738</v>
      </c>
      <c r="AJ168" s="186">
        <f t="shared" ca="1" si="159"/>
        <v>9433248.1243616398</v>
      </c>
      <c r="AK168" s="186">
        <f t="shared" ca="1" si="159"/>
        <v>9339814.2339244355</v>
      </c>
      <c r="AL168" s="186">
        <f t="shared" ca="1" si="159"/>
        <v>9241748.3154899366</v>
      </c>
      <c r="AM168" s="186">
        <f t="shared" ca="1" si="159"/>
        <v>9139321.1953203939</v>
      </c>
      <c r="AN168" s="186">
        <f t="shared" ca="1" si="159"/>
        <v>9032781.68433569</v>
      </c>
      <c r="AO168" s="186">
        <f t="shared" ca="1" si="159"/>
        <v>8922362.0770007987</v>
      </c>
      <c r="AP168" s="186">
        <f t="shared" ca="1" si="159"/>
        <v>8808282.6037097275</v>
      </c>
      <c r="AQ168" s="186">
        <f t="shared" ca="1" si="159"/>
        <v>8690754.9875951894</v>
      </c>
      <c r="AR168" s="186">
        <f t="shared" ca="1" si="159"/>
        <v>8569985.236610271</v>
      </c>
      <c r="AS168" s="186">
        <f t="shared" ca="1" si="159"/>
        <v>8446175.7848719247</v>
      </c>
      <c r="AT168" s="186">
        <f t="shared" ca="1" si="159"/>
        <v>8319527.0828873366</v>
      </c>
      <c r="AU168" s="186">
        <f t="shared" ca="1" si="159"/>
        <v>8190238.7238767603</v>
      </c>
      <c r="AV168" s="186">
        <f t="shared" ca="1" si="159"/>
        <v>8058510.182579807</v>
      </c>
      <c r="AW168" s="186">
        <f t="shared" ca="1" si="159"/>
        <v>7924541.2334076082</v>
      </c>
      <c r="AX168" s="186">
        <f t="shared" ca="1" si="159"/>
        <v>7788532.1063738037</v>
      </c>
      <c r="AY168" s="198">
        <f t="shared" ca="1" si="159"/>
        <v>0</v>
      </c>
      <c r="AZ168" s="186">
        <f t="shared" ca="1" si="159"/>
        <v>0</v>
      </c>
      <c r="BA168" s="186">
        <f t="shared" ca="1" si="159"/>
        <v>0</v>
      </c>
      <c r="BB168" s="186">
        <f t="shared" ca="1" si="159"/>
        <v>0</v>
      </c>
      <c r="BC168" s="186">
        <f t="shared" ca="1" si="159"/>
        <v>0</v>
      </c>
      <c r="BD168" s="186">
        <f t="shared" ca="1" si="159"/>
        <v>0</v>
      </c>
      <c r="BE168" s="186">
        <f t="shared" ca="1" si="159"/>
        <v>0</v>
      </c>
      <c r="BF168" s="186">
        <f t="shared" ca="1" si="159"/>
        <v>0</v>
      </c>
      <c r="BG168" s="186">
        <f t="shared" ca="1" si="159"/>
        <v>0</v>
      </c>
      <c r="BH168" s="186">
        <f t="shared" ca="1" si="159"/>
        <v>0</v>
      </c>
      <c r="BI168" s="186">
        <f t="shared" ca="1" si="159"/>
        <v>0</v>
      </c>
      <c r="BJ168" s="186">
        <f t="shared" ca="1" si="159"/>
        <v>0</v>
      </c>
      <c r="BK168" s="186">
        <f t="shared" ca="1" si="159"/>
        <v>0</v>
      </c>
      <c r="BL168" s="186">
        <f t="shared" ca="1" si="159"/>
        <v>0</v>
      </c>
      <c r="BM168" s="186">
        <f t="shared" ca="1" si="159"/>
        <v>0</v>
      </c>
      <c r="BN168" s="186">
        <f t="shared" ca="1" si="159"/>
        <v>0</v>
      </c>
      <c r="BO168" s="186">
        <f t="shared" ca="1" si="159"/>
        <v>0</v>
      </c>
      <c r="BP168" s="186">
        <f t="shared" ca="1" si="159"/>
        <v>0</v>
      </c>
      <c r="BQ168" s="186">
        <f t="shared" ca="1" si="159"/>
        <v>0</v>
      </c>
      <c r="BR168" s="186">
        <f t="shared" ca="1" si="159"/>
        <v>0</v>
      </c>
      <c r="BS168" s="186">
        <f t="shared" ca="1" si="159"/>
        <v>0</v>
      </c>
      <c r="BT168" s="186">
        <f t="shared" ca="1" si="159"/>
        <v>0</v>
      </c>
      <c r="BU168" s="186">
        <f t="shared" ca="1" si="159"/>
        <v>0</v>
      </c>
      <c r="BV168" s="186">
        <f t="shared" ca="1" si="159"/>
        <v>0</v>
      </c>
      <c r="BW168" s="186">
        <f t="shared" ref="BW168:DU168" ca="1" si="160">BW156-BW161+BW162</f>
        <v>0</v>
      </c>
      <c r="BX168" s="186">
        <f t="shared" ca="1" si="160"/>
        <v>0</v>
      </c>
      <c r="BY168" s="186">
        <f t="shared" ca="1" si="160"/>
        <v>0</v>
      </c>
      <c r="BZ168" s="186">
        <f t="shared" ca="1" si="160"/>
        <v>0</v>
      </c>
      <c r="CA168" s="186">
        <f t="shared" ca="1" si="160"/>
        <v>0</v>
      </c>
      <c r="CB168" s="186">
        <f t="shared" ca="1" si="160"/>
        <v>0</v>
      </c>
      <c r="CC168" s="186">
        <f t="shared" ca="1" si="160"/>
        <v>0</v>
      </c>
      <c r="CD168" s="186">
        <f t="shared" ca="1" si="160"/>
        <v>0</v>
      </c>
      <c r="CE168" s="186">
        <f t="shared" ca="1" si="160"/>
        <v>0</v>
      </c>
      <c r="CF168" s="186">
        <f t="shared" ca="1" si="160"/>
        <v>0</v>
      </c>
      <c r="CG168" s="186">
        <f t="shared" ca="1" si="160"/>
        <v>0</v>
      </c>
      <c r="CH168" s="186">
        <f t="shared" ca="1" si="160"/>
        <v>0</v>
      </c>
      <c r="CI168" s="186">
        <f t="shared" ca="1" si="160"/>
        <v>0</v>
      </c>
      <c r="CJ168" s="186">
        <f t="shared" ca="1" si="160"/>
        <v>0</v>
      </c>
      <c r="CK168" s="186">
        <f t="shared" ca="1" si="160"/>
        <v>0</v>
      </c>
      <c r="CL168" s="186">
        <f t="shared" ca="1" si="160"/>
        <v>0</v>
      </c>
      <c r="CM168" s="186">
        <f t="shared" ca="1" si="160"/>
        <v>0</v>
      </c>
      <c r="CN168" s="186">
        <f t="shared" ca="1" si="160"/>
        <v>0</v>
      </c>
      <c r="CO168" s="186">
        <f t="shared" ca="1" si="160"/>
        <v>0</v>
      </c>
      <c r="CP168" s="186">
        <f t="shared" ca="1" si="160"/>
        <v>0</v>
      </c>
      <c r="CQ168" s="186">
        <f t="shared" ca="1" si="160"/>
        <v>0</v>
      </c>
      <c r="CR168" s="186">
        <f t="shared" ca="1" si="160"/>
        <v>0</v>
      </c>
      <c r="CS168" s="186">
        <f t="shared" ca="1" si="160"/>
        <v>0</v>
      </c>
      <c r="CT168" s="186">
        <f t="shared" ca="1" si="160"/>
        <v>0</v>
      </c>
      <c r="CU168" s="186">
        <f t="shared" ca="1" si="160"/>
        <v>0</v>
      </c>
      <c r="CV168" s="186">
        <f t="shared" ca="1" si="160"/>
        <v>0</v>
      </c>
      <c r="CW168" s="186">
        <f t="shared" ca="1" si="160"/>
        <v>0</v>
      </c>
      <c r="CX168" s="186">
        <f t="shared" ca="1" si="160"/>
        <v>0</v>
      </c>
      <c r="CY168" s="186">
        <f t="shared" ca="1" si="160"/>
        <v>0</v>
      </c>
      <c r="CZ168" s="186">
        <f t="shared" ca="1" si="160"/>
        <v>0</v>
      </c>
      <c r="DA168" s="186">
        <f t="shared" ca="1" si="160"/>
        <v>0</v>
      </c>
      <c r="DB168" s="186">
        <f t="shared" ca="1" si="160"/>
        <v>0</v>
      </c>
      <c r="DC168" s="186">
        <f t="shared" ca="1" si="160"/>
        <v>0</v>
      </c>
      <c r="DD168" s="186">
        <f t="shared" ca="1" si="160"/>
        <v>0</v>
      </c>
      <c r="DE168" s="186">
        <f t="shared" ca="1" si="160"/>
        <v>0</v>
      </c>
      <c r="DF168" s="186">
        <f t="shared" ca="1" si="160"/>
        <v>0</v>
      </c>
      <c r="DG168" s="186">
        <f t="shared" ca="1" si="160"/>
        <v>0</v>
      </c>
      <c r="DH168" s="186">
        <f t="shared" ca="1" si="160"/>
        <v>0</v>
      </c>
      <c r="DI168" s="186">
        <f t="shared" ca="1" si="160"/>
        <v>0</v>
      </c>
      <c r="DJ168" s="186">
        <f t="shared" ca="1" si="160"/>
        <v>0</v>
      </c>
      <c r="DK168" s="186">
        <f t="shared" ca="1" si="160"/>
        <v>0</v>
      </c>
      <c r="DL168" s="186">
        <f t="shared" ca="1" si="160"/>
        <v>0</v>
      </c>
      <c r="DM168" s="186">
        <f t="shared" ca="1" si="160"/>
        <v>0</v>
      </c>
      <c r="DN168" s="186">
        <f t="shared" ca="1" si="160"/>
        <v>0</v>
      </c>
      <c r="DO168" s="186">
        <f t="shared" ca="1" si="160"/>
        <v>0</v>
      </c>
      <c r="DP168" s="186">
        <f t="shared" ca="1" si="160"/>
        <v>0</v>
      </c>
      <c r="DQ168" s="186">
        <f t="shared" ca="1" si="160"/>
        <v>0</v>
      </c>
      <c r="DR168" s="186">
        <f t="shared" ca="1" si="160"/>
        <v>0</v>
      </c>
      <c r="DS168" s="186">
        <f t="shared" ca="1" si="160"/>
        <v>0</v>
      </c>
      <c r="DT168" s="186">
        <f t="shared" ca="1" si="160"/>
        <v>0</v>
      </c>
      <c r="DU168" s="186">
        <f t="shared" ca="1" si="160"/>
        <v>0</v>
      </c>
    </row>
    <row r="169" spans="1:125" x14ac:dyDescent="0.3">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Z169" s="58"/>
      <c r="BA169" s="58"/>
      <c r="BB169" s="58"/>
      <c r="BC169" s="58"/>
      <c r="BD169" s="58"/>
      <c r="BE169" s="58"/>
      <c r="BF169" s="58"/>
      <c r="BG169" s="58"/>
      <c r="BH169" s="58"/>
      <c r="BI169" s="58"/>
      <c r="BJ169" s="58"/>
      <c r="BK169" s="58"/>
      <c r="BL169" s="58"/>
      <c r="BM169" s="58"/>
      <c r="BN169" s="58"/>
      <c r="BO169" s="58"/>
      <c r="BP169" s="58"/>
      <c r="BQ169" s="58"/>
      <c r="BR169" s="58"/>
      <c r="BS169" s="58"/>
      <c r="BT169" s="58"/>
      <c r="BU169" s="58"/>
      <c r="BV169" s="58"/>
      <c r="BW169" s="58"/>
      <c r="BX169" s="58"/>
      <c r="BY169" s="58"/>
      <c r="BZ169" s="58"/>
      <c r="CA169" s="58"/>
      <c r="CB169" s="58"/>
      <c r="CC169" s="58"/>
      <c r="CD169" s="58"/>
      <c r="CE169" s="58"/>
      <c r="CF169" s="58"/>
      <c r="CG169" s="58"/>
      <c r="CH169" s="58"/>
      <c r="CI169" s="58"/>
      <c r="CJ169" s="58"/>
      <c r="CK169" s="58"/>
      <c r="CL169" s="58"/>
      <c r="CM169" s="58"/>
      <c r="CN169" s="58"/>
      <c r="CO169" s="58"/>
      <c r="CP169" s="58"/>
      <c r="CQ169" s="58"/>
      <c r="CR169" s="58"/>
      <c r="CS169" s="58"/>
      <c r="CT169" s="58"/>
      <c r="CU169" s="58"/>
      <c r="CV169" s="58"/>
      <c r="CW169" s="58"/>
      <c r="CX169" s="58"/>
      <c r="CY169" s="58"/>
      <c r="CZ169" s="58"/>
      <c r="DA169" s="58"/>
      <c r="DB169" s="58"/>
      <c r="DC169" s="58"/>
      <c r="DD169" s="58"/>
      <c r="DE169" s="58"/>
      <c r="DF169" s="58"/>
      <c r="DG169" s="58"/>
      <c r="DH169" s="58"/>
      <c r="DI169" s="58"/>
      <c r="DJ169" s="58"/>
      <c r="DK169" s="58"/>
      <c r="DL169" s="58"/>
      <c r="DM169" s="58"/>
      <c r="DN169" s="58"/>
      <c r="DO169" s="58"/>
      <c r="DP169" s="58"/>
      <c r="DQ169" s="58"/>
      <c r="DR169" s="58"/>
      <c r="DS169" s="58"/>
      <c r="DT169" s="58"/>
      <c r="DU169" s="58"/>
    </row>
    <row r="170" spans="1:125" x14ac:dyDescent="0.3">
      <c r="D170" s="196" t="s">
        <v>374</v>
      </c>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Z170" s="58"/>
      <c r="BA170" s="58"/>
      <c r="BB170" s="58"/>
      <c r="BC170" s="58"/>
      <c r="BD170" s="58"/>
      <c r="BE170" s="58"/>
      <c r="BF170" s="58"/>
      <c r="BG170" s="58"/>
      <c r="BH170" s="58"/>
      <c r="BI170" s="58"/>
      <c r="BJ170" s="58"/>
      <c r="BK170" s="58"/>
      <c r="BL170" s="58"/>
      <c r="BM170" s="58"/>
      <c r="BN170" s="58"/>
      <c r="BO170" s="58"/>
      <c r="BP170" s="58"/>
      <c r="BQ170" s="58"/>
      <c r="BR170" s="58"/>
      <c r="BS170" s="58"/>
      <c r="BT170" s="58"/>
      <c r="BU170" s="58"/>
      <c r="BV170" s="58"/>
      <c r="BW170" s="58"/>
      <c r="BX170" s="58"/>
      <c r="BY170" s="58"/>
      <c r="BZ170" s="58"/>
      <c r="CA170" s="58"/>
      <c r="CB170" s="58"/>
      <c r="CC170" s="58"/>
      <c r="CD170" s="58"/>
      <c r="CE170" s="58"/>
      <c r="CF170" s="58"/>
      <c r="CG170" s="58"/>
      <c r="CH170" s="58"/>
      <c r="CI170" s="58"/>
      <c r="CJ170" s="58"/>
      <c r="CK170" s="58"/>
      <c r="CL170" s="58"/>
      <c r="CM170" s="58"/>
      <c r="CN170" s="58"/>
      <c r="CO170" s="58"/>
      <c r="CP170" s="58"/>
      <c r="CQ170" s="58"/>
      <c r="CR170" s="58"/>
      <c r="CS170" s="58"/>
      <c r="CT170" s="58"/>
      <c r="CU170" s="58"/>
      <c r="CV170" s="58"/>
      <c r="CW170" s="58"/>
      <c r="CX170" s="58"/>
      <c r="CY170" s="58"/>
      <c r="CZ170" s="58"/>
      <c r="DA170" s="58"/>
      <c r="DB170" s="58"/>
      <c r="DC170" s="58"/>
      <c r="DD170" s="58"/>
      <c r="DE170" s="58"/>
      <c r="DF170" s="58"/>
      <c r="DG170" s="58"/>
      <c r="DH170" s="58"/>
      <c r="DI170" s="58"/>
      <c r="DJ170" s="58"/>
      <c r="DK170" s="58"/>
      <c r="DL170" s="58"/>
      <c r="DM170" s="58"/>
      <c r="DN170" s="58"/>
      <c r="DO170" s="58"/>
      <c r="DP170" s="58"/>
      <c r="DQ170" s="58"/>
      <c r="DR170" s="58"/>
      <c r="DS170" s="58"/>
      <c r="DT170" s="58"/>
      <c r="DU170" s="58"/>
    </row>
    <row r="171" spans="1:125" s="150" customFormat="1" x14ac:dyDescent="0.3">
      <c r="A171" s="149"/>
      <c r="D171" s="151" t="s">
        <v>908</v>
      </c>
      <c r="K171" s="194">
        <f t="shared" ref="K171:BC171" si="161">K148/SUM(148:148)</f>
        <v>2.4872364883326139E-2</v>
      </c>
      <c r="L171" s="194">
        <f t="shared" si="161"/>
        <v>1.8959713954845935E-2</v>
      </c>
      <c r="M171" s="194">
        <f t="shared" si="161"/>
        <v>2.1113733832704668E-2</v>
      </c>
      <c r="N171" s="194">
        <f t="shared" si="161"/>
        <v>2.2664555368502988E-2</v>
      </c>
      <c r="O171" s="194">
        <f t="shared" si="161"/>
        <v>2.3837485888937363E-2</v>
      </c>
      <c r="P171" s="194">
        <f t="shared" si="161"/>
        <v>2.4745418851571718E-2</v>
      </c>
      <c r="Q171" s="194">
        <f t="shared" si="161"/>
        <v>2.5455032547791395E-2</v>
      </c>
      <c r="R171" s="194">
        <f t="shared" si="161"/>
        <v>2.6009962273168027E-2</v>
      </c>
      <c r="S171" s="194">
        <f t="shared" si="161"/>
        <v>2.6440809661108958E-2</v>
      </c>
      <c r="T171" s="194">
        <f t="shared" si="161"/>
        <v>2.677010508693645E-2</v>
      </c>
      <c r="U171" s="194">
        <f t="shared" si="161"/>
        <v>2.7015025801808902E-2</v>
      </c>
      <c r="V171" s="194">
        <f t="shared" si="161"/>
        <v>2.7189004057286092E-2</v>
      </c>
      <c r="W171" s="194">
        <f t="shared" si="161"/>
        <v>2.7302739870780298E-2</v>
      </c>
      <c r="X171" s="194">
        <f t="shared" si="161"/>
        <v>2.7364873127429776E-2</v>
      </c>
      <c r="Y171" s="194">
        <f t="shared" si="161"/>
        <v>2.7382449995012128E-2</v>
      </c>
      <c r="Z171" s="194">
        <f t="shared" si="161"/>
        <v>2.736125927344369E-2</v>
      </c>
      <c r="AA171" s="194">
        <f t="shared" si="161"/>
        <v>2.7306083058894579E-2</v>
      </c>
      <c r="AB171" s="194">
        <f t="shared" si="161"/>
        <v>2.7220888824651394E-2</v>
      </c>
      <c r="AC171" s="194">
        <f t="shared" si="161"/>
        <v>2.7108980059650161E-2</v>
      </c>
      <c r="AD171" s="194">
        <f t="shared" si="161"/>
        <v>2.6973116655073036E-2</v>
      </c>
      <c r="AE171" s="194">
        <f t="shared" si="161"/>
        <v>2.6815612563483349E-2</v>
      </c>
      <c r="AF171" s="194">
        <f t="shared" si="161"/>
        <v>2.6638415934157857E-2</v>
      </c>
      <c r="AG171" s="194">
        <f t="shared" si="161"/>
        <v>2.6443175422419501E-2</v>
      </c>
      <c r="AH171" s="194">
        <f t="shared" si="161"/>
        <v>2.6231295371181462E-2</v>
      </c>
      <c r="AI171" s="194">
        <f t="shared" si="161"/>
        <v>2.6003981884839052E-2</v>
      </c>
      <c r="AJ171" s="194">
        <f t="shared" si="161"/>
        <v>2.5762281345814545E-2</v>
      </c>
      <c r="AK171" s="194">
        <f t="shared" si="161"/>
        <v>2.5507112591537755E-2</v>
      </c>
      <c r="AL171" s="194">
        <f t="shared" si="161"/>
        <v>2.5239293729165117E-2</v>
      </c>
      <c r="AM171" s="194">
        <f t="shared" si="161"/>
        <v>2.4959564387536267E-2</v>
      </c>
      <c r="AN171" s="194">
        <f t="shared" si="161"/>
        <v>2.4668604071402402E-2</v>
      </c>
      <c r="AO171" s="194">
        <f t="shared" si="161"/>
        <v>2.4367047178935071E-2</v>
      </c>
      <c r="AP171" s="194">
        <f t="shared" si="161"/>
        <v>2.4055495161224752E-2</v>
      </c>
      <c r="AQ171" s="194">
        <f t="shared" si="161"/>
        <v>2.3734526235958561E-2</v>
      </c>
      <c r="AR171" s="194">
        <f t="shared" si="161"/>
        <v>2.3404703012619151E-2</v>
      </c>
      <c r="AS171" s="194">
        <f t="shared" si="161"/>
        <v>2.3066578340512092E-2</v>
      </c>
      <c r="AT171" s="194">
        <f t="shared" si="161"/>
        <v>2.2720699651687715E-2</v>
      </c>
      <c r="AU171" s="194">
        <f t="shared" si="161"/>
        <v>2.2367612036938423E-2</v>
      </c>
      <c r="AV171" s="194">
        <f t="shared" si="161"/>
        <v>2.2007860263484932E-2</v>
      </c>
      <c r="AW171" s="194">
        <f t="shared" si="161"/>
        <v>2.1641989916953486E-2</v>
      </c>
      <c r="AX171" s="194">
        <f t="shared" si="161"/>
        <v>2.1270547827224654E-2</v>
      </c>
      <c r="AY171" s="198">
        <f t="shared" si="161"/>
        <v>0</v>
      </c>
      <c r="AZ171" s="194">
        <f t="shared" si="161"/>
        <v>0</v>
      </c>
      <c r="BA171" s="194">
        <f t="shared" si="161"/>
        <v>0</v>
      </c>
      <c r="BB171" s="194">
        <f t="shared" si="161"/>
        <v>0</v>
      </c>
      <c r="BC171" s="194">
        <f t="shared" si="161"/>
        <v>0</v>
      </c>
      <c r="BD171" s="194"/>
      <c r="BE171" s="195">
        <f t="shared" ref="BE171:CJ171" si="162">BE148/SUM(148:148)</f>
        <v>0</v>
      </c>
      <c r="BF171" s="195">
        <f t="shared" si="162"/>
        <v>0</v>
      </c>
      <c r="BG171" s="195">
        <f t="shared" si="162"/>
        <v>0</v>
      </c>
      <c r="BH171" s="195">
        <f t="shared" si="162"/>
        <v>0</v>
      </c>
      <c r="BI171" s="195">
        <f t="shared" si="162"/>
        <v>0</v>
      </c>
      <c r="BJ171" s="195">
        <f t="shared" si="162"/>
        <v>0</v>
      </c>
      <c r="BK171" s="195">
        <f t="shared" si="162"/>
        <v>0</v>
      </c>
      <c r="BL171" s="195">
        <f t="shared" si="162"/>
        <v>0</v>
      </c>
      <c r="BM171" s="195">
        <f t="shared" si="162"/>
        <v>0</v>
      </c>
      <c r="BN171" s="195">
        <f t="shared" si="162"/>
        <v>0</v>
      </c>
      <c r="BO171" s="195">
        <f t="shared" si="162"/>
        <v>0</v>
      </c>
      <c r="BP171" s="195">
        <f t="shared" si="162"/>
        <v>0</v>
      </c>
      <c r="BQ171" s="195">
        <f t="shared" si="162"/>
        <v>0</v>
      </c>
      <c r="BR171" s="195">
        <f t="shared" si="162"/>
        <v>0</v>
      </c>
      <c r="BS171" s="195">
        <f t="shared" si="162"/>
        <v>0</v>
      </c>
      <c r="BT171" s="195">
        <f t="shared" si="162"/>
        <v>0</v>
      </c>
      <c r="BU171" s="195">
        <f t="shared" si="162"/>
        <v>0</v>
      </c>
      <c r="BV171" s="195">
        <f t="shared" si="162"/>
        <v>0</v>
      </c>
      <c r="BW171" s="195">
        <f t="shared" si="162"/>
        <v>0</v>
      </c>
      <c r="BX171" s="195">
        <f t="shared" si="162"/>
        <v>0</v>
      </c>
      <c r="BY171" s="195">
        <f t="shared" si="162"/>
        <v>0</v>
      </c>
      <c r="BZ171" s="195">
        <f t="shared" si="162"/>
        <v>0</v>
      </c>
      <c r="CA171" s="195">
        <f t="shared" si="162"/>
        <v>0</v>
      </c>
      <c r="CB171" s="195">
        <f t="shared" si="162"/>
        <v>0</v>
      </c>
      <c r="CC171" s="195">
        <f t="shared" si="162"/>
        <v>0</v>
      </c>
      <c r="CD171" s="195">
        <f t="shared" si="162"/>
        <v>0</v>
      </c>
      <c r="CE171" s="195">
        <f t="shared" si="162"/>
        <v>0</v>
      </c>
      <c r="CF171" s="195">
        <f t="shared" si="162"/>
        <v>0</v>
      </c>
      <c r="CG171" s="195">
        <f t="shared" si="162"/>
        <v>0</v>
      </c>
      <c r="CH171" s="195">
        <f t="shared" si="162"/>
        <v>0</v>
      </c>
      <c r="CI171" s="195">
        <f t="shared" si="162"/>
        <v>0</v>
      </c>
      <c r="CJ171" s="195">
        <f t="shared" si="162"/>
        <v>0</v>
      </c>
      <c r="CK171" s="195">
        <f t="shared" ref="CK171:DU171" si="163">CK148/SUM(148:148)</f>
        <v>0</v>
      </c>
      <c r="CL171" s="195">
        <f t="shared" si="163"/>
        <v>0</v>
      </c>
      <c r="CM171" s="195">
        <f t="shared" si="163"/>
        <v>0</v>
      </c>
      <c r="CN171" s="195">
        <f t="shared" si="163"/>
        <v>0</v>
      </c>
      <c r="CO171" s="195">
        <f t="shared" si="163"/>
        <v>0</v>
      </c>
      <c r="CP171" s="195">
        <f t="shared" si="163"/>
        <v>0</v>
      </c>
      <c r="CQ171" s="195">
        <f t="shared" si="163"/>
        <v>0</v>
      </c>
      <c r="CR171" s="195">
        <f t="shared" si="163"/>
        <v>0</v>
      </c>
      <c r="CS171" s="195">
        <f t="shared" si="163"/>
        <v>0</v>
      </c>
      <c r="CT171" s="195">
        <f t="shared" si="163"/>
        <v>0</v>
      </c>
      <c r="CU171" s="195">
        <f t="shared" si="163"/>
        <v>0</v>
      </c>
      <c r="CV171" s="195">
        <f t="shared" si="163"/>
        <v>0</v>
      </c>
      <c r="CW171" s="195">
        <f t="shared" si="163"/>
        <v>0</v>
      </c>
      <c r="CX171" s="195">
        <f t="shared" si="163"/>
        <v>0</v>
      </c>
      <c r="CY171" s="195">
        <f t="shared" si="163"/>
        <v>0</v>
      </c>
      <c r="CZ171" s="195">
        <f t="shared" si="163"/>
        <v>0</v>
      </c>
      <c r="DA171" s="195">
        <f t="shared" si="163"/>
        <v>0</v>
      </c>
      <c r="DB171" s="195">
        <f t="shared" si="163"/>
        <v>0</v>
      </c>
      <c r="DC171" s="195">
        <f t="shared" si="163"/>
        <v>0</v>
      </c>
      <c r="DD171" s="195">
        <f t="shared" si="163"/>
        <v>0</v>
      </c>
      <c r="DE171" s="195">
        <f t="shared" si="163"/>
        <v>0</v>
      </c>
      <c r="DF171" s="195">
        <f t="shared" si="163"/>
        <v>0</v>
      </c>
      <c r="DG171" s="195">
        <f t="shared" si="163"/>
        <v>0</v>
      </c>
      <c r="DH171" s="195">
        <f t="shared" si="163"/>
        <v>0</v>
      </c>
      <c r="DI171" s="195">
        <f t="shared" si="163"/>
        <v>0</v>
      </c>
      <c r="DJ171" s="195">
        <f t="shared" si="163"/>
        <v>0</v>
      </c>
      <c r="DK171" s="195">
        <f t="shared" si="163"/>
        <v>0</v>
      </c>
      <c r="DL171" s="195">
        <f t="shared" si="163"/>
        <v>0</v>
      </c>
      <c r="DM171" s="195">
        <f t="shared" si="163"/>
        <v>0</v>
      </c>
      <c r="DN171" s="195">
        <f t="shared" si="163"/>
        <v>0</v>
      </c>
      <c r="DO171" s="195">
        <f t="shared" si="163"/>
        <v>0</v>
      </c>
      <c r="DP171" s="195">
        <f t="shared" si="163"/>
        <v>0</v>
      </c>
      <c r="DQ171" s="195">
        <f t="shared" si="163"/>
        <v>0</v>
      </c>
      <c r="DR171" s="195">
        <f t="shared" si="163"/>
        <v>0</v>
      </c>
      <c r="DS171" s="195">
        <f t="shared" si="163"/>
        <v>0</v>
      </c>
      <c r="DT171" s="195">
        <f t="shared" si="163"/>
        <v>0</v>
      </c>
      <c r="DU171" s="195">
        <f t="shared" si="163"/>
        <v>0</v>
      </c>
    </row>
    <row r="172" spans="1:125" x14ac:dyDescent="0.3">
      <c r="K172" s="63"/>
      <c r="L172" s="63"/>
      <c r="M172" s="63"/>
      <c r="N172" s="63"/>
      <c r="O172" s="63"/>
      <c r="P172" s="63"/>
      <c r="Q172" s="63"/>
      <c r="R172" s="63"/>
      <c r="S172" s="63"/>
      <c r="T172" s="63"/>
      <c r="U172" s="63"/>
      <c r="V172" s="63"/>
      <c r="W172" s="63"/>
      <c r="X172" s="63"/>
      <c r="Y172" s="63"/>
      <c r="Z172" s="63"/>
      <c r="AA172" s="63"/>
      <c r="AB172" s="63"/>
      <c r="AC172" s="63"/>
      <c r="AD172" s="63"/>
      <c r="AE172" s="63"/>
      <c r="AF172" s="63"/>
      <c r="AG172" s="63"/>
      <c r="AH172" s="63"/>
      <c r="AI172" s="63"/>
      <c r="AJ172" s="63"/>
      <c r="AK172" s="63"/>
      <c r="AL172" s="63"/>
      <c r="AM172" s="63"/>
      <c r="AN172" s="63"/>
      <c r="AO172" s="63"/>
      <c r="AP172" s="63"/>
      <c r="AQ172" s="63"/>
      <c r="AR172" s="63"/>
      <c r="AS172" s="63"/>
      <c r="AT172" s="63"/>
      <c r="AU172" s="63"/>
      <c r="AV172" s="63"/>
      <c r="AW172" s="63"/>
      <c r="AX172" s="63"/>
      <c r="AZ172" s="63"/>
      <c r="BA172" s="63"/>
      <c r="BB172" s="63"/>
      <c r="BC172" s="63"/>
      <c r="BD172" s="63"/>
      <c r="BE172" s="63"/>
      <c r="BF172" s="63"/>
      <c r="BG172" s="63"/>
      <c r="BH172" s="63"/>
      <c r="BI172" s="63"/>
      <c r="BJ172" s="63"/>
      <c r="BK172" s="63"/>
      <c r="BL172" s="63"/>
      <c r="BM172" s="63"/>
      <c r="BN172" s="63"/>
      <c r="BO172" s="63"/>
      <c r="BP172" s="63"/>
      <c r="BQ172" s="63"/>
      <c r="BR172" s="63"/>
      <c r="BS172" s="63"/>
      <c r="BT172" s="63"/>
      <c r="BU172" s="63"/>
      <c r="BV172" s="63"/>
      <c r="BW172" s="63"/>
      <c r="BX172" s="63"/>
      <c r="BY172" s="63"/>
      <c r="BZ172" s="63"/>
      <c r="CA172" s="63"/>
      <c r="CB172" s="63"/>
      <c r="CC172" s="63"/>
      <c r="CD172" s="63"/>
      <c r="CE172" s="63"/>
      <c r="CF172" s="63"/>
      <c r="CG172" s="63"/>
      <c r="CH172" s="63"/>
      <c r="CI172" s="63"/>
      <c r="CJ172" s="63"/>
      <c r="CK172" s="63"/>
      <c r="CL172" s="63"/>
      <c r="CM172" s="63"/>
      <c r="CN172" s="63"/>
      <c r="CO172" s="63"/>
      <c r="CP172" s="63"/>
      <c r="CQ172" s="63"/>
      <c r="CR172" s="63"/>
      <c r="CS172" s="63"/>
      <c r="CT172" s="63"/>
      <c r="CU172" s="63"/>
      <c r="CV172" s="63"/>
      <c r="CW172" s="63"/>
      <c r="CX172" s="63"/>
      <c r="CY172" s="63"/>
      <c r="CZ172" s="63"/>
      <c r="DA172" s="63"/>
      <c r="DB172" s="63"/>
      <c r="DC172" s="63"/>
      <c r="DD172" s="63"/>
      <c r="DE172" s="63"/>
      <c r="DF172" s="63"/>
      <c r="DG172" s="63"/>
      <c r="DH172" s="63"/>
      <c r="DI172" s="63"/>
      <c r="DJ172" s="63"/>
      <c r="DK172" s="63"/>
      <c r="DL172" s="63"/>
      <c r="DM172" s="63"/>
      <c r="DN172" s="63"/>
      <c r="DO172" s="63"/>
      <c r="DP172" s="63"/>
      <c r="DQ172" s="63"/>
      <c r="DR172" s="63"/>
      <c r="DS172" s="63"/>
      <c r="DT172" s="63"/>
      <c r="DU172" s="63"/>
    </row>
    <row r="173" spans="1:125" x14ac:dyDescent="0.3">
      <c r="K173" s="63"/>
      <c r="L173" s="63"/>
      <c r="M173" s="63"/>
      <c r="N173" s="63"/>
      <c r="O173" s="63"/>
      <c r="P173" s="63"/>
      <c r="Q173" s="63"/>
      <c r="R173" s="63"/>
      <c r="S173" s="63"/>
      <c r="T173" s="63"/>
      <c r="U173" s="63"/>
      <c r="V173" s="63"/>
      <c r="W173" s="63"/>
      <c r="X173" s="63"/>
      <c r="Y173" s="63"/>
      <c r="Z173" s="63"/>
      <c r="AA173" s="63"/>
      <c r="AB173" s="63"/>
      <c r="AC173" s="63"/>
      <c r="AD173" s="63"/>
      <c r="AE173" s="63"/>
      <c r="AF173" s="63"/>
      <c r="AG173" s="63"/>
      <c r="AH173" s="63"/>
      <c r="AI173" s="63"/>
      <c r="AJ173" s="63"/>
      <c r="AK173" s="63"/>
      <c r="AL173" s="63"/>
      <c r="AM173" s="63"/>
      <c r="AN173" s="63"/>
      <c r="AO173" s="63"/>
      <c r="AP173" s="63"/>
      <c r="AQ173" s="63"/>
      <c r="AR173" s="63"/>
      <c r="AS173" s="63"/>
      <c r="AT173" s="63"/>
      <c r="AU173" s="63"/>
      <c r="AV173" s="63"/>
      <c r="AW173" s="63"/>
      <c r="AX173" s="63"/>
      <c r="AZ173" s="63"/>
      <c r="BA173" s="63"/>
      <c r="BB173" s="63"/>
      <c r="BC173" s="63"/>
      <c r="BD173" s="63"/>
      <c r="BE173" s="63"/>
      <c r="BF173" s="63"/>
      <c r="BG173" s="63"/>
      <c r="BH173" s="63"/>
      <c r="BI173" s="63"/>
      <c r="BJ173" s="63"/>
      <c r="BK173" s="63"/>
      <c r="BL173" s="63"/>
      <c r="BM173" s="63"/>
      <c r="BN173" s="63"/>
      <c r="BO173" s="63"/>
      <c r="BP173" s="63"/>
      <c r="BQ173" s="63"/>
      <c r="BR173" s="63"/>
      <c r="BS173" s="63"/>
      <c r="BT173" s="63"/>
      <c r="BU173" s="63"/>
      <c r="BV173" s="63"/>
      <c r="BW173" s="63"/>
      <c r="BX173" s="63"/>
      <c r="BY173" s="63"/>
      <c r="BZ173" s="63"/>
      <c r="CA173" s="63"/>
      <c r="CB173" s="63"/>
      <c r="CC173" s="63"/>
      <c r="CD173" s="63"/>
      <c r="CE173" s="63"/>
      <c r="CF173" s="63"/>
      <c r="CG173" s="63"/>
      <c r="CH173" s="63"/>
      <c r="CI173" s="63"/>
      <c r="CJ173" s="63"/>
      <c r="CK173" s="63"/>
      <c r="CL173" s="63"/>
      <c r="CM173" s="63"/>
      <c r="CN173" s="63"/>
      <c r="CO173" s="63"/>
      <c r="CP173" s="63"/>
      <c r="CQ173" s="63"/>
      <c r="CR173" s="63"/>
      <c r="CS173" s="63"/>
      <c r="CT173" s="63"/>
      <c r="CU173" s="63"/>
      <c r="CV173" s="63"/>
      <c r="CW173" s="63"/>
      <c r="CX173" s="63"/>
      <c r="CY173" s="63"/>
      <c r="CZ173" s="63"/>
      <c r="DA173" s="63"/>
      <c r="DB173" s="63"/>
      <c r="DC173" s="63"/>
      <c r="DD173" s="63"/>
      <c r="DE173" s="63"/>
      <c r="DF173" s="63"/>
      <c r="DG173" s="63"/>
      <c r="DH173" s="63"/>
      <c r="DI173" s="63"/>
      <c r="DJ173" s="63"/>
      <c r="DK173" s="63"/>
      <c r="DL173" s="63"/>
      <c r="DM173" s="63"/>
      <c r="DN173" s="63"/>
      <c r="DO173" s="63"/>
      <c r="DP173" s="63"/>
      <c r="DQ173" s="63"/>
      <c r="DR173" s="63"/>
      <c r="DS173" s="63"/>
      <c r="DT173" s="63"/>
      <c r="DU173" s="63"/>
    </row>
    <row r="174" spans="1:125" x14ac:dyDescent="0.3">
      <c r="D174" s="141" t="s">
        <v>801</v>
      </c>
      <c r="E174" s="127" t="s">
        <v>369</v>
      </c>
      <c r="F174" s="129">
        <f ca="1">K141</f>
        <v>0</v>
      </c>
      <c r="K174" s="181">
        <f t="shared" ref="K174:BV174" ca="1" si="164">$F$174*K171</f>
        <v>0</v>
      </c>
      <c r="L174" s="181">
        <f t="shared" ca="1" si="164"/>
        <v>0</v>
      </c>
      <c r="M174" s="181">
        <f t="shared" ca="1" si="164"/>
        <v>0</v>
      </c>
      <c r="N174" s="181">
        <f t="shared" ca="1" si="164"/>
        <v>0</v>
      </c>
      <c r="O174" s="181">
        <f t="shared" ca="1" si="164"/>
        <v>0</v>
      </c>
      <c r="P174" s="181">
        <f t="shared" ca="1" si="164"/>
        <v>0</v>
      </c>
      <c r="Q174" s="181">
        <f t="shared" ca="1" si="164"/>
        <v>0</v>
      </c>
      <c r="R174" s="181">
        <f t="shared" ca="1" si="164"/>
        <v>0</v>
      </c>
      <c r="S174" s="181">
        <f t="shared" ca="1" si="164"/>
        <v>0</v>
      </c>
      <c r="T174" s="181">
        <f t="shared" ca="1" si="164"/>
        <v>0</v>
      </c>
      <c r="U174" s="181">
        <f t="shared" ca="1" si="164"/>
        <v>0</v>
      </c>
      <c r="V174" s="181">
        <f t="shared" ca="1" si="164"/>
        <v>0</v>
      </c>
      <c r="W174" s="181">
        <f t="shared" ca="1" si="164"/>
        <v>0</v>
      </c>
      <c r="X174" s="181">
        <f t="shared" ca="1" si="164"/>
        <v>0</v>
      </c>
      <c r="Y174" s="181">
        <f t="shared" ca="1" si="164"/>
        <v>0</v>
      </c>
      <c r="Z174" s="181">
        <f t="shared" ca="1" si="164"/>
        <v>0</v>
      </c>
      <c r="AA174" s="181">
        <f t="shared" ca="1" si="164"/>
        <v>0</v>
      </c>
      <c r="AB174" s="181">
        <f t="shared" ca="1" si="164"/>
        <v>0</v>
      </c>
      <c r="AC174" s="181">
        <f t="shared" ca="1" si="164"/>
        <v>0</v>
      </c>
      <c r="AD174" s="181">
        <f t="shared" ca="1" si="164"/>
        <v>0</v>
      </c>
      <c r="AE174" s="181">
        <f t="shared" ca="1" si="164"/>
        <v>0</v>
      </c>
      <c r="AF174" s="181">
        <f t="shared" ca="1" si="164"/>
        <v>0</v>
      </c>
      <c r="AG174" s="181">
        <f t="shared" ca="1" si="164"/>
        <v>0</v>
      </c>
      <c r="AH174" s="181">
        <f t="shared" ca="1" si="164"/>
        <v>0</v>
      </c>
      <c r="AI174" s="181">
        <f t="shared" ca="1" si="164"/>
        <v>0</v>
      </c>
      <c r="AJ174" s="181">
        <f t="shared" ca="1" si="164"/>
        <v>0</v>
      </c>
      <c r="AK174" s="181">
        <f t="shared" ca="1" si="164"/>
        <v>0</v>
      </c>
      <c r="AL174" s="181">
        <f t="shared" ca="1" si="164"/>
        <v>0</v>
      </c>
      <c r="AM174" s="181">
        <f t="shared" ca="1" si="164"/>
        <v>0</v>
      </c>
      <c r="AN174" s="181">
        <f t="shared" ca="1" si="164"/>
        <v>0</v>
      </c>
      <c r="AO174" s="181">
        <f t="shared" ca="1" si="164"/>
        <v>0</v>
      </c>
      <c r="AP174" s="181">
        <f t="shared" ca="1" si="164"/>
        <v>0</v>
      </c>
      <c r="AQ174" s="181">
        <f t="shared" ca="1" si="164"/>
        <v>0</v>
      </c>
      <c r="AR174" s="181">
        <f t="shared" ca="1" si="164"/>
        <v>0</v>
      </c>
      <c r="AS174" s="181">
        <f t="shared" ca="1" si="164"/>
        <v>0</v>
      </c>
      <c r="AT174" s="181">
        <f t="shared" ca="1" si="164"/>
        <v>0</v>
      </c>
      <c r="AU174" s="181">
        <f t="shared" ca="1" si="164"/>
        <v>0</v>
      </c>
      <c r="AV174" s="181">
        <f t="shared" ca="1" si="164"/>
        <v>0</v>
      </c>
      <c r="AW174" s="181">
        <f t="shared" ca="1" si="164"/>
        <v>0</v>
      </c>
      <c r="AX174" s="181">
        <f t="shared" ca="1" si="164"/>
        <v>0</v>
      </c>
      <c r="AY174" s="198">
        <f t="shared" ca="1" si="164"/>
        <v>0</v>
      </c>
      <c r="AZ174" s="181">
        <f t="shared" ca="1" si="164"/>
        <v>0</v>
      </c>
      <c r="BA174" s="181">
        <f t="shared" ca="1" si="164"/>
        <v>0</v>
      </c>
      <c r="BB174" s="181">
        <f t="shared" ca="1" si="164"/>
        <v>0</v>
      </c>
      <c r="BC174" s="181">
        <f t="shared" ca="1" si="164"/>
        <v>0</v>
      </c>
      <c r="BD174" s="181">
        <f t="shared" ca="1" si="164"/>
        <v>0</v>
      </c>
      <c r="BE174" s="181">
        <f t="shared" ca="1" si="164"/>
        <v>0</v>
      </c>
      <c r="BF174" s="181">
        <f t="shared" ca="1" si="164"/>
        <v>0</v>
      </c>
      <c r="BG174" s="181">
        <f t="shared" ca="1" si="164"/>
        <v>0</v>
      </c>
      <c r="BH174" s="181">
        <f t="shared" ca="1" si="164"/>
        <v>0</v>
      </c>
      <c r="BI174" s="181">
        <f t="shared" ca="1" si="164"/>
        <v>0</v>
      </c>
      <c r="BJ174" s="181">
        <f t="shared" ca="1" si="164"/>
        <v>0</v>
      </c>
      <c r="BK174" s="181">
        <f t="shared" ca="1" si="164"/>
        <v>0</v>
      </c>
      <c r="BL174" s="181">
        <f t="shared" ca="1" si="164"/>
        <v>0</v>
      </c>
      <c r="BM174" s="181">
        <f t="shared" ca="1" si="164"/>
        <v>0</v>
      </c>
      <c r="BN174" s="181">
        <f t="shared" ca="1" si="164"/>
        <v>0</v>
      </c>
      <c r="BO174" s="181">
        <f t="shared" ca="1" si="164"/>
        <v>0</v>
      </c>
      <c r="BP174" s="181">
        <f t="shared" ca="1" si="164"/>
        <v>0</v>
      </c>
      <c r="BQ174" s="181">
        <f t="shared" ca="1" si="164"/>
        <v>0</v>
      </c>
      <c r="BR174" s="181">
        <f t="shared" ca="1" si="164"/>
        <v>0</v>
      </c>
      <c r="BS174" s="181">
        <f t="shared" ca="1" si="164"/>
        <v>0</v>
      </c>
      <c r="BT174" s="181">
        <f t="shared" ca="1" si="164"/>
        <v>0</v>
      </c>
      <c r="BU174" s="181">
        <f t="shared" ca="1" si="164"/>
        <v>0</v>
      </c>
      <c r="BV174" s="181">
        <f t="shared" ca="1" si="164"/>
        <v>0</v>
      </c>
      <c r="BW174" s="181">
        <f t="shared" ref="BW174:DU174" ca="1" si="165">$F$174*BW171</f>
        <v>0</v>
      </c>
      <c r="BX174" s="181">
        <f t="shared" ca="1" si="165"/>
        <v>0</v>
      </c>
      <c r="BY174" s="181">
        <f t="shared" ca="1" si="165"/>
        <v>0</v>
      </c>
      <c r="BZ174" s="181">
        <f t="shared" ca="1" si="165"/>
        <v>0</v>
      </c>
      <c r="CA174" s="181">
        <f t="shared" ca="1" si="165"/>
        <v>0</v>
      </c>
      <c r="CB174" s="181">
        <f t="shared" ca="1" si="165"/>
        <v>0</v>
      </c>
      <c r="CC174" s="181">
        <f t="shared" ca="1" si="165"/>
        <v>0</v>
      </c>
      <c r="CD174" s="181">
        <f t="shared" ca="1" si="165"/>
        <v>0</v>
      </c>
      <c r="CE174" s="181">
        <f t="shared" ca="1" si="165"/>
        <v>0</v>
      </c>
      <c r="CF174" s="181">
        <f t="shared" ca="1" si="165"/>
        <v>0</v>
      </c>
      <c r="CG174" s="181">
        <f t="shared" ca="1" si="165"/>
        <v>0</v>
      </c>
      <c r="CH174" s="181">
        <f t="shared" ca="1" si="165"/>
        <v>0</v>
      </c>
      <c r="CI174" s="181">
        <f t="shared" ca="1" si="165"/>
        <v>0</v>
      </c>
      <c r="CJ174" s="181">
        <f t="shared" ca="1" si="165"/>
        <v>0</v>
      </c>
      <c r="CK174" s="181">
        <f t="shared" ca="1" si="165"/>
        <v>0</v>
      </c>
      <c r="CL174" s="181">
        <f t="shared" ca="1" si="165"/>
        <v>0</v>
      </c>
      <c r="CM174" s="181">
        <f t="shared" ca="1" si="165"/>
        <v>0</v>
      </c>
      <c r="CN174" s="181">
        <f t="shared" ca="1" si="165"/>
        <v>0</v>
      </c>
      <c r="CO174" s="181">
        <f t="shared" ca="1" si="165"/>
        <v>0</v>
      </c>
      <c r="CP174" s="181">
        <f t="shared" ca="1" si="165"/>
        <v>0</v>
      </c>
      <c r="CQ174" s="181">
        <f t="shared" ca="1" si="165"/>
        <v>0</v>
      </c>
      <c r="CR174" s="181">
        <f t="shared" ca="1" si="165"/>
        <v>0</v>
      </c>
      <c r="CS174" s="181">
        <f t="shared" ca="1" si="165"/>
        <v>0</v>
      </c>
      <c r="CT174" s="181">
        <f t="shared" ca="1" si="165"/>
        <v>0</v>
      </c>
      <c r="CU174" s="181">
        <f t="shared" ca="1" si="165"/>
        <v>0</v>
      </c>
      <c r="CV174" s="181">
        <f t="shared" ca="1" si="165"/>
        <v>0</v>
      </c>
      <c r="CW174" s="181">
        <f t="shared" ca="1" si="165"/>
        <v>0</v>
      </c>
      <c r="CX174" s="181">
        <f t="shared" ca="1" si="165"/>
        <v>0</v>
      </c>
      <c r="CY174" s="181">
        <f t="shared" ca="1" si="165"/>
        <v>0</v>
      </c>
      <c r="CZ174" s="181">
        <f t="shared" ca="1" si="165"/>
        <v>0</v>
      </c>
      <c r="DA174" s="181">
        <f t="shared" ca="1" si="165"/>
        <v>0</v>
      </c>
      <c r="DB174" s="181">
        <f t="shared" ca="1" si="165"/>
        <v>0</v>
      </c>
      <c r="DC174" s="181">
        <f t="shared" ca="1" si="165"/>
        <v>0</v>
      </c>
      <c r="DD174" s="181">
        <f t="shared" ca="1" si="165"/>
        <v>0</v>
      </c>
      <c r="DE174" s="181">
        <f t="shared" ca="1" si="165"/>
        <v>0</v>
      </c>
      <c r="DF174" s="181">
        <f t="shared" ca="1" si="165"/>
        <v>0</v>
      </c>
      <c r="DG174" s="181">
        <f t="shared" ca="1" si="165"/>
        <v>0</v>
      </c>
      <c r="DH174" s="181">
        <f t="shared" ca="1" si="165"/>
        <v>0</v>
      </c>
      <c r="DI174" s="181">
        <f t="shared" ca="1" si="165"/>
        <v>0</v>
      </c>
      <c r="DJ174" s="181">
        <f t="shared" ca="1" si="165"/>
        <v>0</v>
      </c>
      <c r="DK174" s="181">
        <f t="shared" ca="1" si="165"/>
        <v>0</v>
      </c>
      <c r="DL174" s="181">
        <f t="shared" ca="1" si="165"/>
        <v>0</v>
      </c>
      <c r="DM174" s="181">
        <f t="shared" ca="1" si="165"/>
        <v>0</v>
      </c>
      <c r="DN174" s="181">
        <f t="shared" ca="1" si="165"/>
        <v>0</v>
      </c>
      <c r="DO174" s="181">
        <f t="shared" ca="1" si="165"/>
        <v>0</v>
      </c>
      <c r="DP174" s="181">
        <f t="shared" ca="1" si="165"/>
        <v>0</v>
      </c>
      <c r="DQ174" s="181">
        <f t="shared" ca="1" si="165"/>
        <v>0</v>
      </c>
      <c r="DR174" s="181">
        <f t="shared" ca="1" si="165"/>
        <v>0</v>
      </c>
      <c r="DS174" s="181">
        <f t="shared" ca="1" si="165"/>
        <v>0</v>
      </c>
      <c r="DT174" s="181">
        <f t="shared" ca="1" si="165"/>
        <v>0</v>
      </c>
      <c r="DU174" s="181">
        <f t="shared" ca="1" si="165"/>
        <v>0</v>
      </c>
    </row>
    <row r="175" spans="1:125" x14ac:dyDescent="0.3">
      <c r="D175" s="141" t="s">
        <v>375</v>
      </c>
      <c r="E175" s="127" t="s">
        <v>369</v>
      </c>
      <c r="F175" s="129">
        <f ca="1">K140</f>
        <v>198328226.17071563</v>
      </c>
      <c r="K175" s="181">
        <f t="shared" ref="K175:BV175" ca="1" si="166">K171*$F$175</f>
        <v>4932892.0079808719</v>
      </c>
      <c r="L175" s="181">
        <f t="shared" ca="1" si="166"/>
        <v>3760246.437368758</v>
      </c>
      <c r="M175" s="181">
        <f t="shared" ca="1" si="166"/>
        <v>4187449.3788809418</v>
      </c>
      <c r="N175" s="181">
        <f t="shared" ca="1" si="166"/>
        <v>4495021.0631831679</v>
      </c>
      <c r="O175" s="181">
        <f t="shared" ca="1" si="166"/>
        <v>4727646.2927224115</v>
      </c>
      <c r="P175" s="181">
        <f t="shared" ca="1" si="166"/>
        <v>4907715.0266836062</v>
      </c>
      <c r="Q175" s="181">
        <f t="shared" ca="1" si="166"/>
        <v>5048451.4523212994</v>
      </c>
      <c r="R175" s="181">
        <f t="shared" ca="1" si="166"/>
        <v>5158509.6804046491</v>
      </c>
      <c r="S175" s="181">
        <f t="shared" ca="1" si="166"/>
        <v>5243958.8786052605</v>
      </c>
      <c r="T175" s="181">
        <f t="shared" ca="1" si="166"/>
        <v>5309267.4562957576</v>
      </c>
      <c r="U175" s="181">
        <f t="shared" ca="1" si="166"/>
        <v>5357842.1472288743</v>
      </c>
      <c r="V175" s="181">
        <f t="shared" ca="1" si="166"/>
        <v>5392346.9460299406</v>
      </c>
      <c r="W175" s="181">
        <f t="shared" ca="1" si="166"/>
        <v>5414903.9681723304</v>
      </c>
      <c r="X175" s="181">
        <f t="shared" ca="1" si="166"/>
        <v>5427226.7467498314</v>
      </c>
      <c r="Y175" s="181">
        <f t="shared" ca="1" si="166"/>
        <v>5430712.7357190764</v>
      </c>
      <c r="Z175" s="181">
        <f t="shared" ca="1" si="166"/>
        <v>5426510.0174991302</v>
      </c>
      <c r="AA175" s="181">
        <f t="shared" ca="1" si="166"/>
        <v>5415567.0167407906</v>
      </c>
      <c r="AB175" s="181">
        <f t="shared" ca="1" si="166"/>
        <v>5398670.5953833675</v>
      </c>
      <c r="AC175" s="181">
        <f t="shared" ca="1" si="166"/>
        <v>5376475.9285277175</v>
      </c>
      <c r="AD175" s="181">
        <f t="shared" ca="1" si="166"/>
        <v>5349530.3804964218</v>
      </c>
      <c r="AE175" s="181">
        <f t="shared" ca="1" si="166"/>
        <v>5318292.8733968092</v>
      </c>
      <c r="AF175" s="181">
        <f t="shared" ca="1" si="166"/>
        <v>5283149.780219255</v>
      </c>
      <c r="AG175" s="181">
        <f t="shared" ca="1" si="166"/>
        <v>5244428.0758495238</v>
      </c>
      <c r="AH175" s="181">
        <f t="shared" ca="1" si="166"/>
        <v>5202406.2811265234</v>
      </c>
      <c r="AI175" s="181">
        <f t="shared" ca="1" si="166"/>
        <v>5157323.6005955515</v>
      </c>
      <c r="AJ175" s="181">
        <f t="shared" ca="1" si="166"/>
        <v>5109387.5614263155</v>
      </c>
      <c r="AK175" s="181">
        <f t="shared" ca="1" si="166"/>
        <v>5058780.3950164085</v>
      </c>
      <c r="AL175" s="181">
        <f t="shared" ca="1" si="166"/>
        <v>5005664.3551069843</v>
      </c>
      <c r="AM175" s="181">
        <f t="shared" ca="1" si="166"/>
        <v>4950186.1309738318</v>
      </c>
      <c r="AN175" s="181">
        <f t="shared" ca="1" si="166"/>
        <v>4892480.4875889318</v>
      </c>
      <c r="AO175" s="181">
        <f t="shared" ca="1" si="166"/>
        <v>4832673.2440163326</v>
      </c>
      <c r="AP175" s="181">
        <f t="shared" ca="1" si="166"/>
        <v>4770883.684983938</v>
      </c>
      <c r="AQ175" s="181">
        <f t="shared" ca="1" si="166"/>
        <v>4707226.4873799738</v>
      </c>
      <c r="AR175" s="181">
        <f t="shared" ca="1" si="166"/>
        <v>4641813.2325451607</v>
      </c>
      <c r="AS175" s="181">
        <f t="shared" ca="1" si="166"/>
        <v>4574753.5661016125</v>
      </c>
      <c r="AT175" s="181">
        <f t="shared" ca="1" si="166"/>
        <v>4506156.0592768211</v>
      </c>
      <c r="AU175" s="181">
        <f t="shared" ca="1" si="166"/>
        <v>4436128.8189607449</v>
      </c>
      <c r="AV175" s="181">
        <f t="shared" ca="1" si="166"/>
        <v>4364779.8878699448</v>
      </c>
      <c r="AW175" s="181">
        <f t="shared" ca="1" si="166"/>
        <v>4292217.4710338982</v>
      </c>
      <c r="AX175" s="181">
        <f t="shared" ca="1" si="166"/>
        <v>4218550.020252835</v>
      </c>
      <c r="AY175" s="198">
        <f t="shared" ca="1" si="166"/>
        <v>0</v>
      </c>
      <c r="AZ175" s="181">
        <f t="shared" ca="1" si="166"/>
        <v>0</v>
      </c>
      <c r="BA175" s="181">
        <f t="shared" ca="1" si="166"/>
        <v>0</v>
      </c>
      <c r="BB175" s="181">
        <f t="shared" ca="1" si="166"/>
        <v>0</v>
      </c>
      <c r="BC175" s="181">
        <f t="shared" ca="1" si="166"/>
        <v>0</v>
      </c>
      <c r="BD175" s="181">
        <f t="shared" ca="1" si="166"/>
        <v>0</v>
      </c>
      <c r="BE175" s="181">
        <f t="shared" ca="1" si="166"/>
        <v>0</v>
      </c>
      <c r="BF175" s="181">
        <f t="shared" ca="1" si="166"/>
        <v>0</v>
      </c>
      <c r="BG175" s="181">
        <f t="shared" ca="1" si="166"/>
        <v>0</v>
      </c>
      <c r="BH175" s="181">
        <f t="shared" ca="1" si="166"/>
        <v>0</v>
      </c>
      <c r="BI175" s="181">
        <f t="shared" ca="1" si="166"/>
        <v>0</v>
      </c>
      <c r="BJ175" s="181">
        <f t="shared" ca="1" si="166"/>
        <v>0</v>
      </c>
      <c r="BK175" s="181">
        <f t="shared" ca="1" si="166"/>
        <v>0</v>
      </c>
      <c r="BL175" s="181">
        <f t="shared" ca="1" si="166"/>
        <v>0</v>
      </c>
      <c r="BM175" s="181">
        <f t="shared" ca="1" si="166"/>
        <v>0</v>
      </c>
      <c r="BN175" s="181">
        <f t="shared" ca="1" si="166"/>
        <v>0</v>
      </c>
      <c r="BO175" s="181">
        <f t="shared" ca="1" si="166"/>
        <v>0</v>
      </c>
      <c r="BP175" s="181">
        <f t="shared" ca="1" si="166"/>
        <v>0</v>
      </c>
      <c r="BQ175" s="181">
        <f t="shared" ca="1" si="166"/>
        <v>0</v>
      </c>
      <c r="BR175" s="181">
        <f t="shared" ca="1" si="166"/>
        <v>0</v>
      </c>
      <c r="BS175" s="181">
        <f t="shared" ca="1" si="166"/>
        <v>0</v>
      </c>
      <c r="BT175" s="181">
        <f t="shared" ca="1" si="166"/>
        <v>0</v>
      </c>
      <c r="BU175" s="181">
        <f t="shared" ca="1" si="166"/>
        <v>0</v>
      </c>
      <c r="BV175" s="181">
        <f t="shared" ca="1" si="166"/>
        <v>0</v>
      </c>
      <c r="BW175" s="181">
        <f t="shared" ref="BW175:DU175" ca="1" si="167">BW171*$F$175</f>
        <v>0</v>
      </c>
      <c r="BX175" s="181">
        <f t="shared" ca="1" si="167"/>
        <v>0</v>
      </c>
      <c r="BY175" s="181">
        <f t="shared" ca="1" si="167"/>
        <v>0</v>
      </c>
      <c r="BZ175" s="181">
        <f t="shared" ca="1" si="167"/>
        <v>0</v>
      </c>
      <c r="CA175" s="181">
        <f t="shared" ca="1" si="167"/>
        <v>0</v>
      </c>
      <c r="CB175" s="181">
        <f t="shared" ca="1" si="167"/>
        <v>0</v>
      </c>
      <c r="CC175" s="181">
        <f t="shared" ca="1" si="167"/>
        <v>0</v>
      </c>
      <c r="CD175" s="181">
        <f t="shared" ca="1" si="167"/>
        <v>0</v>
      </c>
      <c r="CE175" s="181">
        <f t="shared" ca="1" si="167"/>
        <v>0</v>
      </c>
      <c r="CF175" s="181">
        <f t="shared" ca="1" si="167"/>
        <v>0</v>
      </c>
      <c r="CG175" s="181">
        <f t="shared" ca="1" si="167"/>
        <v>0</v>
      </c>
      <c r="CH175" s="181">
        <f t="shared" ca="1" si="167"/>
        <v>0</v>
      </c>
      <c r="CI175" s="181">
        <f t="shared" ca="1" si="167"/>
        <v>0</v>
      </c>
      <c r="CJ175" s="181">
        <f t="shared" ca="1" si="167"/>
        <v>0</v>
      </c>
      <c r="CK175" s="181">
        <f t="shared" ca="1" si="167"/>
        <v>0</v>
      </c>
      <c r="CL175" s="181">
        <f t="shared" ca="1" si="167"/>
        <v>0</v>
      </c>
      <c r="CM175" s="181">
        <f t="shared" ca="1" si="167"/>
        <v>0</v>
      </c>
      <c r="CN175" s="181">
        <f t="shared" ca="1" si="167"/>
        <v>0</v>
      </c>
      <c r="CO175" s="181">
        <f t="shared" ca="1" si="167"/>
        <v>0</v>
      </c>
      <c r="CP175" s="181">
        <f t="shared" ca="1" si="167"/>
        <v>0</v>
      </c>
      <c r="CQ175" s="181">
        <f t="shared" ca="1" si="167"/>
        <v>0</v>
      </c>
      <c r="CR175" s="181">
        <f t="shared" ca="1" si="167"/>
        <v>0</v>
      </c>
      <c r="CS175" s="181">
        <f t="shared" ca="1" si="167"/>
        <v>0</v>
      </c>
      <c r="CT175" s="181">
        <f t="shared" ca="1" si="167"/>
        <v>0</v>
      </c>
      <c r="CU175" s="181">
        <f t="shared" ca="1" si="167"/>
        <v>0</v>
      </c>
      <c r="CV175" s="181">
        <f t="shared" ca="1" si="167"/>
        <v>0</v>
      </c>
      <c r="CW175" s="181">
        <f t="shared" ca="1" si="167"/>
        <v>0</v>
      </c>
      <c r="CX175" s="181">
        <f t="shared" ca="1" si="167"/>
        <v>0</v>
      </c>
      <c r="CY175" s="181">
        <f t="shared" ca="1" si="167"/>
        <v>0</v>
      </c>
      <c r="CZ175" s="181">
        <f t="shared" ca="1" si="167"/>
        <v>0</v>
      </c>
      <c r="DA175" s="181">
        <f t="shared" ca="1" si="167"/>
        <v>0</v>
      </c>
      <c r="DB175" s="181">
        <f t="shared" ca="1" si="167"/>
        <v>0</v>
      </c>
      <c r="DC175" s="181">
        <f t="shared" ca="1" si="167"/>
        <v>0</v>
      </c>
      <c r="DD175" s="181">
        <f t="shared" ca="1" si="167"/>
        <v>0</v>
      </c>
      <c r="DE175" s="181">
        <f t="shared" ca="1" si="167"/>
        <v>0</v>
      </c>
      <c r="DF175" s="181">
        <f t="shared" ca="1" si="167"/>
        <v>0</v>
      </c>
      <c r="DG175" s="181">
        <f t="shared" ca="1" si="167"/>
        <v>0</v>
      </c>
      <c r="DH175" s="181">
        <f t="shared" ca="1" si="167"/>
        <v>0</v>
      </c>
      <c r="DI175" s="181">
        <f t="shared" ca="1" si="167"/>
        <v>0</v>
      </c>
      <c r="DJ175" s="181">
        <f t="shared" ca="1" si="167"/>
        <v>0</v>
      </c>
      <c r="DK175" s="181">
        <f t="shared" ca="1" si="167"/>
        <v>0</v>
      </c>
      <c r="DL175" s="181">
        <f t="shared" ca="1" si="167"/>
        <v>0</v>
      </c>
      <c r="DM175" s="181">
        <f t="shared" ca="1" si="167"/>
        <v>0</v>
      </c>
      <c r="DN175" s="181">
        <f t="shared" ca="1" si="167"/>
        <v>0</v>
      </c>
      <c r="DO175" s="181">
        <f t="shared" ca="1" si="167"/>
        <v>0</v>
      </c>
      <c r="DP175" s="181">
        <f t="shared" ca="1" si="167"/>
        <v>0</v>
      </c>
      <c r="DQ175" s="181">
        <f t="shared" ca="1" si="167"/>
        <v>0</v>
      </c>
      <c r="DR175" s="181">
        <f t="shared" ca="1" si="167"/>
        <v>0</v>
      </c>
      <c r="DS175" s="181">
        <f t="shared" ca="1" si="167"/>
        <v>0</v>
      </c>
      <c r="DT175" s="181">
        <f t="shared" ca="1" si="167"/>
        <v>0</v>
      </c>
      <c r="DU175" s="181">
        <f t="shared" ca="1" si="167"/>
        <v>0</v>
      </c>
    </row>
    <row r="176" spans="1:125" x14ac:dyDescent="0.3">
      <c r="D176" s="141" t="s">
        <v>376</v>
      </c>
      <c r="E176" s="127" t="s">
        <v>369</v>
      </c>
      <c r="F176" s="129">
        <f ca="1">K142</f>
        <v>167836866.03274354</v>
      </c>
      <c r="K176" s="181">
        <f t="shared" ref="K176:AP176" ca="1" si="168">K168-K174-K175</f>
        <v>4174499.7728403248</v>
      </c>
      <c r="L176" s="181">
        <f t="shared" ca="1" si="168"/>
        <v>3182138.9710586155</v>
      </c>
      <c r="M176" s="181">
        <f t="shared" ca="1" si="168"/>
        <v>3543662.9167306586</v>
      </c>
      <c r="N176" s="181">
        <f t="shared" ca="1" si="168"/>
        <v>3803947.9430751326</v>
      </c>
      <c r="O176" s="181">
        <f t="shared" ca="1" si="168"/>
        <v>4000808.9256989956</v>
      </c>
      <c r="P176" s="181">
        <f t="shared" ca="1" si="168"/>
        <v>4153193.5487153698</v>
      </c>
      <c r="Q176" s="181">
        <f t="shared" ca="1" si="168"/>
        <v>4272292.887582791</v>
      </c>
      <c r="R176" s="181">
        <f t="shared" ca="1" si="168"/>
        <v>4365430.5535584176</v>
      </c>
      <c r="S176" s="181">
        <f t="shared" ca="1" si="168"/>
        <v>4437742.6288888166</v>
      </c>
      <c r="T176" s="181">
        <f t="shared" ca="1" si="168"/>
        <v>4493010.5411586212</v>
      </c>
      <c r="U176" s="181">
        <f t="shared" ca="1" si="168"/>
        <v>4534117.2663693111</v>
      </c>
      <c r="V176" s="181">
        <f t="shared" ca="1" si="168"/>
        <v>4563317.2315264475</v>
      </c>
      <c r="W176" s="181">
        <f t="shared" ca="1" si="168"/>
        <v>4582406.2940189987</v>
      </c>
      <c r="X176" s="181">
        <f t="shared" ca="1" si="168"/>
        <v>4592834.5450914558</v>
      </c>
      <c r="Y176" s="181">
        <f t="shared" ca="1" si="168"/>
        <v>4595784.5914611509</v>
      </c>
      <c r="Z176" s="181">
        <f t="shared" ca="1" si="168"/>
        <v>4592228.0071641319</v>
      </c>
      <c r="AA176" s="181">
        <f t="shared" ca="1" si="168"/>
        <v>4582967.404234658</v>
      </c>
      <c r="AB176" s="181">
        <f t="shared" ca="1" si="168"/>
        <v>4568668.670955223</v>
      </c>
      <c r="AC176" s="181">
        <f t="shared" ca="1" si="168"/>
        <v>4549886.2545558205</v>
      </c>
      <c r="AD176" s="181">
        <f t="shared" ca="1" si="168"/>
        <v>4527083.3665230572</v>
      </c>
      <c r="AE176" s="181">
        <f t="shared" ca="1" si="168"/>
        <v>4500648.3734033098</v>
      </c>
      <c r="AF176" s="181">
        <f t="shared" ca="1" si="168"/>
        <v>4470908.2464657519</v>
      </c>
      <c r="AG176" s="181">
        <f t="shared" ca="1" si="168"/>
        <v>4438139.6908529606</v>
      </c>
      <c r="AH176" s="181">
        <f t="shared" ca="1" si="168"/>
        <v>4402578.407078309</v>
      </c>
      <c r="AI176" s="181">
        <f t="shared" ca="1" si="168"/>
        <v>4364426.8239236223</v>
      </c>
      <c r="AJ176" s="181">
        <f t="shared" ca="1" si="168"/>
        <v>4323860.5629353244</v>
      </c>
      <c r="AK176" s="181">
        <f t="shared" ca="1" si="168"/>
        <v>4281033.8389080269</v>
      </c>
      <c r="AL176" s="181">
        <f t="shared" ca="1" si="168"/>
        <v>4236083.9603829524</v>
      </c>
      <c r="AM176" s="181">
        <f t="shared" ca="1" si="168"/>
        <v>4189135.0643465621</v>
      </c>
      <c r="AN176" s="181">
        <f t="shared" ca="1" si="168"/>
        <v>4140301.1967467582</v>
      </c>
      <c r="AO176" s="181">
        <f t="shared" ca="1" si="168"/>
        <v>4089688.8329844661</v>
      </c>
      <c r="AP176" s="181">
        <f t="shared" ca="1" si="168"/>
        <v>4037398.9187257895</v>
      </c>
      <c r="AQ176" s="181">
        <f t="shared" ref="AQ176:BV176" ca="1" si="169">AQ168-AQ174-AQ175</f>
        <v>3983528.5002152156</v>
      </c>
      <c r="AR176" s="181">
        <f t="shared" ca="1" si="169"/>
        <v>3928172.0040651103</v>
      </c>
      <c r="AS176" s="181">
        <f t="shared" ca="1" si="169"/>
        <v>3871422.2187703121</v>
      </c>
      <c r="AT176" s="181">
        <f t="shared" ca="1" si="169"/>
        <v>3813371.0236105155</v>
      </c>
      <c r="AU176" s="181">
        <f t="shared" ca="1" si="169"/>
        <v>3754109.9049160155</v>
      </c>
      <c r="AV176" s="181">
        <f t="shared" ca="1" si="169"/>
        <v>3693730.2947098622</v>
      </c>
      <c r="AW176" s="181">
        <f t="shared" ca="1" si="169"/>
        <v>3632323.7623737101</v>
      </c>
      <c r="AX176" s="181">
        <f t="shared" ca="1" si="169"/>
        <v>3569982.0861209687</v>
      </c>
      <c r="AY176" s="198">
        <f t="shared" ca="1" si="169"/>
        <v>0</v>
      </c>
      <c r="AZ176" s="181">
        <f t="shared" ca="1" si="169"/>
        <v>0</v>
      </c>
      <c r="BA176" s="181">
        <f t="shared" ca="1" si="169"/>
        <v>0</v>
      </c>
      <c r="BB176" s="181">
        <f t="shared" ca="1" si="169"/>
        <v>0</v>
      </c>
      <c r="BC176" s="181">
        <f t="shared" ca="1" si="169"/>
        <v>0</v>
      </c>
      <c r="BD176" s="181">
        <f t="shared" ca="1" si="169"/>
        <v>0</v>
      </c>
      <c r="BE176" s="181">
        <f t="shared" ca="1" si="169"/>
        <v>0</v>
      </c>
      <c r="BF176" s="181">
        <f t="shared" ca="1" si="169"/>
        <v>0</v>
      </c>
      <c r="BG176" s="181">
        <f t="shared" ca="1" si="169"/>
        <v>0</v>
      </c>
      <c r="BH176" s="181">
        <f t="shared" ca="1" si="169"/>
        <v>0</v>
      </c>
      <c r="BI176" s="181">
        <f t="shared" ca="1" si="169"/>
        <v>0</v>
      </c>
      <c r="BJ176" s="181">
        <f t="shared" ca="1" si="169"/>
        <v>0</v>
      </c>
      <c r="BK176" s="181">
        <f t="shared" ca="1" si="169"/>
        <v>0</v>
      </c>
      <c r="BL176" s="181">
        <f t="shared" ca="1" si="169"/>
        <v>0</v>
      </c>
      <c r="BM176" s="181">
        <f t="shared" ca="1" si="169"/>
        <v>0</v>
      </c>
      <c r="BN176" s="181">
        <f t="shared" ca="1" si="169"/>
        <v>0</v>
      </c>
      <c r="BO176" s="181">
        <f t="shared" ca="1" si="169"/>
        <v>0</v>
      </c>
      <c r="BP176" s="181">
        <f t="shared" ca="1" si="169"/>
        <v>0</v>
      </c>
      <c r="BQ176" s="181">
        <f t="shared" ca="1" si="169"/>
        <v>0</v>
      </c>
      <c r="BR176" s="181">
        <f t="shared" ca="1" si="169"/>
        <v>0</v>
      </c>
      <c r="BS176" s="181">
        <f t="shared" ca="1" si="169"/>
        <v>0</v>
      </c>
      <c r="BT176" s="181">
        <f t="shared" ca="1" si="169"/>
        <v>0</v>
      </c>
      <c r="BU176" s="181">
        <f t="shared" ca="1" si="169"/>
        <v>0</v>
      </c>
      <c r="BV176" s="181">
        <f t="shared" ca="1" si="169"/>
        <v>0</v>
      </c>
      <c r="BW176" s="181">
        <f t="shared" ref="BW176:DB176" ca="1" si="170">BW168-BW174-BW175</f>
        <v>0</v>
      </c>
      <c r="BX176" s="181">
        <f t="shared" ca="1" si="170"/>
        <v>0</v>
      </c>
      <c r="BY176" s="181">
        <f t="shared" ca="1" si="170"/>
        <v>0</v>
      </c>
      <c r="BZ176" s="181">
        <f t="shared" ca="1" si="170"/>
        <v>0</v>
      </c>
      <c r="CA176" s="181">
        <f t="shared" ca="1" si="170"/>
        <v>0</v>
      </c>
      <c r="CB176" s="181">
        <f t="shared" ca="1" si="170"/>
        <v>0</v>
      </c>
      <c r="CC176" s="181">
        <f t="shared" ca="1" si="170"/>
        <v>0</v>
      </c>
      <c r="CD176" s="181">
        <f t="shared" ca="1" si="170"/>
        <v>0</v>
      </c>
      <c r="CE176" s="181">
        <f t="shared" ca="1" si="170"/>
        <v>0</v>
      </c>
      <c r="CF176" s="181">
        <f t="shared" ca="1" si="170"/>
        <v>0</v>
      </c>
      <c r="CG176" s="181">
        <f t="shared" ca="1" si="170"/>
        <v>0</v>
      </c>
      <c r="CH176" s="181">
        <f t="shared" ca="1" si="170"/>
        <v>0</v>
      </c>
      <c r="CI176" s="181">
        <f t="shared" ca="1" si="170"/>
        <v>0</v>
      </c>
      <c r="CJ176" s="181">
        <f t="shared" ca="1" si="170"/>
        <v>0</v>
      </c>
      <c r="CK176" s="181">
        <f t="shared" ca="1" si="170"/>
        <v>0</v>
      </c>
      <c r="CL176" s="181">
        <f t="shared" ca="1" si="170"/>
        <v>0</v>
      </c>
      <c r="CM176" s="181">
        <f t="shared" ca="1" si="170"/>
        <v>0</v>
      </c>
      <c r="CN176" s="181">
        <f t="shared" ca="1" si="170"/>
        <v>0</v>
      </c>
      <c r="CO176" s="181">
        <f t="shared" ca="1" si="170"/>
        <v>0</v>
      </c>
      <c r="CP176" s="181">
        <f t="shared" ca="1" si="170"/>
        <v>0</v>
      </c>
      <c r="CQ176" s="181">
        <f t="shared" ca="1" si="170"/>
        <v>0</v>
      </c>
      <c r="CR176" s="181">
        <f t="shared" ca="1" si="170"/>
        <v>0</v>
      </c>
      <c r="CS176" s="181">
        <f t="shared" ca="1" si="170"/>
        <v>0</v>
      </c>
      <c r="CT176" s="181">
        <f t="shared" ca="1" si="170"/>
        <v>0</v>
      </c>
      <c r="CU176" s="181">
        <f t="shared" ca="1" si="170"/>
        <v>0</v>
      </c>
      <c r="CV176" s="181">
        <f t="shared" ca="1" si="170"/>
        <v>0</v>
      </c>
      <c r="CW176" s="181">
        <f t="shared" ca="1" si="170"/>
        <v>0</v>
      </c>
      <c r="CX176" s="181">
        <f t="shared" ca="1" si="170"/>
        <v>0</v>
      </c>
      <c r="CY176" s="181">
        <f t="shared" ca="1" si="170"/>
        <v>0</v>
      </c>
      <c r="CZ176" s="181">
        <f t="shared" ca="1" si="170"/>
        <v>0</v>
      </c>
      <c r="DA176" s="181">
        <f t="shared" ca="1" si="170"/>
        <v>0</v>
      </c>
      <c r="DB176" s="181">
        <f t="shared" ca="1" si="170"/>
        <v>0</v>
      </c>
      <c r="DC176" s="181">
        <f t="shared" ref="DC176:DU176" ca="1" si="171">DC168-DC174-DC175</f>
        <v>0</v>
      </c>
      <c r="DD176" s="181">
        <f t="shared" ca="1" si="171"/>
        <v>0</v>
      </c>
      <c r="DE176" s="181">
        <f t="shared" ca="1" si="171"/>
        <v>0</v>
      </c>
      <c r="DF176" s="181">
        <f t="shared" ca="1" si="171"/>
        <v>0</v>
      </c>
      <c r="DG176" s="181">
        <f t="shared" ca="1" si="171"/>
        <v>0</v>
      </c>
      <c r="DH176" s="181">
        <f t="shared" ca="1" si="171"/>
        <v>0</v>
      </c>
      <c r="DI176" s="181">
        <f t="shared" ca="1" si="171"/>
        <v>0</v>
      </c>
      <c r="DJ176" s="181">
        <f t="shared" ca="1" si="171"/>
        <v>0</v>
      </c>
      <c r="DK176" s="181">
        <f t="shared" ca="1" si="171"/>
        <v>0</v>
      </c>
      <c r="DL176" s="181">
        <f t="shared" ca="1" si="171"/>
        <v>0</v>
      </c>
      <c r="DM176" s="181">
        <f t="shared" ca="1" si="171"/>
        <v>0</v>
      </c>
      <c r="DN176" s="181">
        <f t="shared" ca="1" si="171"/>
        <v>0</v>
      </c>
      <c r="DO176" s="181">
        <f t="shared" ca="1" si="171"/>
        <v>0</v>
      </c>
      <c r="DP176" s="181">
        <f t="shared" ca="1" si="171"/>
        <v>0</v>
      </c>
      <c r="DQ176" s="181">
        <f t="shared" ca="1" si="171"/>
        <v>0</v>
      </c>
      <c r="DR176" s="181">
        <f t="shared" ca="1" si="171"/>
        <v>0</v>
      </c>
      <c r="DS176" s="181">
        <f t="shared" ca="1" si="171"/>
        <v>0</v>
      </c>
      <c r="DT176" s="181">
        <f t="shared" ca="1" si="171"/>
        <v>0</v>
      </c>
      <c r="DU176" s="181">
        <f t="shared" ca="1" si="171"/>
        <v>0</v>
      </c>
    </row>
    <row r="177" spans="1:125" x14ac:dyDescent="0.3">
      <c r="K177" s="181"/>
      <c r="L177" s="181"/>
      <c r="M177" s="181"/>
      <c r="N177" s="181"/>
      <c r="O177" s="181"/>
      <c r="P177" s="181"/>
      <c r="Q177" s="181"/>
      <c r="R177" s="181"/>
      <c r="S177" s="181"/>
      <c r="T177" s="181"/>
      <c r="U177" s="181"/>
      <c r="V177" s="181"/>
      <c r="W177" s="181"/>
      <c r="X177" s="181"/>
      <c r="Y177" s="181"/>
      <c r="Z177" s="181"/>
      <c r="AA177" s="181"/>
      <c r="AB177" s="181"/>
      <c r="AC177" s="181"/>
      <c r="AD177" s="181"/>
      <c r="AE177" s="181"/>
      <c r="AF177" s="181"/>
      <c r="AG177" s="181"/>
      <c r="AH177" s="181"/>
      <c r="AI177" s="181"/>
      <c r="AJ177" s="181"/>
      <c r="AK177" s="181"/>
      <c r="AL177" s="181"/>
      <c r="AM177" s="181"/>
      <c r="AN177" s="181"/>
      <c r="AO177" s="181"/>
      <c r="AP177" s="181"/>
      <c r="AQ177" s="181"/>
      <c r="AR177" s="181"/>
      <c r="AS177" s="181"/>
      <c r="AT177" s="181"/>
      <c r="AU177" s="181"/>
      <c r="AV177" s="181"/>
      <c r="AW177" s="181"/>
      <c r="AX177" s="181"/>
      <c r="AZ177" s="181"/>
      <c r="BA177" s="181"/>
      <c r="BB177" s="181"/>
      <c r="BC177" s="181"/>
      <c r="BD177" s="181"/>
      <c r="BE177" s="181"/>
      <c r="BF177" s="181"/>
      <c r="BG177" s="181"/>
      <c r="BH177" s="181"/>
      <c r="BI177" s="181"/>
      <c r="BJ177" s="181"/>
      <c r="BK177" s="181"/>
      <c r="BL177" s="181"/>
      <c r="BM177" s="181"/>
      <c r="BN177" s="181"/>
      <c r="BO177" s="181"/>
      <c r="BP177" s="181"/>
      <c r="BQ177" s="181"/>
      <c r="BR177" s="181"/>
      <c r="BS177" s="181"/>
      <c r="BT177" s="181"/>
      <c r="BU177" s="181"/>
      <c r="BV177" s="181"/>
      <c r="BW177" s="181"/>
      <c r="BX177" s="181"/>
      <c r="BY177" s="181"/>
      <c r="BZ177" s="181"/>
      <c r="CA177" s="181"/>
      <c r="CB177" s="181"/>
      <c r="CC177" s="181"/>
      <c r="CD177" s="181"/>
      <c r="CE177" s="181"/>
      <c r="CF177" s="181"/>
      <c r="CG177" s="181"/>
      <c r="CH177" s="181"/>
      <c r="CI177" s="181"/>
      <c r="CJ177" s="181"/>
      <c r="CK177" s="181"/>
      <c r="CL177" s="181"/>
      <c r="CM177" s="181"/>
      <c r="CN177" s="181"/>
      <c r="CO177" s="181"/>
      <c r="CP177" s="181"/>
      <c r="CQ177" s="181"/>
      <c r="CR177" s="181"/>
      <c r="CS177" s="181"/>
      <c r="CT177" s="181"/>
      <c r="CU177" s="181"/>
      <c r="CV177" s="181"/>
      <c r="CW177" s="181"/>
      <c r="CX177" s="181"/>
      <c r="CY177" s="181"/>
      <c r="CZ177" s="181"/>
      <c r="DA177" s="181"/>
      <c r="DB177" s="181"/>
      <c r="DC177" s="181"/>
      <c r="DD177" s="181"/>
      <c r="DE177" s="181"/>
      <c r="DF177" s="181"/>
      <c r="DG177" s="181"/>
      <c r="DH177" s="181"/>
      <c r="DI177" s="181"/>
      <c r="DJ177" s="181"/>
      <c r="DK177" s="181"/>
      <c r="DL177" s="181"/>
      <c r="DM177" s="181"/>
      <c r="DN177" s="181"/>
      <c r="DO177" s="181"/>
      <c r="DP177" s="181"/>
      <c r="DQ177" s="181"/>
      <c r="DR177" s="181"/>
      <c r="DS177" s="181"/>
      <c r="DT177" s="181"/>
      <c r="DU177" s="181"/>
    </row>
    <row r="178" spans="1:125" x14ac:dyDescent="0.3">
      <c r="D178" s="141" t="s">
        <v>377</v>
      </c>
      <c r="K178" s="181"/>
      <c r="L178" s="181"/>
      <c r="M178" s="181"/>
      <c r="N178" s="181"/>
      <c r="O178" s="181"/>
      <c r="P178" s="181"/>
      <c r="Q178" s="181"/>
      <c r="R178" s="181"/>
      <c r="S178" s="181"/>
      <c r="T178" s="181"/>
      <c r="U178" s="181"/>
      <c r="V178" s="181"/>
      <c r="W178" s="181"/>
      <c r="X178" s="181"/>
      <c r="Y178" s="181"/>
      <c r="Z178" s="181"/>
      <c r="AA178" s="181"/>
      <c r="AB178" s="181"/>
      <c r="AC178" s="181"/>
      <c r="AD178" s="181"/>
      <c r="AE178" s="181"/>
      <c r="AF178" s="181"/>
      <c r="AG178" s="181"/>
      <c r="AH178" s="181"/>
      <c r="AI178" s="181"/>
      <c r="AJ178" s="181"/>
      <c r="AK178" s="181"/>
      <c r="AL178" s="181"/>
      <c r="AM178" s="181"/>
      <c r="AN178" s="181"/>
      <c r="AO178" s="181"/>
      <c r="AP178" s="181"/>
      <c r="AQ178" s="181"/>
      <c r="AR178" s="181"/>
      <c r="AS178" s="181"/>
      <c r="AT178" s="181"/>
      <c r="AU178" s="181"/>
      <c r="AV178" s="181"/>
      <c r="AW178" s="181"/>
      <c r="AX178" s="181"/>
      <c r="AZ178" s="181"/>
      <c r="BA178" s="181"/>
      <c r="BB178" s="181"/>
      <c r="BC178" s="181"/>
      <c r="BD178" s="181"/>
      <c r="BE178" s="181"/>
      <c r="BF178" s="181"/>
      <c r="BG178" s="181"/>
      <c r="BH178" s="181"/>
      <c r="BI178" s="181"/>
      <c r="BJ178" s="181"/>
      <c r="BK178" s="181"/>
      <c r="BL178" s="181"/>
      <c r="BM178" s="181"/>
      <c r="BN178" s="181"/>
      <c r="BO178" s="181"/>
      <c r="BP178" s="181"/>
      <c r="BQ178" s="181"/>
      <c r="BR178" s="181"/>
      <c r="BS178" s="181"/>
      <c r="BT178" s="181"/>
      <c r="BU178" s="181"/>
      <c r="BV178" s="181"/>
      <c r="BW178" s="181"/>
      <c r="BX178" s="181"/>
      <c r="BY178" s="181"/>
      <c r="BZ178" s="181"/>
      <c r="CA178" s="181"/>
      <c r="CB178" s="181"/>
      <c r="CC178" s="181"/>
      <c r="CD178" s="181"/>
      <c r="CE178" s="181"/>
      <c r="CF178" s="181"/>
      <c r="CG178" s="181"/>
      <c r="CH178" s="181"/>
      <c r="CI178" s="181"/>
      <c r="CJ178" s="181"/>
      <c r="CK178" s="181"/>
      <c r="CL178" s="181"/>
      <c r="CM178" s="181"/>
      <c r="CN178" s="181"/>
      <c r="CO178" s="181"/>
      <c r="CP178" s="181"/>
      <c r="CQ178" s="181"/>
      <c r="CR178" s="181"/>
      <c r="CS178" s="181"/>
      <c r="CT178" s="181"/>
      <c r="CU178" s="181"/>
      <c r="CV178" s="181"/>
      <c r="CW178" s="181"/>
      <c r="CX178" s="181"/>
      <c r="CY178" s="181"/>
      <c r="CZ178" s="181"/>
      <c r="DA178" s="181"/>
      <c r="DB178" s="181"/>
      <c r="DC178" s="181"/>
      <c r="DD178" s="181"/>
      <c r="DE178" s="181"/>
      <c r="DF178" s="181"/>
      <c r="DG178" s="181"/>
      <c r="DH178" s="181"/>
      <c r="DI178" s="181"/>
      <c r="DJ178" s="181"/>
      <c r="DK178" s="181"/>
      <c r="DL178" s="181"/>
      <c r="DM178" s="181"/>
      <c r="DN178" s="181"/>
      <c r="DO178" s="181"/>
      <c r="DP178" s="181"/>
      <c r="DQ178" s="181"/>
      <c r="DR178" s="181"/>
      <c r="DS178" s="181"/>
      <c r="DT178" s="181"/>
      <c r="DU178" s="181"/>
    </row>
    <row r="179" spans="1:125" x14ac:dyDescent="0.3">
      <c r="D179" s="141" t="s">
        <v>378</v>
      </c>
      <c r="E179" s="127" t="s">
        <v>369</v>
      </c>
      <c r="F179" s="129">
        <f ca="1">K142</f>
        <v>167836866.03274354</v>
      </c>
      <c r="K179" s="181">
        <f ca="1">$F$179</f>
        <v>167836866.03274354</v>
      </c>
      <c r="L179" s="181">
        <f t="shared" ref="L179:BW179" ca="1" si="172">$F$179</f>
        <v>167836866.03274354</v>
      </c>
      <c r="M179" s="181">
        <f t="shared" ca="1" si="172"/>
        <v>167836866.03274354</v>
      </c>
      <c r="N179" s="181">
        <f t="shared" ca="1" si="172"/>
        <v>167836866.03274354</v>
      </c>
      <c r="O179" s="181">
        <f t="shared" ca="1" si="172"/>
        <v>167836866.03274354</v>
      </c>
      <c r="P179" s="181">
        <f t="shared" ca="1" si="172"/>
        <v>167836866.03274354</v>
      </c>
      <c r="Q179" s="181">
        <f t="shared" ca="1" si="172"/>
        <v>167836866.03274354</v>
      </c>
      <c r="R179" s="181">
        <f t="shared" ca="1" si="172"/>
        <v>167836866.03274354</v>
      </c>
      <c r="S179" s="181">
        <f t="shared" ca="1" si="172"/>
        <v>167836866.03274354</v>
      </c>
      <c r="T179" s="181">
        <f t="shared" ca="1" si="172"/>
        <v>167836866.03274354</v>
      </c>
      <c r="U179" s="181">
        <f t="shared" ca="1" si="172"/>
        <v>167836866.03274354</v>
      </c>
      <c r="V179" s="181">
        <f t="shared" ca="1" si="172"/>
        <v>167836866.03274354</v>
      </c>
      <c r="W179" s="181">
        <f t="shared" ca="1" si="172"/>
        <v>167836866.03274354</v>
      </c>
      <c r="X179" s="181">
        <f t="shared" ca="1" si="172"/>
        <v>167836866.03274354</v>
      </c>
      <c r="Y179" s="181">
        <f t="shared" ca="1" si="172"/>
        <v>167836866.03274354</v>
      </c>
      <c r="Z179" s="181">
        <f t="shared" ca="1" si="172"/>
        <v>167836866.03274354</v>
      </c>
      <c r="AA179" s="181">
        <f t="shared" ca="1" si="172"/>
        <v>167836866.03274354</v>
      </c>
      <c r="AB179" s="181">
        <f t="shared" ca="1" si="172"/>
        <v>167836866.03274354</v>
      </c>
      <c r="AC179" s="181">
        <f t="shared" ca="1" si="172"/>
        <v>167836866.03274354</v>
      </c>
      <c r="AD179" s="181">
        <f t="shared" ca="1" si="172"/>
        <v>167836866.03274354</v>
      </c>
      <c r="AE179" s="181">
        <f t="shared" ca="1" si="172"/>
        <v>167836866.03274354</v>
      </c>
      <c r="AF179" s="181">
        <f t="shared" ca="1" si="172"/>
        <v>167836866.03274354</v>
      </c>
      <c r="AG179" s="181">
        <f t="shared" ca="1" si="172"/>
        <v>167836866.03274354</v>
      </c>
      <c r="AH179" s="181">
        <f t="shared" ca="1" si="172"/>
        <v>167836866.03274354</v>
      </c>
      <c r="AI179" s="181">
        <f t="shared" ca="1" si="172"/>
        <v>167836866.03274354</v>
      </c>
      <c r="AJ179" s="181">
        <f t="shared" ca="1" si="172"/>
        <v>167836866.03274354</v>
      </c>
      <c r="AK179" s="181">
        <f t="shared" ca="1" si="172"/>
        <v>167836866.03274354</v>
      </c>
      <c r="AL179" s="181">
        <f t="shared" ca="1" si="172"/>
        <v>167836866.03274354</v>
      </c>
      <c r="AM179" s="181">
        <f t="shared" ca="1" si="172"/>
        <v>167836866.03274354</v>
      </c>
      <c r="AN179" s="181">
        <f t="shared" ca="1" si="172"/>
        <v>167836866.03274354</v>
      </c>
      <c r="AO179" s="181">
        <f t="shared" ca="1" si="172"/>
        <v>167836866.03274354</v>
      </c>
      <c r="AP179" s="181">
        <f t="shared" ca="1" si="172"/>
        <v>167836866.03274354</v>
      </c>
      <c r="AQ179" s="181">
        <f t="shared" ca="1" si="172"/>
        <v>167836866.03274354</v>
      </c>
      <c r="AR179" s="181">
        <f t="shared" ca="1" si="172"/>
        <v>167836866.03274354</v>
      </c>
      <c r="AS179" s="181">
        <f t="shared" ca="1" si="172"/>
        <v>167836866.03274354</v>
      </c>
      <c r="AT179" s="181">
        <f t="shared" ca="1" si="172"/>
        <v>167836866.03274354</v>
      </c>
      <c r="AU179" s="181">
        <f t="shared" ca="1" si="172"/>
        <v>167836866.03274354</v>
      </c>
      <c r="AV179" s="181">
        <f t="shared" ca="1" si="172"/>
        <v>167836866.03274354</v>
      </c>
      <c r="AW179" s="181">
        <f t="shared" ca="1" si="172"/>
        <v>167836866.03274354</v>
      </c>
      <c r="AX179" s="181">
        <f t="shared" ca="1" si="172"/>
        <v>167836866.03274354</v>
      </c>
      <c r="AY179" s="198">
        <f t="shared" ca="1" si="172"/>
        <v>167836866.03274354</v>
      </c>
      <c r="AZ179" s="181">
        <f t="shared" ca="1" si="172"/>
        <v>167836866.03274354</v>
      </c>
      <c r="BA179" s="181">
        <f t="shared" ca="1" si="172"/>
        <v>167836866.03274354</v>
      </c>
      <c r="BB179" s="181">
        <f t="shared" ca="1" si="172"/>
        <v>167836866.03274354</v>
      </c>
      <c r="BC179" s="181">
        <f t="shared" ca="1" si="172"/>
        <v>167836866.03274354</v>
      </c>
      <c r="BD179" s="181">
        <f t="shared" ca="1" si="172"/>
        <v>167836866.03274354</v>
      </c>
      <c r="BE179" s="181">
        <f t="shared" ca="1" si="172"/>
        <v>167836866.03274354</v>
      </c>
      <c r="BF179" s="181">
        <f t="shared" ca="1" si="172"/>
        <v>167836866.03274354</v>
      </c>
      <c r="BG179" s="181">
        <f t="shared" ca="1" si="172"/>
        <v>167836866.03274354</v>
      </c>
      <c r="BH179" s="181">
        <f t="shared" ca="1" si="172"/>
        <v>167836866.03274354</v>
      </c>
      <c r="BI179" s="181">
        <f t="shared" ca="1" si="172"/>
        <v>167836866.03274354</v>
      </c>
      <c r="BJ179" s="181">
        <f t="shared" ca="1" si="172"/>
        <v>167836866.03274354</v>
      </c>
      <c r="BK179" s="181">
        <f t="shared" ca="1" si="172"/>
        <v>167836866.03274354</v>
      </c>
      <c r="BL179" s="181">
        <f t="shared" ca="1" si="172"/>
        <v>167836866.03274354</v>
      </c>
      <c r="BM179" s="181">
        <f t="shared" ca="1" si="172"/>
        <v>167836866.03274354</v>
      </c>
      <c r="BN179" s="181">
        <f t="shared" ca="1" si="172"/>
        <v>167836866.03274354</v>
      </c>
      <c r="BO179" s="181">
        <f t="shared" ca="1" si="172"/>
        <v>167836866.03274354</v>
      </c>
      <c r="BP179" s="181">
        <f t="shared" ca="1" si="172"/>
        <v>167836866.03274354</v>
      </c>
      <c r="BQ179" s="181">
        <f t="shared" ca="1" si="172"/>
        <v>167836866.03274354</v>
      </c>
      <c r="BR179" s="181">
        <f t="shared" ca="1" si="172"/>
        <v>167836866.03274354</v>
      </c>
      <c r="BS179" s="181">
        <f t="shared" ca="1" si="172"/>
        <v>167836866.03274354</v>
      </c>
      <c r="BT179" s="181">
        <f t="shared" ca="1" si="172"/>
        <v>167836866.03274354</v>
      </c>
      <c r="BU179" s="181">
        <f t="shared" ca="1" si="172"/>
        <v>167836866.03274354</v>
      </c>
      <c r="BV179" s="181">
        <f t="shared" ca="1" si="172"/>
        <v>167836866.03274354</v>
      </c>
      <c r="BW179" s="181">
        <f t="shared" ca="1" si="172"/>
        <v>167836866.03274354</v>
      </c>
      <c r="BX179" s="181">
        <f t="shared" ref="BX179:DU179" ca="1" si="173">$F$179</f>
        <v>167836866.03274354</v>
      </c>
      <c r="BY179" s="181">
        <f t="shared" ca="1" si="173"/>
        <v>167836866.03274354</v>
      </c>
      <c r="BZ179" s="181">
        <f t="shared" ca="1" si="173"/>
        <v>167836866.03274354</v>
      </c>
      <c r="CA179" s="181">
        <f t="shared" ca="1" si="173"/>
        <v>167836866.03274354</v>
      </c>
      <c r="CB179" s="181">
        <f t="shared" ca="1" si="173"/>
        <v>167836866.03274354</v>
      </c>
      <c r="CC179" s="181">
        <f t="shared" ca="1" si="173"/>
        <v>167836866.03274354</v>
      </c>
      <c r="CD179" s="181">
        <f t="shared" ca="1" si="173"/>
        <v>167836866.03274354</v>
      </c>
      <c r="CE179" s="181">
        <f t="shared" ca="1" si="173"/>
        <v>167836866.03274354</v>
      </c>
      <c r="CF179" s="181">
        <f t="shared" ca="1" si="173"/>
        <v>167836866.03274354</v>
      </c>
      <c r="CG179" s="181">
        <f t="shared" ca="1" si="173"/>
        <v>167836866.03274354</v>
      </c>
      <c r="CH179" s="181">
        <f t="shared" ca="1" si="173"/>
        <v>167836866.03274354</v>
      </c>
      <c r="CI179" s="181">
        <f t="shared" ca="1" si="173"/>
        <v>167836866.03274354</v>
      </c>
      <c r="CJ179" s="181">
        <f t="shared" ca="1" si="173"/>
        <v>167836866.03274354</v>
      </c>
      <c r="CK179" s="181">
        <f t="shared" ca="1" si="173"/>
        <v>167836866.03274354</v>
      </c>
      <c r="CL179" s="181">
        <f t="shared" ca="1" si="173"/>
        <v>167836866.03274354</v>
      </c>
      <c r="CM179" s="181">
        <f t="shared" ca="1" si="173"/>
        <v>167836866.03274354</v>
      </c>
      <c r="CN179" s="181">
        <f t="shared" ca="1" si="173"/>
        <v>167836866.03274354</v>
      </c>
      <c r="CO179" s="181">
        <f t="shared" ca="1" si="173"/>
        <v>167836866.03274354</v>
      </c>
      <c r="CP179" s="181">
        <f t="shared" ca="1" si="173"/>
        <v>167836866.03274354</v>
      </c>
      <c r="CQ179" s="181">
        <f t="shared" ca="1" si="173"/>
        <v>167836866.03274354</v>
      </c>
      <c r="CR179" s="181">
        <f t="shared" ca="1" si="173"/>
        <v>167836866.03274354</v>
      </c>
      <c r="CS179" s="181">
        <f t="shared" ca="1" si="173"/>
        <v>167836866.03274354</v>
      </c>
      <c r="CT179" s="181">
        <f t="shared" ca="1" si="173"/>
        <v>167836866.03274354</v>
      </c>
      <c r="CU179" s="181">
        <f t="shared" ca="1" si="173"/>
        <v>167836866.03274354</v>
      </c>
      <c r="CV179" s="181">
        <f t="shared" ca="1" si="173"/>
        <v>167836866.03274354</v>
      </c>
      <c r="CW179" s="181">
        <f t="shared" ca="1" si="173"/>
        <v>167836866.03274354</v>
      </c>
      <c r="CX179" s="181">
        <f t="shared" ca="1" si="173"/>
        <v>167836866.03274354</v>
      </c>
      <c r="CY179" s="181">
        <f t="shared" ca="1" si="173"/>
        <v>167836866.03274354</v>
      </c>
      <c r="CZ179" s="181">
        <f t="shared" ca="1" si="173"/>
        <v>167836866.03274354</v>
      </c>
      <c r="DA179" s="181">
        <f t="shared" ca="1" si="173"/>
        <v>167836866.03274354</v>
      </c>
      <c r="DB179" s="181">
        <f t="shared" ca="1" si="173"/>
        <v>167836866.03274354</v>
      </c>
      <c r="DC179" s="181">
        <f t="shared" ca="1" si="173"/>
        <v>167836866.03274354</v>
      </c>
      <c r="DD179" s="181">
        <f t="shared" ca="1" si="173"/>
        <v>167836866.03274354</v>
      </c>
      <c r="DE179" s="181">
        <f t="shared" ca="1" si="173"/>
        <v>167836866.03274354</v>
      </c>
      <c r="DF179" s="181">
        <f t="shared" ca="1" si="173"/>
        <v>167836866.03274354</v>
      </c>
      <c r="DG179" s="181">
        <f t="shared" ca="1" si="173"/>
        <v>167836866.03274354</v>
      </c>
      <c r="DH179" s="181">
        <f t="shared" ca="1" si="173"/>
        <v>167836866.03274354</v>
      </c>
      <c r="DI179" s="181">
        <f t="shared" ca="1" si="173"/>
        <v>167836866.03274354</v>
      </c>
      <c r="DJ179" s="181">
        <f t="shared" ca="1" si="173"/>
        <v>167836866.03274354</v>
      </c>
      <c r="DK179" s="181">
        <f t="shared" ca="1" si="173"/>
        <v>167836866.03274354</v>
      </c>
      <c r="DL179" s="181">
        <f t="shared" ca="1" si="173"/>
        <v>167836866.03274354</v>
      </c>
      <c r="DM179" s="181">
        <f t="shared" ca="1" si="173"/>
        <v>167836866.03274354</v>
      </c>
      <c r="DN179" s="181">
        <f t="shared" ca="1" si="173"/>
        <v>167836866.03274354</v>
      </c>
      <c r="DO179" s="181">
        <f t="shared" ca="1" si="173"/>
        <v>167836866.03274354</v>
      </c>
      <c r="DP179" s="181">
        <f t="shared" ca="1" si="173"/>
        <v>167836866.03274354</v>
      </c>
      <c r="DQ179" s="181">
        <f t="shared" ca="1" si="173"/>
        <v>167836866.03274354</v>
      </c>
      <c r="DR179" s="181">
        <f t="shared" ca="1" si="173"/>
        <v>167836866.03274354</v>
      </c>
      <c r="DS179" s="181">
        <f t="shared" ca="1" si="173"/>
        <v>167836866.03274354</v>
      </c>
      <c r="DT179" s="181">
        <f t="shared" ca="1" si="173"/>
        <v>167836866.03274354</v>
      </c>
      <c r="DU179" s="181">
        <f t="shared" ca="1" si="173"/>
        <v>167836866.03274354</v>
      </c>
    </row>
    <row r="180" spans="1:125" x14ac:dyDescent="0.3">
      <c r="D180" s="141" t="s">
        <v>379</v>
      </c>
      <c r="K180" s="181">
        <f>K183</f>
        <v>0</v>
      </c>
      <c r="L180" s="181">
        <f t="shared" ref="L180:BW180" ca="1" si="174">L183</f>
        <v>9107391.7808211967</v>
      </c>
      <c r="M180" s="181">
        <f t="shared" ca="1" si="174"/>
        <v>16049777.189248569</v>
      </c>
      <c r="N180" s="181">
        <f t="shared" ca="1" si="174"/>
        <v>23780889.484860171</v>
      </c>
      <c r="O180" s="181">
        <f t="shared" ca="1" si="174"/>
        <v>32079858.491118472</v>
      </c>
      <c r="P180" s="181">
        <f t="shared" ca="1" si="174"/>
        <v>40808313.709539875</v>
      </c>
      <c r="Q180" s="181">
        <f t="shared" ca="1" si="174"/>
        <v>49869222.28493885</v>
      </c>
      <c r="R180" s="181">
        <f t="shared" ca="1" si="174"/>
        <v>59189966.624842942</v>
      </c>
      <c r="S180" s="181">
        <f t="shared" ca="1" si="174"/>
        <v>68713906.858806014</v>
      </c>
      <c r="T180" s="181">
        <f t="shared" ca="1" si="174"/>
        <v>78395608.366300091</v>
      </c>
      <c r="U180" s="181">
        <f t="shared" ca="1" si="174"/>
        <v>88197886.363754466</v>
      </c>
      <c r="V180" s="181">
        <f t="shared" ca="1" si="174"/>
        <v>98089845.777352646</v>
      </c>
      <c r="W180" s="181">
        <f t="shared" ca="1" si="174"/>
        <v>108045509.95490903</v>
      </c>
      <c r="X180" s="181">
        <f t="shared" ca="1" si="174"/>
        <v>118042820.21710035</v>
      </c>
      <c r="Y180" s="181">
        <f t="shared" ca="1" si="174"/>
        <v>128062881.50894164</v>
      </c>
      <c r="Z180" s="181">
        <f t="shared" ca="1" si="174"/>
        <v>138089378.83612186</v>
      </c>
      <c r="AA180" s="181">
        <f t="shared" ca="1" si="174"/>
        <v>148108116.86078513</v>
      </c>
      <c r="AB180" s="181">
        <f t="shared" ca="1" si="174"/>
        <v>158106651.28176057</v>
      </c>
      <c r="AC180" s="181">
        <f t="shared" ca="1" si="174"/>
        <v>167836866.03274354</v>
      </c>
      <c r="AD180" s="181">
        <f t="shared" ca="1" si="174"/>
        <v>167836866.03274354</v>
      </c>
      <c r="AE180" s="181">
        <f t="shared" ca="1" si="174"/>
        <v>167836866.03274354</v>
      </c>
      <c r="AF180" s="181">
        <f t="shared" ca="1" si="174"/>
        <v>167836866.03274354</v>
      </c>
      <c r="AG180" s="181">
        <f t="shared" ca="1" si="174"/>
        <v>167836866.03274354</v>
      </c>
      <c r="AH180" s="181">
        <f t="shared" ca="1" si="174"/>
        <v>167836866.03274354</v>
      </c>
      <c r="AI180" s="181">
        <f t="shared" ca="1" si="174"/>
        <v>167836866.03274354</v>
      </c>
      <c r="AJ180" s="181">
        <f t="shared" ca="1" si="174"/>
        <v>167836866.03274354</v>
      </c>
      <c r="AK180" s="181">
        <f t="shared" ca="1" si="174"/>
        <v>167836866.03274354</v>
      </c>
      <c r="AL180" s="181">
        <f t="shared" ca="1" si="174"/>
        <v>167836866.03274354</v>
      </c>
      <c r="AM180" s="181">
        <f t="shared" ca="1" si="174"/>
        <v>167836866.03274354</v>
      </c>
      <c r="AN180" s="181">
        <f t="shared" ca="1" si="174"/>
        <v>167836866.03274354</v>
      </c>
      <c r="AO180" s="181">
        <f t="shared" ca="1" si="174"/>
        <v>167836866.03274354</v>
      </c>
      <c r="AP180" s="181">
        <f t="shared" ca="1" si="174"/>
        <v>167836866.03274354</v>
      </c>
      <c r="AQ180" s="181">
        <f t="shared" ca="1" si="174"/>
        <v>167836866.03274354</v>
      </c>
      <c r="AR180" s="181">
        <f t="shared" ca="1" si="174"/>
        <v>167836866.03274354</v>
      </c>
      <c r="AS180" s="181">
        <f t="shared" ca="1" si="174"/>
        <v>167836866.03274354</v>
      </c>
      <c r="AT180" s="181">
        <f t="shared" ca="1" si="174"/>
        <v>167836866.03274354</v>
      </c>
      <c r="AU180" s="181">
        <f t="shared" ca="1" si="174"/>
        <v>167836866.03274354</v>
      </c>
      <c r="AV180" s="181">
        <f t="shared" ca="1" si="174"/>
        <v>167836866.03274354</v>
      </c>
      <c r="AW180" s="181">
        <f t="shared" ca="1" si="174"/>
        <v>167836866.03274354</v>
      </c>
      <c r="AX180" s="181">
        <f t="shared" ca="1" si="174"/>
        <v>167836866.03274354</v>
      </c>
      <c r="AY180" s="198">
        <f t="shared" ca="1" si="174"/>
        <v>167836866.03274354</v>
      </c>
      <c r="AZ180" s="181">
        <f t="shared" ca="1" si="174"/>
        <v>167836866.03274354</v>
      </c>
      <c r="BA180" s="181">
        <f t="shared" ca="1" si="174"/>
        <v>167836866.03274354</v>
      </c>
      <c r="BB180" s="181">
        <f t="shared" ca="1" si="174"/>
        <v>167836866.03274354</v>
      </c>
      <c r="BC180" s="181">
        <f t="shared" ca="1" si="174"/>
        <v>167836866.03274354</v>
      </c>
      <c r="BD180" s="181">
        <f t="shared" ca="1" si="174"/>
        <v>167836866.03274354</v>
      </c>
      <c r="BE180" s="181">
        <f t="shared" ca="1" si="174"/>
        <v>167836866.03274354</v>
      </c>
      <c r="BF180" s="181">
        <f t="shared" ca="1" si="174"/>
        <v>167836866.03274354</v>
      </c>
      <c r="BG180" s="181">
        <f t="shared" ca="1" si="174"/>
        <v>167836866.03274354</v>
      </c>
      <c r="BH180" s="181">
        <f t="shared" ca="1" si="174"/>
        <v>167836866.03274354</v>
      </c>
      <c r="BI180" s="181">
        <f t="shared" ca="1" si="174"/>
        <v>167836866.03274354</v>
      </c>
      <c r="BJ180" s="181">
        <f t="shared" ca="1" si="174"/>
        <v>167836866.03274354</v>
      </c>
      <c r="BK180" s="181">
        <f t="shared" ca="1" si="174"/>
        <v>167836866.03274354</v>
      </c>
      <c r="BL180" s="181">
        <f t="shared" ca="1" si="174"/>
        <v>167836866.03274354</v>
      </c>
      <c r="BM180" s="181">
        <f t="shared" ca="1" si="174"/>
        <v>167836866.03274354</v>
      </c>
      <c r="BN180" s="181">
        <f t="shared" ca="1" si="174"/>
        <v>167836866.03274354</v>
      </c>
      <c r="BO180" s="181">
        <f t="shared" ca="1" si="174"/>
        <v>167836866.03274354</v>
      </c>
      <c r="BP180" s="181">
        <f t="shared" ca="1" si="174"/>
        <v>167836866.03274354</v>
      </c>
      <c r="BQ180" s="181">
        <f t="shared" ca="1" si="174"/>
        <v>167836866.03274354</v>
      </c>
      <c r="BR180" s="181">
        <f t="shared" ca="1" si="174"/>
        <v>167836866.03274354</v>
      </c>
      <c r="BS180" s="181">
        <f t="shared" ca="1" si="174"/>
        <v>167836866.03274354</v>
      </c>
      <c r="BT180" s="181">
        <f t="shared" ca="1" si="174"/>
        <v>167836866.03274354</v>
      </c>
      <c r="BU180" s="181">
        <f t="shared" ca="1" si="174"/>
        <v>167836866.03274354</v>
      </c>
      <c r="BV180" s="181">
        <f t="shared" ca="1" si="174"/>
        <v>167836866.03274354</v>
      </c>
      <c r="BW180" s="181">
        <f t="shared" ca="1" si="174"/>
        <v>167836866.03274354</v>
      </c>
      <c r="BX180" s="181">
        <f t="shared" ref="BX180:DU180" ca="1" si="175">BX183</f>
        <v>167836866.03274354</v>
      </c>
      <c r="BY180" s="181">
        <f t="shared" ca="1" si="175"/>
        <v>167836866.03274354</v>
      </c>
      <c r="BZ180" s="181">
        <f t="shared" ca="1" si="175"/>
        <v>167836866.03274354</v>
      </c>
      <c r="CA180" s="181">
        <f t="shared" ca="1" si="175"/>
        <v>167836866.03274354</v>
      </c>
      <c r="CB180" s="181">
        <f t="shared" ca="1" si="175"/>
        <v>167836866.03274354</v>
      </c>
      <c r="CC180" s="181">
        <f t="shared" ca="1" si="175"/>
        <v>167836866.03274354</v>
      </c>
      <c r="CD180" s="181">
        <f t="shared" ca="1" si="175"/>
        <v>167836866.03274354</v>
      </c>
      <c r="CE180" s="181">
        <f t="shared" ca="1" si="175"/>
        <v>167836866.03274354</v>
      </c>
      <c r="CF180" s="181">
        <f t="shared" ca="1" si="175"/>
        <v>167836866.03274354</v>
      </c>
      <c r="CG180" s="181">
        <f t="shared" ca="1" si="175"/>
        <v>167836866.03274354</v>
      </c>
      <c r="CH180" s="181">
        <f t="shared" ca="1" si="175"/>
        <v>167836866.03274354</v>
      </c>
      <c r="CI180" s="181">
        <f t="shared" ca="1" si="175"/>
        <v>167836866.03274354</v>
      </c>
      <c r="CJ180" s="181">
        <f t="shared" ca="1" si="175"/>
        <v>167836866.03274354</v>
      </c>
      <c r="CK180" s="181">
        <f t="shared" ca="1" si="175"/>
        <v>167836866.03274354</v>
      </c>
      <c r="CL180" s="181">
        <f t="shared" ca="1" si="175"/>
        <v>167836866.03274354</v>
      </c>
      <c r="CM180" s="181">
        <f t="shared" ca="1" si="175"/>
        <v>167836866.03274354</v>
      </c>
      <c r="CN180" s="181">
        <f t="shared" ca="1" si="175"/>
        <v>167836866.03274354</v>
      </c>
      <c r="CO180" s="181">
        <f t="shared" ca="1" si="175"/>
        <v>167836866.03274354</v>
      </c>
      <c r="CP180" s="181">
        <f t="shared" ca="1" si="175"/>
        <v>167836866.03274354</v>
      </c>
      <c r="CQ180" s="181">
        <f t="shared" ca="1" si="175"/>
        <v>167836866.03274354</v>
      </c>
      <c r="CR180" s="181">
        <f t="shared" ca="1" si="175"/>
        <v>167836866.03274354</v>
      </c>
      <c r="CS180" s="181">
        <f t="shared" ca="1" si="175"/>
        <v>167836866.03274354</v>
      </c>
      <c r="CT180" s="181">
        <f t="shared" ca="1" si="175"/>
        <v>167836866.03274354</v>
      </c>
      <c r="CU180" s="181">
        <f t="shared" ca="1" si="175"/>
        <v>167836866.03274354</v>
      </c>
      <c r="CV180" s="181">
        <f t="shared" ca="1" si="175"/>
        <v>167836866.03274354</v>
      </c>
      <c r="CW180" s="181">
        <f t="shared" ca="1" si="175"/>
        <v>167836866.03274354</v>
      </c>
      <c r="CX180" s="181">
        <f t="shared" ca="1" si="175"/>
        <v>167836866.03274354</v>
      </c>
      <c r="CY180" s="181">
        <f t="shared" ca="1" si="175"/>
        <v>167836866.03274354</v>
      </c>
      <c r="CZ180" s="181">
        <f t="shared" ca="1" si="175"/>
        <v>167836866.03274354</v>
      </c>
      <c r="DA180" s="181">
        <f t="shared" ca="1" si="175"/>
        <v>167836866.03274354</v>
      </c>
      <c r="DB180" s="181">
        <f t="shared" ca="1" si="175"/>
        <v>167836866.03274354</v>
      </c>
      <c r="DC180" s="181">
        <f t="shared" ca="1" si="175"/>
        <v>167836866.03274354</v>
      </c>
      <c r="DD180" s="181">
        <f t="shared" ca="1" si="175"/>
        <v>167836866.03274354</v>
      </c>
      <c r="DE180" s="181">
        <f t="shared" ca="1" si="175"/>
        <v>167836866.03274354</v>
      </c>
      <c r="DF180" s="181">
        <f t="shared" ca="1" si="175"/>
        <v>167836866.03274354</v>
      </c>
      <c r="DG180" s="181">
        <f t="shared" ca="1" si="175"/>
        <v>167836866.03274354</v>
      </c>
      <c r="DH180" s="181">
        <f t="shared" ca="1" si="175"/>
        <v>167836866.03274354</v>
      </c>
      <c r="DI180" s="181">
        <f t="shared" ca="1" si="175"/>
        <v>167836866.03274354</v>
      </c>
      <c r="DJ180" s="181">
        <f t="shared" ca="1" si="175"/>
        <v>167836866.03274354</v>
      </c>
      <c r="DK180" s="181">
        <f t="shared" ca="1" si="175"/>
        <v>167836866.03274354</v>
      </c>
      <c r="DL180" s="181">
        <f t="shared" ca="1" si="175"/>
        <v>167836866.03274354</v>
      </c>
      <c r="DM180" s="181">
        <f t="shared" ca="1" si="175"/>
        <v>167836866.03274354</v>
      </c>
      <c r="DN180" s="181">
        <f t="shared" ca="1" si="175"/>
        <v>167836866.03274354</v>
      </c>
      <c r="DO180" s="181">
        <f t="shared" ca="1" si="175"/>
        <v>167836866.03274354</v>
      </c>
      <c r="DP180" s="181">
        <f t="shared" ca="1" si="175"/>
        <v>167836866.03274354</v>
      </c>
      <c r="DQ180" s="181">
        <f t="shared" ca="1" si="175"/>
        <v>167836866.03274354</v>
      </c>
      <c r="DR180" s="181">
        <f t="shared" ca="1" si="175"/>
        <v>167836866.03274354</v>
      </c>
      <c r="DS180" s="181">
        <f t="shared" ca="1" si="175"/>
        <v>167836866.03274354</v>
      </c>
      <c r="DT180" s="181">
        <f t="shared" ca="1" si="175"/>
        <v>167836866.03274354</v>
      </c>
      <c r="DU180" s="181">
        <f t="shared" ca="1" si="175"/>
        <v>167836866.03274354</v>
      </c>
    </row>
    <row r="181" spans="1:125" x14ac:dyDescent="0.3">
      <c r="D181" s="141" t="s">
        <v>380</v>
      </c>
      <c r="K181" s="181">
        <f ca="1">K179-K180</f>
        <v>167836866.03274354</v>
      </c>
      <c r="L181" s="181">
        <f t="shared" ref="L181:BW181" ca="1" si="176">L179-L180</f>
        <v>158729474.25192234</v>
      </c>
      <c r="M181" s="181">
        <f t="shared" ca="1" si="176"/>
        <v>151787088.84349498</v>
      </c>
      <c r="N181" s="181">
        <f t="shared" ca="1" si="176"/>
        <v>144055976.54788336</v>
      </c>
      <c r="O181" s="181">
        <f t="shared" ca="1" si="176"/>
        <v>135757007.54162508</v>
      </c>
      <c r="P181" s="181">
        <f t="shared" ca="1" si="176"/>
        <v>127028552.32320367</v>
      </c>
      <c r="Q181" s="181">
        <f t="shared" ca="1" si="176"/>
        <v>117967643.7478047</v>
      </c>
      <c r="R181" s="181">
        <f t="shared" ca="1" si="176"/>
        <v>108646899.4079006</v>
      </c>
      <c r="S181" s="181">
        <f t="shared" ca="1" si="176"/>
        <v>99122959.173937529</v>
      </c>
      <c r="T181" s="181">
        <f t="shared" ca="1" si="176"/>
        <v>89441257.666443452</v>
      </c>
      <c r="U181" s="181">
        <f t="shared" ca="1" si="176"/>
        <v>79638979.668989077</v>
      </c>
      <c r="V181" s="181">
        <f t="shared" ca="1" si="176"/>
        <v>69747020.255390897</v>
      </c>
      <c r="W181" s="181">
        <f t="shared" ca="1" si="176"/>
        <v>59791356.077834517</v>
      </c>
      <c r="X181" s="181">
        <f t="shared" ca="1" si="176"/>
        <v>49794045.815643191</v>
      </c>
      <c r="Y181" s="181">
        <f t="shared" ca="1" si="176"/>
        <v>39773984.523801908</v>
      </c>
      <c r="Z181" s="181">
        <f t="shared" ca="1" si="176"/>
        <v>29747487.196621686</v>
      </c>
      <c r="AA181" s="181">
        <f t="shared" ca="1" si="176"/>
        <v>19728749.171958417</v>
      </c>
      <c r="AB181" s="181">
        <f t="shared" ca="1" si="176"/>
        <v>9730214.75098297</v>
      </c>
      <c r="AC181" s="181">
        <f t="shared" ca="1" si="176"/>
        <v>0</v>
      </c>
      <c r="AD181" s="181">
        <f t="shared" ca="1" si="176"/>
        <v>0</v>
      </c>
      <c r="AE181" s="181">
        <f t="shared" ca="1" si="176"/>
        <v>0</v>
      </c>
      <c r="AF181" s="181">
        <f t="shared" ca="1" si="176"/>
        <v>0</v>
      </c>
      <c r="AG181" s="181">
        <f t="shared" ca="1" si="176"/>
        <v>0</v>
      </c>
      <c r="AH181" s="181">
        <f t="shared" ca="1" si="176"/>
        <v>0</v>
      </c>
      <c r="AI181" s="181">
        <f t="shared" ca="1" si="176"/>
        <v>0</v>
      </c>
      <c r="AJ181" s="181">
        <f t="shared" ca="1" si="176"/>
        <v>0</v>
      </c>
      <c r="AK181" s="181">
        <f t="shared" ca="1" si="176"/>
        <v>0</v>
      </c>
      <c r="AL181" s="181">
        <f t="shared" ca="1" si="176"/>
        <v>0</v>
      </c>
      <c r="AM181" s="181">
        <f t="shared" ca="1" si="176"/>
        <v>0</v>
      </c>
      <c r="AN181" s="181">
        <f t="shared" ca="1" si="176"/>
        <v>0</v>
      </c>
      <c r="AO181" s="181">
        <f t="shared" ca="1" si="176"/>
        <v>0</v>
      </c>
      <c r="AP181" s="181">
        <f t="shared" ca="1" si="176"/>
        <v>0</v>
      </c>
      <c r="AQ181" s="181">
        <f t="shared" ca="1" si="176"/>
        <v>0</v>
      </c>
      <c r="AR181" s="181">
        <f t="shared" ca="1" si="176"/>
        <v>0</v>
      </c>
      <c r="AS181" s="181">
        <f t="shared" ca="1" si="176"/>
        <v>0</v>
      </c>
      <c r="AT181" s="181">
        <f t="shared" ca="1" si="176"/>
        <v>0</v>
      </c>
      <c r="AU181" s="181">
        <f t="shared" ca="1" si="176"/>
        <v>0</v>
      </c>
      <c r="AV181" s="181">
        <f t="shared" ca="1" si="176"/>
        <v>0</v>
      </c>
      <c r="AW181" s="181">
        <f t="shared" ca="1" si="176"/>
        <v>0</v>
      </c>
      <c r="AX181" s="181">
        <f t="shared" ca="1" si="176"/>
        <v>0</v>
      </c>
      <c r="AY181" s="198">
        <f t="shared" ca="1" si="176"/>
        <v>0</v>
      </c>
      <c r="AZ181" s="181">
        <f t="shared" ca="1" si="176"/>
        <v>0</v>
      </c>
      <c r="BA181" s="181">
        <f t="shared" ca="1" si="176"/>
        <v>0</v>
      </c>
      <c r="BB181" s="181">
        <f t="shared" ca="1" si="176"/>
        <v>0</v>
      </c>
      <c r="BC181" s="181">
        <f t="shared" ca="1" si="176"/>
        <v>0</v>
      </c>
      <c r="BD181" s="181">
        <f t="shared" ca="1" si="176"/>
        <v>0</v>
      </c>
      <c r="BE181" s="181">
        <f t="shared" ca="1" si="176"/>
        <v>0</v>
      </c>
      <c r="BF181" s="181">
        <f t="shared" ca="1" si="176"/>
        <v>0</v>
      </c>
      <c r="BG181" s="181">
        <f t="shared" ca="1" si="176"/>
        <v>0</v>
      </c>
      <c r="BH181" s="181">
        <f t="shared" ca="1" si="176"/>
        <v>0</v>
      </c>
      <c r="BI181" s="181">
        <f t="shared" ca="1" si="176"/>
        <v>0</v>
      </c>
      <c r="BJ181" s="181">
        <f t="shared" ca="1" si="176"/>
        <v>0</v>
      </c>
      <c r="BK181" s="181">
        <f t="shared" ca="1" si="176"/>
        <v>0</v>
      </c>
      <c r="BL181" s="181">
        <f t="shared" ca="1" si="176"/>
        <v>0</v>
      </c>
      <c r="BM181" s="181">
        <f t="shared" ca="1" si="176"/>
        <v>0</v>
      </c>
      <c r="BN181" s="181">
        <f t="shared" ca="1" si="176"/>
        <v>0</v>
      </c>
      <c r="BO181" s="181">
        <f t="shared" ca="1" si="176"/>
        <v>0</v>
      </c>
      <c r="BP181" s="181">
        <f t="shared" ca="1" si="176"/>
        <v>0</v>
      </c>
      <c r="BQ181" s="181">
        <f t="shared" ca="1" si="176"/>
        <v>0</v>
      </c>
      <c r="BR181" s="181">
        <f t="shared" ca="1" si="176"/>
        <v>0</v>
      </c>
      <c r="BS181" s="181">
        <f t="shared" ca="1" si="176"/>
        <v>0</v>
      </c>
      <c r="BT181" s="181">
        <f t="shared" ca="1" si="176"/>
        <v>0</v>
      </c>
      <c r="BU181" s="181">
        <f t="shared" ca="1" si="176"/>
        <v>0</v>
      </c>
      <c r="BV181" s="181">
        <f t="shared" ca="1" si="176"/>
        <v>0</v>
      </c>
      <c r="BW181" s="181">
        <f t="shared" ca="1" si="176"/>
        <v>0</v>
      </c>
      <c r="BX181" s="181">
        <f t="shared" ref="BX181:DU181" ca="1" si="177">BX179-BX180</f>
        <v>0</v>
      </c>
      <c r="BY181" s="181">
        <f t="shared" ca="1" si="177"/>
        <v>0</v>
      </c>
      <c r="BZ181" s="181">
        <f t="shared" ca="1" si="177"/>
        <v>0</v>
      </c>
      <c r="CA181" s="181">
        <f t="shared" ca="1" si="177"/>
        <v>0</v>
      </c>
      <c r="CB181" s="181">
        <f t="shared" ca="1" si="177"/>
        <v>0</v>
      </c>
      <c r="CC181" s="181">
        <f t="shared" ca="1" si="177"/>
        <v>0</v>
      </c>
      <c r="CD181" s="181">
        <f t="shared" ca="1" si="177"/>
        <v>0</v>
      </c>
      <c r="CE181" s="181">
        <f t="shared" ca="1" si="177"/>
        <v>0</v>
      </c>
      <c r="CF181" s="181">
        <f t="shared" ca="1" si="177"/>
        <v>0</v>
      </c>
      <c r="CG181" s="181">
        <f t="shared" ca="1" si="177"/>
        <v>0</v>
      </c>
      <c r="CH181" s="181">
        <f t="shared" ca="1" si="177"/>
        <v>0</v>
      </c>
      <c r="CI181" s="181">
        <f t="shared" ca="1" si="177"/>
        <v>0</v>
      </c>
      <c r="CJ181" s="181">
        <f t="shared" ca="1" si="177"/>
        <v>0</v>
      </c>
      <c r="CK181" s="181">
        <f t="shared" ca="1" si="177"/>
        <v>0</v>
      </c>
      <c r="CL181" s="181">
        <f t="shared" ca="1" si="177"/>
        <v>0</v>
      </c>
      <c r="CM181" s="181">
        <f t="shared" ca="1" si="177"/>
        <v>0</v>
      </c>
      <c r="CN181" s="181">
        <f t="shared" ca="1" si="177"/>
        <v>0</v>
      </c>
      <c r="CO181" s="181">
        <f t="shared" ca="1" si="177"/>
        <v>0</v>
      </c>
      <c r="CP181" s="181">
        <f t="shared" ca="1" si="177"/>
        <v>0</v>
      </c>
      <c r="CQ181" s="181">
        <f t="shared" ca="1" si="177"/>
        <v>0</v>
      </c>
      <c r="CR181" s="181">
        <f t="shared" ca="1" si="177"/>
        <v>0</v>
      </c>
      <c r="CS181" s="181">
        <f t="shared" ca="1" si="177"/>
        <v>0</v>
      </c>
      <c r="CT181" s="181">
        <f t="shared" ca="1" si="177"/>
        <v>0</v>
      </c>
      <c r="CU181" s="181">
        <f t="shared" ca="1" si="177"/>
        <v>0</v>
      </c>
      <c r="CV181" s="181">
        <f t="shared" ca="1" si="177"/>
        <v>0</v>
      </c>
      <c r="CW181" s="181">
        <f t="shared" ca="1" si="177"/>
        <v>0</v>
      </c>
      <c r="CX181" s="181">
        <f t="shared" ca="1" si="177"/>
        <v>0</v>
      </c>
      <c r="CY181" s="181">
        <f t="shared" ca="1" si="177"/>
        <v>0</v>
      </c>
      <c r="CZ181" s="181">
        <f t="shared" ca="1" si="177"/>
        <v>0</v>
      </c>
      <c r="DA181" s="181">
        <f t="shared" ca="1" si="177"/>
        <v>0</v>
      </c>
      <c r="DB181" s="181">
        <f t="shared" ca="1" si="177"/>
        <v>0</v>
      </c>
      <c r="DC181" s="181">
        <f t="shared" ca="1" si="177"/>
        <v>0</v>
      </c>
      <c r="DD181" s="181">
        <f t="shared" ca="1" si="177"/>
        <v>0</v>
      </c>
      <c r="DE181" s="181">
        <f t="shared" ca="1" si="177"/>
        <v>0</v>
      </c>
      <c r="DF181" s="181">
        <f t="shared" ca="1" si="177"/>
        <v>0</v>
      </c>
      <c r="DG181" s="181">
        <f t="shared" ca="1" si="177"/>
        <v>0</v>
      </c>
      <c r="DH181" s="181">
        <f t="shared" ca="1" si="177"/>
        <v>0</v>
      </c>
      <c r="DI181" s="181">
        <f t="shared" ca="1" si="177"/>
        <v>0</v>
      </c>
      <c r="DJ181" s="181">
        <f t="shared" ca="1" si="177"/>
        <v>0</v>
      </c>
      <c r="DK181" s="181">
        <f t="shared" ca="1" si="177"/>
        <v>0</v>
      </c>
      <c r="DL181" s="181">
        <f t="shared" ca="1" si="177"/>
        <v>0</v>
      </c>
      <c r="DM181" s="181">
        <f t="shared" ca="1" si="177"/>
        <v>0</v>
      </c>
      <c r="DN181" s="181">
        <f t="shared" ca="1" si="177"/>
        <v>0</v>
      </c>
      <c r="DO181" s="181">
        <f t="shared" ca="1" si="177"/>
        <v>0</v>
      </c>
      <c r="DP181" s="181">
        <f t="shared" ca="1" si="177"/>
        <v>0</v>
      </c>
      <c r="DQ181" s="181">
        <f t="shared" ca="1" si="177"/>
        <v>0</v>
      </c>
      <c r="DR181" s="181">
        <f t="shared" ca="1" si="177"/>
        <v>0</v>
      </c>
      <c r="DS181" s="181">
        <f t="shared" ca="1" si="177"/>
        <v>0</v>
      </c>
      <c r="DT181" s="181">
        <f t="shared" ca="1" si="177"/>
        <v>0</v>
      </c>
      <c r="DU181" s="181">
        <f t="shared" ca="1" si="177"/>
        <v>0</v>
      </c>
    </row>
    <row r="182" spans="1:125" x14ac:dyDescent="0.3">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Z182" s="181"/>
      <c r="BA182" s="181"/>
      <c r="BB182" s="181"/>
      <c r="BC182" s="181"/>
      <c r="BD182" s="181"/>
      <c r="BE182" s="181"/>
      <c r="BF182" s="181"/>
      <c r="BG182" s="181"/>
      <c r="BH182" s="181"/>
      <c r="BI182" s="181"/>
      <c r="BJ182" s="181"/>
      <c r="BK182" s="181"/>
      <c r="BL182" s="181"/>
      <c r="BM182" s="181"/>
      <c r="BN182" s="181"/>
      <c r="BO182" s="181"/>
      <c r="BP182" s="181"/>
      <c r="BQ182" s="181"/>
      <c r="BR182" s="181"/>
      <c r="BS182" s="181"/>
      <c r="BT182" s="181"/>
      <c r="BU182" s="181"/>
      <c r="BV182" s="181"/>
      <c r="BW182" s="181"/>
      <c r="BX182" s="181"/>
      <c r="BY182" s="181"/>
      <c r="BZ182" s="181"/>
      <c r="CA182" s="181"/>
      <c r="CB182" s="181"/>
      <c r="CC182" s="181"/>
      <c r="CD182" s="181"/>
      <c r="CE182" s="181"/>
      <c r="CF182" s="181"/>
      <c r="CG182" s="181"/>
      <c r="CH182" s="181"/>
      <c r="CI182" s="181"/>
      <c r="CJ182" s="181"/>
      <c r="CK182" s="181"/>
      <c r="CL182" s="181"/>
      <c r="CM182" s="181"/>
      <c r="CN182" s="181"/>
      <c r="CO182" s="181"/>
      <c r="CP182" s="181"/>
      <c r="CQ182" s="181"/>
      <c r="CR182" s="181"/>
      <c r="CS182" s="181"/>
      <c r="CT182" s="181"/>
      <c r="CU182" s="181"/>
      <c r="CV182" s="181"/>
      <c r="CW182" s="181"/>
      <c r="CX182" s="181"/>
      <c r="CY182" s="181"/>
      <c r="CZ182" s="181"/>
      <c r="DA182" s="181"/>
      <c r="DB182" s="181"/>
      <c r="DC182" s="181"/>
      <c r="DD182" s="181"/>
      <c r="DE182" s="181"/>
      <c r="DF182" s="181"/>
      <c r="DG182" s="181"/>
      <c r="DH182" s="181"/>
      <c r="DI182" s="181"/>
      <c r="DJ182" s="181"/>
      <c r="DK182" s="181"/>
      <c r="DL182" s="181"/>
      <c r="DM182" s="181"/>
      <c r="DN182" s="181"/>
      <c r="DO182" s="181"/>
      <c r="DP182" s="181"/>
      <c r="DQ182" s="181"/>
      <c r="DR182" s="181"/>
      <c r="DS182" s="181"/>
      <c r="DT182" s="181"/>
      <c r="DU182" s="181"/>
    </row>
    <row r="183" spans="1:125" x14ac:dyDescent="0.3">
      <c r="D183" s="141" t="s">
        <v>381</v>
      </c>
      <c r="K183" s="181">
        <f>J185</f>
        <v>0</v>
      </c>
      <c r="L183" s="181">
        <f t="shared" ref="L183:BW183" ca="1" si="178">K185</f>
        <v>9107391.7808211967</v>
      </c>
      <c r="M183" s="181">
        <f t="shared" ca="1" si="178"/>
        <v>16049777.189248569</v>
      </c>
      <c r="N183" s="181">
        <f t="shared" ca="1" si="178"/>
        <v>23780889.484860171</v>
      </c>
      <c r="O183" s="181">
        <f t="shared" ca="1" si="178"/>
        <v>32079858.491118472</v>
      </c>
      <c r="P183" s="181">
        <f t="shared" ca="1" si="178"/>
        <v>40808313.709539875</v>
      </c>
      <c r="Q183" s="181">
        <f t="shared" ca="1" si="178"/>
        <v>49869222.28493885</v>
      </c>
      <c r="R183" s="181">
        <f t="shared" ca="1" si="178"/>
        <v>59189966.624842942</v>
      </c>
      <c r="S183" s="181">
        <f t="shared" ca="1" si="178"/>
        <v>68713906.858806014</v>
      </c>
      <c r="T183" s="181">
        <f t="shared" ca="1" si="178"/>
        <v>78395608.366300091</v>
      </c>
      <c r="U183" s="181">
        <f t="shared" ca="1" si="178"/>
        <v>88197886.363754466</v>
      </c>
      <c r="V183" s="181">
        <f t="shared" ca="1" si="178"/>
        <v>98089845.777352646</v>
      </c>
      <c r="W183" s="181">
        <f t="shared" ca="1" si="178"/>
        <v>108045509.95490903</v>
      </c>
      <c r="X183" s="181">
        <f t="shared" ca="1" si="178"/>
        <v>118042820.21710035</v>
      </c>
      <c r="Y183" s="181">
        <f t="shared" ca="1" si="178"/>
        <v>128062881.50894164</v>
      </c>
      <c r="Z183" s="181">
        <f t="shared" ca="1" si="178"/>
        <v>138089378.83612186</v>
      </c>
      <c r="AA183" s="181">
        <f t="shared" ca="1" si="178"/>
        <v>148108116.86078513</v>
      </c>
      <c r="AB183" s="181">
        <f t="shared" ca="1" si="178"/>
        <v>158106651.28176057</v>
      </c>
      <c r="AC183" s="181">
        <f t="shared" ca="1" si="178"/>
        <v>167836866.03274354</v>
      </c>
      <c r="AD183" s="181">
        <f t="shared" ca="1" si="178"/>
        <v>167836866.03274354</v>
      </c>
      <c r="AE183" s="181">
        <f t="shared" ca="1" si="178"/>
        <v>167836866.03274354</v>
      </c>
      <c r="AF183" s="181">
        <f t="shared" ca="1" si="178"/>
        <v>167836866.03274354</v>
      </c>
      <c r="AG183" s="181">
        <f t="shared" ca="1" si="178"/>
        <v>167836866.03274354</v>
      </c>
      <c r="AH183" s="181">
        <f t="shared" ca="1" si="178"/>
        <v>167836866.03274354</v>
      </c>
      <c r="AI183" s="181">
        <f t="shared" ca="1" si="178"/>
        <v>167836866.03274354</v>
      </c>
      <c r="AJ183" s="181">
        <f t="shared" ca="1" si="178"/>
        <v>167836866.03274354</v>
      </c>
      <c r="AK183" s="181">
        <f t="shared" ca="1" si="178"/>
        <v>167836866.03274354</v>
      </c>
      <c r="AL183" s="181">
        <f t="shared" ca="1" si="178"/>
        <v>167836866.03274354</v>
      </c>
      <c r="AM183" s="181">
        <f t="shared" ca="1" si="178"/>
        <v>167836866.03274354</v>
      </c>
      <c r="AN183" s="181">
        <f t="shared" ca="1" si="178"/>
        <v>167836866.03274354</v>
      </c>
      <c r="AO183" s="181">
        <f t="shared" ca="1" si="178"/>
        <v>167836866.03274354</v>
      </c>
      <c r="AP183" s="181">
        <f t="shared" ca="1" si="178"/>
        <v>167836866.03274354</v>
      </c>
      <c r="AQ183" s="181">
        <f t="shared" ca="1" si="178"/>
        <v>167836866.03274354</v>
      </c>
      <c r="AR183" s="181">
        <f t="shared" ca="1" si="178"/>
        <v>167836866.03274354</v>
      </c>
      <c r="AS183" s="181">
        <f t="shared" ca="1" si="178"/>
        <v>167836866.03274354</v>
      </c>
      <c r="AT183" s="181">
        <f t="shared" ca="1" si="178"/>
        <v>167836866.03274354</v>
      </c>
      <c r="AU183" s="181">
        <f t="shared" ca="1" si="178"/>
        <v>167836866.03274354</v>
      </c>
      <c r="AV183" s="181">
        <f t="shared" ca="1" si="178"/>
        <v>167836866.03274354</v>
      </c>
      <c r="AW183" s="181">
        <f t="shared" ca="1" si="178"/>
        <v>167836866.03274354</v>
      </c>
      <c r="AX183" s="181">
        <f t="shared" ca="1" si="178"/>
        <v>167836866.03274354</v>
      </c>
      <c r="AY183" s="198">
        <f t="shared" ca="1" si="178"/>
        <v>167836866.03274354</v>
      </c>
      <c r="AZ183" s="181">
        <f t="shared" ca="1" si="178"/>
        <v>167836866.03274354</v>
      </c>
      <c r="BA183" s="181">
        <f t="shared" ca="1" si="178"/>
        <v>167836866.03274354</v>
      </c>
      <c r="BB183" s="181">
        <f t="shared" ca="1" si="178"/>
        <v>167836866.03274354</v>
      </c>
      <c r="BC183" s="181">
        <f t="shared" ca="1" si="178"/>
        <v>167836866.03274354</v>
      </c>
      <c r="BD183" s="181">
        <f t="shared" ca="1" si="178"/>
        <v>167836866.03274354</v>
      </c>
      <c r="BE183" s="181">
        <f t="shared" ca="1" si="178"/>
        <v>167836866.03274354</v>
      </c>
      <c r="BF183" s="181">
        <f t="shared" ca="1" si="178"/>
        <v>167836866.03274354</v>
      </c>
      <c r="BG183" s="181">
        <f t="shared" ca="1" si="178"/>
        <v>167836866.03274354</v>
      </c>
      <c r="BH183" s="181">
        <f t="shared" ca="1" si="178"/>
        <v>167836866.03274354</v>
      </c>
      <c r="BI183" s="181">
        <f t="shared" ca="1" si="178"/>
        <v>167836866.03274354</v>
      </c>
      <c r="BJ183" s="181">
        <f t="shared" ca="1" si="178"/>
        <v>167836866.03274354</v>
      </c>
      <c r="BK183" s="181">
        <f t="shared" ca="1" si="178"/>
        <v>167836866.03274354</v>
      </c>
      <c r="BL183" s="181">
        <f t="shared" ca="1" si="178"/>
        <v>167836866.03274354</v>
      </c>
      <c r="BM183" s="181">
        <f t="shared" ca="1" si="178"/>
        <v>167836866.03274354</v>
      </c>
      <c r="BN183" s="181">
        <f t="shared" ca="1" si="178"/>
        <v>167836866.03274354</v>
      </c>
      <c r="BO183" s="181">
        <f t="shared" ca="1" si="178"/>
        <v>167836866.03274354</v>
      </c>
      <c r="BP183" s="181">
        <f t="shared" ca="1" si="178"/>
        <v>167836866.03274354</v>
      </c>
      <c r="BQ183" s="181">
        <f t="shared" ca="1" si="178"/>
        <v>167836866.03274354</v>
      </c>
      <c r="BR183" s="181">
        <f t="shared" ca="1" si="178"/>
        <v>167836866.03274354</v>
      </c>
      <c r="BS183" s="181">
        <f t="shared" ca="1" si="178"/>
        <v>167836866.03274354</v>
      </c>
      <c r="BT183" s="181">
        <f t="shared" ca="1" si="178"/>
        <v>167836866.03274354</v>
      </c>
      <c r="BU183" s="181">
        <f t="shared" ca="1" si="178"/>
        <v>167836866.03274354</v>
      </c>
      <c r="BV183" s="181">
        <f t="shared" ca="1" si="178"/>
        <v>167836866.03274354</v>
      </c>
      <c r="BW183" s="181">
        <f t="shared" ca="1" si="178"/>
        <v>167836866.03274354</v>
      </c>
      <c r="BX183" s="181">
        <f t="shared" ref="BX183:DT183" ca="1" si="179">BW185</f>
        <v>167836866.03274354</v>
      </c>
      <c r="BY183" s="181">
        <f t="shared" ca="1" si="179"/>
        <v>167836866.03274354</v>
      </c>
      <c r="BZ183" s="181">
        <f t="shared" ca="1" si="179"/>
        <v>167836866.03274354</v>
      </c>
      <c r="CA183" s="181">
        <f t="shared" ca="1" si="179"/>
        <v>167836866.03274354</v>
      </c>
      <c r="CB183" s="181">
        <f t="shared" ca="1" si="179"/>
        <v>167836866.03274354</v>
      </c>
      <c r="CC183" s="181">
        <f t="shared" ca="1" si="179"/>
        <v>167836866.03274354</v>
      </c>
      <c r="CD183" s="181">
        <f t="shared" ca="1" si="179"/>
        <v>167836866.03274354</v>
      </c>
      <c r="CE183" s="181">
        <f t="shared" ca="1" si="179"/>
        <v>167836866.03274354</v>
      </c>
      <c r="CF183" s="181">
        <f t="shared" ca="1" si="179"/>
        <v>167836866.03274354</v>
      </c>
      <c r="CG183" s="181">
        <f t="shared" ca="1" si="179"/>
        <v>167836866.03274354</v>
      </c>
      <c r="CH183" s="181">
        <f t="shared" ca="1" si="179"/>
        <v>167836866.03274354</v>
      </c>
      <c r="CI183" s="181">
        <f t="shared" ca="1" si="179"/>
        <v>167836866.03274354</v>
      </c>
      <c r="CJ183" s="181">
        <f t="shared" ca="1" si="179"/>
        <v>167836866.03274354</v>
      </c>
      <c r="CK183" s="181">
        <f t="shared" ca="1" si="179"/>
        <v>167836866.03274354</v>
      </c>
      <c r="CL183" s="181">
        <f t="shared" ca="1" si="179"/>
        <v>167836866.03274354</v>
      </c>
      <c r="CM183" s="181">
        <f t="shared" ca="1" si="179"/>
        <v>167836866.03274354</v>
      </c>
      <c r="CN183" s="181">
        <f t="shared" ca="1" si="179"/>
        <v>167836866.03274354</v>
      </c>
      <c r="CO183" s="181">
        <f t="shared" ca="1" si="179"/>
        <v>167836866.03274354</v>
      </c>
      <c r="CP183" s="181">
        <f t="shared" ca="1" si="179"/>
        <v>167836866.03274354</v>
      </c>
      <c r="CQ183" s="181">
        <f t="shared" ca="1" si="179"/>
        <v>167836866.03274354</v>
      </c>
      <c r="CR183" s="181">
        <f t="shared" ca="1" si="179"/>
        <v>167836866.03274354</v>
      </c>
      <c r="CS183" s="181">
        <f t="shared" ca="1" si="179"/>
        <v>167836866.03274354</v>
      </c>
      <c r="CT183" s="181">
        <f t="shared" ca="1" si="179"/>
        <v>167836866.03274354</v>
      </c>
      <c r="CU183" s="181">
        <f t="shared" ca="1" si="179"/>
        <v>167836866.03274354</v>
      </c>
      <c r="CV183" s="181">
        <f t="shared" ca="1" si="179"/>
        <v>167836866.03274354</v>
      </c>
      <c r="CW183" s="181">
        <f t="shared" ca="1" si="179"/>
        <v>167836866.03274354</v>
      </c>
      <c r="CX183" s="181">
        <f t="shared" ca="1" si="179"/>
        <v>167836866.03274354</v>
      </c>
      <c r="CY183" s="181">
        <f t="shared" ca="1" si="179"/>
        <v>167836866.03274354</v>
      </c>
      <c r="CZ183" s="181">
        <f t="shared" ca="1" si="179"/>
        <v>167836866.03274354</v>
      </c>
      <c r="DA183" s="181">
        <f t="shared" ca="1" si="179"/>
        <v>167836866.03274354</v>
      </c>
      <c r="DB183" s="181">
        <f t="shared" ca="1" si="179"/>
        <v>167836866.03274354</v>
      </c>
      <c r="DC183" s="181">
        <f t="shared" ca="1" si="179"/>
        <v>167836866.03274354</v>
      </c>
      <c r="DD183" s="181">
        <f t="shared" ca="1" si="179"/>
        <v>167836866.03274354</v>
      </c>
      <c r="DE183" s="181">
        <f t="shared" ca="1" si="179"/>
        <v>167836866.03274354</v>
      </c>
      <c r="DF183" s="181">
        <f t="shared" ca="1" si="179"/>
        <v>167836866.03274354</v>
      </c>
      <c r="DG183" s="181">
        <f t="shared" ca="1" si="179"/>
        <v>167836866.03274354</v>
      </c>
      <c r="DH183" s="181">
        <f t="shared" ca="1" si="179"/>
        <v>167836866.03274354</v>
      </c>
      <c r="DI183" s="181">
        <f t="shared" ca="1" si="179"/>
        <v>167836866.03274354</v>
      </c>
      <c r="DJ183" s="181">
        <f t="shared" ca="1" si="179"/>
        <v>167836866.03274354</v>
      </c>
      <c r="DK183" s="181">
        <f t="shared" ca="1" si="179"/>
        <v>167836866.03274354</v>
      </c>
      <c r="DL183" s="181">
        <f t="shared" ca="1" si="179"/>
        <v>167836866.03274354</v>
      </c>
      <c r="DM183" s="181">
        <f t="shared" ca="1" si="179"/>
        <v>167836866.03274354</v>
      </c>
      <c r="DN183" s="181">
        <f t="shared" ca="1" si="179"/>
        <v>167836866.03274354</v>
      </c>
      <c r="DO183" s="181">
        <f t="shared" ca="1" si="179"/>
        <v>167836866.03274354</v>
      </c>
      <c r="DP183" s="181">
        <f t="shared" ca="1" si="179"/>
        <v>167836866.03274354</v>
      </c>
      <c r="DQ183" s="181">
        <f t="shared" ca="1" si="179"/>
        <v>167836866.03274354</v>
      </c>
      <c r="DR183" s="181">
        <f t="shared" ca="1" si="179"/>
        <v>167836866.03274354</v>
      </c>
      <c r="DS183" s="181">
        <f t="shared" ca="1" si="179"/>
        <v>167836866.03274354</v>
      </c>
      <c r="DT183" s="181">
        <f t="shared" ca="1" si="179"/>
        <v>167836866.03274354</v>
      </c>
      <c r="DU183" s="181">
        <f ca="1">DT185</f>
        <v>167836866.03274354</v>
      </c>
    </row>
    <row r="184" spans="1:125" x14ac:dyDescent="0.3">
      <c r="D184" s="141" t="s">
        <v>382</v>
      </c>
      <c r="E184" s="127" t="s">
        <v>383</v>
      </c>
      <c r="F184" s="206">
        <f>'Finance and Value Assumptions'!F11</f>
        <v>2</v>
      </c>
      <c r="K184" s="181">
        <f t="shared" ref="K184:AP184" ca="1" si="180">CHOOSE($F$184,K176,MIN(K181,K168))</f>
        <v>9107391.7808211967</v>
      </c>
      <c r="L184" s="181">
        <f t="shared" ca="1" si="180"/>
        <v>6942385.4084273735</v>
      </c>
      <c r="M184" s="181">
        <f t="shared" ca="1" si="180"/>
        <v>7731112.2956116004</v>
      </c>
      <c r="N184" s="181">
        <f t="shared" ca="1" si="180"/>
        <v>8298969.0062583005</v>
      </c>
      <c r="O184" s="181">
        <f t="shared" ca="1" si="180"/>
        <v>8728455.218421407</v>
      </c>
      <c r="P184" s="181">
        <f t="shared" ca="1" si="180"/>
        <v>9060908.575398976</v>
      </c>
      <c r="Q184" s="181">
        <f t="shared" ca="1" si="180"/>
        <v>9320744.3399040904</v>
      </c>
      <c r="R184" s="181">
        <f t="shared" ca="1" si="180"/>
        <v>9523940.2339630667</v>
      </c>
      <c r="S184" s="181">
        <f t="shared" ca="1" si="180"/>
        <v>9681701.5074940771</v>
      </c>
      <c r="T184" s="181">
        <f t="shared" ca="1" si="180"/>
        <v>9802277.9974543788</v>
      </c>
      <c r="U184" s="181">
        <f t="shared" ca="1" si="180"/>
        <v>9891959.4135981854</v>
      </c>
      <c r="V184" s="181">
        <f t="shared" ca="1" si="180"/>
        <v>9955664.1775563881</v>
      </c>
      <c r="W184" s="181">
        <f t="shared" ca="1" si="180"/>
        <v>9997310.2621913292</v>
      </c>
      <c r="X184" s="181">
        <f t="shared" ca="1" si="180"/>
        <v>10020061.291841287</v>
      </c>
      <c r="Y184" s="181">
        <f t="shared" ca="1" si="180"/>
        <v>10026497.327180227</v>
      </c>
      <c r="Z184" s="181">
        <f t="shared" ca="1" si="180"/>
        <v>10018738.024663262</v>
      </c>
      <c r="AA184" s="181">
        <f t="shared" ca="1" si="180"/>
        <v>9998534.4209754486</v>
      </c>
      <c r="AB184" s="181">
        <f t="shared" ca="1" si="180"/>
        <v>9730214.75098297</v>
      </c>
      <c r="AC184" s="181">
        <f t="shared" ca="1" si="180"/>
        <v>0</v>
      </c>
      <c r="AD184" s="181">
        <f t="shared" ca="1" si="180"/>
        <v>0</v>
      </c>
      <c r="AE184" s="181">
        <f t="shared" ca="1" si="180"/>
        <v>0</v>
      </c>
      <c r="AF184" s="181">
        <f t="shared" ca="1" si="180"/>
        <v>0</v>
      </c>
      <c r="AG184" s="181">
        <f t="shared" ca="1" si="180"/>
        <v>0</v>
      </c>
      <c r="AH184" s="181">
        <f t="shared" ca="1" si="180"/>
        <v>0</v>
      </c>
      <c r="AI184" s="181">
        <f t="shared" ca="1" si="180"/>
        <v>0</v>
      </c>
      <c r="AJ184" s="181">
        <f t="shared" ca="1" si="180"/>
        <v>0</v>
      </c>
      <c r="AK184" s="181">
        <f t="shared" ca="1" si="180"/>
        <v>0</v>
      </c>
      <c r="AL184" s="181">
        <f t="shared" ca="1" si="180"/>
        <v>0</v>
      </c>
      <c r="AM184" s="181">
        <f t="shared" ca="1" si="180"/>
        <v>0</v>
      </c>
      <c r="AN184" s="181">
        <f t="shared" ca="1" si="180"/>
        <v>0</v>
      </c>
      <c r="AO184" s="181">
        <f t="shared" ca="1" si="180"/>
        <v>0</v>
      </c>
      <c r="AP184" s="181">
        <f t="shared" ca="1" si="180"/>
        <v>0</v>
      </c>
      <c r="AQ184" s="181">
        <f t="shared" ref="AQ184:BV184" ca="1" si="181">CHOOSE($F$184,AQ176,MIN(AQ181,AQ168))</f>
        <v>0</v>
      </c>
      <c r="AR184" s="181">
        <f t="shared" ca="1" si="181"/>
        <v>0</v>
      </c>
      <c r="AS184" s="181">
        <f t="shared" ca="1" si="181"/>
        <v>0</v>
      </c>
      <c r="AT184" s="181">
        <f t="shared" ca="1" si="181"/>
        <v>0</v>
      </c>
      <c r="AU184" s="181">
        <f t="shared" ca="1" si="181"/>
        <v>0</v>
      </c>
      <c r="AV184" s="181">
        <f t="shared" ca="1" si="181"/>
        <v>0</v>
      </c>
      <c r="AW184" s="181">
        <f t="shared" ca="1" si="181"/>
        <v>0</v>
      </c>
      <c r="AX184" s="181">
        <f t="shared" ca="1" si="181"/>
        <v>0</v>
      </c>
      <c r="AY184" s="198">
        <f t="shared" ca="1" si="181"/>
        <v>0</v>
      </c>
      <c r="AZ184" s="181">
        <f t="shared" ca="1" si="181"/>
        <v>0</v>
      </c>
      <c r="BA184" s="181">
        <f t="shared" ca="1" si="181"/>
        <v>0</v>
      </c>
      <c r="BB184" s="181">
        <f t="shared" ca="1" si="181"/>
        <v>0</v>
      </c>
      <c r="BC184" s="181">
        <f t="shared" ca="1" si="181"/>
        <v>0</v>
      </c>
      <c r="BD184" s="181">
        <f t="shared" ca="1" si="181"/>
        <v>0</v>
      </c>
      <c r="BE184" s="181">
        <f t="shared" ca="1" si="181"/>
        <v>0</v>
      </c>
      <c r="BF184" s="181">
        <f t="shared" ca="1" si="181"/>
        <v>0</v>
      </c>
      <c r="BG184" s="181">
        <f t="shared" ca="1" si="181"/>
        <v>0</v>
      </c>
      <c r="BH184" s="181">
        <f t="shared" ca="1" si="181"/>
        <v>0</v>
      </c>
      <c r="BI184" s="181">
        <f t="shared" ca="1" si="181"/>
        <v>0</v>
      </c>
      <c r="BJ184" s="181">
        <f t="shared" ca="1" si="181"/>
        <v>0</v>
      </c>
      <c r="BK184" s="181">
        <f t="shared" ca="1" si="181"/>
        <v>0</v>
      </c>
      <c r="BL184" s="181">
        <f t="shared" ca="1" si="181"/>
        <v>0</v>
      </c>
      <c r="BM184" s="181">
        <f t="shared" ca="1" si="181"/>
        <v>0</v>
      </c>
      <c r="BN184" s="181">
        <f t="shared" ca="1" si="181"/>
        <v>0</v>
      </c>
      <c r="BO184" s="181">
        <f t="shared" ca="1" si="181"/>
        <v>0</v>
      </c>
      <c r="BP184" s="181">
        <f t="shared" ca="1" si="181"/>
        <v>0</v>
      </c>
      <c r="BQ184" s="181">
        <f t="shared" ca="1" si="181"/>
        <v>0</v>
      </c>
      <c r="BR184" s="181">
        <f t="shared" ca="1" si="181"/>
        <v>0</v>
      </c>
      <c r="BS184" s="181">
        <f t="shared" ca="1" si="181"/>
        <v>0</v>
      </c>
      <c r="BT184" s="181">
        <f t="shared" ca="1" si="181"/>
        <v>0</v>
      </c>
      <c r="BU184" s="181">
        <f t="shared" ca="1" si="181"/>
        <v>0</v>
      </c>
      <c r="BV184" s="181">
        <f t="shared" ca="1" si="181"/>
        <v>0</v>
      </c>
      <c r="BW184" s="181">
        <f t="shared" ref="BW184:DB184" ca="1" si="182">CHOOSE($F$184,BW176,MIN(BW181,BW168))</f>
        <v>0</v>
      </c>
      <c r="BX184" s="181">
        <f t="shared" ca="1" si="182"/>
        <v>0</v>
      </c>
      <c r="BY184" s="181">
        <f t="shared" ca="1" si="182"/>
        <v>0</v>
      </c>
      <c r="BZ184" s="181">
        <f t="shared" ca="1" si="182"/>
        <v>0</v>
      </c>
      <c r="CA184" s="181">
        <f t="shared" ca="1" si="182"/>
        <v>0</v>
      </c>
      <c r="CB184" s="181">
        <f t="shared" ca="1" si="182"/>
        <v>0</v>
      </c>
      <c r="CC184" s="181">
        <f t="shared" ca="1" si="182"/>
        <v>0</v>
      </c>
      <c r="CD184" s="181">
        <f t="shared" ca="1" si="182"/>
        <v>0</v>
      </c>
      <c r="CE184" s="181">
        <f t="shared" ca="1" si="182"/>
        <v>0</v>
      </c>
      <c r="CF184" s="181">
        <f t="shared" ca="1" si="182"/>
        <v>0</v>
      </c>
      <c r="CG184" s="181">
        <f t="shared" ca="1" si="182"/>
        <v>0</v>
      </c>
      <c r="CH184" s="181">
        <f t="shared" ca="1" si="182"/>
        <v>0</v>
      </c>
      <c r="CI184" s="181">
        <f t="shared" ca="1" si="182"/>
        <v>0</v>
      </c>
      <c r="CJ184" s="181">
        <f t="shared" ca="1" si="182"/>
        <v>0</v>
      </c>
      <c r="CK184" s="181">
        <f t="shared" ca="1" si="182"/>
        <v>0</v>
      </c>
      <c r="CL184" s="181">
        <f t="shared" ca="1" si="182"/>
        <v>0</v>
      </c>
      <c r="CM184" s="181">
        <f t="shared" ca="1" si="182"/>
        <v>0</v>
      </c>
      <c r="CN184" s="181">
        <f t="shared" ca="1" si="182"/>
        <v>0</v>
      </c>
      <c r="CO184" s="181">
        <f t="shared" ca="1" si="182"/>
        <v>0</v>
      </c>
      <c r="CP184" s="181">
        <f t="shared" ca="1" si="182"/>
        <v>0</v>
      </c>
      <c r="CQ184" s="181">
        <f t="shared" ca="1" si="182"/>
        <v>0</v>
      </c>
      <c r="CR184" s="181">
        <f t="shared" ca="1" si="182"/>
        <v>0</v>
      </c>
      <c r="CS184" s="181">
        <f t="shared" ca="1" si="182"/>
        <v>0</v>
      </c>
      <c r="CT184" s="181">
        <f t="shared" ca="1" si="182"/>
        <v>0</v>
      </c>
      <c r="CU184" s="181">
        <f t="shared" ca="1" si="182"/>
        <v>0</v>
      </c>
      <c r="CV184" s="181">
        <f t="shared" ca="1" si="182"/>
        <v>0</v>
      </c>
      <c r="CW184" s="181">
        <f t="shared" ca="1" si="182"/>
        <v>0</v>
      </c>
      <c r="CX184" s="181">
        <f t="shared" ca="1" si="182"/>
        <v>0</v>
      </c>
      <c r="CY184" s="181">
        <f t="shared" ca="1" si="182"/>
        <v>0</v>
      </c>
      <c r="CZ184" s="181">
        <f t="shared" ca="1" si="182"/>
        <v>0</v>
      </c>
      <c r="DA184" s="181">
        <f t="shared" ca="1" si="182"/>
        <v>0</v>
      </c>
      <c r="DB184" s="181">
        <f t="shared" ca="1" si="182"/>
        <v>0</v>
      </c>
      <c r="DC184" s="181">
        <f t="shared" ref="DC184:DU184" ca="1" si="183">CHOOSE($F$184,DC176,MIN(DC181,DC168))</f>
        <v>0</v>
      </c>
      <c r="DD184" s="181">
        <f t="shared" ca="1" si="183"/>
        <v>0</v>
      </c>
      <c r="DE184" s="181">
        <f t="shared" ca="1" si="183"/>
        <v>0</v>
      </c>
      <c r="DF184" s="181">
        <f t="shared" ca="1" si="183"/>
        <v>0</v>
      </c>
      <c r="DG184" s="181">
        <f t="shared" ca="1" si="183"/>
        <v>0</v>
      </c>
      <c r="DH184" s="181">
        <f t="shared" ca="1" si="183"/>
        <v>0</v>
      </c>
      <c r="DI184" s="181">
        <f t="shared" ca="1" si="183"/>
        <v>0</v>
      </c>
      <c r="DJ184" s="181">
        <f t="shared" ca="1" si="183"/>
        <v>0</v>
      </c>
      <c r="DK184" s="181">
        <f t="shared" ca="1" si="183"/>
        <v>0</v>
      </c>
      <c r="DL184" s="181">
        <f t="shared" ca="1" si="183"/>
        <v>0</v>
      </c>
      <c r="DM184" s="181">
        <f t="shared" ca="1" si="183"/>
        <v>0</v>
      </c>
      <c r="DN184" s="181">
        <f t="shared" ca="1" si="183"/>
        <v>0</v>
      </c>
      <c r="DO184" s="181">
        <f t="shared" ca="1" si="183"/>
        <v>0</v>
      </c>
      <c r="DP184" s="181">
        <f t="shared" ca="1" si="183"/>
        <v>0</v>
      </c>
      <c r="DQ184" s="181">
        <f t="shared" ca="1" si="183"/>
        <v>0</v>
      </c>
      <c r="DR184" s="181">
        <f t="shared" ca="1" si="183"/>
        <v>0</v>
      </c>
      <c r="DS184" s="181">
        <f t="shared" ca="1" si="183"/>
        <v>0</v>
      </c>
      <c r="DT184" s="181">
        <f t="shared" ca="1" si="183"/>
        <v>0</v>
      </c>
      <c r="DU184" s="181">
        <f t="shared" ca="1" si="183"/>
        <v>0</v>
      </c>
    </row>
    <row r="185" spans="1:125" x14ac:dyDescent="0.3">
      <c r="D185" s="148" t="s">
        <v>384</v>
      </c>
      <c r="K185" s="181">
        <f ca="1">SUM(K183:K184)</f>
        <v>9107391.7808211967</v>
      </c>
      <c r="L185" s="181">
        <f t="shared" ref="L185:BW185" ca="1" si="184">SUM(L183:L184)</f>
        <v>16049777.189248569</v>
      </c>
      <c r="M185" s="181">
        <f t="shared" ca="1" si="184"/>
        <v>23780889.484860171</v>
      </c>
      <c r="N185" s="181">
        <f t="shared" ca="1" si="184"/>
        <v>32079858.491118472</v>
      </c>
      <c r="O185" s="181">
        <f t="shared" ca="1" si="184"/>
        <v>40808313.709539875</v>
      </c>
      <c r="P185" s="181">
        <f t="shared" ca="1" si="184"/>
        <v>49869222.28493885</v>
      </c>
      <c r="Q185" s="181">
        <f t="shared" ca="1" si="184"/>
        <v>59189966.624842942</v>
      </c>
      <c r="R185" s="181">
        <f t="shared" ca="1" si="184"/>
        <v>68713906.858806014</v>
      </c>
      <c r="S185" s="181">
        <f t="shared" ca="1" si="184"/>
        <v>78395608.366300091</v>
      </c>
      <c r="T185" s="181">
        <f t="shared" ca="1" si="184"/>
        <v>88197886.363754466</v>
      </c>
      <c r="U185" s="181">
        <f t="shared" ca="1" si="184"/>
        <v>98089845.777352646</v>
      </c>
      <c r="V185" s="181">
        <f t="shared" ca="1" si="184"/>
        <v>108045509.95490903</v>
      </c>
      <c r="W185" s="181">
        <f t="shared" ca="1" si="184"/>
        <v>118042820.21710035</v>
      </c>
      <c r="X185" s="181">
        <f t="shared" ca="1" si="184"/>
        <v>128062881.50894164</v>
      </c>
      <c r="Y185" s="181">
        <f t="shared" ca="1" si="184"/>
        <v>138089378.83612186</v>
      </c>
      <c r="Z185" s="181">
        <f t="shared" ca="1" si="184"/>
        <v>148108116.86078513</v>
      </c>
      <c r="AA185" s="181">
        <f t="shared" ca="1" si="184"/>
        <v>158106651.28176057</v>
      </c>
      <c r="AB185" s="181">
        <f t="shared" ca="1" si="184"/>
        <v>167836866.03274354</v>
      </c>
      <c r="AC185" s="181">
        <f t="shared" ca="1" si="184"/>
        <v>167836866.03274354</v>
      </c>
      <c r="AD185" s="181">
        <f t="shared" ca="1" si="184"/>
        <v>167836866.03274354</v>
      </c>
      <c r="AE185" s="181">
        <f t="shared" ca="1" si="184"/>
        <v>167836866.03274354</v>
      </c>
      <c r="AF185" s="181">
        <f t="shared" ca="1" si="184"/>
        <v>167836866.03274354</v>
      </c>
      <c r="AG185" s="181">
        <f t="shared" ca="1" si="184"/>
        <v>167836866.03274354</v>
      </c>
      <c r="AH185" s="181">
        <f t="shared" ca="1" si="184"/>
        <v>167836866.03274354</v>
      </c>
      <c r="AI185" s="181">
        <f t="shared" ca="1" si="184"/>
        <v>167836866.03274354</v>
      </c>
      <c r="AJ185" s="181">
        <f t="shared" ca="1" si="184"/>
        <v>167836866.03274354</v>
      </c>
      <c r="AK185" s="181">
        <f t="shared" ca="1" si="184"/>
        <v>167836866.03274354</v>
      </c>
      <c r="AL185" s="181">
        <f t="shared" ca="1" si="184"/>
        <v>167836866.03274354</v>
      </c>
      <c r="AM185" s="181">
        <f t="shared" ca="1" si="184"/>
        <v>167836866.03274354</v>
      </c>
      <c r="AN185" s="181">
        <f t="shared" ca="1" si="184"/>
        <v>167836866.03274354</v>
      </c>
      <c r="AO185" s="181">
        <f t="shared" ca="1" si="184"/>
        <v>167836866.03274354</v>
      </c>
      <c r="AP185" s="181">
        <f t="shared" ca="1" si="184"/>
        <v>167836866.03274354</v>
      </c>
      <c r="AQ185" s="181">
        <f t="shared" ca="1" si="184"/>
        <v>167836866.03274354</v>
      </c>
      <c r="AR185" s="181">
        <f t="shared" ca="1" si="184"/>
        <v>167836866.03274354</v>
      </c>
      <c r="AS185" s="181">
        <f t="shared" ca="1" si="184"/>
        <v>167836866.03274354</v>
      </c>
      <c r="AT185" s="181">
        <f t="shared" ca="1" si="184"/>
        <v>167836866.03274354</v>
      </c>
      <c r="AU185" s="181">
        <f t="shared" ca="1" si="184"/>
        <v>167836866.03274354</v>
      </c>
      <c r="AV185" s="181">
        <f t="shared" ca="1" si="184"/>
        <v>167836866.03274354</v>
      </c>
      <c r="AW185" s="181">
        <f t="shared" ca="1" si="184"/>
        <v>167836866.03274354</v>
      </c>
      <c r="AX185" s="181">
        <f t="shared" ca="1" si="184"/>
        <v>167836866.03274354</v>
      </c>
      <c r="AY185" s="198">
        <f t="shared" ca="1" si="184"/>
        <v>167836866.03274354</v>
      </c>
      <c r="AZ185" s="181">
        <f t="shared" ca="1" si="184"/>
        <v>167836866.03274354</v>
      </c>
      <c r="BA185" s="181">
        <f t="shared" ca="1" si="184"/>
        <v>167836866.03274354</v>
      </c>
      <c r="BB185" s="181">
        <f t="shared" ca="1" si="184"/>
        <v>167836866.03274354</v>
      </c>
      <c r="BC185" s="181">
        <f t="shared" ca="1" si="184"/>
        <v>167836866.03274354</v>
      </c>
      <c r="BD185" s="181">
        <f t="shared" ca="1" si="184"/>
        <v>167836866.03274354</v>
      </c>
      <c r="BE185" s="181">
        <f t="shared" ca="1" si="184"/>
        <v>167836866.03274354</v>
      </c>
      <c r="BF185" s="181">
        <f t="shared" ca="1" si="184"/>
        <v>167836866.03274354</v>
      </c>
      <c r="BG185" s="181">
        <f t="shared" ca="1" si="184"/>
        <v>167836866.03274354</v>
      </c>
      <c r="BH185" s="181">
        <f t="shared" ca="1" si="184"/>
        <v>167836866.03274354</v>
      </c>
      <c r="BI185" s="181">
        <f t="shared" ca="1" si="184"/>
        <v>167836866.03274354</v>
      </c>
      <c r="BJ185" s="181">
        <f t="shared" ca="1" si="184"/>
        <v>167836866.03274354</v>
      </c>
      <c r="BK185" s="181">
        <f t="shared" ca="1" si="184"/>
        <v>167836866.03274354</v>
      </c>
      <c r="BL185" s="181">
        <f t="shared" ca="1" si="184"/>
        <v>167836866.03274354</v>
      </c>
      <c r="BM185" s="181">
        <f t="shared" ca="1" si="184"/>
        <v>167836866.03274354</v>
      </c>
      <c r="BN185" s="181">
        <f t="shared" ca="1" si="184"/>
        <v>167836866.03274354</v>
      </c>
      <c r="BO185" s="181">
        <f t="shared" ca="1" si="184"/>
        <v>167836866.03274354</v>
      </c>
      <c r="BP185" s="181">
        <f t="shared" ca="1" si="184"/>
        <v>167836866.03274354</v>
      </c>
      <c r="BQ185" s="181">
        <f t="shared" ca="1" si="184"/>
        <v>167836866.03274354</v>
      </c>
      <c r="BR185" s="181">
        <f t="shared" ca="1" si="184"/>
        <v>167836866.03274354</v>
      </c>
      <c r="BS185" s="181">
        <f t="shared" ca="1" si="184"/>
        <v>167836866.03274354</v>
      </c>
      <c r="BT185" s="181">
        <f t="shared" ca="1" si="184"/>
        <v>167836866.03274354</v>
      </c>
      <c r="BU185" s="181">
        <f t="shared" ca="1" si="184"/>
        <v>167836866.03274354</v>
      </c>
      <c r="BV185" s="181">
        <f t="shared" ca="1" si="184"/>
        <v>167836866.03274354</v>
      </c>
      <c r="BW185" s="181">
        <f t="shared" ca="1" si="184"/>
        <v>167836866.03274354</v>
      </c>
      <c r="BX185" s="181">
        <f t="shared" ref="BX185:DU185" ca="1" si="185">SUM(BX183:BX184)</f>
        <v>167836866.03274354</v>
      </c>
      <c r="BY185" s="181">
        <f t="shared" ca="1" si="185"/>
        <v>167836866.03274354</v>
      </c>
      <c r="BZ185" s="181">
        <f t="shared" ca="1" si="185"/>
        <v>167836866.03274354</v>
      </c>
      <c r="CA185" s="181">
        <f t="shared" ca="1" si="185"/>
        <v>167836866.03274354</v>
      </c>
      <c r="CB185" s="181">
        <f t="shared" ca="1" si="185"/>
        <v>167836866.03274354</v>
      </c>
      <c r="CC185" s="181">
        <f t="shared" ca="1" si="185"/>
        <v>167836866.03274354</v>
      </c>
      <c r="CD185" s="181">
        <f t="shared" ca="1" si="185"/>
        <v>167836866.03274354</v>
      </c>
      <c r="CE185" s="181">
        <f t="shared" ca="1" si="185"/>
        <v>167836866.03274354</v>
      </c>
      <c r="CF185" s="181">
        <f t="shared" ca="1" si="185"/>
        <v>167836866.03274354</v>
      </c>
      <c r="CG185" s="181">
        <f t="shared" ca="1" si="185"/>
        <v>167836866.03274354</v>
      </c>
      <c r="CH185" s="181">
        <f t="shared" ca="1" si="185"/>
        <v>167836866.03274354</v>
      </c>
      <c r="CI185" s="181">
        <f t="shared" ca="1" si="185"/>
        <v>167836866.03274354</v>
      </c>
      <c r="CJ185" s="181">
        <f t="shared" ca="1" si="185"/>
        <v>167836866.03274354</v>
      </c>
      <c r="CK185" s="181">
        <f t="shared" ca="1" si="185"/>
        <v>167836866.03274354</v>
      </c>
      <c r="CL185" s="181">
        <f t="shared" ca="1" si="185"/>
        <v>167836866.03274354</v>
      </c>
      <c r="CM185" s="181">
        <f t="shared" ca="1" si="185"/>
        <v>167836866.03274354</v>
      </c>
      <c r="CN185" s="181">
        <f t="shared" ca="1" si="185"/>
        <v>167836866.03274354</v>
      </c>
      <c r="CO185" s="181">
        <f t="shared" ca="1" si="185"/>
        <v>167836866.03274354</v>
      </c>
      <c r="CP185" s="181">
        <f t="shared" ca="1" si="185"/>
        <v>167836866.03274354</v>
      </c>
      <c r="CQ185" s="181">
        <f t="shared" ca="1" si="185"/>
        <v>167836866.03274354</v>
      </c>
      <c r="CR185" s="181">
        <f t="shared" ca="1" si="185"/>
        <v>167836866.03274354</v>
      </c>
      <c r="CS185" s="181">
        <f t="shared" ca="1" si="185"/>
        <v>167836866.03274354</v>
      </c>
      <c r="CT185" s="181">
        <f t="shared" ca="1" si="185"/>
        <v>167836866.03274354</v>
      </c>
      <c r="CU185" s="181">
        <f t="shared" ca="1" si="185"/>
        <v>167836866.03274354</v>
      </c>
      <c r="CV185" s="181">
        <f t="shared" ca="1" si="185"/>
        <v>167836866.03274354</v>
      </c>
      <c r="CW185" s="181">
        <f t="shared" ca="1" si="185"/>
        <v>167836866.03274354</v>
      </c>
      <c r="CX185" s="181">
        <f t="shared" ca="1" si="185"/>
        <v>167836866.03274354</v>
      </c>
      <c r="CY185" s="181">
        <f t="shared" ca="1" si="185"/>
        <v>167836866.03274354</v>
      </c>
      <c r="CZ185" s="181">
        <f t="shared" ca="1" si="185"/>
        <v>167836866.03274354</v>
      </c>
      <c r="DA185" s="181">
        <f t="shared" ca="1" si="185"/>
        <v>167836866.03274354</v>
      </c>
      <c r="DB185" s="181">
        <f t="shared" ca="1" si="185"/>
        <v>167836866.03274354</v>
      </c>
      <c r="DC185" s="181">
        <f t="shared" ca="1" si="185"/>
        <v>167836866.03274354</v>
      </c>
      <c r="DD185" s="181">
        <f t="shared" ca="1" si="185"/>
        <v>167836866.03274354</v>
      </c>
      <c r="DE185" s="181">
        <f t="shared" ca="1" si="185"/>
        <v>167836866.03274354</v>
      </c>
      <c r="DF185" s="181">
        <f t="shared" ca="1" si="185"/>
        <v>167836866.03274354</v>
      </c>
      <c r="DG185" s="181">
        <f t="shared" ca="1" si="185"/>
        <v>167836866.03274354</v>
      </c>
      <c r="DH185" s="181">
        <f t="shared" ca="1" si="185"/>
        <v>167836866.03274354</v>
      </c>
      <c r="DI185" s="181">
        <f t="shared" ca="1" si="185"/>
        <v>167836866.03274354</v>
      </c>
      <c r="DJ185" s="181">
        <f t="shared" ca="1" si="185"/>
        <v>167836866.03274354</v>
      </c>
      <c r="DK185" s="181">
        <f t="shared" ca="1" si="185"/>
        <v>167836866.03274354</v>
      </c>
      <c r="DL185" s="181">
        <f t="shared" ca="1" si="185"/>
        <v>167836866.03274354</v>
      </c>
      <c r="DM185" s="181">
        <f t="shared" ca="1" si="185"/>
        <v>167836866.03274354</v>
      </c>
      <c r="DN185" s="181">
        <f t="shared" ca="1" si="185"/>
        <v>167836866.03274354</v>
      </c>
      <c r="DO185" s="181">
        <f t="shared" ca="1" si="185"/>
        <v>167836866.03274354</v>
      </c>
      <c r="DP185" s="181">
        <f t="shared" ca="1" si="185"/>
        <v>167836866.03274354</v>
      </c>
      <c r="DQ185" s="181">
        <f t="shared" ca="1" si="185"/>
        <v>167836866.03274354</v>
      </c>
      <c r="DR185" s="181">
        <f t="shared" ca="1" si="185"/>
        <v>167836866.03274354</v>
      </c>
      <c r="DS185" s="181">
        <f t="shared" ca="1" si="185"/>
        <v>167836866.03274354</v>
      </c>
      <c r="DT185" s="181">
        <f t="shared" ca="1" si="185"/>
        <v>167836866.03274354</v>
      </c>
      <c r="DU185" s="181">
        <f t="shared" ca="1" si="185"/>
        <v>167836866.03274354</v>
      </c>
    </row>
    <row r="186" spans="1:125" s="150" customFormat="1" x14ac:dyDescent="0.3">
      <c r="A186" s="149"/>
      <c r="D186" s="174" t="s">
        <v>385</v>
      </c>
      <c r="K186" s="186">
        <f t="shared" ref="K186:AP186" ca="1" si="186">K168-K184</f>
        <v>0</v>
      </c>
      <c r="L186" s="186">
        <f t="shared" ca="1" si="186"/>
        <v>0</v>
      </c>
      <c r="M186" s="186">
        <f t="shared" ca="1" si="186"/>
        <v>0</v>
      </c>
      <c r="N186" s="186">
        <f t="shared" ca="1" si="186"/>
        <v>0</v>
      </c>
      <c r="O186" s="186">
        <f t="shared" ca="1" si="186"/>
        <v>0</v>
      </c>
      <c r="P186" s="186">
        <f t="shared" ca="1" si="186"/>
        <v>0</v>
      </c>
      <c r="Q186" s="186">
        <f t="shared" ca="1" si="186"/>
        <v>0</v>
      </c>
      <c r="R186" s="186">
        <f t="shared" ca="1" si="186"/>
        <v>0</v>
      </c>
      <c r="S186" s="186">
        <f t="shared" ca="1" si="186"/>
        <v>0</v>
      </c>
      <c r="T186" s="186">
        <f t="shared" ca="1" si="186"/>
        <v>0</v>
      </c>
      <c r="U186" s="186">
        <f t="shared" ca="1" si="186"/>
        <v>0</v>
      </c>
      <c r="V186" s="186">
        <f t="shared" ca="1" si="186"/>
        <v>0</v>
      </c>
      <c r="W186" s="186">
        <f t="shared" ca="1" si="186"/>
        <v>0</v>
      </c>
      <c r="X186" s="186">
        <f t="shared" ca="1" si="186"/>
        <v>0</v>
      </c>
      <c r="Y186" s="186">
        <f t="shared" ca="1" si="186"/>
        <v>0</v>
      </c>
      <c r="Z186" s="186">
        <f t="shared" ca="1" si="186"/>
        <v>0</v>
      </c>
      <c r="AA186" s="186">
        <f t="shared" ca="1" si="186"/>
        <v>0</v>
      </c>
      <c r="AB186" s="186">
        <f t="shared" ca="1" si="186"/>
        <v>237124.51535562053</v>
      </c>
      <c r="AC186" s="186">
        <f t="shared" ca="1" si="186"/>
        <v>9926362.183083538</v>
      </c>
      <c r="AD186" s="186">
        <f t="shared" ca="1" si="186"/>
        <v>9876613.7470194791</v>
      </c>
      <c r="AE186" s="186">
        <f t="shared" ca="1" si="186"/>
        <v>9818941.2468001191</v>
      </c>
      <c r="AF186" s="186">
        <f t="shared" ca="1" si="186"/>
        <v>9754058.0266850069</v>
      </c>
      <c r="AG186" s="186">
        <f t="shared" ca="1" si="186"/>
        <v>9682567.7667024843</v>
      </c>
      <c r="AH186" s="186">
        <f t="shared" ca="1" si="186"/>
        <v>9604984.6882048324</v>
      </c>
      <c r="AI186" s="186">
        <f t="shared" ca="1" si="186"/>
        <v>9521750.4245191738</v>
      </c>
      <c r="AJ186" s="186">
        <f t="shared" ca="1" si="186"/>
        <v>9433248.1243616398</v>
      </c>
      <c r="AK186" s="186">
        <f t="shared" ca="1" si="186"/>
        <v>9339814.2339244355</v>
      </c>
      <c r="AL186" s="186">
        <f t="shared" ca="1" si="186"/>
        <v>9241748.3154899366</v>
      </c>
      <c r="AM186" s="186">
        <f t="shared" ca="1" si="186"/>
        <v>9139321.1953203939</v>
      </c>
      <c r="AN186" s="186">
        <f t="shared" ca="1" si="186"/>
        <v>9032781.68433569</v>
      </c>
      <c r="AO186" s="186">
        <f t="shared" ca="1" si="186"/>
        <v>8922362.0770007987</v>
      </c>
      <c r="AP186" s="186">
        <f t="shared" ca="1" si="186"/>
        <v>8808282.6037097275</v>
      </c>
      <c r="AQ186" s="186">
        <f t="shared" ref="AQ186:BV186" ca="1" si="187">AQ168-AQ184</f>
        <v>8690754.9875951894</v>
      </c>
      <c r="AR186" s="186">
        <f t="shared" ca="1" si="187"/>
        <v>8569985.236610271</v>
      </c>
      <c r="AS186" s="186">
        <f t="shared" ca="1" si="187"/>
        <v>8446175.7848719247</v>
      </c>
      <c r="AT186" s="186">
        <f t="shared" ca="1" si="187"/>
        <v>8319527.0828873366</v>
      </c>
      <c r="AU186" s="186">
        <f t="shared" ca="1" si="187"/>
        <v>8190238.7238767603</v>
      </c>
      <c r="AV186" s="186">
        <f t="shared" ca="1" si="187"/>
        <v>8058510.182579807</v>
      </c>
      <c r="AW186" s="186">
        <f t="shared" ca="1" si="187"/>
        <v>7924541.2334076082</v>
      </c>
      <c r="AX186" s="186">
        <f t="shared" ca="1" si="187"/>
        <v>7788532.1063738037</v>
      </c>
      <c r="AY186" s="198">
        <f t="shared" ca="1" si="187"/>
        <v>0</v>
      </c>
      <c r="AZ186" s="186">
        <f t="shared" ca="1" si="187"/>
        <v>0</v>
      </c>
      <c r="BA186" s="186">
        <f t="shared" ca="1" si="187"/>
        <v>0</v>
      </c>
      <c r="BB186" s="186">
        <f t="shared" ca="1" si="187"/>
        <v>0</v>
      </c>
      <c r="BC186" s="186">
        <f t="shared" ca="1" si="187"/>
        <v>0</v>
      </c>
      <c r="BD186" s="186">
        <f t="shared" ca="1" si="187"/>
        <v>0</v>
      </c>
      <c r="BE186" s="186">
        <f t="shared" ca="1" si="187"/>
        <v>0</v>
      </c>
      <c r="BF186" s="186">
        <f t="shared" ca="1" si="187"/>
        <v>0</v>
      </c>
      <c r="BG186" s="186">
        <f t="shared" ca="1" si="187"/>
        <v>0</v>
      </c>
      <c r="BH186" s="186">
        <f t="shared" ca="1" si="187"/>
        <v>0</v>
      </c>
      <c r="BI186" s="186">
        <f t="shared" ca="1" si="187"/>
        <v>0</v>
      </c>
      <c r="BJ186" s="186">
        <f t="shared" ca="1" si="187"/>
        <v>0</v>
      </c>
      <c r="BK186" s="186">
        <f t="shared" ca="1" si="187"/>
        <v>0</v>
      </c>
      <c r="BL186" s="186">
        <f t="shared" ca="1" si="187"/>
        <v>0</v>
      </c>
      <c r="BM186" s="186">
        <f t="shared" ca="1" si="187"/>
        <v>0</v>
      </c>
      <c r="BN186" s="186">
        <f t="shared" ca="1" si="187"/>
        <v>0</v>
      </c>
      <c r="BO186" s="186">
        <f t="shared" ca="1" si="187"/>
        <v>0</v>
      </c>
      <c r="BP186" s="186">
        <f t="shared" ca="1" si="187"/>
        <v>0</v>
      </c>
      <c r="BQ186" s="186">
        <f t="shared" ca="1" si="187"/>
        <v>0</v>
      </c>
      <c r="BR186" s="186">
        <f t="shared" ca="1" si="187"/>
        <v>0</v>
      </c>
      <c r="BS186" s="186">
        <f t="shared" ca="1" si="187"/>
        <v>0</v>
      </c>
      <c r="BT186" s="186">
        <f t="shared" ca="1" si="187"/>
        <v>0</v>
      </c>
      <c r="BU186" s="186">
        <f t="shared" ca="1" si="187"/>
        <v>0</v>
      </c>
      <c r="BV186" s="186">
        <f t="shared" ca="1" si="187"/>
        <v>0</v>
      </c>
      <c r="BW186" s="186">
        <f t="shared" ref="BW186:DB186" ca="1" si="188">BW168-BW184</f>
        <v>0</v>
      </c>
      <c r="BX186" s="186">
        <f t="shared" ca="1" si="188"/>
        <v>0</v>
      </c>
      <c r="BY186" s="186">
        <f t="shared" ca="1" si="188"/>
        <v>0</v>
      </c>
      <c r="BZ186" s="186">
        <f t="shared" ca="1" si="188"/>
        <v>0</v>
      </c>
      <c r="CA186" s="186">
        <f t="shared" ca="1" si="188"/>
        <v>0</v>
      </c>
      <c r="CB186" s="186">
        <f t="shared" ca="1" si="188"/>
        <v>0</v>
      </c>
      <c r="CC186" s="186">
        <f t="shared" ca="1" si="188"/>
        <v>0</v>
      </c>
      <c r="CD186" s="186">
        <f t="shared" ca="1" si="188"/>
        <v>0</v>
      </c>
      <c r="CE186" s="186">
        <f t="shared" ca="1" si="188"/>
        <v>0</v>
      </c>
      <c r="CF186" s="186">
        <f t="shared" ca="1" si="188"/>
        <v>0</v>
      </c>
      <c r="CG186" s="186">
        <f t="shared" ca="1" si="188"/>
        <v>0</v>
      </c>
      <c r="CH186" s="186">
        <f t="shared" ca="1" si="188"/>
        <v>0</v>
      </c>
      <c r="CI186" s="186">
        <f t="shared" ca="1" si="188"/>
        <v>0</v>
      </c>
      <c r="CJ186" s="186">
        <f t="shared" ca="1" si="188"/>
        <v>0</v>
      </c>
      <c r="CK186" s="186">
        <f t="shared" ca="1" si="188"/>
        <v>0</v>
      </c>
      <c r="CL186" s="186">
        <f t="shared" ca="1" si="188"/>
        <v>0</v>
      </c>
      <c r="CM186" s="186">
        <f t="shared" ca="1" si="188"/>
        <v>0</v>
      </c>
      <c r="CN186" s="186">
        <f t="shared" ca="1" si="188"/>
        <v>0</v>
      </c>
      <c r="CO186" s="186">
        <f t="shared" ca="1" si="188"/>
        <v>0</v>
      </c>
      <c r="CP186" s="186">
        <f t="shared" ca="1" si="188"/>
        <v>0</v>
      </c>
      <c r="CQ186" s="186">
        <f t="shared" ca="1" si="188"/>
        <v>0</v>
      </c>
      <c r="CR186" s="186">
        <f t="shared" ca="1" si="188"/>
        <v>0</v>
      </c>
      <c r="CS186" s="186">
        <f t="shared" ca="1" si="188"/>
        <v>0</v>
      </c>
      <c r="CT186" s="186">
        <f t="shared" ca="1" si="188"/>
        <v>0</v>
      </c>
      <c r="CU186" s="186">
        <f t="shared" ca="1" si="188"/>
        <v>0</v>
      </c>
      <c r="CV186" s="186">
        <f t="shared" ca="1" si="188"/>
        <v>0</v>
      </c>
      <c r="CW186" s="186">
        <f t="shared" ca="1" si="188"/>
        <v>0</v>
      </c>
      <c r="CX186" s="186">
        <f t="shared" ca="1" si="188"/>
        <v>0</v>
      </c>
      <c r="CY186" s="186">
        <f t="shared" ca="1" si="188"/>
        <v>0</v>
      </c>
      <c r="CZ186" s="186">
        <f t="shared" ca="1" si="188"/>
        <v>0</v>
      </c>
      <c r="DA186" s="186">
        <f t="shared" ca="1" si="188"/>
        <v>0</v>
      </c>
      <c r="DB186" s="186">
        <f t="shared" ca="1" si="188"/>
        <v>0</v>
      </c>
      <c r="DC186" s="186">
        <f t="shared" ref="DC186:DU186" ca="1" si="189">DC168-DC184</f>
        <v>0</v>
      </c>
      <c r="DD186" s="186">
        <f t="shared" ca="1" si="189"/>
        <v>0</v>
      </c>
      <c r="DE186" s="186">
        <f t="shared" ca="1" si="189"/>
        <v>0</v>
      </c>
      <c r="DF186" s="186">
        <f t="shared" ca="1" si="189"/>
        <v>0</v>
      </c>
      <c r="DG186" s="186">
        <f t="shared" ca="1" si="189"/>
        <v>0</v>
      </c>
      <c r="DH186" s="186">
        <f t="shared" ca="1" si="189"/>
        <v>0</v>
      </c>
      <c r="DI186" s="186">
        <f t="shared" ca="1" si="189"/>
        <v>0</v>
      </c>
      <c r="DJ186" s="186">
        <f t="shared" ca="1" si="189"/>
        <v>0</v>
      </c>
      <c r="DK186" s="186">
        <f t="shared" ca="1" si="189"/>
        <v>0</v>
      </c>
      <c r="DL186" s="186">
        <f t="shared" ca="1" si="189"/>
        <v>0</v>
      </c>
      <c r="DM186" s="186">
        <f t="shared" ca="1" si="189"/>
        <v>0</v>
      </c>
      <c r="DN186" s="186">
        <f t="shared" ca="1" si="189"/>
        <v>0</v>
      </c>
      <c r="DO186" s="186">
        <f t="shared" ca="1" si="189"/>
        <v>0</v>
      </c>
      <c r="DP186" s="186">
        <f t="shared" ca="1" si="189"/>
        <v>0</v>
      </c>
      <c r="DQ186" s="186">
        <f t="shared" ca="1" si="189"/>
        <v>0</v>
      </c>
      <c r="DR186" s="186">
        <f t="shared" ca="1" si="189"/>
        <v>0</v>
      </c>
      <c r="DS186" s="186">
        <f t="shared" ca="1" si="189"/>
        <v>0</v>
      </c>
      <c r="DT186" s="186">
        <f t="shared" ca="1" si="189"/>
        <v>0</v>
      </c>
      <c r="DU186" s="186">
        <f t="shared" ca="1" si="189"/>
        <v>0</v>
      </c>
    </row>
    <row r="187" spans="1:125" x14ac:dyDescent="0.3">
      <c r="K187" s="181"/>
      <c r="L187" s="181"/>
      <c r="M187" s="181"/>
      <c r="N187" s="181"/>
      <c r="O187" s="181"/>
      <c r="P187" s="181"/>
      <c r="Q187" s="181"/>
      <c r="R187" s="181"/>
      <c r="S187" s="181"/>
      <c r="T187" s="181"/>
      <c r="U187" s="181"/>
      <c r="V187" s="181"/>
      <c r="W187" s="181"/>
      <c r="X187" s="181"/>
      <c r="Y187" s="181"/>
      <c r="Z187" s="181"/>
      <c r="AA187" s="181"/>
      <c r="AB187" s="181"/>
      <c r="AC187" s="181"/>
      <c r="AD187" s="181"/>
      <c r="AE187" s="181"/>
      <c r="AF187" s="181"/>
      <c r="AG187" s="181"/>
      <c r="AH187" s="181"/>
      <c r="AI187" s="181"/>
      <c r="AJ187" s="181"/>
      <c r="AK187" s="181"/>
      <c r="AL187" s="181"/>
      <c r="AM187" s="181"/>
      <c r="AN187" s="181"/>
      <c r="AO187" s="181"/>
      <c r="AP187" s="181"/>
      <c r="AQ187" s="181"/>
      <c r="AR187" s="181"/>
      <c r="AS187" s="181"/>
      <c r="AT187" s="181"/>
      <c r="AU187" s="181"/>
      <c r="AV187" s="181"/>
      <c r="AW187" s="181"/>
      <c r="AX187" s="181"/>
      <c r="AZ187" s="181"/>
      <c r="BA187" s="181"/>
      <c r="BB187" s="181"/>
      <c r="BC187" s="181"/>
      <c r="BD187" s="181"/>
      <c r="BE187" s="181"/>
      <c r="BF187" s="181"/>
      <c r="BG187" s="181"/>
      <c r="BH187" s="181"/>
      <c r="BI187" s="181"/>
      <c r="BJ187" s="181"/>
      <c r="BK187" s="181"/>
      <c r="BL187" s="181"/>
      <c r="BM187" s="181"/>
      <c r="BN187" s="181"/>
      <c r="BO187" s="181"/>
      <c r="BP187" s="181"/>
      <c r="BQ187" s="181"/>
      <c r="BR187" s="181"/>
      <c r="BS187" s="181"/>
      <c r="BT187" s="181"/>
      <c r="BU187" s="181"/>
      <c r="BV187" s="181"/>
      <c r="BW187" s="181"/>
      <c r="BX187" s="181"/>
      <c r="BY187" s="181"/>
      <c r="BZ187" s="181"/>
      <c r="CA187" s="181"/>
      <c r="CB187" s="181"/>
      <c r="CC187" s="181"/>
      <c r="CD187" s="181"/>
      <c r="CE187" s="181"/>
      <c r="CF187" s="181"/>
      <c r="CG187" s="181"/>
      <c r="CH187" s="181"/>
      <c r="CI187" s="181"/>
      <c r="CJ187" s="181"/>
      <c r="CK187" s="181"/>
      <c r="CL187" s="181"/>
      <c r="CM187" s="181"/>
      <c r="CN187" s="181"/>
      <c r="CO187" s="181"/>
      <c r="CP187" s="181"/>
      <c r="CQ187" s="181"/>
      <c r="CR187" s="181"/>
      <c r="CS187" s="181"/>
      <c r="CT187" s="181"/>
      <c r="CU187" s="181"/>
      <c r="CV187" s="181"/>
      <c r="CW187" s="181"/>
      <c r="CX187" s="181"/>
      <c r="CY187" s="181"/>
      <c r="CZ187" s="181"/>
      <c r="DA187" s="181"/>
      <c r="DB187" s="181"/>
      <c r="DC187" s="181"/>
      <c r="DD187" s="181"/>
      <c r="DE187" s="181"/>
      <c r="DF187" s="181"/>
      <c r="DG187" s="181"/>
      <c r="DH187" s="181"/>
      <c r="DI187" s="181"/>
      <c r="DJ187" s="181"/>
      <c r="DK187" s="181"/>
      <c r="DL187" s="181"/>
      <c r="DM187" s="181"/>
      <c r="DN187" s="181"/>
      <c r="DO187" s="181"/>
      <c r="DP187" s="181"/>
      <c r="DQ187" s="181"/>
      <c r="DR187" s="181"/>
      <c r="DS187" s="181"/>
      <c r="DT187" s="181"/>
      <c r="DU187" s="181"/>
    </row>
    <row r="188" spans="1:125" x14ac:dyDescent="0.3">
      <c r="D188" s="141" t="s">
        <v>802</v>
      </c>
      <c r="K188" s="181"/>
      <c r="L188" s="181"/>
      <c r="M188" s="181"/>
      <c r="N188" s="181"/>
      <c r="O188" s="181"/>
      <c r="P188" s="181"/>
      <c r="Q188" s="181"/>
      <c r="R188" s="181"/>
      <c r="S188" s="181"/>
      <c r="T188" s="181"/>
      <c r="U188" s="181"/>
      <c r="V188" s="181"/>
      <c r="W188" s="181"/>
      <c r="X188" s="181"/>
      <c r="Y188" s="181"/>
      <c r="Z188" s="181"/>
      <c r="AA188" s="181"/>
      <c r="AB188" s="181"/>
      <c r="AC188" s="181"/>
      <c r="AD188" s="181"/>
      <c r="AE188" s="181"/>
      <c r="AF188" s="181"/>
      <c r="AG188" s="181"/>
      <c r="AH188" s="181"/>
      <c r="AI188" s="181"/>
      <c r="AJ188" s="181"/>
      <c r="AK188" s="181"/>
      <c r="AL188" s="181"/>
      <c r="AM188" s="181"/>
      <c r="AN188" s="181"/>
      <c r="AO188" s="181"/>
      <c r="AP188" s="181"/>
      <c r="AQ188" s="181"/>
      <c r="AR188" s="181"/>
      <c r="AS188" s="181"/>
      <c r="AT188" s="181"/>
      <c r="AU188" s="181"/>
      <c r="AV188" s="181"/>
      <c r="AW188" s="181"/>
      <c r="AX188" s="181"/>
      <c r="AZ188" s="181"/>
      <c r="BA188" s="181"/>
      <c r="BB188" s="181"/>
      <c r="BC188" s="181"/>
      <c r="BD188" s="181"/>
      <c r="BE188" s="181"/>
      <c r="BF188" s="181"/>
      <c r="BG188" s="181"/>
      <c r="BH188" s="181"/>
      <c r="BI188" s="181"/>
      <c r="BJ188" s="181"/>
      <c r="BK188" s="181"/>
      <c r="BL188" s="181"/>
      <c r="BM188" s="181"/>
      <c r="BN188" s="181"/>
      <c r="BO188" s="181"/>
      <c r="BP188" s="181"/>
      <c r="BQ188" s="181"/>
      <c r="BR188" s="181"/>
      <c r="BS188" s="181"/>
      <c r="BT188" s="181"/>
      <c r="BU188" s="181"/>
      <c r="BV188" s="181"/>
      <c r="BW188" s="181"/>
      <c r="BX188" s="181"/>
      <c r="BY188" s="181"/>
      <c r="BZ188" s="181"/>
      <c r="CA188" s="181"/>
      <c r="CB188" s="181"/>
      <c r="CC188" s="181"/>
      <c r="CD188" s="181"/>
      <c r="CE188" s="181"/>
      <c r="CF188" s="181"/>
      <c r="CG188" s="181"/>
      <c r="CH188" s="181"/>
      <c r="CI188" s="181"/>
      <c r="CJ188" s="181"/>
      <c r="CK188" s="181"/>
      <c r="CL188" s="181"/>
      <c r="CM188" s="181"/>
      <c r="CN188" s="181"/>
      <c r="CO188" s="181"/>
      <c r="CP188" s="181"/>
      <c r="CQ188" s="181"/>
      <c r="CR188" s="181"/>
      <c r="CS188" s="181"/>
      <c r="CT188" s="181"/>
      <c r="CU188" s="181"/>
      <c r="CV188" s="181"/>
      <c r="CW188" s="181"/>
      <c r="CX188" s="181"/>
      <c r="CY188" s="181"/>
      <c r="CZ188" s="181"/>
      <c r="DA188" s="181"/>
      <c r="DB188" s="181"/>
      <c r="DC188" s="181"/>
      <c r="DD188" s="181"/>
      <c r="DE188" s="181"/>
      <c r="DF188" s="181"/>
      <c r="DG188" s="181"/>
      <c r="DH188" s="181"/>
      <c r="DI188" s="181"/>
      <c r="DJ188" s="181"/>
      <c r="DK188" s="181"/>
      <c r="DL188" s="181"/>
      <c r="DM188" s="181"/>
      <c r="DN188" s="181"/>
      <c r="DO188" s="181"/>
      <c r="DP188" s="181"/>
      <c r="DQ188" s="181"/>
      <c r="DR188" s="181"/>
      <c r="DS188" s="181"/>
      <c r="DT188" s="181"/>
      <c r="DU188" s="181"/>
    </row>
    <row r="189" spans="1:125" x14ac:dyDescent="0.3">
      <c r="D189" s="141" t="s">
        <v>386</v>
      </c>
      <c r="E189" s="127" t="s">
        <v>369</v>
      </c>
      <c r="F189" s="68">
        <f ca="1">K141</f>
        <v>0</v>
      </c>
      <c r="K189" s="181">
        <f ca="1">$F$189</f>
        <v>0</v>
      </c>
      <c r="L189" s="181">
        <f t="shared" ref="L189:BW189" ca="1" si="190">$F$189</f>
        <v>0</v>
      </c>
      <c r="M189" s="181">
        <f t="shared" ca="1" si="190"/>
        <v>0</v>
      </c>
      <c r="N189" s="181">
        <f t="shared" ca="1" si="190"/>
        <v>0</v>
      </c>
      <c r="O189" s="181">
        <f t="shared" ca="1" si="190"/>
        <v>0</v>
      </c>
      <c r="P189" s="181">
        <f t="shared" ca="1" si="190"/>
        <v>0</v>
      </c>
      <c r="Q189" s="181">
        <f t="shared" ca="1" si="190"/>
        <v>0</v>
      </c>
      <c r="R189" s="181">
        <f t="shared" ca="1" si="190"/>
        <v>0</v>
      </c>
      <c r="S189" s="181">
        <f t="shared" ca="1" si="190"/>
        <v>0</v>
      </c>
      <c r="T189" s="181">
        <f t="shared" ca="1" si="190"/>
        <v>0</v>
      </c>
      <c r="U189" s="181">
        <f t="shared" ca="1" si="190"/>
        <v>0</v>
      </c>
      <c r="V189" s="181">
        <f t="shared" ca="1" si="190"/>
        <v>0</v>
      </c>
      <c r="W189" s="181">
        <f t="shared" ca="1" si="190"/>
        <v>0</v>
      </c>
      <c r="X189" s="181">
        <f t="shared" ca="1" si="190"/>
        <v>0</v>
      </c>
      <c r="Y189" s="181">
        <f t="shared" ca="1" si="190"/>
        <v>0</v>
      </c>
      <c r="Z189" s="181">
        <f t="shared" ca="1" si="190"/>
        <v>0</v>
      </c>
      <c r="AA189" s="181">
        <f t="shared" ca="1" si="190"/>
        <v>0</v>
      </c>
      <c r="AB189" s="181">
        <f t="shared" ca="1" si="190"/>
        <v>0</v>
      </c>
      <c r="AC189" s="181">
        <f t="shared" ca="1" si="190"/>
        <v>0</v>
      </c>
      <c r="AD189" s="181">
        <f t="shared" ca="1" si="190"/>
        <v>0</v>
      </c>
      <c r="AE189" s="181">
        <f t="shared" ca="1" si="190"/>
        <v>0</v>
      </c>
      <c r="AF189" s="181">
        <f t="shared" ca="1" si="190"/>
        <v>0</v>
      </c>
      <c r="AG189" s="181">
        <f t="shared" ca="1" si="190"/>
        <v>0</v>
      </c>
      <c r="AH189" s="181">
        <f t="shared" ca="1" si="190"/>
        <v>0</v>
      </c>
      <c r="AI189" s="181">
        <f t="shared" ca="1" si="190"/>
        <v>0</v>
      </c>
      <c r="AJ189" s="181">
        <f t="shared" ca="1" si="190"/>
        <v>0</v>
      </c>
      <c r="AK189" s="181">
        <f t="shared" ca="1" si="190"/>
        <v>0</v>
      </c>
      <c r="AL189" s="181">
        <f t="shared" ca="1" si="190"/>
        <v>0</v>
      </c>
      <c r="AM189" s="181">
        <f t="shared" ca="1" si="190"/>
        <v>0</v>
      </c>
      <c r="AN189" s="181">
        <f t="shared" ca="1" si="190"/>
        <v>0</v>
      </c>
      <c r="AO189" s="181">
        <f t="shared" ca="1" si="190"/>
        <v>0</v>
      </c>
      <c r="AP189" s="181">
        <f t="shared" ca="1" si="190"/>
        <v>0</v>
      </c>
      <c r="AQ189" s="181">
        <f t="shared" ca="1" si="190"/>
        <v>0</v>
      </c>
      <c r="AR189" s="181">
        <f t="shared" ca="1" si="190"/>
        <v>0</v>
      </c>
      <c r="AS189" s="181">
        <f t="shared" ca="1" si="190"/>
        <v>0</v>
      </c>
      <c r="AT189" s="181">
        <f t="shared" ca="1" si="190"/>
        <v>0</v>
      </c>
      <c r="AU189" s="181">
        <f t="shared" ca="1" si="190"/>
        <v>0</v>
      </c>
      <c r="AV189" s="181">
        <f t="shared" ca="1" si="190"/>
        <v>0</v>
      </c>
      <c r="AW189" s="181">
        <f t="shared" ca="1" si="190"/>
        <v>0</v>
      </c>
      <c r="AX189" s="181">
        <f t="shared" ca="1" si="190"/>
        <v>0</v>
      </c>
      <c r="AY189" s="198">
        <f t="shared" ca="1" si="190"/>
        <v>0</v>
      </c>
      <c r="AZ189" s="181">
        <f t="shared" ca="1" si="190"/>
        <v>0</v>
      </c>
      <c r="BA189" s="181">
        <f t="shared" ca="1" si="190"/>
        <v>0</v>
      </c>
      <c r="BB189" s="181">
        <f t="shared" ca="1" si="190"/>
        <v>0</v>
      </c>
      <c r="BC189" s="181">
        <f t="shared" ca="1" si="190"/>
        <v>0</v>
      </c>
      <c r="BD189" s="181">
        <f t="shared" ca="1" si="190"/>
        <v>0</v>
      </c>
      <c r="BE189" s="181">
        <f t="shared" ca="1" si="190"/>
        <v>0</v>
      </c>
      <c r="BF189" s="181">
        <f t="shared" ca="1" si="190"/>
        <v>0</v>
      </c>
      <c r="BG189" s="181">
        <f t="shared" ca="1" si="190"/>
        <v>0</v>
      </c>
      <c r="BH189" s="181">
        <f t="shared" ca="1" si="190"/>
        <v>0</v>
      </c>
      <c r="BI189" s="181">
        <f t="shared" ca="1" si="190"/>
        <v>0</v>
      </c>
      <c r="BJ189" s="181">
        <f t="shared" ca="1" si="190"/>
        <v>0</v>
      </c>
      <c r="BK189" s="181">
        <f t="shared" ca="1" si="190"/>
        <v>0</v>
      </c>
      <c r="BL189" s="181">
        <f t="shared" ca="1" si="190"/>
        <v>0</v>
      </c>
      <c r="BM189" s="181">
        <f t="shared" ca="1" si="190"/>
        <v>0</v>
      </c>
      <c r="BN189" s="181">
        <f t="shared" ca="1" si="190"/>
        <v>0</v>
      </c>
      <c r="BO189" s="181">
        <f t="shared" ca="1" si="190"/>
        <v>0</v>
      </c>
      <c r="BP189" s="181">
        <f t="shared" ca="1" si="190"/>
        <v>0</v>
      </c>
      <c r="BQ189" s="181">
        <f t="shared" ca="1" si="190"/>
        <v>0</v>
      </c>
      <c r="BR189" s="181">
        <f t="shared" ca="1" si="190"/>
        <v>0</v>
      </c>
      <c r="BS189" s="181">
        <f t="shared" ca="1" si="190"/>
        <v>0</v>
      </c>
      <c r="BT189" s="181">
        <f t="shared" ca="1" si="190"/>
        <v>0</v>
      </c>
      <c r="BU189" s="181">
        <f t="shared" ca="1" si="190"/>
        <v>0</v>
      </c>
      <c r="BV189" s="181">
        <f t="shared" ca="1" si="190"/>
        <v>0</v>
      </c>
      <c r="BW189" s="181">
        <f t="shared" ca="1" si="190"/>
        <v>0</v>
      </c>
      <c r="BX189" s="181">
        <f t="shared" ref="BX189:DU189" ca="1" si="191">$F$189</f>
        <v>0</v>
      </c>
      <c r="BY189" s="181">
        <f t="shared" ca="1" si="191"/>
        <v>0</v>
      </c>
      <c r="BZ189" s="181">
        <f t="shared" ca="1" si="191"/>
        <v>0</v>
      </c>
      <c r="CA189" s="181">
        <f t="shared" ca="1" si="191"/>
        <v>0</v>
      </c>
      <c r="CB189" s="181">
        <f t="shared" ca="1" si="191"/>
        <v>0</v>
      </c>
      <c r="CC189" s="181">
        <f t="shared" ca="1" si="191"/>
        <v>0</v>
      </c>
      <c r="CD189" s="181">
        <f t="shared" ca="1" si="191"/>
        <v>0</v>
      </c>
      <c r="CE189" s="181">
        <f t="shared" ca="1" si="191"/>
        <v>0</v>
      </c>
      <c r="CF189" s="181">
        <f t="shared" ca="1" si="191"/>
        <v>0</v>
      </c>
      <c r="CG189" s="181">
        <f t="shared" ca="1" si="191"/>
        <v>0</v>
      </c>
      <c r="CH189" s="181">
        <f t="shared" ca="1" si="191"/>
        <v>0</v>
      </c>
      <c r="CI189" s="181">
        <f t="shared" ca="1" si="191"/>
        <v>0</v>
      </c>
      <c r="CJ189" s="181">
        <f t="shared" ca="1" si="191"/>
        <v>0</v>
      </c>
      <c r="CK189" s="181">
        <f t="shared" ca="1" si="191"/>
        <v>0</v>
      </c>
      <c r="CL189" s="181">
        <f t="shared" ca="1" si="191"/>
        <v>0</v>
      </c>
      <c r="CM189" s="181">
        <f t="shared" ca="1" si="191"/>
        <v>0</v>
      </c>
      <c r="CN189" s="181">
        <f t="shared" ca="1" si="191"/>
        <v>0</v>
      </c>
      <c r="CO189" s="181">
        <f t="shared" ca="1" si="191"/>
        <v>0</v>
      </c>
      <c r="CP189" s="181">
        <f t="shared" ca="1" si="191"/>
        <v>0</v>
      </c>
      <c r="CQ189" s="181">
        <f t="shared" ca="1" si="191"/>
        <v>0</v>
      </c>
      <c r="CR189" s="181">
        <f t="shared" ca="1" si="191"/>
        <v>0</v>
      </c>
      <c r="CS189" s="181">
        <f t="shared" ca="1" si="191"/>
        <v>0</v>
      </c>
      <c r="CT189" s="181">
        <f t="shared" ca="1" si="191"/>
        <v>0</v>
      </c>
      <c r="CU189" s="181">
        <f t="shared" ca="1" si="191"/>
        <v>0</v>
      </c>
      <c r="CV189" s="181">
        <f t="shared" ca="1" si="191"/>
        <v>0</v>
      </c>
      <c r="CW189" s="181">
        <f t="shared" ca="1" si="191"/>
        <v>0</v>
      </c>
      <c r="CX189" s="181">
        <f t="shared" ca="1" si="191"/>
        <v>0</v>
      </c>
      <c r="CY189" s="181">
        <f t="shared" ca="1" si="191"/>
        <v>0</v>
      </c>
      <c r="CZ189" s="181">
        <f t="shared" ca="1" si="191"/>
        <v>0</v>
      </c>
      <c r="DA189" s="181">
        <f t="shared" ca="1" si="191"/>
        <v>0</v>
      </c>
      <c r="DB189" s="181">
        <f t="shared" ca="1" si="191"/>
        <v>0</v>
      </c>
      <c r="DC189" s="181">
        <f t="shared" ca="1" si="191"/>
        <v>0</v>
      </c>
      <c r="DD189" s="181">
        <f t="shared" ca="1" si="191"/>
        <v>0</v>
      </c>
      <c r="DE189" s="181">
        <f t="shared" ca="1" si="191"/>
        <v>0</v>
      </c>
      <c r="DF189" s="181">
        <f t="shared" ca="1" si="191"/>
        <v>0</v>
      </c>
      <c r="DG189" s="181">
        <f t="shared" ca="1" si="191"/>
        <v>0</v>
      </c>
      <c r="DH189" s="181">
        <f t="shared" ca="1" si="191"/>
        <v>0</v>
      </c>
      <c r="DI189" s="181">
        <f t="shared" ca="1" si="191"/>
        <v>0</v>
      </c>
      <c r="DJ189" s="181">
        <f t="shared" ca="1" si="191"/>
        <v>0</v>
      </c>
      <c r="DK189" s="181">
        <f t="shared" ca="1" si="191"/>
        <v>0</v>
      </c>
      <c r="DL189" s="181">
        <f t="shared" ca="1" si="191"/>
        <v>0</v>
      </c>
      <c r="DM189" s="181">
        <f t="shared" ca="1" si="191"/>
        <v>0</v>
      </c>
      <c r="DN189" s="181">
        <f t="shared" ca="1" si="191"/>
        <v>0</v>
      </c>
      <c r="DO189" s="181">
        <f t="shared" ca="1" si="191"/>
        <v>0</v>
      </c>
      <c r="DP189" s="181">
        <f t="shared" ca="1" si="191"/>
        <v>0</v>
      </c>
      <c r="DQ189" s="181">
        <f t="shared" ca="1" si="191"/>
        <v>0</v>
      </c>
      <c r="DR189" s="181">
        <f t="shared" ca="1" si="191"/>
        <v>0</v>
      </c>
      <c r="DS189" s="181">
        <f t="shared" ca="1" si="191"/>
        <v>0</v>
      </c>
      <c r="DT189" s="181">
        <f t="shared" ca="1" si="191"/>
        <v>0</v>
      </c>
      <c r="DU189" s="181">
        <f t="shared" ca="1" si="191"/>
        <v>0</v>
      </c>
    </row>
    <row r="190" spans="1:125" x14ac:dyDescent="0.3">
      <c r="D190" s="141" t="s">
        <v>803</v>
      </c>
      <c r="K190" s="181">
        <f>K193</f>
        <v>0</v>
      </c>
      <c r="L190" s="181">
        <f t="shared" ref="L190:BW190" ca="1" si="192">L193</f>
        <v>0</v>
      </c>
      <c r="M190" s="181">
        <f t="shared" ca="1" si="192"/>
        <v>0</v>
      </c>
      <c r="N190" s="181">
        <f t="shared" ca="1" si="192"/>
        <v>0</v>
      </c>
      <c r="O190" s="181">
        <f t="shared" ca="1" si="192"/>
        <v>0</v>
      </c>
      <c r="P190" s="181">
        <f t="shared" ca="1" si="192"/>
        <v>0</v>
      </c>
      <c r="Q190" s="181">
        <f t="shared" ca="1" si="192"/>
        <v>0</v>
      </c>
      <c r="R190" s="181">
        <f t="shared" ca="1" si="192"/>
        <v>0</v>
      </c>
      <c r="S190" s="181">
        <f t="shared" ca="1" si="192"/>
        <v>0</v>
      </c>
      <c r="T190" s="181">
        <f t="shared" ca="1" si="192"/>
        <v>0</v>
      </c>
      <c r="U190" s="181">
        <f t="shared" ca="1" si="192"/>
        <v>0</v>
      </c>
      <c r="V190" s="181">
        <f t="shared" ca="1" si="192"/>
        <v>0</v>
      </c>
      <c r="W190" s="181">
        <f t="shared" ca="1" si="192"/>
        <v>0</v>
      </c>
      <c r="X190" s="181">
        <f t="shared" ca="1" si="192"/>
        <v>0</v>
      </c>
      <c r="Y190" s="181">
        <f t="shared" ca="1" si="192"/>
        <v>0</v>
      </c>
      <c r="Z190" s="181">
        <f t="shared" ca="1" si="192"/>
        <v>0</v>
      </c>
      <c r="AA190" s="181">
        <f t="shared" ca="1" si="192"/>
        <v>0</v>
      </c>
      <c r="AB190" s="181">
        <f t="shared" ca="1" si="192"/>
        <v>0</v>
      </c>
      <c r="AC190" s="181">
        <f t="shared" ca="1" si="192"/>
        <v>0</v>
      </c>
      <c r="AD190" s="181">
        <f t="shared" ca="1" si="192"/>
        <v>0</v>
      </c>
      <c r="AE190" s="181">
        <f t="shared" ca="1" si="192"/>
        <v>0</v>
      </c>
      <c r="AF190" s="181">
        <f t="shared" ca="1" si="192"/>
        <v>0</v>
      </c>
      <c r="AG190" s="181">
        <f t="shared" ca="1" si="192"/>
        <v>0</v>
      </c>
      <c r="AH190" s="181">
        <f t="shared" ca="1" si="192"/>
        <v>0</v>
      </c>
      <c r="AI190" s="181">
        <f t="shared" ca="1" si="192"/>
        <v>0</v>
      </c>
      <c r="AJ190" s="181">
        <f t="shared" ca="1" si="192"/>
        <v>0</v>
      </c>
      <c r="AK190" s="181">
        <f t="shared" ca="1" si="192"/>
        <v>0</v>
      </c>
      <c r="AL190" s="181">
        <f t="shared" ca="1" si="192"/>
        <v>0</v>
      </c>
      <c r="AM190" s="181">
        <f t="shared" ca="1" si="192"/>
        <v>0</v>
      </c>
      <c r="AN190" s="181">
        <f t="shared" ca="1" si="192"/>
        <v>0</v>
      </c>
      <c r="AO190" s="181">
        <f t="shared" ca="1" si="192"/>
        <v>0</v>
      </c>
      <c r="AP190" s="181">
        <f t="shared" ca="1" si="192"/>
        <v>0</v>
      </c>
      <c r="AQ190" s="181">
        <f t="shared" ca="1" si="192"/>
        <v>0</v>
      </c>
      <c r="AR190" s="181">
        <f t="shared" ca="1" si="192"/>
        <v>0</v>
      </c>
      <c r="AS190" s="181">
        <f t="shared" ca="1" si="192"/>
        <v>0</v>
      </c>
      <c r="AT190" s="181">
        <f t="shared" ca="1" si="192"/>
        <v>0</v>
      </c>
      <c r="AU190" s="181">
        <f t="shared" ca="1" si="192"/>
        <v>0</v>
      </c>
      <c r="AV190" s="181">
        <f t="shared" ca="1" si="192"/>
        <v>0</v>
      </c>
      <c r="AW190" s="181">
        <f t="shared" ca="1" si="192"/>
        <v>0</v>
      </c>
      <c r="AX190" s="181">
        <f t="shared" ca="1" si="192"/>
        <v>0</v>
      </c>
      <c r="AY190" s="198">
        <f t="shared" ca="1" si="192"/>
        <v>0</v>
      </c>
      <c r="AZ190" s="181">
        <f t="shared" ca="1" si="192"/>
        <v>0</v>
      </c>
      <c r="BA190" s="181">
        <f t="shared" ca="1" si="192"/>
        <v>0</v>
      </c>
      <c r="BB190" s="181">
        <f t="shared" ca="1" si="192"/>
        <v>0</v>
      </c>
      <c r="BC190" s="181">
        <f t="shared" ca="1" si="192"/>
        <v>0</v>
      </c>
      <c r="BD190" s="181">
        <f t="shared" ca="1" si="192"/>
        <v>0</v>
      </c>
      <c r="BE190" s="181">
        <f t="shared" ca="1" si="192"/>
        <v>0</v>
      </c>
      <c r="BF190" s="181">
        <f t="shared" ca="1" si="192"/>
        <v>0</v>
      </c>
      <c r="BG190" s="181">
        <f t="shared" ca="1" si="192"/>
        <v>0</v>
      </c>
      <c r="BH190" s="181">
        <f t="shared" ca="1" si="192"/>
        <v>0</v>
      </c>
      <c r="BI190" s="181">
        <f t="shared" ca="1" si="192"/>
        <v>0</v>
      </c>
      <c r="BJ190" s="181">
        <f t="shared" ca="1" si="192"/>
        <v>0</v>
      </c>
      <c r="BK190" s="181">
        <f t="shared" ca="1" si="192"/>
        <v>0</v>
      </c>
      <c r="BL190" s="181">
        <f t="shared" ca="1" si="192"/>
        <v>0</v>
      </c>
      <c r="BM190" s="181">
        <f t="shared" ca="1" si="192"/>
        <v>0</v>
      </c>
      <c r="BN190" s="181">
        <f t="shared" ca="1" si="192"/>
        <v>0</v>
      </c>
      <c r="BO190" s="181">
        <f t="shared" ca="1" si="192"/>
        <v>0</v>
      </c>
      <c r="BP190" s="181">
        <f t="shared" ca="1" si="192"/>
        <v>0</v>
      </c>
      <c r="BQ190" s="181">
        <f t="shared" ca="1" si="192"/>
        <v>0</v>
      </c>
      <c r="BR190" s="181">
        <f t="shared" ca="1" si="192"/>
        <v>0</v>
      </c>
      <c r="BS190" s="181">
        <f t="shared" ca="1" si="192"/>
        <v>0</v>
      </c>
      <c r="BT190" s="181">
        <f t="shared" ca="1" si="192"/>
        <v>0</v>
      </c>
      <c r="BU190" s="181">
        <f t="shared" ca="1" si="192"/>
        <v>0</v>
      </c>
      <c r="BV190" s="181">
        <f t="shared" ca="1" si="192"/>
        <v>0</v>
      </c>
      <c r="BW190" s="181">
        <f t="shared" ca="1" si="192"/>
        <v>0</v>
      </c>
      <c r="BX190" s="181">
        <f t="shared" ref="BX190:DU190" ca="1" si="193">BX193</f>
        <v>0</v>
      </c>
      <c r="BY190" s="181">
        <f t="shared" ca="1" si="193"/>
        <v>0</v>
      </c>
      <c r="BZ190" s="181">
        <f t="shared" ca="1" si="193"/>
        <v>0</v>
      </c>
      <c r="CA190" s="181">
        <f t="shared" ca="1" si="193"/>
        <v>0</v>
      </c>
      <c r="CB190" s="181">
        <f t="shared" ca="1" si="193"/>
        <v>0</v>
      </c>
      <c r="CC190" s="181">
        <f t="shared" ca="1" si="193"/>
        <v>0</v>
      </c>
      <c r="CD190" s="181">
        <f t="shared" ca="1" si="193"/>
        <v>0</v>
      </c>
      <c r="CE190" s="181">
        <f t="shared" ca="1" si="193"/>
        <v>0</v>
      </c>
      <c r="CF190" s="181">
        <f t="shared" ca="1" si="193"/>
        <v>0</v>
      </c>
      <c r="CG190" s="181">
        <f t="shared" ca="1" si="193"/>
        <v>0</v>
      </c>
      <c r="CH190" s="181">
        <f t="shared" ca="1" si="193"/>
        <v>0</v>
      </c>
      <c r="CI190" s="181">
        <f t="shared" ca="1" si="193"/>
        <v>0</v>
      </c>
      <c r="CJ190" s="181">
        <f t="shared" ca="1" si="193"/>
        <v>0</v>
      </c>
      <c r="CK190" s="181">
        <f t="shared" ca="1" si="193"/>
        <v>0</v>
      </c>
      <c r="CL190" s="181">
        <f t="shared" ca="1" si="193"/>
        <v>0</v>
      </c>
      <c r="CM190" s="181">
        <f t="shared" ca="1" si="193"/>
        <v>0</v>
      </c>
      <c r="CN190" s="181">
        <f t="shared" ca="1" si="193"/>
        <v>0</v>
      </c>
      <c r="CO190" s="181">
        <f t="shared" ca="1" si="193"/>
        <v>0</v>
      </c>
      <c r="CP190" s="181">
        <f t="shared" ca="1" si="193"/>
        <v>0</v>
      </c>
      <c r="CQ190" s="181">
        <f t="shared" ca="1" si="193"/>
        <v>0</v>
      </c>
      <c r="CR190" s="181">
        <f t="shared" ca="1" si="193"/>
        <v>0</v>
      </c>
      <c r="CS190" s="181">
        <f t="shared" ca="1" si="193"/>
        <v>0</v>
      </c>
      <c r="CT190" s="181">
        <f t="shared" ca="1" si="193"/>
        <v>0</v>
      </c>
      <c r="CU190" s="181">
        <f t="shared" ca="1" si="193"/>
        <v>0</v>
      </c>
      <c r="CV190" s="181">
        <f t="shared" ca="1" si="193"/>
        <v>0</v>
      </c>
      <c r="CW190" s="181">
        <f t="shared" ca="1" si="193"/>
        <v>0</v>
      </c>
      <c r="CX190" s="181">
        <f t="shared" ca="1" si="193"/>
        <v>0</v>
      </c>
      <c r="CY190" s="181">
        <f t="shared" ca="1" si="193"/>
        <v>0</v>
      </c>
      <c r="CZ190" s="181">
        <f t="shared" ca="1" si="193"/>
        <v>0</v>
      </c>
      <c r="DA190" s="181">
        <f t="shared" ca="1" si="193"/>
        <v>0</v>
      </c>
      <c r="DB190" s="181">
        <f t="shared" ca="1" si="193"/>
        <v>0</v>
      </c>
      <c r="DC190" s="181">
        <f t="shared" ca="1" si="193"/>
        <v>0</v>
      </c>
      <c r="DD190" s="181">
        <f t="shared" ca="1" si="193"/>
        <v>0</v>
      </c>
      <c r="DE190" s="181">
        <f t="shared" ca="1" si="193"/>
        <v>0</v>
      </c>
      <c r="DF190" s="181">
        <f t="shared" ca="1" si="193"/>
        <v>0</v>
      </c>
      <c r="DG190" s="181">
        <f t="shared" ca="1" si="193"/>
        <v>0</v>
      </c>
      <c r="DH190" s="181">
        <f t="shared" ca="1" si="193"/>
        <v>0</v>
      </c>
      <c r="DI190" s="181">
        <f t="shared" ca="1" si="193"/>
        <v>0</v>
      </c>
      <c r="DJ190" s="181">
        <f t="shared" ca="1" si="193"/>
        <v>0</v>
      </c>
      <c r="DK190" s="181">
        <f t="shared" ca="1" si="193"/>
        <v>0</v>
      </c>
      <c r="DL190" s="181">
        <f t="shared" ca="1" si="193"/>
        <v>0</v>
      </c>
      <c r="DM190" s="181">
        <f t="shared" ca="1" si="193"/>
        <v>0</v>
      </c>
      <c r="DN190" s="181">
        <f t="shared" ca="1" si="193"/>
        <v>0</v>
      </c>
      <c r="DO190" s="181">
        <f t="shared" ca="1" si="193"/>
        <v>0</v>
      </c>
      <c r="DP190" s="181">
        <f t="shared" ca="1" si="193"/>
        <v>0</v>
      </c>
      <c r="DQ190" s="181">
        <f t="shared" ca="1" si="193"/>
        <v>0</v>
      </c>
      <c r="DR190" s="181">
        <f t="shared" ca="1" si="193"/>
        <v>0</v>
      </c>
      <c r="DS190" s="181">
        <f t="shared" ca="1" si="193"/>
        <v>0</v>
      </c>
      <c r="DT190" s="181">
        <f t="shared" ca="1" si="193"/>
        <v>0</v>
      </c>
      <c r="DU190" s="181">
        <f t="shared" ca="1" si="193"/>
        <v>0</v>
      </c>
    </row>
    <row r="191" spans="1:125" x14ac:dyDescent="0.3">
      <c r="D191" s="141" t="s">
        <v>804</v>
      </c>
      <c r="K191" s="181">
        <f ca="1">K189-K190</f>
        <v>0</v>
      </c>
      <c r="L191" s="181">
        <f t="shared" ref="L191:BW191" ca="1" si="194">L189-L190</f>
        <v>0</v>
      </c>
      <c r="M191" s="181">
        <f t="shared" ca="1" si="194"/>
        <v>0</v>
      </c>
      <c r="N191" s="181">
        <f t="shared" ca="1" si="194"/>
        <v>0</v>
      </c>
      <c r="O191" s="181">
        <f t="shared" ca="1" si="194"/>
        <v>0</v>
      </c>
      <c r="P191" s="181">
        <f t="shared" ca="1" si="194"/>
        <v>0</v>
      </c>
      <c r="Q191" s="181">
        <f t="shared" ca="1" si="194"/>
        <v>0</v>
      </c>
      <c r="R191" s="181">
        <f t="shared" ca="1" si="194"/>
        <v>0</v>
      </c>
      <c r="S191" s="181">
        <f t="shared" ca="1" si="194"/>
        <v>0</v>
      </c>
      <c r="T191" s="181">
        <f t="shared" ca="1" si="194"/>
        <v>0</v>
      </c>
      <c r="U191" s="181">
        <f t="shared" ca="1" si="194"/>
        <v>0</v>
      </c>
      <c r="V191" s="181">
        <f t="shared" ca="1" si="194"/>
        <v>0</v>
      </c>
      <c r="W191" s="181">
        <f t="shared" ca="1" si="194"/>
        <v>0</v>
      </c>
      <c r="X191" s="181">
        <f t="shared" ca="1" si="194"/>
        <v>0</v>
      </c>
      <c r="Y191" s="181">
        <f t="shared" ca="1" si="194"/>
        <v>0</v>
      </c>
      <c r="Z191" s="181">
        <f t="shared" ca="1" si="194"/>
        <v>0</v>
      </c>
      <c r="AA191" s="181">
        <f t="shared" ca="1" si="194"/>
        <v>0</v>
      </c>
      <c r="AB191" s="181">
        <f t="shared" ca="1" si="194"/>
        <v>0</v>
      </c>
      <c r="AC191" s="181">
        <f t="shared" ca="1" si="194"/>
        <v>0</v>
      </c>
      <c r="AD191" s="181">
        <f t="shared" ca="1" si="194"/>
        <v>0</v>
      </c>
      <c r="AE191" s="181">
        <f t="shared" ca="1" si="194"/>
        <v>0</v>
      </c>
      <c r="AF191" s="181">
        <f t="shared" ca="1" si="194"/>
        <v>0</v>
      </c>
      <c r="AG191" s="181">
        <f t="shared" ca="1" si="194"/>
        <v>0</v>
      </c>
      <c r="AH191" s="181">
        <f t="shared" ca="1" si="194"/>
        <v>0</v>
      </c>
      <c r="AI191" s="181">
        <f t="shared" ca="1" si="194"/>
        <v>0</v>
      </c>
      <c r="AJ191" s="181">
        <f t="shared" ca="1" si="194"/>
        <v>0</v>
      </c>
      <c r="AK191" s="181">
        <f t="shared" ca="1" si="194"/>
        <v>0</v>
      </c>
      <c r="AL191" s="181">
        <f t="shared" ca="1" si="194"/>
        <v>0</v>
      </c>
      <c r="AM191" s="181">
        <f t="shared" ca="1" si="194"/>
        <v>0</v>
      </c>
      <c r="AN191" s="181">
        <f t="shared" ca="1" si="194"/>
        <v>0</v>
      </c>
      <c r="AO191" s="181">
        <f t="shared" ca="1" si="194"/>
        <v>0</v>
      </c>
      <c r="AP191" s="181">
        <f t="shared" ca="1" si="194"/>
        <v>0</v>
      </c>
      <c r="AQ191" s="181">
        <f t="shared" ca="1" si="194"/>
        <v>0</v>
      </c>
      <c r="AR191" s="181">
        <f t="shared" ca="1" si="194"/>
        <v>0</v>
      </c>
      <c r="AS191" s="181">
        <f t="shared" ca="1" si="194"/>
        <v>0</v>
      </c>
      <c r="AT191" s="181">
        <f t="shared" ca="1" si="194"/>
        <v>0</v>
      </c>
      <c r="AU191" s="181">
        <f t="shared" ca="1" si="194"/>
        <v>0</v>
      </c>
      <c r="AV191" s="181">
        <f t="shared" ca="1" si="194"/>
        <v>0</v>
      </c>
      <c r="AW191" s="181">
        <f t="shared" ca="1" si="194"/>
        <v>0</v>
      </c>
      <c r="AX191" s="181">
        <f t="shared" ca="1" si="194"/>
        <v>0</v>
      </c>
      <c r="AY191" s="198">
        <f t="shared" ca="1" si="194"/>
        <v>0</v>
      </c>
      <c r="AZ191" s="181">
        <f t="shared" ca="1" si="194"/>
        <v>0</v>
      </c>
      <c r="BA191" s="181">
        <f t="shared" ca="1" si="194"/>
        <v>0</v>
      </c>
      <c r="BB191" s="181">
        <f t="shared" ca="1" si="194"/>
        <v>0</v>
      </c>
      <c r="BC191" s="181">
        <f t="shared" ca="1" si="194"/>
        <v>0</v>
      </c>
      <c r="BD191" s="181">
        <f t="shared" ca="1" si="194"/>
        <v>0</v>
      </c>
      <c r="BE191" s="181">
        <f t="shared" ca="1" si="194"/>
        <v>0</v>
      </c>
      <c r="BF191" s="181">
        <f t="shared" ca="1" si="194"/>
        <v>0</v>
      </c>
      <c r="BG191" s="181">
        <f t="shared" ca="1" si="194"/>
        <v>0</v>
      </c>
      <c r="BH191" s="181">
        <f t="shared" ca="1" si="194"/>
        <v>0</v>
      </c>
      <c r="BI191" s="181">
        <f t="shared" ca="1" si="194"/>
        <v>0</v>
      </c>
      <c r="BJ191" s="181">
        <f t="shared" ca="1" si="194"/>
        <v>0</v>
      </c>
      <c r="BK191" s="181">
        <f t="shared" ca="1" si="194"/>
        <v>0</v>
      </c>
      <c r="BL191" s="181">
        <f t="shared" ca="1" si="194"/>
        <v>0</v>
      </c>
      <c r="BM191" s="181">
        <f t="shared" ca="1" si="194"/>
        <v>0</v>
      </c>
      <c r="BN191" s="181">
        <f t="shared" ca="1" si="194"/>
        <v>0</v>
      </c>
      <c r="BO191" s="181">
        <f t="shared" ca="1" si="194"/>
        <v>0</v>
      </c>
      <c r="BP191" s="181">
        <f t="shared" ca="1" si="194"/>
        <v>0</v>
      </c>
      <c r="BQ191" s="181">
        <f t="shared" ca="1" si="194"/>
        <v>0</v>
      </c>
      <c r="BR191" s="181">
        <f t="shared" ca="1" si="194"/>
        <v>0</v>
      </c>
      <c r="BS191" s="181">
        <f t="shared" ca="1" si="194"/>
        <v>0</v>
      </c>
      <c r="BT191" s="181">
        <f t="shared" ca="1" si="194"/>
        <v>0</v>
      </c>
      <c r="BU191" s="181">
        <f t="shared" ca="1" si="194"/>
        <v>0</v>
      </c>
      <c r="BV191" s="181">
        <f t="shared" ca="1" si="194"/>
        <v>0</v>
      </c>
      <c r="BW191" s="181">
        <f t="shared" ca="1" si="194"/>
        <v>0</v>
      </c>
      <c r="BX191" s="181">
        <f t="shared" ref="BX191:DU191" ca="1" si="195">BX189-BX190</f>
        <v>0</v>
      </c>
      <c r="BY191" s="181">
        <f t="shared" ca="1" si="195"/>
        <v>0</v>
      </c>
      <c r="BZ191" s="181">
        <f t="shared" ca="1" si="195"/>
        <v>0</v>
      </c>
      <c r="CA191" s="181">
        <f t="shared" ca="1" si="195"/>
        <v>0</v>
      </c>
      <c r="CB191" s="181">
        <f t="shared" ca="1" si="195"/>
        <v>0</v>
      </c>
      <c r="CC191" s="181">
        <f t="shared" ca="1" si="195"/>
        <v>0</v>
      </c>
      <c r="CD191" s="181">
        <f t="shared" ca="1" si="195"/>
        <v>0</v>
      </c>
      <c r="CE191" s="181">
        <f t="shared" ca="1" si="195"/>
        <v>0</v>
      </c>
      <c r="CF191" s="181">
        <f t="shared" ca="1" si="195"/>
        <v>0</v>
      </c>
      <c r="CG191" s="181">
        <f t="shared" ca="1" si="195"/>
        <v>0</v>
      </c>
      <c r="CH191" s="181">
        <f t="shared" ca="1" si="195"/>
        <v>0</v>
      </c>
      <c r="CI191" s="181">
        <f t="shared" ca="1" si="195"/>
        <v>0</v>
      </c>
      <c r="CJ191" s="181">
        <f t="shared" ca="1" si="195"/>
        <v>0</v>
      </c>
      <c r="CK191" s="181">
        <f t="shared" ca="1" si="195"/>
        <v>0</v>
      </c>
      <c r="CL191" s="181">
        <f t="shared" ca="1" si="195"/>
        <v>0</v>
      </c>
      <c r="CM191" s="181">
        <f t="shared" ca="1" si="195"/>
        <v>0</v>
      </c>
      <c r="CN191" s="181">
        <f t="shared" ca="1" si="195"/>
        <v>0</v>
      </c>
      <c r="CO191" s="181">
        <f t="shared" ca="1" si="195"/>
        <v>0</v>
      </c>
      <c r="CP191" s="181">
        <f t="shared" ca="1" si="195"/>
        <v>0</v>
      </c>
      <c r="CQ191" s="181">
        <f t="shared" ca="1" si="195"/>
        <v>0</v>
      </c>
      <c r="CR191" s="181">
        <f t="shared" ca="1" si="195"/>
        <v>0</v>
      </c>
      <c r="CS191" s="181">
        <f t="shared" ca="1" si="195"/>
        <v>0</v>
      </c>
      <c r="CT191" s="181">
        <f t="shared" ca="1" si="195"/>
        <v>0</v>
      </c>
      <c r="CU191" s="181">
        <f t="shared" ca="1" si="195"/>
        <v>0</v>
      </c>
      <c r="CV191" s="181">
        <f t="shared" ca="1" si="195"/>
        <v>0</v>
      </c>
      <c r="CW191" s="181">
        <f t="shared" ca="1" si="195"/>
        <v>0</v>
      </c>
      <c r="CX191" s="181">
        <f t="shared" ca="1" si="195"/>
        <v>0</v>
      </c>
      <c r="CY191" s="181">
        <f t="shared" ca="1" si="195"/>
        <v>0</v>
      </c>
      <c r="CZ191" s="181">
        <f t="shared" ca="1" si="195"/>
        <v>0</v>
      </c>
      <c r="DA191" s="181">
        <f t="shared" ca="1" si="195"/>
        <v>0</v>
      </c>
      <c r="DB191" s="181">
        <f t="shared" ca="1" si="195"/>
        <v>0</v>
      </c>
      <c r="DC191" s="181">
        <f t="shared" ca="1" si="195"/>
        <v>0</v>
      </c>
      <c r="DD191" s="181">
        <f t="shared" ca="1" si="195"/>
        <v>0</v>
      </c>
      <c r="DE191" s="181">
        <f t="shared" ca="1" si="195"/>
        <v>0</v>
      </c>
      <c r="DF191" s="181">
        <f t="shared" ca="1" si="195"/>
        <v>0</v>
      </c>
      <c r="DG191" s="181">
        <f t="shared" ca="1" si="195"/>
        <v>0</v>
      </c>
      <c r="DH191" s="181">
        <f t="shared" ca="1" si="195"/>
        <v>0</v>
      </c>
      <c r="DI191" s="181">
        <f t="shared" ca="1" si="195"/>
        <v>0</v>
      </c>
      <c r="DJ191" s="181">
        <f t="shared" ca="1" si="195"/>
        <v>0</v>
      </c>
      <c r="DK191" s="181">
        <f t="shared" ca="1" si="195"/>
        <v>0</v>
      </c>
      <c r="DL191" s="181">
        <f t="shared" ca="1" si="195"/>
        <v>0</v>
      </c>
      <c r="DM191" s="181">
        <f t="shared" ca="1" si="195"/>
        <v>0</v>
      </c>
      <c r="DN191" s="181">
        <f t="shared" ca="1" si="195"/>
        <v>0</v>
      </c>
      <c r="DO191" s="181">
        <f t="shared" ca="1" si="195"/>
        <v>0</v>
      </c>
      <c r="DP191" s="181">
        <f t="shared" ca="1" si="195"/>
        <v>0</v>
      </c>
      <c r="DQ191" s="181">
        <f t="shared" ca="1" si="195"/>
        <v>0</v>
      </c>
      <c r="DR191" s="181">
        <f t="shared" ca="1" si="195"/>
        <v>0</v>
      </c>
      <c r="DS191" s="181">
        <f t="shared" ca="1" si="195"/>
        <v>0</v>
      </c>
      <c r="DT191" s="181">
        <f t="shared" ca="1" si="195"/>
        <v>0</v>
      </c>
      <c r="DU191" s="181">
        <f t="shared" ca="1" si="195"/>
        <v>0</v>
      </c>
    </row>
    <row r="192" spans="1:125" x14ac:dyDescent="0.3">
      <c r="K192" s="181"/>
      <c r="L192" s="181"/>
      <c r="M192" s="181"/>
      <c r="N192" s="181"/>
      <c r="O192" s="181"/>
      <c r="P192" s="181"/>
      <c r="Q192" s="181"/>
      <c r="R192" s="181"/>
      <c r="S192" s="181"/>
      <c r="T192" s="181"/>
      <c r="U192" s="181"/>
      <c r="V192" s="181"/>
      <c r="W192" s="181"/>
      <c r="X192" s="181"/>
      <c r="Y192" s="181"/>
      <c r="Z192" s="181"/>
      <c r="AA192" s="181"/>
      <c r="AB192" s="181"/>
      <c r="AC192" s="181"/>
      <c r="AD192" s="181"/>
      <c r="AE192" s="181"/>
      <c r="AF192" s="181"/>
      <c r="AG192" s="181"/>
      <c r="AH192" s="181"/>
      <c r="AI192" s="181"/>
      <c r="AJ192" s="181"/>
      <c r="AK192" s="181"/>
      <c r="AL192" s="181"/>
      <c r="AM192" s="181"/>
      <c r="AN192" s="181"/>
      <c r="AO192" s="181"/>
      <c r="AP192" s="181"/>
      <c r="AQ192" s="181"/>
      <c r="AR192" s="181"/>
      <c r="AS192" s="181"/>
      <c r="AT192" s="181"/>
      <c r="AU192" s="181"/>
      <c r="AV192" s="181"/>
      <c r="AW192" s="181"/>
      <c r="AX192" s="181"/>
      <c r="AZ192" s="181"/>
      <c r="BA192" s="181"/>
      <c r="BB192" s="181"/>
      <c r="BC192" s="181"/>
      <c r="BD192" s="181"/>
      <c r="BE192" s="181"/>
      <c r="BF192" s="181"/>
      <c r="BG192" s="181"/>
      <c r="BH192" s="181"/>
      <c r="BI192" s="181"/>
      <c r="BJ192" s="181"/>
      <c r="BK192" s="181"/>
      <c r="BL192" s="181"/>
      <c r="BM192" s="181"/>
      <c r="BN192" s="181"/>
      <c r="BO192" s="181"/>
      <c r="BP192" s="181"/>
      <c r="BQ192" s="181"/>
      <c r="BR192" s="181"/>
      <c r="BS192" s="181"/>
      <c r="BT192" s="181"/>
      <c r="BU192" s="181"/>
      <c r="BV192" s="181"/>
      <c r="BW192" s="181"/>
      <c r="BX192" s="181"/>
      <c r="BY192" s="181"/>
      <c r="BZ192" s="181"/>
      <c r="CA192" s="181"/>
      <c r="CB192" s="181"/>
      <c r="CC192" s="181"/>
      <c r="CD192" s="181"/>
      <c r="CE192" s="181"/>
      <c r="CF192" s="181"/>
      <c r="CG192" s="181"/>
      <c r="CH192" s="181"/>
      <c r="CI192" s="181"/>
      <c r="CJ192" s="181"/>
      <c r="CK192" s="181"/>
      <c r="CL192" s="181"/>
      <c r="CM192" s="181"/>
      <c r="CN192" s="181"/>
      <c r="CO192" s="181"/>
      <c r="CP192" s="181"/>
      <c r="CQ192" s="181"/>
      <c r="CR192" s="181"/>
      <c r="CS192" s="181"/>
      <c r="CT192" s="181"/>
      <c r="CU192" s="181"/>
      <c r="CV192" s="181"/>
      <c r="CW192" s="181"/>
      <c r="CX192" s="181"/>
      <c r="CY192" s="181"/>
      <c r="CZ192" s="181"/>
      <c r="DA192" s="181"/>
      <c r="DB192" s="181"/>
      <c r="DC192" s="181"/>
      <c r="DD192" s="181"/>
      <c r="DE192" s="181"/>
      <c r="DF192" s="181"/>
      <c r="DG192" s="181"/>
      <c r="DH192" s="181"/>
      <c r="DI192" s="181"/>
      <c r="DJ192" s="181"/>
      <c r="DK192" s="181"/>
      <c r="DL192" s="181"/>
      <c r="DM192" s="181"/>
      <c r="DN192" s="181"/>
      <c r="DO192" s="181"/>
      <c r="DP192" s="181"/>
      <c r="DQ192" s="181"/>
      <c r="DR192" s="181"/>
      <c r="DS192" s="181"/>
      <c r="DT192" s="181"/>
      <c r="DU192" s="181"/>
    </row>
    <row r="193" spans="1:125" x14ac:dyDescent="0.3">
      <c r="D193" s="141" t="s">
        <v>805</v>
      </c>
      <c r="K193" s="181">
        <f>J196</f>
        <v>0</v>
      </c>
      <c r="L193" s="181">
        <f t="shared" ref="L193:BW193" ca="1" si="196">K196</f>
        <v>0</v>
      </c>
      <c r="M193" s="181">
        <f t="shared" ca="1" si="196"/>
        <v>0</v>
      </c>
      <c r="N193" s="181">
        <f t="shared" ca="1" si="196"/>
        <v>0</v>
      </c>
      <c r="O193" s="181">
        <f t="shared" ca="1" si="196"/>
        <v>0</v>
      </c>
      <c r="P193" s="181">
        <f t="shared" ca="1" si="196"/>
        <v>0</v>
      </c>
      <c r="Q193" s="181">
        <f t="shared" ca="1" si="196"/>
        <v>0</v>
      </c>
      <c r="R193" s="181">
        <f t="shared" ca="1" si="196"/>
        <v>0</v>
      </c>
      <c r="S193" s="181">
        <f t="shared" ca="1" si="196"/>
        <v>0</v>
      </c>
      <c r="T193" s="181">
        <f t="shared" ca="1" si="196"/>
        <v>0</v>
      </c>
      <c r="U193" s="181">
        <f t="shared" ca="1" si="196"/>
        <v>0</v>
      </c>
      <c r="V193" s="181">
        <f t="shared" ca="1" si="196"/>
        <v>0</v>
      </c>
      <c r="W193" s="181">
        <f t="shared" ca="1" si="196"/>
        <v>0</v>
      </c>
      <c r="X193" s="181">
        <f t="shared" ca="1" si="196"/>
        <v>0</v>
      </c>
      <c r="Y193" s="181">
        <f t="shared" ca="1" si="196"/>
        <v>0</v>
      </c>
      <c r="Z193" s="181">
        <f t="shared" ca="1" si="196"/>
        <v>0</v>
      </c>
      <c r="AA193" s="181">
        <f t="shared" ca="1" si="196"/>
        <v>0</v>
      </c>
      <c r="AB193" s="181">
        <f t="shared" ca="1" si="196"/>
        <v>0</v>
      </c>
      <c r="AC193" s="181">
        <f t="shared" ca="1" si="196"/>
        <v>0</v>
      </c>
      <c r="AD193" s="181">
        <f t="shared" ca="1" si="196"/>
        <v>0</v>
      </c>
      <c r="AE193" s="181">
        <f t="shared" ca="1" si="196"/>
        <v>0</v>
      </c>
      <c r="AF193" s="181">
        <f t="shared" ca="1" si="196"/>
        <v>0</v>
      </c>
      <c r="AG193" s="181">
        <f t="shared" ca="1" si="196"/>
        <v>0</v>
      </c>
      <c r="AH193" s="181">
        <f t="shared" ca="1" si="196"/>
        <v>0</v>
      </c>
      <c r="AI193" s="181">
        <f t="shared" ca="1" si="196"/>
        <v>0</v>
      </c>
      <c r="AJ193" s="181">
        <f t="shared" ca="1" si="196"/>
        <v>0</v>
      </c>
      <c r="AK193" s="181">
        <f t="shared" ca="1" si="196"/>
        <v>0</v>
      </c>
      <c r="AL193" s="181">
        <f t="shared" ca="1" si="196"/>
        <v>0</v>
      </c>
      <c r="AM193" s="181">
        <f t="shared" ca="1" si="196"/>
        <v>0</v>
      </c>
      <c r="AN193" s="181">
        <f t="shared" ca="1" si="196"/>
        <v>0</v>
      </c>
      <c r="AO193" s="181">
        <f t="shared" ca="1" si="196"/>
        <v>0</v>
      </c>
      <c r="AP193" s="181">
        <f t="shared" ca="1" si="196"/>
        <v>0</v>
      </c>
      <c r="AQ193" s="181">
        <f t="shared" ca="1" si="196"/>
        <v>0</v>
      </c>
      <c r="AR193" s="181">
        <f t="shared" ca="1" si="196"/>
        <v>0</v>
      </c>
      <c r="AS193" s="181">
        <f t="shared" ca="1" si="196"/>
        <v>0</v>
      </c>
      <c r="AT193" s="181">
        <f t="shared" ca="1" si="196"/>
        <v>0</v>
      </c>
      <c r="AU193" s="181">
        <f t="shared" ca="1" si="196"/>
        <v>0</v>
      </c>
      <c r="AV193" s="181">
        <f t="shared" ca="1" si="196"/>
        <v>0</v>
      </c>
      <c r="AW193" s="181">
        <f t="shared" ca="1" si="196"/>
        <v>0</v>
      </c>
      <c r="AX193" s="181">
        <f t="shared" ca="1" si="196"/>
        <v>0</v>
      </c>
      <c r="AY193" s="198">
        <f t="shared" ca="1" si="196"/>
        <v>0</v>
      </c>
      <c r="AZ193" s="181">
        <f t="shared" ca="1" si="196"/>
        <v>0</v>
      </c>
      <c r="BA193" s="181">
        <f t="shared" ca="1" si="196"/>
        <v>0</v>
      </c>
      <c r="BB193" s="181">
        <f t="shared" ca="1" si="196"/>
        <v>0</v>
      </c>
      <c r="BC193" s="181">
        <f t="shared" ca="1" si="196"/>
        <v>0</v>
      </c>
      <c r="BD193" s="181">
        <f t="shared" ca="1" si="196"/>
        <v>0</v>
      </c>
      <c r="BE193" s="181">
        <f t="shared" ca="1" si="196"/>
        <v>0</v>
      </c>
      <c r="BF193" s="181">
        <f t="shared" ca="1" si="196"/>
        <v>0</v>
      </c>
      <c r="BG193" s="181">
        <f t="shared" ca="1" si="196"/>
        <v>0</v>
      </c>
      <c r="BH193" s="181">
        <f t="shared" ca="1" si="196"/>
        <v>0</v>
      </c>
      <c r="BI193" s="181">
        <f t="shared" ca="1" si="196"/>
        <v>0</v>
      </c>
      <c r="BJ193" s="181">
        <f t="shared" ca="1" si="196"/>
        <v>0</v>
      </c>
      <c r="BK193" s="181">
        <f t="shared" ca="1" si="196"/>
        <v>0</v>
      </c>
      <c r="BL193" s="181">
        <f t="shared" ca="1" si="196"/>
        <v>0</v>
      </c>
      <c r="BM193" s="181">
        <f t="shared" ca="1" si="196"/>
        <v>0</v>
      </c>
      <c r="BN193" s="181">
        <f t="shared" ca="1" si="196"/>
        <v>0</v>
      </c>
      <c r="BO193" s="181">
        <f t="shared" ca="1" si="196"/>
        <v>0</v>
      </c>
      <c r="BP193" s="181">
        <f t="shared" ca="1" si="196"/>
        <v>0</v>
      </c>
      <c r="BQ193" s="181">
        <f t="shared" ca="1" si="196"/>
        <v>0</v>
      </c>
      <c r="BR193" s="181">
        <f t="shared" ca="1" si="196"/>
        <v>0</v>
      </c>
      <c r="BS193" s="181">
        <f t="shared" ca="1" si="196"/>
        <v>0</v>
      </c>
      <c r="BT193" s="181">
        <f t="shared" ca="1" si="196"/>
        <v>0</v>
      </c>
      <c r="BU193" s="181">
        <f t="shared" ca="1" si="196"/>
        <v>0</v>
      </c>
      <c r="BV193" s="181">
        <f t="shared" ca="1" si="196"/>
        <v>0</v>
      </c>
      <c r="BW193" s="181">
        <f t="shared" ca="1" si="196"/>
        <v>0</v>
      </c>
      <c r="BX193" s="181">
        <f t="shared" ref="BX193:DT193" ca="1" si="197">BW196</f>
        <v>0</v>
      </c>
      <c r="BY193" s="181">
        <f t="shared" ca="1" si="197"/>
        <v>0</v>
      </c>
      <c r="BZ193" s="181">
        <f t="shared" ca="1" si="197"/>
        <v>0</v>
      </c>
      <c r="CA193" s="181">
        <f t="shared" ca="1" si="197"/>
        <v>0</v>
      </c>
      <c r="CB193" s="181">
        <f t="shared" ca="1" si="197"/>
        <v>0</v>
      </c>
      <c r="CC193" s="181">
        <f t="shared" ca="1" si="197"/>
        <v>0</v>
      </c>
      <c r="CD193" s="181">
        <f t="shared" ca="1" si="197"/>
        <v>0</v>
      </c>
      <c r="CE193" s="181">
        <f t="shared" ca="1" si="197"/>
        <v>0</v>
      </c>
      <c r="CF193" s="181">
        <f t="shared" ca="1" si="197"/>
        <v>0</v>
      </c>
      <c r="CG193" s="181">
        <f t="shared" ca="1" si="197"/>
        <v>0</v>
      </c>
      <c r="CH193" s="181">
        <f t="shared" ca="1" si="197"/>
        <v>0</v>
      </c>
      <c r="CI193" s="181">
        <f t="shared" ca="1" si="197"/>
        <v>0</v>
      </c>
      <c r="CJ193" s="181">
        <f t="shared" ca="1" si="197"/>
        <v>0</v>
      </c>
      <c r="CK193" s="181">
        <f t="shared" ca="1" si="197"/>
        <v>0</v>
      </c>
      <c r="CL193" s="181">
        <f t="shared" ca="1" si="197"/>
        <v>0</v>
      </c>
      <c r="CM193" s="181">
        <f t="shared" ca="1" si="197"/>
        <v>0</v>
      </c>
      <c r="CN193" s="181">
        <f t="shared" ca="1" si="197"/>
        <v>0</v>
      </c>
      <c r="CO193" s="181">
        <f t="shared" ca="1" si="197"/>
        <v>0</v>
      </c>
      <c r="CP193" s="181">
        <f t="shared" ca="1" si="197"/>
        <v>0</v>
      </c>
      <c r="CQ193" s="181">
        <f t="shared" ca="1" si="197"/>
        <v>0</v>
      </c>
      <c r="CR193" s="181">
        <f t="shared" ca="1" si="197"/>
        <v>0</v>
      </c>
      <c r="CS193" s="181">
        <f t="shared" ca="1" si="197"/>
        <v>0</v>
      </c>
      <c r="CT193" s="181">
        <f t="shared" ca="1" si="197"/>
        <v>0</v>
      </c>
      <c r="CU193" s="181">
        <f t="shared" ca="1" si="197"/>
        <v>0</v>
      </c>
      <c r="CV193" s="181">
        <f t="shared" ca="1" si="197"/>
        <v>0</v>
      </c>
      <c r="CW193" s="181">
        <f t="shared" ca="1" si="197"/>
        <v>0</v>
      </c>
      <c r="CX193" s="181">
        <f t="shared" ca="1" si="197"/>
        <v>0</v>
      </c>
      <c r="CY193" s="181">
        <f t="shared" ca="1" si="197"/>
        <v>0</v>
      </c>
      <c r="CZ193" s="181">
        <f t="shared" ca="1" si="197"/>
        <v>0</v>
      </c>
      <c r="DA193" s="181">
        <f t="shared" ca="1" si="197"/>
        <v>0</v>
      </c>
      <c r="DB193" s="181">
        <f t="shared" ca="1" si="197"/>
        <v>0</v>
      </c>
      <c r="DC193" s="181">
        <f t="shared" ca="1" si="197"/>
        <v>0</v>
      </c>
      <c r="DD193" s="181">
        <f t="shared" ca="1" si="197"/>
        <v>0</v>
      </c>
      <c r="DE193" s="181">
        <f t="shared" ca="1" si="197"/>
        <v>0</v>
      </c>
      <c r="DF193" s="181">
        <f t="shared" ca="1" si="197"/>
        <v>0</v>
      </c>
      <c r="DG193" s="181">
        <f t="shared" ca="1" si="197"/>
        <v>0</v>
      </c>
      <c r="DH193" s="181">
        <f t="shared" ca="1" si="197"/>
        <v>0</v>
      </c>
      <c r="DI193" s="181">
        <f t="shared" ca="1" si="197"/>
        <v>0</v>
      </c>
      <c r="DJ193" s="181">
        <f t="shared" ca="1" si="197"/>
        <v>0</v>
      </c>
      <c r="DK193" s="181">
        <f t="shared" ca="1" si="197"/>
        <v>0</v>
      </c>
      <c r="DL193" s="181">
        <f t="shared" ca="1" si="197"/>
        <v>0</v>
      </c>
      <c r="DM193" s="181">
        <f t="shared" ca="1" si="197"/>
        <v>0</v>
      </c>
      <c r="DN193" s="181">
        <f t="shared" ca="1" si="197"/>
        <v>0</v>
      </c>
      <c r="DO193" s="181">
        <f t="shared" ca="1" si="197"/>
        <v>0</v>
      </c>
      <c r="DP193" s="181">
        <f t="shared" ca="1" si="197"/>
        <v>0</v>
      </c>
      <c r="DQ193" s="181">
        <f t="shared" ca="1" si="197"/>
        <v>0</v>
      </c>
      <c r="DR193" s="181">
        <f t="shared" ca="1" si="197"/>
        <v>0</v>
      </c>
      <c r="DS193" s="181">
        <f t="shared" ca="1" si="197"/>
        <v>0</v>
      </c>
      <c r="DT193" s="181">
        <f t="shared" ca="1" si="197"/>
        <v>0</v>
      </c>
      <c r="DU193" s="181">
        <f ca="1">DT196</f>
        <v>0</v>
      </c>
    </row>
    <row r="194" spans="1:125" x14ac:dyDescent="0.3">
      <c r="D194" s="141" t="s">
        <v>387</v>
      </c>
      <c r="E194" s="127" t="s">
        <v>383</v>
      </c>
      <c r="F194" s="206">
        <f>'Finance and Value Assumptions'!F11</f>
        <v>2</v>
      </c>
      <c r="K194" s="181">
        <f t="shared" ref="K194:BV194" ca="1" si="198">CHOOSE($F$194,K174,MIN(K191,K186))</f>
        <v>0</v>
      </c>
      <c r="L194" s="181">
        <f t="shared" ca="1" si="198"/>
        <v>0</v>
      </c>
      <c r="M194" s="181">
        <f t="shared" ca="1" si="198"/>
        <v>0</v>
      </c>
      <c r="N194" s="181">
        <f t="shared" ca="1" si="198"/>
        <v>0</v>
      </c>
      <c r="O194" s="181">
        <f t="shared" ca="1" si="198"/>
        <v>0</v>
      </c>
      <c r="P194" s="181">
        <f t="shared" ca="1" si="198"/>
        <v>0</v>
      </c>
      <c r="Q194" s="181">
        <f t="shared" ca="1" si="198"/>
        <v>0</v>
      </c>
      <c r="R194" s="181">
        <f t="shared" ca="1" si="198"/>
        <v>0</v>
      </c>
      <c r="S194" s="181">
        <f t="shared" ca="1" si="198"/>
        <v>0</v>
      </c>
      <c r="T194" s="181">
        <f t="shared" ca="1" si="198"/>
        <v>0</v>
      </c>
      <c r="U194" s="181">
        <f t="shared" ca="1" si="198"/>
        <v>0</v>
      </c>
      <c r="V194" s="181">
        <f t="shared" ca="1" si="198"/>
        <v>0</v>
      </c>
      <c r="W194" s="181">
        <f t="shared" ca="1" si="198"/>
        <v>0</v>
      </c>
      <c r="X194" s="181">
        <f t="shared" ca="1" si="198"/>
        <v>0</v>
      </c>
      <c r="Y194" s="181">
        <f t="shared" ca="1" si="198"/>
        <v>0</v>
      </c>
      <c r="Z194" s="181">
        <f t="shared" ca="1" si="198"/>
        <v>0</v>
      </c>
      <c r="AA194" s="181">
        <f t="shared" ca="1" si="198"/>
        <v>0</v>
      </c>
      <c r="AB194" s="181">
        <f t="shared" ca="1" si="198"/>
        <v>0</v>
      </c>
      <c r="AC194" s="181">
        <f t="shared" ca="1" si="198"/>
        <v>0</v>
      </c>
      <c r="AD194" s="181">
        <f t="shared" ca="1" si="198"/>
        <v>0</v>
      </c>
      <c r="AE194" s="181">
        <f t="shared" ca="1" si="198"/>
        <v>0</v>
      </c>
      <c r="AF194" s="181">
        <f t="shared" ca="1" si="198"/>
        <v>0</v>
      </c>
      <c r="AG194" s="181">
        <f t="shared" ca="1" si="198"/>
        <v>0</v>
      </c>
      <c r="AH194" s="181">
        <f t="shared" ca="1" si="198"/>
        <v>0</v>
      </c>
      <c r="AI194" s="181">
        <f t="shared" ca="1" si="198"/>
        <v>0</v>
      </c>
      <c r="AJ194" s="181">
        <f t="shared" ca="1" si="198"/>
        <v>0</v>
      </c>
      <c r="AK194" s="181">
        <f t="shared" ca="1" si="198"/>
        <v>0</v>
      </c>
      <c r="AL194" s="181">
        <f t="shared" ca="1" si="198"/>
        <v>0</v>
      </c>
      <c r="AM194" s="181">
        <f t="shared" ca="1" si="198"/>
        <v>0</v>
      </c>
      <c r="AN194" s="181">
        <f t="shared" ca="1" si="198"/>
        <v>0</v>
      </c>
      <c r="AO194" s="181">
        <f t="shared" ca="1" si="198"/>
        <v>0</v>
      </c>
      <c r="AP194" s="181">
        <f t="shared" ca="1" si="198"/>
        <v>0</v>
      </c>
      <c r="AQ194" s="181">
        <f t="shared" ca="1" si="198"/>
        <v>0</v>
      </c>
      <c r="AR194" s="181">
        <f t="shared" ca="1" si="198"/>
        <v>0</v>
      </c>
      <c r="AS194" s="181">
        <f t="shared" ca="1" si="198"/>
        <v>0</v>
      </c>
      <c r="AT194" s="181">
        <f t="shared" ca="1" si="198"/>
        <v>0</v>
      </c>
      <c r="AU194" s="181">
        <f t="shared" ca="1" si="198"/>
        <v>0</v>
      </c>
      <c r="AV194" s="181">
        <f t="shared" ca="1" si="198"/>
        <v>0</v>
      </c>
      <c r="AW194" s="181">
        <f t="shared" ca="1" si="198"/>
        <v>0</v>
      </c>
      <c r="AX194" s="181">
        <f t="shared" ca="1" si="198"/>
        <v>0</v>
      </c>
      <c r="AY194" s="198">
        <f t="shared" ca="1" si="198"/>
        <v>0</v>
      </c>
      <c r="AZ194" s="181">
        <f t="shared" ca="1" si="198"/>
        <v>0</v>
      </c>
      <c r="BA194" s="181">
        <f t="shared" ca="1" si="198"/>
        <v>0</v>
      </c>
      <c r="BB194" s="181">
        <f t="shared" ca="1" si="198"/>
        <v>0</v>
      </c>
      <c r="BC194" s="181">
        <f t="shared" ca="1" si="198"/>
        <v>0</v>
      </c>
      <c r="BD194" s="181">
        <f t="shared" ca="1" si="198"/>
        <v>0</v>
      </c>
      <c r="BE194" s="181">
        <f t="shared" ca="1" si="198"/>
        <v>0</v>
      </c>
      <c r="BF194" s="181">
        <f t="shared" ca="1" si="198"/>
        <v>0</v>
      </c>
      <c r="BG194" s="181">
        <f t="shared" ca="1" si="198"/>
        <v>0</v>
      </c>
      <c r="BH194" s="181">
        <f t="shared" ca="1" si="198"/>
        <v>0</v>
      </c>
      <c r="BI194" s="181">
        <f t="shared" ca="1" si="198"/>
        <v>0</v>
      </c>
      <c r="BJ194" s="181">
        <f t="shared" ca="1" si="198"/>
        <v>0</v>
      </c>
      <c r="BK194" s="181">
        <f t="shared" ca="1" si="198"/>
        <v>0</v>
      </c>
      <c r="BL194" s="181">
        <f t="shared" ca="1" si="198"/>
        <v>0</v>
      </c>
      <c r="BM194" s="181">
        <f t="shared" ca="1" si="198"/>
        <v>0</v>
      </c>
      <c r="BN194" s="181">
        <f t="shared" ca="1" si="198"/>
        <v>0</v>
      </c>
      <c r="BO194" s="181">
        <f t="shared" ca="1" si="198"/>
        <v>0</v>
      </c>
      <c r="BP194" s="181">
        <f t="shared" ca="1" si="198"/>
        <v>0</v>
      </c>
      <c r="BQ194" s="181">
        <f t="shared" ca="1" si="198"/>
        <v>0</v>
      </c>
      <c r="BR194" s="181">
        <f t="shared" ca="1" si="198"/>
        <v>0</v>
      </c>
      <c r="BS194" s="181">
        <f t="shared" ca="1" si="198"/>
        <v>0</v>
      </c>
      <c r="BT194" s="181">
        <f t="shared" ca="1" si="198"/>
        <v>0</v>
      </c>
      <c r="BU194" s="181">
        <f t="shared" ca="1" si="198"/>
        <v>0</v>
      </c>
      <c r="BV194" s="181">
        <f t="shared" ca="1" si="198"/>
        <v>0</v>
      </c>
      <c r="BW194" s="181">
        <f t="shared" ref="BW194:DU194" ca="1" si="199">CHOOSE($F$194,BW174,MIN(BW191,BW186))</f>
        <v>0</v>
      </c>
      <c r="BX194" s="181">
        <f t="shared" ca="1" si="199"/>
        <v>0</v>
      </c>
      <c r="BY194" s="181">
        <f t="shared" ca="1" si="199"/>
        <v>0</v>
      </c>
      <c r="BZ194" s="181">
        <f t="shared" ca="1" si="199"/>
        <v>0</v>
      </c>
      <c r="CA194" s="181">
        <f t="shared" ca="1" si="199"/>
        <v>0</v>
      </c>
      <c r="CB194" s="181">
        <f t="shared" ca="1" si="199"/>
        <v>0</v>
      </c>
      <c r="CC194" s="181">
        <f t="shared" ca="1" si="199"/>
        <v>0</v>
      </c>
      <c r="CD194" s="181">
        <f t="shared" ca="1" si="199"/>
        <v>0</v>
      </c>
      <c r="CE194" s="181">
        <f t="shared" ca="1" si="199"/>
        <v>0</v>
      </c>
      <c r="CF194" s="181">
        <f t="shared" ca="1" si="199"/>
        <v>0</v>
      </c>
      <c r="CG194" s="181">
        <f t="shared" ca="1" si="199"/>
        <v>0</v>
      </c>
      <c r="CH194" s="181">
        <f t="shared" ca="1" si="199"/>
        <v>0</v>
      </c>
      <c r="CI194" s="181">
        <f t="shared" ca="1" si="199"/>
        <v>0</v>
      </c>
      <c r="CJ194" s="181">
        <f t="shared" ca="1" si="199"/>
        <v>0</v>
      </c>
      <c r="CK194" s="181">
        <f t="shared" ca="1" si="199"/>
        <v>0</v>
      </c>
      <c r="CL194" s="181">
        <f t="shared" ca="1" si="199"/>
        <v>0</v>
      </c>
      <c r="CM194" s="181">
        <f t="shared" ca="1" si="199"/>
        <v>0</v>
      </c>
      <c r="CN194" s="181">
        <f t="shared" ca="1" si="199"/>
        <v>0</v>
      </c>
      <c r="CO194" s="181">
        <f t="shared" ca="1" si="199"/>
        <v>0</v>
      </c>
      <c r="CP194" s="181">
        <f t="shared" ca="1" si="199"/>
        <v>0</v>
      </c>
      <c r="CQ194" s="181">
        <f t="shared" ca="1" si="199"/>
        <v>0</v>
      </c>
      <c r="CR194" s="181">
        <f t="shared" ca="1" si="199"/>
        <v>0</v>
      </c>
      <c r="CS194" s="181">
        <f t="shared" ca="1" si="199"/>
        <v>0</v>
      </c>
      <c r="CT194" s="181">
        <f t="shared" ca="1" si="199"/>
        <v>0</v>
      </c>
      <c r="CU194" s="181">
        <f t="shared" ca="1" si="199"/>
        <v>0</v>
      </c>
      <c r="CV194" s="181">
        <f t="shared" ca="1" si="199"/>
        <v>0</v>
      </c>
      <c r="CW194" s="181">
        <f t="shared" ca="1" si="199"/>
        <v>0</v>
      </c>
      <c r="CX194" s="181">
        <f t="shared" ca="1" si="199"/>
        <v>0</v>
      </c>
      <c r="CY194" s="181">
        <f t="shared" ca="1" si="199"/>
        <v>0</v>
      </c>
      <c r="CZ194" s="181">
        <f t="shared" ca="1" si="199"/>
        <v>0</v>
      </c>
      <c r="DA194" s="181">
        <f t="shared" ca="1" si="199"/>
        <v>0</v>
      </c>
      <c r="DB194" s="181">
        <f t="shared" ca="1" si="199"/>
        <v>0</v>
      </c>
      <c r="DC194" s="181">
        <f t="shared" ca="1" si="199"/>
        <v>0</v>
      </c>
      <c r="DD194" s="181">
        <f t="shared" ca="1" si="199"/>
        <v>0</v>
      </c>
      <c r="DE194" s="181">
        <f t="shared" ca="1" si="199"/>
        <v>0</v>
      </c>
      <c r="DF194" s="181">
        <f t="shared" ca="1" si="199"/>
        <v>0</v>
      </c>
      <c r="DG194" s="181">
        <f t="shared" ca="1" si="199"/>
        <v>0</v>
      </c>
      <c r="DH194" s="181">
        <f t="shared" ca="1" si="199"/>
        <v>0</v>
      </c>
      <c r="DI194" s="181">
        <f t="shared" ca="1" si="199"/>
        <v>0</v>
      </c>
      <c r="DJ194" s="181">
        <f t="shared" ca="1" si="199"/>
        <v>0</v>
      </c>
      <c r="DK194" s="181">
        <f t="shared" ca="1" si="199"/>
        <v>0</v>
      </c>
      <c r="DL194" s="181">
        <f t="shared" ca="1" si="199"/>
        <v>0</v>
      </c>
      <c r="DM194" s="181">
        <f t="shared" ca="1" si="199"/>
        <v>0</v>
      </c>
      <c r="DN194" s="181">
        <f t="shared" ca="1" si="199"/>
        <v>0</v>
      </c>
      <c r="DO194" s="181">
        <f t="shared" ca="1" si="199"/>
        <v>0</v>
      </c>
      <c r="DP194" s="181">
        <f t="shared" ca="1" si="199"/>
        <v>0</v>
      </c>
      <c r="DQ194" s="181">
        <f t="shared" ca="1" si="199"/>
        <v>0</v>
      </c>
      <c r="DR194" s="181">
        <f t="shared" ca="1" si="199"/>
        <v>0</v>
      </c>
      <c r="DS194" s="181">
        <f t="shared" ca="1" si="199"/>
        <v>0</v>
      </c>
      <c r="DT194" s="181">
        <f t="shared" ca="1" si="199"/>
        <v>0</v>
      </c>
      <c r="DU194" s="181">
        <f t="shared" ca="1" si="199"/>
        <v>0</v>
      </c>
    </row>
    <row r="195" spans="1:125" x14ac:dyDescent="0.3">
      <c r="D195" s="141" t="s">
        <v>388</v>
      </c>
      <c r="K195" s="181">
        <f t="shared" ref="K195:AP195" ca="1" si="200">(K193+K194)*K14</f>
        <v>0</v>
      </c>
      <c r="L195" s="181">
        <f t="shared" ca="1" si="200"/>
        <v>0</v>
      </c>
      <c r="M195" s="181">
        <f t="shared" ca="1" si="200"/>
        <v>0</v>
      </c>
      <c r="N195" s="181">
        <f t="shared" ca="1" si="200"/>
        <v>0</v>
      </c>
      <c r="O195" s="181">
        <f t="shared" ca="1" si="200"/>
        <v>0</v>
      </c>
      <c r="P195" s="181">
        <f t="shared" ca="1" si="200"/>
        <v>0</v>
      </c>
      <c r="Q195" s="181">
        <f t="shared" ca="1" si="200"/>
        <v>0</v>
      </c>
      <c r="R195" s="181">
        <f t="shared" ca="1" si="200"/>
        <v>0</v>
      </c>
      <c r="S195" s="181">
        <f t="shared" ca="1" si="200"/>
        <v>0</v>
      </c>
      <c r="T195" s="181">
        <f t="shared" ca="1" si="200"/>
        <v>0</v>
      </c>
      <c r="U195" s="181">
        <f t="shared" ca="1" si="200"/>
        <v>0</v>
      </c>
      <c r="V195" s="181">
        <f t="shared" ca="1" si="200"/>
        <v>0</v>
      </c>
      <c r="W195" s="181">
        <f t="shared" ca="1" si="200"/>
        <v>0</v>
      </c>
      <c r="X195" s="181">
        <f t="shared" ca="1" si="200"/>
        <v>0</v>
      </c>
      <c r="Y195" s="181">
        <f t="shared" ca="1" si="200"/>
        <v>0</v>
      </c>
      <c r="Z195" s="181">
        <f t="shared" ca="1" si="200"/>
        <v>0</v>
      </c>
      <c r="AA195" s="181">
        <f t="shared" ca="1" si="200"/>
        <v>0</v>
      </c>
      <c r="AB195" s="181">
        <f t="shared" ca="1" si="200"/>
        <v>0</v>
      </c>
      <c r="AC195" s="181">
        <f t="shared" ca="1" si="200"/>
        <v>0</v>
      </c>
      <c r="AD195" s="181">
        <f t="shared" ca="1" si="200"/>
        <v>0</v>
      </c>
      <c r="AE195" s="181">
        <f t="shared" ca="1" si="200"/>
        <v>0</v>
      </c>
      <c r="AF195" s="181">
        <f t="shared" ca="1" si="200"/>
        <v>0</v>
      </c>
      <c r="AG195" s="181">
        <f t="shared" ca="1" si="200"/>
        <v>0</v>
      </c>
      <c r="AH195" s="181">
        <f t="shared" ca="1" si="200"/>
        <v>0</v>
      </c>
      <c r="AI195" s="181">
        <f t="shared" ca="1" si="200"/>
        <v>0</v>
      </c>
      <c r="AJ195" s="181">
        <f t="shared" ca="1" si="200"/>
        <v>0</v>
      </c>
      <c r="AK195" s="181">
        <f t="shared" ca="1" si="200"/>
        <v>0</v>
      </c>
      <c r="AL195" s="181">
        <f t="shared" ca="1" si="200"/>
        <v>0</v>
      </c>
      <c r="AM195" s="181">
        <f t="shared" ca="1" si="200"/>
        <v>0</v>
      </c>
      <c r="AN195" s="181">
        <f t="shared" ca="1" si="200"/>
        <v>0</v>
      </c>
      <c r="AO195" s="181">
        <f t="shared" ca="1" si="200"/>
        <v>0</v>
      </c>
      <c r="AP195" s="181">
        <f t="shared" ca="1" si="200"/>
        <v>0</v>
      </c>
      <c r="AQ195" s="181">
        <f t="shared" ref="AQ195:BV195" ca="1" si="201">(AQ193+AQ194)*AQ14</f>
        <v>0</v>
      </c>
      <c r="AR195" s="181">
        <f t="shared" ca="1" si="201"/>
        <v>0</v>
      </c>
      <c r="AS195" s="181">
        <f t="shared" ca="1" si="201"/>
        <v>0</v>
      </c>
      <c r="AT195" s="181">
        <f t="shared" ca="1" si="201"/>
        <v>0</v>
      </c>
      <c r="AU195" s="181">
        <f t="shared" ca="1" si="201"/>
        <v>0</v>
      </c>
      <c r="AV195" s="181">
        <f t="shared" ca="1" si="201"/>
        <v>0</v>
      </c>
      <c r="AW195" s="181">
        <f t="shared" ca="1" si="201"/>
        <v>0</v>
      </c>
      <c r="AX195" s="181">
        <f t="shared" ca="1" si="201"/>
        <v>0</v>
      </c>
      <c r="AY195" s="198">
        <f t="shared" ca="1" si="201"/>
        <v>0</v>
      </c>
      <c r="AZ195" s="181">
        <f t="shared" ca="1" si="201"/>
        <v>0</v>
      </c>
      <c r="BA195" s="181">
        <f t="shared" ca="1" si="201"/>
        <v>0</v>
      </c>
      <c r="BB195" s="181">
        <f t="shared" ca="1" si="201"/>
        <v>0</v>
      </c>
      <c r="BC195" s="181">
        <f t="shared" ca="1" si="201"/>
        <v>0</v>
      </c>
      <c r="BD195" s="181">
        <f t="shared" ca="1" si="201"/>
        <v>0</v>
      </c>
      <c r="BE195" s="181">
        <f t="shared" ca="1" si="201"/>
        <v>0</v>
      </c>
      <c r="BF195" s="181">
        <f t="shared" ca="1" si="201"/>
        <v>0</v>
      </c>
      <c r="BG195" s="181">
        <f t="shared" ca="1" si="201"/>
        <v>0</v>
      </c>
      <c r="BH195" s="181">
        <f t="shared" ca="1" si="201"/>
        <v>0</v>
      </c>
      <c r="BI195" s="181">
        <f t="shared" ca="1" si="201"/>
        <v>0</v>
      </c>
      <c r="BJ195" s="181">
        <f t="shared" ca="1" si="201"/>
        <v>0</v>
      </c>
      <c r="BK195" s="181">
        <f t="shared" ca="1" si="201"/>
        <v>0</v>
      </c>
      <c r="BL195" s="181">
        <f t="shared" ca="1" si="201"/>
        <v>0</v>
      </c>
      <c r="BM195" s="181">
        <f t="shared" ca="1" si="201"/>
        <v>0</v>
      </c>
      <c r="BN195" s="181">
        <f t="shared" ca="1" si="201"/>
        <v>0</v>
      </c>
      <c r="BO195" s="181">
        <f t="shared" ca="1" si="201"/>
        <v>0</v>
      </c>
      <c r="BP195" s="181">
        <f t="shared" ca="1" si="201"/>
        <v>0</v>
      </c>
      <c r="BQ195" s="181">
        <f t="shared" ca="1" si="201"/>
        <v>0</v>
      </c>
      <c r="BR195" s="181">
        <f t="shared" ca="1" si="201"/>
        <v>0</v>
      </c>
      <c r="BS195" s="181">
        <f t="shared" ca="1" si="201"/>
        <v>0</v>
      </c>
      <c r="BT195" s="181">
        <f t="shared" ca="1" si="201"/>
        <v>0</v>
      </c>
      <c r="BU195" s="181">
        <f t="shared" ca="1" si="201"/>
        <v>0</v>
      </c>
      <c r="BV195" s="181">
        <f t="shared" ca="1" si="201"/>
        <v>0</v>
      </c>
      <c r="BW195" s="181">
        <f t="shared" ref="BW195:DB195" ca="1" si="202">(BW193+BW194)*BW14</f>
        <v>0</v>
      </c>
      <c r="BX195" s="181">
        <f t="shared" ca="1" si="202"/>
        <v>0</v>
      </c>
      <c r="BY195" s="181">
        <f t="shared" ca="1" si="202"/>
        <v>0</v>
      </c>
      <c r="BZ195" s="181">
        <f t="shared" ca="1" si="202"/>
        <v>0</v>
      </c>
      <c r="CA195" s="181">
        <f t="shared" ca="1" si="202"/>
        <v>0</v>
      </c>
      <c r="CB195" s="181">
        <f t="shared" ca="1" si="202"/>
        <v>0</v>
      </c>
      <c r="CC195" s="181">
        <f t="shared" ca="1" si="202"/>
        <v>0</v>
      </c>
      <c r="CD195" s="181">
        <f t="shared" ca="1" si="202"/>
        <v>0</v>
      </c>
      <c r="CE195" s="181">
        <f t="shared" ca="1" si="202"/>
        <v>0</v>
      </c>
      <c r="CF195" s="181">
        <f t="shared" ca="1" si="202"/>
        <v>0</v>
      </c>
      <c r="CG195" s="181">
        <f t="shared" ca="1" si="202"/>
        <v>0</v>
      </c>
      <c r="CH195" s="181">
        <f t="shared" ca="1" si="202"/>
        <v>0</v>
      </c>
      <c r="CI195" s="181">
        <f t="shared" ca="1" si="202"/>
        <v>0</v>
      </c>
      <c r="CJ195" s="181">
        <f t="shared" ca="1" si="202"/>
        <v>0</v>
      </c>
      <c r="CK195" s="181">
        <f t="shared" ca="1" si="202"/>
        <v>0</v>
      </c>
      <c r="CL195" s="181">
        <f t="shared" ca="1" si="202"/>
        <v>0</v>
      </c>
      <c r="CM195" s="181">
        <f t="shared" ca="1" si="202"/>
        <v>0</v>
      </c>
      <c r="CN195" s="181">
        <f t="shared" ca="1" si="202"/>
        <v>0</v>
      </c>
      <c r="CO195" s="181">
        <f t="shared" ca="1" si="202"/>
        <v>0</v>
      </c>
      <c r="CP195" s="181">
        <f t="shared" ca="1" si="202"/>
        <v>0</v>
      </c>
      <c r="CQ195" s="181">
        <f t="shared" ca="1" si="202"/>
        <v>0</v>
      </c>
      <c r="CR195" s="181">
        <f t="shared" ca="1" si="202"/>
        <v>0</v>
      </c>
      <c r="CS195" s="181">
        <f t="shared" ca="1" si="202"/>
        <v>0</v>
      </c>
      <c r="CT195" s="181">
        <f t="shared" ca="1" si="202"/>
        <v>0</v>
      </c>
      <c r="CU195" s="181">
        <f t="shared" ca="1" si="202"/>
        <v>0</v>
      </c>
      <c r="CV195" s="181">
        <f t="shared" ca="1" si="202"/>
        <v>0</v>
      </c>
      <c r="CW195" s="181">
        <f t="shared" ca="1" si="202"/>
        <v>0</v>
      </c>
      <c r="CX195" s="181">
        <f t="shared" ca="1" si="202"/>
        <v>0</v>
      </c>
      <c r="CY195" s="181">
        <f t="shared" ca="1" si="202"/>
        <v>0</v>
      </c>
      <c r="CZ195" s="181">
        <f t="shared" ca="1" si="202"/>
        <v>0</v>
      </c>
      <c r="DA195" s="181">
        <f t="shared" ca="1" si="202"/>
        <v>0</v>
      </c>
      <c r="DB195" s="181">
        <f t="shared" ca="1" si="202"/>
        <v>0</v>
      </c>
      <c r="DC195" s="181">
        <f t="shared" ref="DC195:DU195" ca="1" si="203">(DC193+DC194)*DC14</f>
        <v>0</v>
      </c>
      <c r="DD195" s="181">
        <f t="shared" ca="1" si="203"/>
        <v>0</v>
      </c>
      <c r="DE195" s="181">
        <f t="shared" ca="1" si="203"/>
        <v>0</v>
      </c>
      <c r="DF195" s="181">
        <f t="shared" ca="1" si="203"/>
        <v>0</v>
      </c>
      <c r="DG195" s="181">
        <f t="shared" ca="1" si="203"/>
        <v>0</v>
      </c>
      <c r="DH195" s="181">
        <f t="shared" ca="1" si="203"/>
        <v>0</v>
      </c>
      <c r="DI195" s="181">
        <f t="shared" ca="1" si="203"/>
        <v>0</v>
      </c>
      <c r="DJ195" s="181">
        <f t="shared" ca="1" si="203"/>
        <v>0</v>
      </c>
      <c r="DK195" s="181">
        <f t="shared" ca="1" si="203"/>
        <v>0</v>
      </c>
      <c r="DL195" s="181">
        <f t="shared" ca="1" si="203"/>
        <v>0</v>
      </c>
      <c r="DM195" s="181">
        <f t="shared" ca="1" si="203"/>
        <v>0</v>
      </c>
      <c r="DN195" s="181">
        <f t="shared" ca="1" si="203"/>
        <v>0</v>
      </c>
      <c r="DO195" s="181">
        <f t="shared" ca="1" si="203"/>
        <v>0</v>
      </c>
      <c r="DP195" s="181">
        <f t="shared" ca="1" si="203"/>
        <v>0</v>
      </c>
      <c r="DQ195" s="181">
        <f t="shared" ca="1" si="203"/>
        <v>0</v>
      </c>
      <c r="DR195" s="181">
        <f t="shared" ca="1" si="203"/>
        <v>0</v>
      </c>
      <c r="DS195" s="181">
        <f t="shared" ca="1" si="203"/>
        <v>0</v>
      </c>
      <c r="DT195" s="181">
        <f t="shared" ca="1" si="203"/>
        <v>0</v>
      </c>
      <c r="DU195" s="181">
        <f t="shared" ca="1" si="203"/>
        <v>0</v>
      </c>
    </row>
    <row r="196" spans="1:125" x14ac:dyDescent="0.3">
      <c r="D196" s="141" t="s">
        <v>806</v>
      </c>
      <c r="K196" s="181">
        <f ca="1">K193+K194-K195</f>
        <v>0</v>
      </c>
      <c r="L196" s="181">
        <f t="shared" ref="L196:BW196" ca="1" si="204">L193+L194-L195</f>
        <v>0</v>
      </c>
      <c r="M196" s="181">
        <f t="shared" ca="1" si="204"/>
        <v>0</v>
      </c>
      <c r="N196" s="181">
        <f t="shared" ca="1" si="204"/>
        <v>0</v>
      </c>
      <c r="O196" s="181">
        <f t="shared" ca="1" si="204"/>
        <v>0</v>
      </c>
      <c r="P196" s="181">
        <f t="shared" ca="1" si="204"/>
        <v>0</v>
      </c>
      <c r="Q196" s="181">
        <f t="shared" ca="1" si="204"/>
        <v>0</v>
      </c>
      <c r="R196" s="181">
        <f t="shared" ca="1" si="204"/>
        <v>0</v>
      </c>
      <c r="S196" s="181">
        <f t="shared" ca="1" si="204"/>
        <v>0</v>
      </c>
      <c r="T196" s="181">
        <f t="shared" ca="1" si="204"/>
        <v>0</v>
      </c>
      <c r="U196" s="181">
        <f t="shared" ca="1" si="204"/>
        <v>0</v>
      </c>
      <c r="V196" s="181">
        <f t="shared" ca="1" si="204"/>
        <v>0</v>
      </c>
      <c r="W196" s="181">
        <f t="shared" ca="1" si="204"/>
        <v>0</v>
      </c>
      <c r="X196" s="181">
        <f t="shared" ca="1" si="204"/>
        <v>0</v>
      </c>
      <c r="Y196" s="181">
        <f t="shared" ca="1" si="204"/>
        <v>0</v>
      </c>
      <c r="Z196" s="181">
        <f t="shared" ca="1" si="204"/>
        <v>0</v>
      </c>
      <c r="AA196" s="181">
        <f t="shared" ca="1" si="204"/>
        <v>0</v>
      </c>
      <c r="AB196" s="181">
        <f t="shared" ca="1" si="204"/>
        <v>0</v>
      </c>
      <c r="AC196" s="181">
        <f t="shared" ca="1" si="204"/>
        <v>0</v>
      </c>
      <c r="AD196" s="181">
        <f t="shared" ca="1" si="204"/>
        <v>0</v>
      </c>
      <c r="AE196" s="181">
        <f t="shared" ca="1" si="204"/>
        <v>0</v>
      </c>
      <c r="AF196" s="181">
        <f t="shared" ca="1" si="204"/>
        <v>0</v>
      </c>
      <c r="AG196" s="181">
        <f t="shared" ca="1" si="204"/>
        <v>0</v>
      </c>
      <c r="AH196" s="181">
        <f t="shared" ca="1" si="204"/>
        <v>0</v>
      </c>
      <c r="AI196" s="181">
        <f t="shared" ca="1" si="204"/>
        <v>0</v>
      </c>
      <c r="AJ196" s="181">
        <f t="shared" ca="1" si="204"/>
        <v>0</v>
      </c>
      <c r="AK196" s="181">
        <f t="shared" ca="1" si="204"/>
        <v>0</v>
      </c>
      <c r="AL196" s="181">
        <f t="shared" ca="1" si="204"/>
        <v>0</v>
      </c>
      <c r="AM196" s="181">
        <f t="shared" ca="1" si="204"/>
        <v>0</v>
      </c>
      <c r="AN196" s="181">
        <f t="shared" ca="1" si="204"/>
        <v>0</v>
      </c>
      <c r="AO196" s="181">
        <f t="shared" ca="1" si="204"/>
        <v>0</v>
      </c>
      <c r="AP196" s="181">
        <f t="shared" ca="1" si="204"/>
        <v>0</v>
      </c>
      <c r="AQ196" s="181">
        <f t="shared" ca="1" si="204"/>
        <v>0</v>
      </c>
      <c r="AR196" s="181">
        <f t="shared" ca="1" si="204"/>
        <v>0</v>
      </c>
      <c r="AS196" s="181">
        <f t="shared" ca="1" si="204"/>
        <v>0</v>
      </c>
      <c r="AT196" s="181">
        <f t="shared" ca="1" si="204"/>
        <v>0</v>
      </c>
      <c r="AU196" s="181">
        <f t="shared" ca="1" si="204"/>
        <v>0</v>
      </c>
      <c r="AV196" s="181">
        <f t="shared" ca="1" si="204"/>
        <v>0</v>
      </c>
      <c r="AW196" s="181">
        <f t="shared" ca="1" si="204"/>
        <v>0</v>
      </c>
      <c r="AX196" s="181">
        <f t="shared" ca="1" si="204"/>
        <v>0</v>
      </c>
      <c r="AY196" s="198">
        <f t="shared" ca="1" si="204"/>
        <v>0</v>
      </c>
      <c r="AZ196" s="181">
        <f t="shared" ca="1" si="204"/>
        <v>0</v>
      </c>
      <c r="BA196" s="181">
        <f t="shared" ca="1" si="204"/>
        <v>0</v>
      </c>
      <c r="BB196" s="181">
        <f t="shared" ca="1" si="204"/>
        <v>0</v>
      </c>
      <c r="BC196" s="181">
        <f t="shared" ca="1" si="204"/>
        <v>0</v>
      </c>
      <c r="BD196" s="181">
        <f t="shared" ca="1" si="204"/>
        <v>0</v>
      </c>
      <c r="BE196" s="181">
        <f t="shared" ca="1" si="204"/>
        <v>0</v>
      </c>
      <c r="BF196" s="181">
        <f t="shared" ca="1" si="204"/>
        <v>0</v>
      </c>
      <c r="BG196" s="181">
        <f t="shared" ca="1" si="204"/>
        <v>0</v>
      </c>
      <c r="BH196" s="181">
        <f t="shared" ca="1" si="204"/>
        <v>0</v>
      </c>
      <c r="BI196" s="181">
        <f t="shared" ca="1" si="204"/>
        <v>0</v>
      </c>
      <c r="BJ196" s="181">
        <f t="shared" ca="1" si="204"/>
        <v>0</v>
      </c>
      <c r="BK196" s="181">
        <f t="shared" ca="1" si="204"/>
        <v>0</v>
      </c>
      <c r="BL196" s="181">
        <f t="shared" ca="1" si="204"/>
        <v>0</v>
      </c>
      <c r="BM196" s="181">
        <f t="shared" ca="1" si="204"/>
        <v>0</v>
      </c>
      <c r="BN196" s="181">
        <f t="shared" ca="1" si="204"/>
        <v>0</v>
      </c>
      <c r="BO196" s="181">
        <f t="shared" ca="1" si="204"/>
        <v>0</v>
      </c>
      <c r="BP196" s="181">
        <f t="shared" ca="1" si="204"/>
        <v>0</v>
      </c>
      <c r="BQ196" s="181">
        <f t="shared" ca="1" si="204"/>
        <v>0</v>
      </c>
      <c r="BR196" s="181">
        <f t="shared" ca="1" si="204"/>
        <v>0</v>
      </c>
      <c r="BS196" s="181">
        <f t="shared" ca="1" si="204"/>
        <v>0</v>
      </c>
      <c r="BT196" s="181">
        <f t="shared" ca="1" si="204"/>
        <v>0</v>
      </c>
      <c r="BU196" s="181">
        <f t="shared" ca="1" si="204"/>
        <v>0</v>
      </c>
      <c r="BV196" s="181">
        <f t="shared" ca="1" si="204"/>
        <v>0</v>
      </c>
      <c r="BW196" s="181">
        <f t="shared" ca="1" si="204"/>
        <v>0</v>
      </c>
      <c r="BX196" s="181">
        <f t="shared" ref="BX196:DU196" ca="1" si="205">BX193+BX194-BX195</f>
        <v>0</v>
      </c>
      <c r="BY196" s="181">
        <f t="shared" ca="1" si="205"/>
        <v>0</v>
      </c>
      <c r="BZ196" s="181">
        <f t="shared" ca="1" si="205"/>
        <v>0</v>
      </c>
      <c r="CA196" s="181">
        <f t="shared" ca="1" si="205"/>
        <v>0</v>
      </c>
      <c r="CB196" s="181">
        <f t="shared" ca="1" si="205"/>
        <v>0</v>
      </c>
      <c r="CC196" s="181">
        <f t="shared" ca="1" si="205"/>
        <v>0</v>
      </c>
      <c r="CD196" s="181">
        <f t="shared" ca="1" si="205"/>
        <v>0</v>
      </c>
      <c r="CE196" s="181">
        <f t="shared" ca="1" si="205"/>
        <v>0</v>
      </c>
      <c r="CF196" s="181">
        <f t="shared" ca="1" si="205"/>
        <v>0</v>
      </c>
      <c r="CG196" s="181">
        <f t="shared" ca="1" si="205"/>
        <v>0</v>
      </c>
      <c r="CH196" s="181">
        <f t="shared" ca="1" si="205"/>
        <v>0</v>
      </c>
      <c r="CI196" s="181">
        <f t="shared" ca="1" si="205"/>
        <v>0</v>
      </c>
      <c r="CJ196" s="181">
        <f t="shared" ca="1" si="205"/>
        <v>0</v>
      </c>
      <c r="CK196" s="181">
        <f t="shared" ca="1" si="205"/>
        <v>0</v>
      </c>
      <c r="CL196" s="181">
        <f t="shared" ca="1" si="205"/>
        <v>0</v>
      </c>
      <c r="CM196" s="181">
        <f t="shared" ca="1" si="205"/>
        <v>0</v>
      </c>
      <c r="CN196" s="181">
        <f t="shared" ca="1" si="205"/>
        <v>0</v>
      </c>
      <c r="CO196" s="181">
        <f t="shared" ca="1" si="205"/>
        <v>0</v>
      </c>
      <c r="CP196" s="181">
        <f t="shared" ca="1" si="205"/>
        <v>0</v>
      </c>
      <c r="CQ196" s="181">
        <f t="shared" ca="1" si="205"/>
        <v>0</v>
      </c>
      <c r="CR196" s="181">
        <f t="shared" ca="1" si="205"/>
        <v>0</v>
      </c>
      <c r="CS196" s="181">
        <f t="shared" ca="1" si="205"/>
        <v>0</v>
      </c>
      <c r="CT196" s="181">
        <f t="shared" ca="1" si="205"/>
        <v>0</v>
      </c>
      <c r="CU196" s="181">
        <f t="shared" ca="1" si="205"/>
        <v>0</v>
      </c>
      <c r="CV196" s="181">
        <f t="shared" ca="1" si="205"/>
        <v>0</v>
      </c>
      <c r="CW196" s="181">
        <f t="shared" ca="1" si="205"/>
        <v>0</v>
      </c>
      <c r="CX196" s="181">
        <f t="shared" ca="1" si="205"/>
        <v>0</v>
      </c>
      <c r="CY196" s="181">
        <f t="shared" ca="1" si="205"/>
        <v>0</v>
      </c>
      <c r="CZ196" s="181">
        <f t="shared" ca="1" si="205"/>
        <v>0</v>
      </c>
      <c r="DA196" s="181">
        <f t="shared" ca="1" si="205"/>
        <v>0</v>
      </c>
      <c r="DB196" s="181">
        <f t="shared" ca="1" si="205"/>
        <v>0</v>
      </c>
      <c r="DC196" s="181">
        <f t="shared" ca="1" si="205"/>
        <v>0</v>
      </c>
      <c r="DD196" s="181">
        <f t="shared" ca="1" si="205"/>
        <v>0</v>
      </c>
      <c r="DE196" s="181">
        <f t="shared" ca="1" si="205"/>
        <v>0</v>
      </c>
      <c r="DF196" s="181">
        <f t="shared" ca="1" si="205"/>
        <v>0</v>
      </c>
      <c r="DG196" s="181">
        <f t="shared" ca="1" si="205"/>
        <v>0</v>
      </c>
      <c r="DH196" s="181">
        <f t="shared" ca="1" si="205"/>
        <v>0</v>
      </c>
      <c r="DI196" s="181">
        <f t="shared" ca="1" si="205"/>
        <v>0</v>
      </c>
      <c r="DJ196" s="181">
        <f t="shared" ca="1" si="205"/>
        <v>0</v>
      </c>
      <c r="DK196" s="181">
        <f t="shared" ca="1" si="205"/>
        <v>0</v>
      </c>
      <c r="DL196" s="181">
        <f t="shared" ca="1" si="205"/>
        <v>0</v>
      </c>
      <c r="DM196" s="181">
        <f t="shared" ca="1" si="205"/>
        <v>0</v>
      </c>
      <c r="DN196" s="181">
        <f t="shared" ca="1" si="205"/>
        <v>0</v>
      </c>
      <c r="DO196" s="181">
        <f t="shared" ca="1" si="205"/>
        <v>0</v>
      </c>
      <c r="DP196" s="181">
        <f t="shared" ca="1" si="205"/>
        <v>0</v>
      </c>
      <c r="DQ196" s="181">
        <f t="shared" ca="1" si="205"/>
        <v>0</v>
      </c>
      <c r="DR196" s="181">
        <f t="shared" ca="1" si="205"/>
        <v>0</v>
      </c>
      <c r="DS196" s="181">
        <f t="shared" ca="1" si="205"/>
        <v>0</v>
      </c>
      <c r="DT196" s="181">
        <f t="shared" ca="1" si="205"/>
        <v>0</v>
      </c>
      <c r="DU196" s="181">
        <f t="shared" ca="1" si="205"/>
        <v>0</v>
      </c>
    </row>
    <row r="198" spans="1:125" x14ac:dyDescent="0.3">
      <c r="D198" s="141" t="s">
        <v>350</v>
      </c>
      <c r="E198" s="127" t="s">
        <v>389</v>
      </c>
      <c r="F198" s="175">
        <f>'Finance and Value Assumptions'!F48</f>
        <v>0.08</v>
      </c>
      <c r="K198" s="184">
        <f t="shared" ref="K198:AP198" si="206">K103</f>
        <v>6.6666666666666671E-3</v>
      </c>
      <c r="L198" s="184">
        <f t="shared" si="206"/>
        <v>6.6666666666666671E-3</v>
      </c>
      <c r="M198" s="184">
        <f t="shared" si="206"/>
        <v>6.6666666666666671E-3</v>
      </c>
      <c r="N198" s="184">
        <f t="shared" si="206"/>
        <v>6.6666666666666671E-3</v>
      </c>
      <c r="O198" s="184">
        <f t="shared" si="206"/>
        <v>6.6666666666666671E-3</v>
      </c>
      <c r="P198" s="184">
        <f t="shared" si="206"/>
        <v>6.6666666666666671E-3</v>
      </c>
      <c r="Q198" s="184">
        <f t="shared" si="206"/>
        <v>6.6666666666666671E-3</v>
      </c>
      <c r="R198" s="184">
        <f t="shared" si="206"/>
        <v>6.6666666666666671E-3</v>
      </c>
      <c r="S198" s="184">
        <f t="shared" si="206"/>
        <v>6.6666666666666671E-3</v>
      </c>
      <c r="T198" s="184">
        <f t="shared" si="206"/>
        <v>6.6666666666666671E-3</v>
      </c>
      <c r="U198" s="184">
        <f t="shared" si="206"/>
        <v>6.6666666666666671E-3</v>
      </c>
      <c r="V198" s="184">
        <f t="shared" si="206"/>
        <v>6.6666666666666671E-3</v>
      </c>
      <c r="W198" s="184">
        <f t="shared" si="206"/>
        <v>6.6666666666666671E-3</v>
      </c>
      <c r="X198" s="184">
        <f t="shared" si="206"/>
        <v>6.6666666666666671E-3</v>
      </c>
      <c r="Y198" s="184">
        <f t="shared" si="206"/>
        <v>6.6666666666666671E-3</v>
      </c>
      <c r="Z198" s="184">
        <f t="shared" si="206"/>
        <v>6.6666666666666671E-3</v>
      </c>
      <c r="AA198" s="184">
        <f t="shared" si="206"/>
        <v>6.6666666666666671E-3</v>
      </c>
      <c r="AB198" s="184">
        <f t="shared" si="206"/>
        <v>6.6666666666666671E-3</v>
      </c>
      <c r="AC198" s="184">
        <f t="shared" si="206"/>
        <v>6.6666666666666671E-3</v>
      </c>
      <c r="AD198" s="184">
        <f t="shared" si="206"/>
        <v>6.6666666666666671E-3</v>
      </c>
      <c r="AE198" s="184">
        <f t="shared" si="206"/>
        <v>6.6666666666666671E-3</v>
      </c>
      <c r="AF198" s="184">
        <f t="shared" si="206"/>
        <v>6.6666666666666671E-3</v>
      </c>
      <c r="AG198" s="184">
        <f t="shared" si="206"/>
        <v>6.6666666666666671E-3</v>
      </c>
      <c r="AH198" s="184">
        <f t="shared" si="206"/>
        <v>6.6666666666666671E-3</v>
      </c>
      <c r="AI198" s="184">
        <f t="shared" si="206"/>
        <v>6.6666666666666671E-3</v>
      </c>
      <c r="AJ198" s="184">
        <f t="shared" si="206"/>
        <v>6.6666666666666671E-3</v>
      </c>
      <c r="AK198" s="184">
        <f t="shared" si="206"/>
        <v>6.6666666666666671E-3</v>
      </c>
      <c r="AL198" s="184">
        <f t="shared" si="206"/>
        <v>6.6666666666666671E-3</v>
      </c>
      <c r="AM198" s="184">
        <f t="shared" si="206"/>
        <v>6.6666666666666671E-3</v>
      </c>
      <c r="AN198" s="184">
        <f t="shared" si="206"/>
        <v>6.6666666666666671E-3</v>
      </c>
      <c r="AO198" s="184">
        <f t="shared" si="206"/>
        <v>6.6666666666666671E-3</v>
      </c>
      <c r="AP198" s="184">
        <f t="shared" si="206"/>
        <v>6.6666666666666671E-3</v>
      </c>
      <c r="AQ198" s="184">
        <f t="shared" ref="AQ198:BV198" si="207">AQ103</f>
        <v>6.6666666666666671E-3</v>
      </c>
      <c r="AR198" s="184">
        <f t="shared" si="207"/>
        <v>6.6666666666666671E-3</v>
      </c>
      <c r="AS198" s="184">
        <f t="shared" si="207"/>
        <v>6.6666666666666671E-3</v>
      </c>
      <c r="AT198" s="184">
        <f t="shared" si="207"/>
        <v>6.6666666666666671E-3</v>
      </c>
      <c r="AU198" s="184">
        <f t="shared" si="207"/>
        <v>6.6666666666666671E-3</v>
      </c>
      <c r="AV198" s="184">
        <f t="shared" si="207"/>
        <v>6.6666666666666671E-3</v>
      </c>
      <c r="AW198" s="184">
        <f t="shared" si="207"/>
        <v>6.6666666666666671E-3</v>
      </c>
      <c r="AX198" s="184">
        <f t="shared" si="207"/>
        <v>6.6666666666666671E-3</v>
      </c>
      <c r="AY198" s="198">
        <f t="shared" si="207"/>
        <v>3.5000000000000003E-2</v>
      </c>
      <c r="AZ198" s="184">
        <f t="shared" si="207"/>
        <v>3.5000000000000003E-2</v>
      </c>
      <c r="BA198" s="184">
        <f t="shared" si="207"/>
        <v>3.5000000000000003E-2</v>
      </c>
      <c r="BB198" s="184">
        <f t="shared" si="207"/>
        <v>3.5000000000000003E-2</v>
      </c>
      <c r="BC198" s="184">
        <f t="shared" si="207"/>
        <v>3.5000000000000003E-2</v>
      </c>
      <c r="BD198" s="184">
        <f t="shared" si="207"/>
        <v>3.5000000000000003E-2</v>
      </c>
      <c r="BE198" s="184">
        <f t="shared" si="207"/>
        <v>3.5000000000000003E-2</v>
      </c>
      <c r="BF198" s="184">
        <f t="shared" si="207"/>
        <v>3.5000000000000003E-2</v>
      </c>
      <c r="BG198" s="184">
        <f t="shared" si="207"/>
        <v>3.5000000000000003E-2</v>
      </c>
      <c r="BH198" s="184">
        <f t="shared" si="207"/>
        <v>3.5000000000000003E-2</v>
      </c>
      <c r="BI198" s="184">
        <f t="shared" si="207"/>
        <v>3.5000000000000003E-2</v>
      </c>
      <c r="BJ198" s="184">
        <f t="shared" si="207"/>
        <v>3.5000000000000003E-2</v>
      </c>
      <c r="BK198" s="184">
        <f t="shared" si="207"/>
        <v>3.5000000000000003E-2</v>
      </c>
      <c r="BL198" s="184">
        <f t="shared" si="207"/>
        <v>3.5000000000000003E-2</v>
      </c>
      <c r="BM198" s="184">
        <f t="shared" si="207"/>
        <v>3.5000000000000003E-2</v>
      </c>
      <c r="BN198" s="184">
        <f t="shared" si="207"/>
        <v>3.5000000000000003E-2</v>
      </c>
      <c r="BO198" s="184">
        <f t="shared" si="207"/>
        <v>3.5000000000000003E-2</v>
      </c>
      <c r="BP198" s="184">
        <f t="shared" si="207"/>
        <v>3.5000000000000003E-2</v>
      </c>
      <c r="BQ198" s="184">
        <f t="shared" si="207"/>
        <v>3.5000000000000003E-2</v>
      </c>
      <c r="BR198" s="184">
        <f t="shared" si="207"/>
        <v>3.5000000000000003E-2</v>
      </c>
      <c r="BS198" s="184">
        <f t="shared" si="207"/>
        <v>3.5000000000000003E-2</v>
      </c>
      <c r="BT198" s="184">
        <f t="shared" si="207"/>
        <v>3.5000000000000003E-2</v>
      </c>
      <c r="BU198" s="184">
        <f t="shared" si="207"/>
        <v>3.5000000000000003E-2</v>
      </c>
      <c r="BV198" s="184">
        <f t="shared" si="207"/>
        <v>3.5000000000000003E-2</v>
      </c>
      <c r="BW198" s="184">
        <f t="shared" ref="BW198:DB198" si="208">BW103</f>
        <v>3.5000000000000003E-2</v>
      </c>
      <c r="BX198" s="184">
        <f t="shared" si="208"/>
        <v>3.5000000000000003E-2</v>
      </c>
      <c r="BY198" s="184">
        <f t="shared" si="208"/>
        <v>3.5000000000000003E-2</v>
      </c>
      <c r="BZ198" s="184">
        <f t="shared" si="208"/>
        <v>3.5000000000000003E-2</v>
      </c>
      <c r="CA198" s="184">
        <f t="shared" si="208"/>
        <v>3.5000000000000003E-2</v>
      </c>
      <c r="CB198" s="184">
        <f t="shared" si="208"/>
        <v>3.5000000000000003E-2</v>
      </c>
      <c r="CC198" s="184">
        <f t="shared" si="208"/>
        <v>3.5000000000000003E-2</v>
      </c>
      <c r="CD198" s="184">
        <f t="shared" si="208"/>
        <v>3.5000000000000003E-2</v>
      </c>
      <c r="CE198" s="184">
        <f t="shared" si="208"/>
        <v>3.5000000000000003E-2</v>
      </c>
      <c r="CF198" s="184">
        <f t="shared" si="208"/>
        <v>3.5000000000000003E-2</v>
      </c>
      <c r="CG198" s="184">
        <f t="shared" si="208"/>
        <v>3.5000000000000003E-2</v>
      </c>
      <c r="CH198" s="184">
        <f t="shared" si="208"/>
        <v>3.5000000000000003E-2</v>
      </c>
      <c r="CI198" s="184">
        <f t="shared" si="208"/>
        <v>3.5000000000000003E-2</v>
      </c>
      <c r="CJ198" s="184">
        <f t="shared" si="208"/>
        <v>3.5000000000000003E-2</v>
      </c>
      <c r="CK198" s="184">
        <f t="shared" si="208"/>
        <v>3.5000000000000003E-2</v>
      </c>
      <c r="CL198" s="184">
        <f t="shared" si="208"/>
        <v>3.5000000000000003E-2</v>
      </c>
      <c r="CM198" s="184">
        <f t="shared" si="208"/>
        <v>3.5000000000000003E-2</v>
      </c>
      <c r="CN198" s="184">
        <f t="shared" si="208"/>
        <v>3.5000000000000003E-2</v>
      </c>
      <c r="CO198" s="184">
        <f t="shared" si="208"/>
        <v>3.5000000000000003E-2</v>
      </c>
      <c r="CP198" s="184">
        <f t="shared" si="208"/>
        <v>3.5000000000000003E-2</v>
      </c>
      <c r="CQ198" s="184">
        <f t="shared" si="208"/>
        <v>3.5000000000000003E-2</v>
      </c>
      <c r="CR198" s="184">
        <f t="shared" si="208"/>
        <v>3.5000000000000003E-2</v>
      </c>
      <c r="CS198" s="184">
        <f t="shared" si="208"/>
        <v>3.5000000000000003E-2</v>
      </c>
      <c r="CT198" s="184">
        <f t="shared" si="208"/>
        <v>3.5000000000000003E-2</v>
      </c>
      <c r="CU198" s="184">
        <f t="shared" si="208"/>
        <v>3.5000000000000003E-2</v>
      </c>
      <c r="CV198" s="184">
        <f t="shared" si="208"/>
        <v>3.5000000000000003E-2</v>
      </c>
      <c r="CW198" s="184">
        <f t="shared" si="208"/>
        <v>0</v>
      </c>
      <c r="CX198" s="184">
        <f t="shared" si="208"/>
        <v>0</v>
      </c>
      <c r="CY198" s="184">
        <f t="shared" si="208"/>
        <v>0</v>
      </c>
      <c r="CZ198" s="184">
        <f t="shared" si="208"/>
        <v>0</v>
      </c>
      <c r="DA198" s="184">
        <f t="shared" si="208"/>
        <v>0</v>
      </c>
      <c r="DB198" s="184">
        <f t="shared" si="208"/>
        <v>0</v>
      </c>
      <c r="DC198" s="184">
        <f t="shared" ref="DC198:DU198" si="209">DC103</f>
        <v>0</v>
      </c>
      <c r="DD198" s="184">
        <f t="shared" si="209"/>
        <v>0</v>
      </c>
      <c r="DE198" s="184">
        <f t="shared" si="209"/>
        <v>0</v>
      </c>
      <c r="DF198" s="184">
        <f t="shared" si="209"/>
        <v>0</v>
      </c>
      <c r="DG198" s="184">
        <f t="shared" si="209"/>
        <v>0</v>
      </c>
      <c r="DH198" s="184">
        <f t="shared" si="209"/>
        <v>0</v>
      </c>
      <c r="DI198" s="184">
        <f t="shared" si="209"/>
        <v>0</v>
      </c>
      <c r="DJ198" s="184">
        <f t="shared" si="209"/>
        <v>0</v>
      </c>
      <c r="DK198" s="184">
        <f t="shared" si="209"/>
        <v>0</v>
      </c>
      <c r="DL198" s="184">
        <f t="shared" si="209"/>
        <v>0</v>
      </c>
      <c r="DM198" s="184">
        <f t="shared" si="209"/>
        <v>0</v>
      </c>
      <c r="DN198" s="184">
        <f t="shared" si="209"/>
        <v>0</v>
      </c>
      <c r="DO198" s="184">
        <f t="shared" si="209"/>
        <v>0</v>
      </c>
      <c r="DP198" s="184">
        <f t="shared" si="209"/>
        <v>0</v>
      </c>
      <c r="DQ198" s="184">
        <f t="shared" si="209"/>
        <v>0</v>
      </c>
      <c r="DR198" s="184">
        <f t="shared" si="209"/>
        <v>0</v>
      </c>
      <c r="DS198" s="184">
        <f t="shared" si="209"/>
        <v>0</v>
      </c>
      <c r="DT198" s="184">
        <f t="shared" si="209"/>
        <v>0</v>
      </c>
      <c r="DU198" s="184">
        <f t="shared" si="209"/>
        <v>0</v>
      </c>
    </row>
    <row r="199" spans="1:125" x14ac:dyDescent="0.3">
      <c r="D199" s="148" t="s">
        <v>390</v>
      </c>
      <c r="H199" s="73"/>
      <c r="K199" s="181">
        <f>K198*K193</f>
        <v>0</v>
      </c>
      <c r="L199" s="181">
        <f t="shared" ref="L199:BW199" ca="1" si="210">L198*L193</f>
        <v>0</v>
      </c>
      <c r="M199" s="181">
        <f t="shared" ca="1" si="210"/>
        <v>0</v>
      </c>
      <c r="N199" s="181">
        <f t="shared" ca="1" si="210"/>
        <v>0</v>
      </c>
      <c r="O199" s="181">
        <f t="shared" ca="1" si="210"/>
        <v>0</v>
      </c>
      <c r="P199" s="181">
        <f t="shared" ca="1" si="210"/>
        <v>0</v>
      </c>
      <c r="Q199" s="181">
        <f t="shared" ca="1" si="210"/>
        <v>0</v>
      </c>
      <c r="R199" s="181">
        <f t="shared" ca="1" si="210"/>
        <v>0</v>
      </c>
      <c r="S199" s="181">
        <f t="shared" ca="1" si="210"/>
        <v>0</v>
      </c>
      <c r="T199" s="181">
        <f t="shared" ca="1" si="210"/>
        <v>0</v>
      </c>
      <c r="U199" s="181">
        <f t="shared" ca="1" si="210"/>
        <v>0</v>
      </c>
      <c r="V199" s="181">
        <f t="shared" ca="1" si="210"/>
        <v>0</v>
      </c>
      <c r="W199" s="181">
        <f t="shared" ca="1" si="210"/>
        <v>0</v>
      </c>
      <c r="X199" s="181">
        <f t="shared" ca="1" si="210"/>
        <v>0</v>
      </c>
      <c r="Y199" s="181">
        <f t="shared" ca="1" si="210"/>
        <v>0</v>
      </c>
      <c r="Z199" s="181">
        <f t="shared" ca="1" si="210"/>
        <v>0</v>
      </c>
      <c r="AA199" s="181">
        <f t="shared" ca="1" si="210"/>
        <v>0</v>
      </c>
      <c r="AB199" s="181">
        <f t="shared" ca="1" si="210"/>
        <v>0</v>
      </c>
      <c r="AC199" s="181">
        <f t="shared" ca="1" si="210"/>
        <v>0</v>
      </c>
      <c r="AD199" s="181">
        <f t="shared" ca="1" si="210"/>
        <v>0</v>
      </c>
      <c r="AE199" s="181">
        <f t="shared" ca="1" si="210"/>
        <v>0</v>
      </c>
      <c r="AF199" s="181">
        <f t="shared" ca="1" si="210"/>
        <v>0</v>
      </c>
      <c r="AG199" s="181">
        <f t="shared" ca="1" si="210"/>
        <v>0</v>
      </c>
      <c r="AH199" s="181">
        <f t="shared" ca="1" si="210"/>
        <v>0</v>
      </c>
      <c r="AI199" s="181">
        <f t="shared" ca="1" si="210"/>
        <v>0</v>
      </c>
      <c r="AJ199" s="181">
        <f t="shared" ca="1" si="210"/>
        <v>0</v>
      </c>
      <c r="AK199" s="181">
        <f t="shared" ca="1" si="210"/>
        <v>0</v>
      </c>
      <c r="AL199" s="181">
        <f t="shared" ca="1" si="210"/>
        <v>0</v>
      </c>
      <c r="AM199" s="181">
        <f t="shared" ca="1" si="210"/>
        <v>0</v>
      </c>
      <c r="AN199" s="181">
        <f t="shared" ca="1" si="210"/>
        <v>0</v>
      </c>
      <c r="AO199" s="181">
        <f t="shared" ca="1" si="210"/>
        <v>0</v>
      </c>
      <c r="AP199" s="181">
        <f t="shared" ca="1" si="210"/>
        <v>0</v>
      </c>
      <c r="AQ199" s="181">
        <f t="shared" ca="1" si="210"/>
        <v>0</v>
      </c>
      <c r="AR199" s="181">
        <f t="shared" ca="1" si="210"/>
        <v>0</v>
      </c>
      <c r="AS199" s="181">
        <f t="shared" ca="1" si="210"/>
        <v>0</v>
      </c>
      <c r="AT199" s="181">
        <f t="shared" ca="1" si="210"/>
        <v>0</v>
      </c>
      <c r="AU199" s="181">
        <f t="shared" ca="1" si="210"/>
        <v>0</v>
      </c>
      <c r="AV199" s="181">
        <f t="shared" ca="1" si="210"/>
        <v>0</v>
      </c>
      <c r="AW199" s="181">
        <f t="shared" ca="1" si="210"/>
        <v>0</v>
      </c>
      <c r="AX199" s="181">
        <f t="shared" ca="1" si="210"/>
        <v>0</v>
      </c>
      <c r="AY199" s="198">
        <f t="shared" ca="1" si="210"/>
        <v>0</v>
      </c>
      <c r="AZ199" s="181">
        <f t="shared" ca="1" si="210"/>
        <v>0</v>
      </c>
      <c r="BA199" s="181">
        <f t="shared" ca="1" si="210"/>
        <v>0</v>
      </c>
      <c r="BB199" s="181">
        <f t="shared" ca="1" si="210"/>
        <v>0</v>
      </c>
      <c r="BC199" s="181">
        <f t="shared" ca="1" si="210"/>
        <v>0</v>
      </c>
      <c r="BD199" s="181">
        <f t="shared" ca="1" si="210"/>
        <v>0</v>
      </c>
      <c r="BE199" s="181">
        <f t="shared" ca="1" si="210"/>
        <v>0</v>
      </c>
      <c r="BF199" s="181">
        <f t="shared" ca="1" si="210"/>
        <v>0</v>
      </c>
      <c r="BG199" s="181">
        <f t="shared" ca="1" si="210"/>
        <v>0</v>
      </c>
      <c r="BH199" s="181">
        <f t="shared" ca="1" si="210"/>
        <v>0</v>
      </c>
      <c r="BI199" s="181">
        <f t="shared" ca="1" si="210"/>
        <v>0</v>
      </c>
      <c r="BJ199" s="181">
        <f t="shared" ca="1" si="210"/>
        <v>0</v>
      </c>
      <c r="BK199" s="181">
        <f t="shared" ca="1" si="210"/>
        <v>0</v>
      </c>
      <c r="BL199" s="181">
        <f t="shared" ca="1" si="210"/>
        <v>0</v>
      </c>
      <c r="BM199" s="181">
        <f t="shared" ca="1" si="210"/>
        <v>0</v>
      </c>
      <c r="BN199" s="181">
        <f t="shared" ca="1" si="210"/>
        <v>0</v>
      </c>
      <c r="BO199" s="181">
        <f t="shared" ca="1" si="210"/>
        <v>0</v>
      </c>
      <c r="BP199" s="181">
        <f t="shared" ca="1" si="210"/>
        <v>0</v>
      </c>
      <c r="BQ199" s="181">
        <f t="shared" ca="1" si="210"/>
        <v>0</v>
      </c>
      <c r="BR199" s="181">
        <f t="shared" ca="1" si="210"/>
        <v>0</v>
      </c>
      <c r="BS199" s="181">
        <f t="shared" ca="1" si="210"/>
        <v>0</v>
      </c>
      <c r="BT199" s="181">
        <f t="shared" ca="1" si="210"/>
        <v>0</v>
      </c>
      <c r="BU199" s="181">
        <f t="shared" ca="1" si="210"/>
        <v>0</v>
      </c>
      <c r="BV199" s="181">
        <f t="shared" ca="1" si="210"/>
        <v>0</v>
      </c>
      <c r="BW199" s="181">
        <f t="shared" ca="1" si="210"/>
        <v>0</v>
      </c>
      <c r="BX199" s="181">
        <f t="shared" ref="BX199:DU199" ca="1" si="211">BX198*BX193</f>
        <v>0</v>
      </c>
      <c r="BY199" s="181">
        <f t="shared" ca="1" si="211"/>
        <v>0</v>
      </c>
      <c r="BZ199" s="181">
        <f t="shared" ca="1" si="211"/>
        <v>0</v>
      </c>
      <c r="CA199" s="181">
        <f t="shared" ca="1" si="211"/>
        <v>0</v>
      </c>
      <c r="CB199" s="181">
        <f t="shared" ca="1" si="211"/>
        <v>0</v>
      </c>
      <c r="CC199" s="181">
        <f t="shared" ca="1" si="211"/>
        <v>0</v>
      </c>
      <c r="CD199" s="181">
        <f t="shared" ca="1" si="211"/>
        <v>0</v>
      </c>
      <c r="CE199" s="181">
        <f t="shared" ca="1" si="211"/>
        <v>0</v>
      </c>
      <c r="CF199" s="181">
        <f t="shared" ca="1" si="211"/>
        <v>0</v>
      </c>
      <c r="CG199" s="181">
        <f t="shared" ca="1" si="211"/>
        <v>0</v>
      </c>
      <c r="CH199" s="181">
        <f t="shared" ca="1" si="211"/>
        <v>0</v>
      </c>
      <c r="CI199" s="181">
        <f t="shared" ca="1" si="211"/>
        <v>0</v>
      </c>
      <c r="CJ199" s="181">
        <f t="shared" ca="1" si="211"/>
        <v>0</v>
      </c>
      <c r="CK199" s="181">
        <f t="shared" ca="1" si="211"/>
        <v>0</v>
      </c>
      <c r="CL199" s="181">
        <f t="shared" ca="1" si="211"/>
        <v>0</v>
      </c>
      <c r="CM199" s="181">
        <f t="shared" ca="1" si="211"/>
        <v>0</v>
      </c>
      <c r="CN199" s="181">
        <f t="shared" ca="1" si="211"/>
        <v>0</v>
      </c>
      <c r="CO199" s="181">
        <f t="shared" ca="1" si="211"/>
        <v>0</v>
      </c>
      <c r="CP199" s="181">
        <f t="shared" ca="1" si="211"/>
        <v>0</v>
      </c>
      <c r="CQ199" s="181">
        <f t="shared" ca="1" si="211"/>
        <v>0</v>
      </c>
      <c r="CR199" s="181">
        <f t="shared" ca="1" si="211"/>
        <v>0</v>
      </c>
      <c r="CS199" s="181">
        <f t="shared" ca="1" si="211"/>
        <v>0</v>
      </c>
      <c r="CT199" s="181">
        <f t="shared" ca="1" si="211"/>
        <v>0</v>
      </c>
      <c r="CU199" s="181">
        <f t="shared" ca="1" si="211"/>
        <v>0</v>
      </c>
      <c r="CV199" s="181">
        <f t="shared" ca="1" si="211"/>
        <v>0</v>
      </c>
      <c r="CW199" s="181">
        <f t="shared" ca="1" si="211"/>
        <v>0</v>
      </c>
      <c r="CX199" s="181">
        <f t="shared" ca="1" si="211"/>
        <v>0</v>
      </c>
      <c r="CY199" s="181">
        <f t="shared" ca="1" si="211"/>
        <v>0</v>
      </c>
      <c r="CZ199" s="181">
        <f t="shared" ca="1" si="211"/>
        <v>0</v>
      </c>
      <c r="DA199" s="181">
        <f t="shared" ca="1" si="211"/>
        <v>0</v>
      </c>
      <c r="DB199" s="181">
        <f t="shared" ca="1" si="211"/>
        <v>0</v>
      </c>
      <c r="DC199" s="181">
        <f t="shared" ca="1" si="211"/>
        <v>0</v>
      </c>
      <c r="DD199" s="181">
        <f t="shared" ca="1" si="211"/>
        <v>0</v>
      </c>
      <c r="DE199" s="181">
        <f t="shared" ca="1" si="211"/>
        <v>0</v>
      </c>
      <c r="DF199" s="181">
        <f t="shared" ca="1" si="211"/>
        <v>0</v>
      </c>
      <c r="DG199" s="181">
        <f t="shared" ca="1" si="211"/>
        <v>0</v>
      </c>
      <c r="DH199" s="181">
        <f t="shared" ca="1" si="211"/>
        <v>0</v>
      </c>
      <c r="DI199" s="181">
        <f t="shared" ca="1" si="211"/>
        <v>0</v>
      </c>
      <c r="DJ199" s="181">
        <f t="shared" ca="1" si="211"/>
        <v>0</v>
      </c>
      <c r="DK199" s="181">
        <f t="shared" ca="1" si="211"/>
        <v>0</v>
      </c>
      <c r="DL199" s="181">
        <f t="shared" ca="1" si="211"/>
        <v>0</v>
      </c>
      <c r="DM199" s="181">
        <f t="shared" ca="1" si="211"/>
        <v>0</v>
      </c>
      <c r="DN199" s="181">
        <f t="shared" ca="1" si="211"/>
        <v>0</v>
      </c>
      <c r="DO199" s="181">
        <f t="shared" ca="1" si="211"/>
        <v>0</v>
      </c>
      <c r="DP199" s="181">
        <f t="shared" ca="1" si="211"/>
        <v>0</v>
      </c>
      <c r="DQ199" s="181">
        <f t="shared" ca="1" si="211"/>
        <v>0</v>
      </c>
      <c r="DR199" s="181">
        <f t="shared" ca="1" si="211"/>
        <v>0</v>
      </c>
      <c r="DS199" s="181">
        <f t="shared" ca="1" si="211"/>
        <v>0</v>
      </c>
      <c r="DT199" s="181">
        <f t="shared" ca="1" si="211"/>
        <v>0</v>
      </c>
      <c r="DU199" s="181">
        <f t="shared" ca="1" si="211"/>
        <v>0</v>
      </c>
    </row>
    <row r="200" spans="1:125" s="150" customFormat="1" x14ac:dyDescent="0.3">
      <c r="A200" s="149"/>
      <c r="D200" s="174" t="s">
        <v>391</v>
      </c>
      <c r="K200" s="186">
        <f t="shared" ref="K200:BV200" ca="1" si="212">K186-K194</f>
        <v>0</v>
      </c>
      <c r="L200" s="186">
        <f t="shared" ca="1" si="212"/>
        <v>0</v>
      </c>
      <c r="M200" s="186">
        <f t="shared" ca="1" si="212"/>
        <v>0</v>
      </c>
      <c r="N200" s="186">
        <f t="shared" ca="1" si="212"/>
        <v>0</v>
      </c>
      <c r="O200" s="186">
        <f t="shared" ca="1" si="212"/>
        <v>0</v>
      </c>
      <c r="P200" s="186">
        <f t="shared" ca="1" si="212"/>
        <v>0</v>
      </c>
      <c r="Q200" s="186">
        <f t="shared" ca="1" si="212"/>
        <v>0</v>
      </c>
      <c r="R200" s="186">
        <f t="shared" ca="1" si="212"/>
        <v>0</v>
      </c>
      <c r="S200" s="186">
        <f t="shared" ca="1" si="212"/>
        <v>0</v>
      </c>
      <c r="T200" s="186">
        <f t="shared" ca="1" si="212"/>
        <v>0</v>
      </c>
      <c r="U200" s="186">
        <f t="shared" ca="1" si="212"/>
        <v>0</v>
      </c>
      <c r="V200" s="186">
        <f t="shared" ca="1" si="212"/>
        <v>0</v>
      </c>
      <c r="W200" s="186">
        <f t="shared" ca="1" si="212"/>
        <v>0</v>
      </c>
      <c r="X200" s="186">
        <f t="shared" ca="1" si="212"/>
        <v>0</v>
      </c>
      <c r="Y200" s="186">
        <f t="shared" ca="1" si="212"/>
        <v>0</v>
      </c>
      <c r="Z200" s="186">
        <f t="shared" ca="1" si="212"/>
        <v>0</v>
      </c>
      <c r="AA200" s="186">
        <f t="shared" ca="1" si="212"/>
        <v>0</v>
      </c>
      <c r="AB200" s="186">
        <f t="shared" ca="1" si="212"/>
        <v>237124.51535562053</v>
      </c>
      <c r="AC200" s="186">
        <f t="shared" ca="1" si="212"/>
        <v>9926362.183083538</v>
      </c>
      <c r="AD200" s="186">
        <f t="shared" ca="1" si="212"/>
        <v>9876613.7470194791</v>
      </c>
      <c r="AE200" s="186">
        <f t="shared" ca="1" si="212"/>
        <v>9818941.2468001191</v>
      </c>
      <c r="AF200" s="186">
        <f t="shared" ca="1" si="212"/>
        <v>9754058.0266850069</v>
      </c>
      <c r="AG200" s="186">
        <f t="shared" ca="1" si="212"/>
        <v>9682567.7667024843</v>
      </c>
      <c r="AH200" s="186">
        <f t="shared" ca="1" si="212"/>
        <v>9604984.6882048324</v>
      </c>
      <c r="AI200" s="186">
        <f t="shared" ca="1" si="212"/>
        <v>9521750.4245191738</v>
      </c>
      <c r="AJ200" s="186">
        <f t="shared" ca="1" si="212"/>
        <v>9433248.1243616398</v>
      </c>
      <c r="AK200" s="186">
        <f t="shared" ca="1" si="212"/>
        <v>9339814.2339244355</v>
      </c>
      <c r="AL200" s="186">
        <f t="shared" ca="1" si="212"/>
        <v>9241748.3154899366</v>
      </c>
      <c r="AM200" s="186">
        <f t="shared" ca="1" si="212"/>
        <v>9139321.1953203939</v>
      </c>
      <c r="AN200" s="186">
        <f t="shared" ca="1" si="212"/>
        <v>9032781.68433569</v>
      </c>
      <c r="AO200" s="186">
        <f t="shared" ca="1" si="212"/>
        <v>8922362.0770007987</v>
      </c>
      <c r="AP200" s="186">
        <f t="shared" ca="1" si="212"/>
        <v>8808282.6037097275</v>
      </c>
      <c r="AQ200" s="186">
        <f t="shared" ca="1" si="212"/>
        <v>8690754.9875951894</v>
      </c>
      <c r="AR200" s="186">
        <f t="shared" ca="1" si="212"/>
        <v>8569985.236610271</v>
      </c>
      <c r="AS200" s="186">
        <f t="shared" ca="1" si="212"/>
        <v>8446175.7848719247</v>
      </c>
      <c r="AT200" s="186">
        <f t="shared" ca="1" si="212"/>
        <v>8319527.0828873366</v>
      </c>
      <c r="AU200" s="186">
        <f t="shared" ca="1" si="212"/>
        <v>8190238.7238767603</v>
      </c>
      <c r="AV200" s="186">
        <f t="shared" ca="1" si="212"/>
        <v>8058510.182579807</v>
      </c>
      <c r="AW200" s="186">
        <f t="shared" ca="1" si="212"/>
        <v>7924541.2334076082</v>
      </c>
      <c r="AX200" s="186">
        <f t="shared" ca="1" si="212"/>
        <v>7788532.1063738037</v>
      </c>
      <c r="AY200" s="198">
        <f t="shared" ca="1" si="212"/>
        <v>0</v>
      </c>
      <c r="AZ200" s="186">
        <f t="shared" ca="1" si="212"/>
        <v>0</v>
      </c>
      <c r="BA200" s="186">
        <f t="shared" ca="1" si="212"/>
        <v>0</v>
      </c>
      <c r="BB200" s="186">
        <f t="shared" ca="1" si="212"/>
        <v>0</v>
      </c>
      <c r="BC200" s="186">
        <f t="shared" ca="1" si="212"/>
        <v>0</v>
      </c>
      <c r="BD200" s="186">
        <f t="shared" ca="1" si="212"/>
        <v>0</v>
      </c>
      <c r="BE200" s="186">
        <f t="shared" ca="1" si="212"/>
        <v>0</v>
      </c>
      <c r="BF200" s="186">
        <f t="shared" ca="1" si="212"/>
        <v>0</v>
      </c>
      <c r="BG200" s="186">
        <f t="shared" ca="1" si="212"/>
        <v>0</v>
      </c>
      <c r="BH200" s="186">
        <f t="shared" ca="1" si="212"/>
        <v>0</v>
      </c>
      <c r="BI200" s="186">
        <f t="shared" ca="1" si="212"/>
        <v>0</v>
      </c>
      <c r="BJ200" s="186">
        <f t="shared" ca="1" si="212"/>
        <v>0</v>
      </c>
      <c r="BK200" s="186">
        <f t="shared" ca="1" si="212"/>
        <v>0</v>
      </c>
      <c r="BL200" s="186">
        <f t="shared" ca="1" si="212"/>
        <v>0</v>
      </c>
      <c r="BM200" s="186">
        <f t="shared" ca="1" si="212"/>
        <v>0</v>
      </c>
      <c r="BN200" s="186">
        <f t="shared" ca="1" si="212"/>
        <v>0</v>
      </c>
      <c r="BO200" s="186">
        <f t="shared" ca="1" si="212"/>
        <v>0</v>
      </c>
      <c r="BP200" s="186">
        <f t="shared" ca="1" si="212"/>
        <v>0</v>
      </c>
      <c r="BQ200" s="186">
        <f t="shared" ca="1" si="212"/>
        <v>0</v>
      </c>
      <c r="BR200" s="186">
        <f t="shared" ca="1" si="212"/>
        <v>0</v>
      </c>
      <c r="BS200" s="186">
        <f t="shared" ca="1" si="212"/>
        <v>0</v>
      </c>
      <c r="BT200" s="186">
        <f t="shared" ca="1" si="212"/>
        <v>0</v>
      </c>
      <c r="BU200" s="186">
        <f t="shared" ca="1" si="212"/>
        <v>0</v>
      </c>
      <c r="BV200" s="186">
        <f t="shared" ca="1" si="212"/>
        <v>0</v>
      </c>
      <c r="BW200" s="186">
        <f t="shared" ref="BW200:DU200" ca="1" si="213">BW186-BW194</f>
        <v>0</v>
      </c>
      <c r="BX200" s="186">
        <f t="shared" ca="1" si="213"/>
        <v>0</v>
      </c>
      <c r="BY200" s="186">
        <f t="shared" ca="1" si="213"/>
        <v>0</v>
      </c>
      <c r="BZ200" s="186">
        <f t="shared" ca="1" si="213"/>
        <v>0</v>
      </c>
      <c r="CA200" s="186">
        <f t="shared" ca="1" si="213"/>
        <v>0</v>
      </c>
      <c r="CB200" s="186">
        <f t="shared" ca="1" si="213"/>
        <v>0</v>
      </c>
      <c r="CC200" s="186">
        <f t="shared" ca="1" si="213"/>
        <v>0</v>
      </c>
      <c r="CD200" s="186">
        <f t="shared" ca="1" si="213"/>
        <v>0</v>
      </c>
      <c r="CE200" s="186">
        <f t="shared" ca="1" si="213"/>
        <v>0</v>
      </c>
      <c r="CF200" s="186">
        <f t="shared" ca="1" si="213"/>
        <v>0</v>
      </c>
      <c r="CG200" s="186">
        <f t="shared" ca="1" si="213"/>
        <v>0</v>
      </c>
      <c r="CH200" s="186">
        <f t="shared" ca="1" si="213"/>
        <v>0</v>
      </c>
      <c r="CI200" s="186">
        <f t="shared" ca="1" si="213"/>
        <v>0</v>
      </c>
      <c r="CJ200" s="186">
        <f t="shared" ca="1" si="213"/>
        <v>0</v>
      </c>
      <c r="CK200" s="186">
        <f t="shared" ca="1" si="213"/>
        <v>0</v>
      </c>
      <c r="CL200" s="186">
        <f t="shared" ca="1" si="213"/>
        <v>0</v>
      </c>
      <c r="CM200" s="186">
        <f t="shared" ca="1" si="213"/>
        <v>0</v>
      </c>
      <c r="CN200" s="186">
        <f t="shared" ca="1" si="213"/>
        <v>0</v>
      </c>
      <c r="CO200" s="186">
        <f t="shared" ca="1" si="213"/>
        <v>0</v>
      </c>
      <c r="CP200" s="186">
        <f t="shared" ca="1" si="213"/>
        <v>0</v>
      </c>
      <c r="CQ200" s="186">
        <f t="shared" ca="1" si="213"/>
        <v>0</v>
      </c>
      <c r="CR200" s="186">
        <f t="shared" ca="1" si="213"/>
        <v>0</v>
      </c>
      <c r="CS200" s="186">
        <f t="shared" ca="1" si="213"/>
        <v>0</v>
      </c>
      <c r="CT200" s="186">
        <f t="shared" ca="1" si="213"/>
        <v>0</v>
      </c>
      <c r="CU200" s="186">
        <f t="shared" ca="1" si="213"/>
        <v>0</v>
      </c>
      <c r="CV200" s="186">
        <f t="shared" ca="1" si="213"/>
        <v>0</v>
      </c>
      <c r="CW200" s="186">
        <f t="shared" ca="1" si="213"/>
        <v>0</v>
      </c>
      <c r="CX200" s="186">
        <f t="shared" ca="1" si="213"/>
        <v>0</v>
      </c>
      <c r="CY200" s="186">
        <f t="shared" ca="1" si="213"/>
        <v>0</v>
      </c>
      <c r="CZ200" s="186">
        <f t="shared" ca="1" si="213"/>
        <v>0</v>
      </c>
      <c r="DA200" s="186">
        <f t="shared" ca="1" si="213"/>
        <v>0</v>
      </c>
      <c r="DB200" s="186">
        <f t="shared" ca="1" si="213"/>
        <v>0</v>
      </c>
      <c r="DC200" s="186">
        <f t="shared" ca="1" si="213"/>
        <v>0</v>
      </c>
      <c r="DD200" s="186">
        <f t="shared" ca="1" si="213"/>
        <v>0</v>
      </c>
      <c r="DE200" s="186">
        <f t="shared" ca="1" si="213"/>
        <v>0</v>
      </c>
      <c r="DF200" s="186">
        <f t="shared" ca="1" si="213"/>
        <v>0</v>
      </c>
      <c r="DG200" s="186">
        <f t="shared" ca="1" si="213"/>
        <v>0</v>
      </c>
      <c r="DH200" s="186">
        <f t="shared" ca="1" si="213"/>
        <v>0</v>
      </c>
      <c r="DI200" s="186">
        <f t="shared" ca="1" si="213"/>
        <v>0</v>
      </c>
      <c r="DJ200" s="186">
        <f t="shared" ca="1" si="213"/>
        <v>0</v>
      </c>
      <c r="DK200" s="186">
        <f t="shared" ca="1" si="213"/>
        <v>0</v>
      </c>
      <c r="DL200" s="186">
        <f t="shared" ca="1" si="213"/>
        <v>0</v>
      </c>
      <c r="DM200" s="186">
        <f t="shared" ca="1" si="213"/>
        <v>0</v>
      </c>
      <c r="DN200" s="186">
        <f t="shared" ca="1" si="213"/>
        <v>0</v>
      </c>
      <c r="DO200" s="186">
        <f t="shared" ca="1" si="213"/>
        <v>0</v>
      </c>
      <c r="DP200" s="186">
        <f t="shared" ca="1" si="213"/>
        <v>0</v>
      </c>
      <c r="DQ200" s="186">
        <f t="shared" ca="1" si="213"/>
        <v>0</v>
      </c>
      <c r="DR200" s="186">
        <f t="shared" ca="1" si="213"/>
        <v>0</v>
      </c>
      <c r="DS200" s="186">
        <f t="shared" ca="1" si="213"/>
        <v>0</v>
      </c>
      <c r="DT200" s="186">
        <f t="shared" ca="1" si="213"/>
        <v>0</v>
      </c>
      <c r="DU200" s="186">
        <f t="shared" ca="1" si="213"/>
        <v>0</v>
      </c>
    </row>
    <row r="201" spans="1:125" x14ac:dyDescent="0.3">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c r="AT201" s="181"/>
      <c r="AU201" s="181"/>
      <c r="AV201" s="181"/>
      <c r="AW201" s="181"/>
      <c r="AX201" s="181"/>
      <c r="AZ201" s="181"/>
      <c r="BA201" s="181"/>
      <c r="BB201" s="181"/>
      <c r="BC201" s="181"/>
      <c r="BD201" s="181"/>
      <c r="BE201" s="181"/>
      <c r="BF201" s="181"/>
      <c r="BG201" s="181"/>
      <c r="BH201" s="181"/>
      <c r="BI201" s="181"/>
      <c r="BJ201" s="181"/>
      <c r="BK201" s="181"/>
      <c r="BL201" s="181"/>
      <c r="BM201" s="181"/>
      <c r="BN201" s="181"/>
      <c r="BO201" s="181"/>
      <c r="BP201" s="181"/>
      <c r="BQ201" s="181"/>
      <c r="BR201" s="181"/>
      <c r="BS201" s="181"/>
      <c r="BT201" s="181"/>
      <c r="BU201" s="181"/>
      <c r="BV201" s="181"/>
      <c r="BW201" s="181"/>
      <c r="BX201" s="181"/>
      <c r="BY201" s="181"/>
      <c r="BZ201" s="181"/>
      <c r="CA201" s="181"/>
      <c r="CB201" s="181"/>
      <c r="CC201" s="181"/>
      <c r="CD201" s="181"/>
      <c r="CE201" s="181"/>
      <c r="CF201" s="181"/>
      <c r="CG201" s="181"/>
      <c r="CH201" s="181"/>
      <c r="CI201" s="181"/>
      <c r="CJ201" s="181"/>
      <c r="CK201" s="181"/>
      <c r="CL201" s="181"/>
      <c r="CM201" s="181"/>
      <c r="CN201" s="181"/>
      <c r="CO201" s="181"/>
      <c r="CP201" s="181"/>
      <c r="CQ201" s="181"/>
      <c r="CR201" s="181"/>
      <c r="CS201" s="181"/>
      <c r="CT201" s="181"/>
      <c r="CU201" s="181"/>
      <c r="CV201" s="181"/>
      <c r="CW201" s="181"/>
      <c r="CX201" s="181"/>
      <c r="CY201" s="181"/>
      <c r="CZ201" s="181"/>
      <c r="DA201" s="181"/>
      <c r="DB201" s="181"/>
      <c r="DC201" s="181"/>
      <c r="DD201" s="181"/>
      <c r="DE201" s="181"/>
      <c r="DF201" s="181"/>
      <c r="DG201" s="181"/>
      <c r="DH201" s="181"/>
      <c r="DI201" s="181"/>
      <c r="DJ201" s="181"/>
      <c r="DK201" s="181"/>
      <c r="DL201" s="181"/>
      <c r="DM201" s="181"/>
      <c r="DN201" s="181"/>
      <c r="DO201" s="181"/>
      <c r="DP201" s="181"/>
      <c r="DQ201" s="181"/>
      <c r="DR201" s="181"/>
      <c r="DS201" s="181"/>
      <c r="DT201" s="181"/>
      <c r="DU201" s="181"/>
    </row>
    <row r="202" spans="1:125" x14ac:dyDescent="0.3">
      <c r="D202" s="141" t="s">
        <v>392</v>
      </c>
      <c r="K202" s="181"/>
      <c r="L202" s="181"/>
      <c r="M202" s="181"/>
      <c r="N202" s="181"/>
      <c r="O202" s="181"/>
      <c r="P202" s="181"/>
      <c r="Q202" s="181"/>
      <c r="R202" s="181"/>
      <c r="S202" s="181"/>
      <c r="T202" s="181"/>
      <c r="U202" s="181"/>
      <c r="V202" s="181"/>
      <c r="W202" s="181"/>
      <c r="X202" s="181"/>
      <c r="Y202" s="181"/>
      <c r="Z202" s="181"/>
      <c r="AA202" s="181"/>
      <c r="AB202" s="181"/>
      <c r="AC202" s="181"/>
      <c r="AD202" s="181"/>
      <c r="AE202" s="181"/>
      <c r="AF202" s="181"/>
      <c r="AG202" s="181"/>
      <c r="AH202" s="181"/>
      <c r="AI202" s="181"/>
      <c r="AJ202" s="181"/>
      <c r="AK202" s="181"/>
      <c r="AL202" s="181"/>
      <c r="AM202" s="181"/>
      <c r="AN202" s="181"/>
      <c r="AO202" s="181"/>
      <c r="AP202" s="181"/>
      <c r="AQ202" s="181"/>
      <c r="AR202" s="181"/>
      <c r="AS202" s="181"/>
      <c r="AT202" s="181"/>
      <c r="AU202" s="181"/>
      <c r="AV202" s="181"/>
      <c r="AW202" s="181"/>
      <c r="AX202" s="181"/>
      <c r="AZ202" s="181"/>
      <c r="BA202" s="181"/>
      <c r="BB202" s="181"/>
      <c r="BC202" s="181"/>
      <c r="BD202" s="181"/>
      <c r="BE202" s="181"/>
      <c r="BF202" s="181"/>
      <c r="BG202" s="181"/>
      <c r="BH202" s="181"/>
      <c r="BI202" s="181"/>
      <c r="BJ202" s="181"/>
      <c r="BK202" s="181"/>
      <c r="BL202" s="181"/>
      <c r="BM202" s="181"/>
      <c r="BN202" s="181"/>
      <c r="BO202" s="181"/>
      <c r="BP202" s="181"/>
      <c r="BQ202" s="181"/>
      <c r="BR202" s="181"/>
      <c r="BS202" s="181"/>
      <c r="BT202" s="181"/>
      <c r="BU202" s="181"/>
      <c r="BV202" s="181"/>
      <c r="BW202" s="181"/>
      <c r="BX202" s="181"/>
      <c r="BY202" s="181"/>
      <c r="BZ202" s="181"/>
      <c r="CA202" s="181"/>
      <c r="CB202" s="181"/>
      <c r="CC202" s="181"/>
      <c r="CD202" s="181"/>
      <c r="CE202" s="181"/>
      <c r="CF202" s="181"/>
      <c r="CG202" s="181"/>
      <c r="CH202" s="181"/>
      <c r="CI202" s="181"/>
      <c r="CJ202" s="181"/>
      <c r="CK202" s="181"/>
      <c r="CL202" s="181"/>
      <c r="CM202" s="181"/>
      <c r="CN202" s="181"/>
      <c r="CO202" s="181"/>
      <c r="CP202" s="181"/>
      <c r="CQ202" s="181"/>
      <c r="CR202" s="181"/>
      <c r="CS202" s="181"/>
      <c r="CT202" s="181"/>
      <c r="CU202" s="181"/>
      <c r="CV202" s="181"/>
      <c r="CW202" s="181"/>
      <c r="CX202" s="181"/>
      <c r="CY202" s="181"/>
      <c r="CZ202" s="181"/>
      <c r="DA202" s="181"/>
      <c r="DB202" s="181"/>
      <c r="DC202" s="181"/>
      <c r="DD202" s="181"/>
      <c r="DE202" s="181"/>
      <c r="DF202" s="181"/>
      <c r="DG202" s="181"/>
      <c r="DH202" s="181"/>
      <c r="DI202" s="181"/>
      <c r="DJ202" s="181"/>
      <c r="DK202" s="181"/>
      <c r="DL202" s="181"/>
      <c r="DM202" s="181"/>
      <c r="DN202" s="181"/>
      <c r="DO202" s="181"/>
      <c r="DP202" s="181"/>
      <c r="DQ202" s="181"/>
      <c r="DR202" s="181"/>
      <c r="DS202" s="181"/>
      <c r="DT202" s="181"/>
      <c r="DU202" s="181"/>
    </row>
    <row r="203" spans="1:125" x14ac:dyDescent="0.3">
      <c r="D203" s="141" t="s">
        <v>386</v>
      </c>
      <c r="E203" s="127" t="s">
        <v>393</v>
      </c>
      <c r="F203" s="129">
        <f ca="1">K140</f>
        <v>198328226.17071563</v>
      </c>
      <c r="K203" s="181">
        <f t="shared" ref="K203:BV203" ca="1" si="214">$F$203</f>
        <v>198328226.17071563</v>
      </c>
      <c r="L203" s="181">
        <f t="shared" ca="1" si="214"/>
        <v>198328226.17071563</v>
      </c>
      <c r="M203" s="181">
        <f t="shared" ca="1" si="214"/>
        <v>198328226.17071563</v>
      </c>
      <c r="N203" s="181">
        <f t="shared" ca="1" si="214"/>
        <v>198328226.17071563</v>
      </c>
      <c r="O203" s="181">
        <f t="shared" ca="1" si="214"/>
        <v>198328226.17071563</v>
      </c>
      <c r="P203" s="181">
        <f t="shared" ca="1" si="214"/>
        <v>198328226.17071563</v>
      </c>
      <c r="Q203" s="181">
        <f t="shared" ca="1" si="214"/>
        <v>198328226.17071563</v>
      </c>
      <c r="R203" s="181">
        <f t="shared" ca="1" si="214"/>
        <v>198328226.17071563</v>
      </c>
      <c r="S203" s="181">
        <f t="shared" ca="1" si="214"/>
        <v>198328226.17071563</v>
      </c>
      <c r="T203" s="181">
        <f t="shared" ca="1" si="214"/>
        <v>198328226.17071563</v>
      </c>
      <c r="U203" s="181">
        <f t="shared" ca="1" si="214"/>
        <v>198328226.17071563</v>
      </c>
      <c r="V203" s="181">
        <f t="shared" ca="1" si="214"/>
        <v>198328226.17071563</v>
      </c>
      <c r="W203" s="181">
        <f t="shared" ca="1" si="214"/>
        <v>198328226.17071563</v>
      </c>
      <c r="X203" s="181">
        <f t="shared" ca="1" si="214"/>
        <v>198328226.17071563</v>
      </c>
      <c r="Y203" s="181">
        <f t="shared" ca="1" si="214"/>
        <v>198328226.17071563</v>
      </c>
      <c r="Z203" s="181">
        <f t="shared" ca="1" si="214"/>
        <v>198328226.17071563</v>
      </c>
      <c r="AA203" s="181">
        <f t="shared" ca="1" si="214"/>
        <v>198328226.17071563</v>
      </c>
      <c r="AB203" s="181">
        <f t="shared" ca="1" si="214"/>
        <v>198328226.17071563</v>
      </c>
      <c r="AC203" s="181">
        <f t="shared" ca="1" si="214"/>
        <v>198328226.17071563</v>
      </c>
      <c r="AD203" s="181">
        <f t="shared" ca="1" si="214"/>
        <v>198328226.17071563</v>
      </c>
      <c r="AE203" s="181">
        <f t="shared" ca="1" si="214"/>
        <v>198328226.17071563</v>
      </c>
      <c r="AF203" s="181">
        <f t="shared" ca="1" si="214"/>
        <v>198328226.17071563</v>
      </c>
      <c r="AG203" s="181">
        <f t="shared" ca="1" si="214"/>
        <v>198328226.17071563</v>
      </c>
      <c r="AH203" s="181">
        <f t="shared" ca="1" si="214"/>
        <v>198328226.17071563</v>
      </c>
      <c r="AI203" s="181">
        <f t="shared" ca="1" si="214"/>
        <v>198328226.17071563</v>
      </c>
      <c r="AJ203" s="181">
        <f t="shared" ca="1" si="214"/>
        <v>198328226.17071563</v>
      </c>
      <c r="AK203" s="181">
        <f t="shared" ca="1" si="214"/>
        <v>198328226.17071563</v>
      </c>
      <c r="AL203" s="181">
        <f t="shared" ca="1" si="214"/>
        <v>198328226.17071563</v>
      </c>
      <c r="AM203" s="181">
        <f t="shared" ca="1" si="214"/>
        <v>198328226.17071563</v>
      </c>
      <c r="AN203" s="181">
        <f t="shared" ca="1" si="214"/>
        <v>198328226.17071563</v>
      </c>
      <c r="AO203" s="181">
        <f t="shared" ca="1" si="214"/>
        <v>198328226.17071563</v>
      </c>
      <c r="AP203" s="181">
        <f t="shared" ca="1" si="214"/>
        <v>198328226.17071563</v>
      </c>
      <c r="AQ203" s="181">
        <f t="shared" ca="1" si="214"/>
        <v>198328226.17071563</v>
      </c>
      <c r="AR203" s="181">
        <f t="shared" ca="1" si="214"/>
        <v>198328226.17071563</v>
      </c>
      <c r="AS203" s="181">
        <f t="shared" ca="1" si="214"/>
        <v>198328226.17071563</v>
      </c>
      <c r="AT203" s="181">
        <f t="shared" ca="1" si="214"/>
        <v>198328226.17071563</v>
      </c>
      <c r="AU203" s="181">
        <f t="shared" ca="1" si="214"/>
        <v>198328226.17071563</v>
      </c>
      <c r="AV203" s="181">
        <f t="shared" ca="1" si="214"/>
        <v>198328226.17071563</v>
      </c>
      <c r="AW203" s="181">
        <f t="shared" ca="1" si="214"/>
        <v>198328226.17071563</v>
      </c>
      <c r="AX203" s="181">
        <f t="shared" ca="1" si="214"/>
        <v>198328226.17071563</v>
      </c>
      <c r="AY203" s="198">
        <f t="shared" ca="1" si="214"/>
        <v>198328226.17071563</v>
      </c>
      <c r="AZ203" s="181">
        <f t="shared" ca="1" si="214"/>
        <v>198328226.17071563</v>
      </c>
      <c r="BA203" s="181">
        <f t="shared" ca="1" si="214"/>
        <v>198328226.17071563</v>
      </c>
      <c r="BB203" s="181">
        <f t="shared" ca="1" si="214"/>
        <v>198328226.17071563</v>
      </c>
      <c r="BC203" s="181">
        <f t="shared" ca="1" si="214"/>
        <v>198328226.17071563</v>
      </c>
      <c r="BD203" s="181">
        <f t="shared" ca="1" si="214"/>
        <v>198328226.17071563</v>
      </c>
      <c r="BE203" s="181">
        <f t="shared" ca="1" si="214"/>
        <v>198328226.17071563</v>
      </c>
      <c r="BF203" s="181">
        <f t="shared" ca="1" si="214"/>
        <v>198328226.17071563</v>
      </c>
      <c r="BG203" s="181">
        <f t="shared" ca="1" si="214"/>
        <v>198328226.17071563</v>
      </c>
      <c r="BH203" s="181">
        <f t="shared" ca="1" si="214"/>
        <v>198328226.17071563</v>
      </c>
      <c r="BI203" s="181">
        <f t="shared" ca="1" si="214"/>
        <v>198328226.17071563</v>
      </c>
      <c r="BJ203" s="181">
        <f t="shared" ca="1" si="214"/>
        <v>198328226.17071563</v>
      </c>
      <c r="BK203" s="181">
        <f t="shared" ca="1" si="214"/>
        <v>198328226.17071563</v>
      </c>
      <c r="BL203" s="181">
        <f t="shared" ca="1" si="214"/>
        <v>198328226.17071563</v>
      </c>
      <c r="BM203" s="181">
        <f t="shared" ca="1" si="214"/>
        <v>198328226.17071563</v>
      </c>
      <c r="BN203" s="181">
        <f t="shared" ca="1" si="214"/>
        <v>198328226.17071563</v>
      </c>
      <c r="BO203" s="181">
        <f t="shared" ca="1" si="214"/>
        <v>198328226.17071563</v>
      </c>
      <c r="BP203" s="181">
        <f t="shared" ca="1" si="214"/>
        <v>198328226.17071563</v>
      </c>
      <c r="BQ203" s="181">
        <f t="shared" ca="1" si="214"/>
        <v>198328226.17071563</v>
      </c>
      <c r="BR203" s="181">
        <f t="shared" ca="1" si="214"/>
        <v>198328226.17071563</v>
      </c>
      <c r="BS203" s="181">
        <f t="shared" ca="1" si="214"/>
        <v>198328226.17071563</v>
      </c>
      <c r="BT203" s="181">
        <f t="shared" ca="1" si="214"/>
        <v>198328226.17071563</v>
      </c>
      <c r="BU203" s="181">
        <f t="shared" ca="1" si="214"/>
        <v>198328226.17071563</v>
      </c>
      <c r="BV203" s="181">
        <f t="shared" ca="1" si="214"/>
        <v>198328226.17071563</v>
      </c>
      <c r="BW203" s="181">
        <f t="shared" ref="BW203:DU203" ca="1" si="215">$F$203</f>
        <v>198328226.17071563</v>
      </c>
      <c r="BX203" s="181">
        <f t="shared" ca="1" si="215"/>
        <v>198328226.17071563</v>
      </c>
      <c r="BY203" s="181">
        <f t="shared" ca="1" si="215"/>
        <v>198328226.17071563</v>
      </c>
      <c r="BZ203" s="181">
        <f t="shared" ca="1" si="215"/>
        <v>198328226.17071563</v>
      </c>
      <c r="CA203" s="181">
        <f t="shared" ca="1" si="215"/>
        <v>198328226.17071563</v>
      </c>
      <c r="CB203" s="181">
        <f t="shared" ca="1" si="215"/>
        <v>198328226.17071563</v>
      </c>
      <c r="CC203" s="181">
        <f t="shared" ca="1" si="215"/>
        <v>198328226.17071563</v>
      </c>
      <c r="CD203" s="181">
        <f t="shared" ca="1" si="215"/>
        <v>198328226.17071563</v>
      </c>
      <c r="CE203" s="181">
        <f t="shared" ca="1" si="215"/>
        <v>198328226.17071563</v>
      </c>
      <c r="CF203" s="181">
        <f t="shared" ca="1" si="215"/>
        <v>198328226.17071563</v>
      </c>
      <c r="CG203" s="181">
        <f t="shared" ca="1" si="215"/>
        <v>198328226.17071563</v>
      </c>
      <c r="CH203" s="181">
        <f t="shared" ca="1" si="215"/>
        <v>198328226.17071563</v>
      </c>
      <c r="CI203" s="181">
        <f t="shared" ca="1" si="215"/>
        <v>198328226.17071563</v>
      </c>
      <c r="CJ203" s="181">
        <f t="shared" ca="1" si="215"/>
        <v>198328226.17071563</v>
      </c>
      <c r="CK203" s="181">
        <f t="shared" ca="1" si="215"/>
        <v>198328226.17071563</v>
      </c>
      <c r="CL203" s="181">
        <f t="shared" ca="1" si="215"/>
        <v>198328226.17071563</v>
      </c>
      <c r="CM203" s="181">
        <f t="shared" ca="1" si="215"/>
        <v>198328226.17071563</v>
      </c>
      <c r="CN203" s="181">
        <f t="shared" ca="1" si="215"/>
        <v>198328226.17071563</v>
      </c>
      <c r="CO203" s="181">
        <f t="shared" ca="1" si="215"/>
        <v>198328226.17071563</v>
      </c>
      <c r="CP203" s="181">
        <f t="shared" ca="1" si="215"/>
        <v>198328226.17071563</v>
      </c>
      <c r="CQ203" s="181">
        <f t="shared" ca="1" si="215"/>
        <v>198328226.17071563</v>
      </c>
      <c r="CR203" s="181">
        <f t="shared" ca="1" si="215"/>
        <v>198328226.17071563</v>
      </c>
      <c r="CS203" s="181">
        <f t="shared" ca="1" si="215"/>
        <v>198328226.17071563</v>
      </c>
      <c r="CT203" s="181">
        <f t="shared" ca="1" si="215"/>
        <v>198328226.17071563</v>
      </c>
      <c r="CU203" s="181">
        <f t="shared" ca="1" si="215"/>
        <v>198328226.17071563</v>
      </c>
      <c r="CV203" s="181">
        <f t="shared" ca="1" si="215"/>
        <v>198328226.17071563</v>
      </c>
      <c r="CW203" s="181">
        <f t="shared" ca="1" si="215"/>
        <v>198328226.17071563</v>
      </c>
      <c r="CX203" s="181">
        <f t="shared" ca="1" si="215"/>
        <v>198328226.17071563</v>
      </c>
      <c r="CY203" s="181">
        <f t="shared" ca="1" si="215"/>
        <v>198328226.17071563</v>
      </c>
      <c r="CZ203" s="181">
        <f t="shared" ca="1" si="215"/>
        <v>198328226.17071563</v>
      </c>
      <c r="DA203" s="181">
        <f t="shared" ca="1" si="215"/>
        <v>198328226.17071563</v>
      </c>
      <c r="DB203" s="181">
        <f t="shared" ca="1" si="215"/>
        <v>198328226.17071563</v>
      </c>
      <c r="DC203" s="181">
        <f t="shared" ca="1" si="215"/>
        <v>198328226.17071563</v>
      </c>
      <c r="DD203" s="181">
        <f t="shared" ca="1" si="215"/>
        <v>198328226.17071563</v>
      </c>
      <c r="DE203" s="181">
        <f t="shared" ca="1" si="215"/>
        <v>198328226.17071563</v>
      </c>
      <c r="DF203" s="181">
        <f t="shared" ca="1" si="215"/>
        <v>198328226.17071563</v>
      </c>
      <c r="DG203" s="181">
        <f t="shared" ca="1" si="215"/>
        <v>198328226.17071563</v>
      </c>
      <c r="DH203" s="181">
        <f t="shared" ca="1" si="215"/>
        <v>198328226.17071563</v>
      </c>
      <c r="DI203" s="181">
        <f t="shared" ca="1" si="215"/>
        <v>198328226.17071563</v>
      </c>
      <c r="DJ203" s="181">
        <f t="shared" ca="1" si="215"/>
        <v>198328226.17071563</v>
      </c>
      <c r="DK203" s="181">
        <f t="shared" ca="1" si="215"/>
        <v>198328226.17071563</v>
      </c>
      <c r="DL203" s="181">
        <f t="shared" ca="1" si="215"/>
        <v>198328226.17071563</v>
      </c>
      <c r="DM203" s="181">
        <f t="shared" ca="1" si="215"/>
        <v>198328226.17071563</v>
      </c>
      <c r="DN203" s="181">
        <f t="shared" ca="1" si="215"/>
        <v>198328226.17071563</v>
      </c>
      <c r="DO203" s="181">
        <f t="shared" ca="1" si="215"/>
        <v>198328226.17071563</v>
      </c>
      <c r="DP203" s="181">
        <f t="shared" ca="1" si="215"/>
        <v>198328226.17071563</v>
      </c>
      <c r="DQ203" s="181">
        <f t="shared" ca="1" si="215"/>
        <v>198328226.17071563</v>
      </c>
      <c r="DR203" s="181">
        <f t="shared" ca="1" si="215"/>
        <v>198328226.17071563</v>
      </c>
      <c r="DS203" s="181">
        <f t="shared" ca="1" si="215"/>
        <v>198328226.17071563</v>
      </c>
      <c r="DT203" s="181">
        <f t="shared" ca="1" si="215"/>
        <v>198328226.17071563</v>
      </c>
      <c r="DU203" s="181">
        <f t="shared" ca="1" si="215"/>
        <v>198328226.17071563</v>
      </c>
    </row>
    <row r="204" spans="1:125" x14ac:dyDescent="0.3">
      <c r="D204" s="141" t="s">
        <v>394</v>
      </c>
      <c r="K204" s="181">
        <f ca="1">K207-K208</f>
        <v>-3370685.4315805072</v>
      </c>
      <c r="L204" s="181">
        <f t="shared" ref="L204:BW204" ca="1" si="216">L207-L208</f>
        <v>3223920.1700804392</v>
      </c>
      <c r="M204" s="181">
        <f t="shared" ca="1" si="216"/>
        <v>3370165.6379460278</v>
      </c>
      <c r="N204" s="181">
        <f t="shared" ca="1" si="216"/>
        <v>3516929.0585103072</v>
      </c>
      <c r="O204" s="181">
        <f t="shared" ca="1" si="216"/>
        <v>3664212.2661890844</v>
      </c>
      <c r="P204" s="181">
        <f t="shared" ca="1" si="216"/>
        <v>3812017.1018950581</v>
      </c>
      <c r="Q204" s="181">
        <f t="shared" ca="1" si="216"/>
        <v>3960345.4130608235</v>
      </c>
      <c r="R204" s="181">
        <f t="shared" ca="1" si="216"/>
        <v>4109199.0536619676</v>
      </c>
      <c r="S204" s="181">
        <f t="shared" ca="1" si="216"/>
        <v>4258579.8842402408</v>
      </c>
      <c r="T204" s="181">
        <f t="shared" ca="1" si="216"/>
        <v>4408489.771926811</v>
      </c>
      <c r="U204" s="181">
        <f t="shared" ca="1" si="216"/>
        <v>4558930.5904656062</v>
      </c>
      <c r="V204" s="181">
        <f t="shared" ca="1" si="216"/>
        <v>4709904.2202367252</v>
      </c>
      <c r="W204" s="181">
        <f t="shared" ca="1" si="216"/>
        <v>4861412.5482799504</v>
      </c>
      <c r="X204" s="181">
        <f t="shared" ca="1" si="216"/>
        <v>5013457.4683183283</v>
      </c>
      <c r="Y204" s="181">
        <f ca="1">Y207-Y208</f>
        <v>5166040.8807818424</v>
      </c>
      <c r="Z204" s="181">
        <f t="shared" ca="1" si="216"/>
        <v>5319164.6928311642</v>
      </c>
      <c r="AA204" s="181">
        <f t="shared" ca="1" si="216"/>
        <v>5472830.8183814958</v>
      </c>
      <c r="AB204" s="181">
        <f t="shared" ca="1" si="216"/>
        <v>5627041.1781264832</v>
      </c>
      <c r="AC204" s="181">
        <f t="shared" ca="1" si="216"/>
        <v>6018082.3989259703</v>
      </c>
      <c r="AD204" s="181">
        <f t="shared" ca="1" si="216"/>
        <v>16065430.175037172</v>
      </c>
      <c r="AE204" s="181">
        <f t="shared" ca="1" si="216"/>
        <v>26098790.064169101</v>
      </c>
      <c r="AF204" s="181">
        <f t="shared" ca="1" si="216"/>
        <v>36110216.526127286</v>
      </c>
      <c r="AG204" s="181">
        <f t="shared" ca="1" si="216"/>
        <v>46092446.698094375</v>
      </c>
      <c r="AH204" s="181">
        <f t="shared" ca="1" si="216"/>
        <v>56038793.536608763</v>
      </c>
      <c r="AI204" s="181">
        <f t="shared" ca="1" si="216"/>
        <v>65943058.715081573</v>
      </c>
      <c r="AJ204" s="181">
        <f t="shared" ca="1" si="216"/>
        <v>75799462.023726389</v>
      </c>
      <c r="AK204" s="181">
        <f t="shared" ca="1" si="216"/>
        <v>85602584.572911486</v>
      </c>
      <c r="AL204" s="181">
        <f t="shared" ca="1" si="216"/>
        <v>95347323.535716385</v>
      </c>
      <c r="AM204" s="181">
        <f t="shared" ca="1" si="216"/>
        <v>105028856.51404117</v>
      </c>
      <c r="AN204" s="181">
        <f t="shared" ca="1" si="216"/>
        <v>114642613.89754525</v>
      </c>
      <c r="AO204" s="181">
        <f t="shared" ca="1" si="216"/>
        <v>124184257.82156594</v>
      </c>
      <c r="AP204" s="181">
        <f t="shared" ca="1" si="216"/>
        <v>133649666.52992532</v>
      </c>
      <c r="AQ204" s="181">
        <f t="shared" ca="1" si="216"/>
        <v>143034923.11897027</v>
      </c>
      <c r="AR204" s="181">
        <f t="shared" ca="1" si="216"/>
        <v>152336307.78596064</v>
      </c>
      <c r="AS204" s="181">
        <f t="shared" ca="1" si="216"/>
        <v>161550292.83219638</v>
      </c>
      <c r="AT204" s="181">
        <f t="shared" ca="1" si="216"/>
        <v>170673539.78220749</v>
      </c>
      <c r="AU204" s="181">
        <f t="shared" ca="1" si="216"/>
        <v>179702898.07733482</v>
      </c>
      <c r="AV204" s="181">
        <f t="shared" ca="1" si="216"/>
        <v>188635404.88701832</v>
      </c>
      <c r="AW204" s="181">
        <f t="shared" ca="1" si="216"/>
        <v>197468285.65560624</v>
      </c>
      <c r="AX204" s="181">
        <f t="shared" ca="1" si="216"/>
        <v>206198955.06777239</v>
      </c>
      <c r="AY204" s="198">
        <f t="shared" ca="1" si="216"/>
        <v>0</v>
      </c>
      <c r="AZ204" s="181">
        <f t="shared" ca="1" si="216"/>
        <v>0</v>
      </c>
      <c r="BA204" s="181">
        <f t="shared" ca="1" si="216"/>
        <v>0</v>
      </c>
      <c r="BB204" s="181">
        <f t="shared" ca="1" si="216"/>
        <v>0</v>
      </c>
      <c r="BC204" s="181">
        <f t="shared" ca="1" si="216"/>
        <v>0</v>
      </c>
      <c r="BD204" s="181">
        <f t="shared" ca="1" si="216"/>
        <v>0</v>
      </c>
      <c r="BE204" s="181">
        <f t="shared" ca="1" si="216"/>
        <v>0</v>
      </c>
      <c r="BF204" s="181">
        <f t="shared" ca="1" si="216"/>
        <v>0</v>
      </c>
      <c r="BG204" s="181">
        <f t="shared" ca="1" si="216"/>
        <v>0</v>
      </c>
      <c r="BH204" s="181">
        <f t="shared" ca="1" si="216"/>
        <v>0</v>
      </c>
      <c r="BI204" s="181">
        <f t="shared" ca="1" si="216"/>
        <v>0</v>
      </c>
      <c r="BJ204" s="181">
        <f t="shared" ca="1" si="216"/>
        <v>0</v>
      </c>
      <c r="BK204" s="181">
        <f t="shared" ca="1" si="216"/>
        <v>0</v>
      </c>
      <c r="BL204" s="181">
        <f t="shared" ca="1" si="216"/>
        <v>0</v>
      </c>
      <c r="BM204" s="181">
        <f t="shared" ca="1" si="216"/>
        <v>0</v>
      </c>
      <c r="BN204" s="181">
        <f t="shared" ca="1" si="216"/>
        <v>0</v>
      </c>
      <c r="BO204" s="181">
        <f t="shared" ca="1" si="216"/>
        <v>0</v>
      </c>
      <c r="BP204" s="181">
        <f t="shared" ca="1" si="216"/>
        <v>0</v>
      </c>
      <c r="BQ204" s="181">
        <f t="shared" ca="1" si="216"/>
        <v>0</v>
      </c>
      <c r="BR204" s="181">
        <f t="shared" ca="1" si="216"/>
        <v>0</v>
      </c>
      <c r="BS204" s="181">
        <f t="shared" ca="1" si="216"/>
        <v>0</v>
      </c>
      <c r="BT204" s="181">
        <f t="shared" ca="1" si="216"/>
        <v>0</v>
      </c>
      <c r="BU204" s="181">
        <f t="shared" ca="1" si="216"/>
        <v>0</v>
      </c>
      <c r="BV204" s="181">
        <f t="shared" ca="1" si="216"/>
        <v>0</v>
      </c>
      <c r="BW204" s="181">
        <f t="shared" ca="1" si="216"/>
        <v>0</v>
      </c>
      <c r="BX204" s="181">
        <f t="shared" ref="BX204:DU204" ca="1" si="217">BX207-BX208</f>
        <v>0</v>
      </c>
      <c r="BY204" s="181">
        <f t="shared" ca="1" si="217"/>
        <v>0</v>
      </c>
      <c r="BZ204" s="181">
        <f t="shared" ca="1" si="217"/>
        <v>0</v>
      </c>
      <c r="CA204" s="181">
        <f t="shared" ca="1" si="217"/>
        <v>0</v>
      </c>
      <c r="CB204" s="181">
        <f t="shared" ca="1" si="217"/>
        <v>0</v>
      </c>
      <c r="CC204" s="181">
        <f t="shared" ca="1" si="217"/>
        <v>0</v>
      </c>
      <c r="CD204" s="181">
        <f t="shared" ca="1" si="217"/>
        <v>0</v>
      </c>
      <c r="CE204" s="181">
        <f t="shared" ca="1" si="217"/>
        <v>0</v>
      </c>
      <c r="CF204" s="181">
        <f t="shared" ca="1" si="217"/>
        <v>0</v>
      </c>
      <c r="CG204" s="181">
        <f t="shared" ca="1" si="217"/>
        <v>0</v>
      </c>
      <c r="CH204" s="181">
        <f t="shared" ca="1" si="217"/>
        <v>0</v>
      </c>
      <c r="CI204" s="181">
        <f t="shared" ca="1" si="217"/>
        <v>0</v>
      </c>
      <c r="CJ204" s="181">
        <f t="shared" ca="1" si="217"/>
        <v>0</v>
      </c>
      <c r="CK204" s="181">
        <f t="shared" ca="1" si="217"/>
        <v>0</v>
      </c>
      <c r="CL204" s="181">
        <f t="shared" ca="1" si="217"/>
        <v>0</v>
      </c>
      <c r="CM204" s="181">
        <f t="shared" ca="1" si="217"/>
        <v>0</v>
      </c>
      <c r="CN204" s="181">
        <f t="shared" ca="1" si="217"/>
        <v>0</v>
      </c>
      <c r="CO204" s="181">
        <f t="shared" ca="1" si="217"/>
        <v>0</v>
      </c>
      <c r="CP204" s="181">
        <f t="shared" ca="1" si="217"/>
        <v>0</v>
      </c>
      <c r="CQ204" s="181">
        <f t="shared" ca="1" si="217"/>
        <v>0</v>
      </c>
      <c r="CR204" s="181">
        <f t="shared" ca="1" si="217"/>
        <v>0</v>
      </c>
      <c r="CS204" s="181">
        <f t="shared" ca="1" si="217"/>
        <v>0</v>
      </c>
      <c r="CT204" s="181">
        <f t="shared" ca="1" si="217"/>
        <v>0</v>
      </c>
      <c r="CU204" s="181">
        <f t="shared" ca="1" si="217"/>
        <v>0</v>
      </c>
      <c r="CV204" s="181">
        <f t="shared" ca="1" si="217"/>
        <v>0</v>
      </c>
      <c r="CW204" s="181">
        <f t="shared" ca="1" si="217"/>
        <v>0</v>
      </c>
      <c r="CX204" s="181">
        <f t="shared" ca="1" si="217"/>
        <v>0</v>
      </c>
      <c r="CY204" s="181">
        <f t="shared" ca="1" si="217"/>
        <v>0</v>
      </c>
      <c r="CZ204" s="181">
        <f t="shared" ca="1" si="217"/>
        <v>0</v>
      </c>
      <c r="DA204" s="181">
        <f t="shared" ca="1" si="217"/>
        <v>0</v>
      </c>
      <c r="DB204" s="181">
        <f t="shared" ca="1" si="217"/>
        <v>0</v>
      </c>
      <c r="DC204" s="181">
        <f t="shared" ca="1" si="217"/>
        <v>0</v>
      </c>
      <c r="DD204" s="181">
        <f t="shared" ca="1" si="217"/>
        <v>0</v>
      </c>
      <c r="DE204" s="181">
        <f t="shared" ca="1" si="217"/>
        <v>0</v>
      </c>
      <c r="DF204" s="181">
        <f t="shared" ca="1" si="217"/>
        <v>0</v>
      </c>
      <c r="DG204" s="181">
        <f t="shared" ca="1" si="217"/>
        <v>0</v>
      </c>
      <c r="DH204" s="181">
        <f t="shared" ca="1" si="217"/>
        <v>0</v>
      </c>
      <c r="DI204" s="181">
        <f t="shared" ca="1" si="217"/>
        <v>0</v>
      </c>
      <c r="DJ204" s="181">
        <f t="shared" ca="1" si="217"/>
        <v>0</v>
      </c>
      <c r="DK204" s="181">
        <f t="shared" ca="1" si="217"/>
        <v>0</v>
      </c>
      <c r="DL204" s="181">
        <f t="shared" ca="1" si="217"/>
        <v>0</v>
      </c>
      <c r="DM204" s="181">
        <f t="shared" ca="1" si="217"/>
        <v>0</v>
      </c>
      <c r="DN204" s="181">
        <f t="shared" ca="1" si="217"/>
        <v>0</v>
      </c>
      <c r="DO204" s="181">
        <f t="shared" ca="1" si="217"/>
        <v>0</v>
      </c>
      <c r="DP204" s="181">
        <f t="shared" ca="1" si="217"/>
        <v>0</v>
      </c>
      <c r="DQ204" s="181">
        <f t="shared" ca="1" si="217"/>
        <v>0</v>
      </c>
      <c r="DR204" s="181">
        <f t="shared" ca="1" si="217"/>
        <v>0</v>
      </c>
      <c r="DS204" s="181">
        <f t="shared" ca="1" si="217"/>
        <v>0</v>
      </c>
      <c r="DT204" s="181">
        <f t="shared" ca="1" si="217"/>
        <v>0</v>
      </c>
      <c r="DU204" s="181">
        <f t="shared" ca="1" si="217"/>
        <v>0</v>
      </c>
    </row>
    <row r="205" spans="1:125" x14ac:dyDescent="0.3">
      <c r="D205" s="141" t="s">
        <v>395</v>
      </c>
      <c r="K205" s="181">
        <f ca="1">K203-K204</f>
        <v>201698911.60229614</v>
      </c>
      <c r="L205" s="181">
        <f t="shared" ref="L205:BW205" ca="1" si="218">L203-L204</f>
        <v>195104306.00063518</v>
      </c>
      <c r="M205" s="181">
        <f t="shared" ca="1" si="218"/>
        <v>194958060.53276959</v>
      </c>
      <c r="N205" s="181">
        <f t="shared" ca="1" si="218"/>
        <v>194811297.11220533</v>
      </c>
      <c r="O205" s="181">
        <f t="shared" ca="1" si="218"/>
        <v>194664013.90452653</v>
      </c>
      <c r="P205" s="181">
        <f t="shared" ca="1" si="218"/>
        <v>194516209.06882057</v>
      </c>
      <c r="Q205" s="181">
        <f t="shared" ca="1" si="218"/>
        <v>194367880.75765482</v>
      </c>
      <c r="R205" s="181">
        <f t="shared" ca="1" si="218"/>
        <v>194219027.11705366</v>
      </c>
      <c r="S205" s="181">
        <f t="shared" ca="1" si="218"/>
        <v>194069646.28647539</v>
      </c>
      <c r="T205" s="181">
        <f t="shared" ca="1" si="218"/>
        <v>193919736.39878881</v>
      </c>
      <c r="U205" s="181">
        <f t="shared" ca="1" si="218"/>
        <v>193769295.58025002</v>
      </c>
      <c r="V205" s="181">
        <f t="shared" ca="1" si="218"/>
        <v>193618321.95047891</v>
      </c>
      <c r="W205" s="181">
        <f t="shared" ca="1" si="218"/>
        <v>193466813.62243569</v>
      </c>
      <c r="X205" s="181">
        <f t="shared" ca="1" si="218"/>
        <v>193314768.70239729</v>
      </c>
      <c r="Y205" s="181">
        <f t="shared" ca="1" si="218"/>
        <v>193162185.2899338</v>
      </c>
      <c r="Z205" s="181">
        <f t="shared" ca="1" si="218"/>
        <v>193009061.47788447</v>
      </c>
      <c r="AA205" s="181">
        <f t="shared" ca="1" si="218"/>
        <v>192855395.35233414</v>
      </c>
      <c r="AB205" s="181">
        <f t="shared" ca="1" si="218"/>
        <v>192701184.99258915</v>
      </c>
      <c r="AC205" s="181">
        <f t="shared" ca="1" si="218"/>
        <v>192310143.77178967</v>
      </c>
      <c r="AD205" s="181">
        <f t="shared" ca="1" si="218"/>
        <v>182262795.99567845</v>
      </c>
      <c r="AE205" s="181">
        <f t="shared" ca="1" si="218"/>
        <v>172229436.10654652</v>
      </c>
      <c r="AF205" s="181">
        <f t="shared" ca="1" si="218"/>
        <v>162218009.64458835</v>
      </c>
      <c r="AG205" s="181">
        <f t="shared" ca="1" si="218"/>
        <v>152235779.47262126</v>
      </c>
      <c r="AH205" s="181">
        <f t="shared" ca="1" si="218"/>
        <v>142289432.63410687</v>
      </c>
      <c r="AI205" s="181">
        <f t="shared" ca="1" si="218"/>
        <v>132385167.45563406</v>
      </c>
      <c r="AJ205" s="181">
        <f t="shared" ca="1" si="218"/>
        <v>122528764.14698924</v>
      </c>
      <c r="AK205" s="181">
        <f t="shared" ca="1" si="218"/>
        <v>112725641.59780414</v>
      </c>
      <c r="AL205" s="181">
        <f t="shared" ca="1" si="218"/>
        <v>102980902.63499925</v>
      </c>
      <c r="AM205" s="181">
        <f t="shared" ca="1" si="218"/>
        <v>93299369.65667446</v>
      </c>
      <c r="AN205" s="181">
        <f t="shared" ca="1" si="218"/>
        <v>83685612.273170382</v>
      </c>
      <c r="AO205" s="181">
        <f t="shared" ca="1" si="218"/>
        <v>74143968.349149689</v>
      </c>
      <c r="AP205" s="181">
        <f t="shared" ca="1" si="218"/>
        <v>64678559.640790313</v>
      </c>
      <c r="AQ205" s="181">
        <f t="shared" ca="1" si="218"/>
        <v>55293303.051745355</v>
      </c>
      <c r="AR205" s="181">
        <f t="shared" ca="1" si="218"/>
        <v>45991918.384754986</v>
      </c>
      <c r="AS205" s="181">
        <f t="shared" ca="1" si="218"/>
        <v>36777933.338519245</v>
      </c>
      <c r="AT205" s="181">
        <f t="shared" ca="1" si="218"/>
        <v>27654686.388508141</v>
      </c>
      <c r="AU205" s="181">
        <f t="shared" ca="1" si="218"/>
        <v>18625328.093380809</v>
      </c>
      <c r="AV205" s="181">
        <f t="shared" ca="1" si="218"/>
        <v>9692821.2836973071</v>
      </c>
      <c r="AW205" s="181">
        <f t="shared" ca="1" si="218"/>
        <v>859940.51510939002</v>
      </c>
      <c r="AX205" s="181">
        <f t="shared" ca="1" si="218"/>
        <v>-7870728.8970567584</v>
      </c>
      <c r="AY205" s="198">
        <f t="shared" ca="1" si="218"/>
        <v>198328226.17071563</v>
      </c>
      <c r="AZ205" s="181">
        <f t="shared" ca="1" si="218"/>
        <v>198328226.17071563</v>
      </c>
      <c r="BA205" s="181">
        <f t="shared" ca="1" si="218"/>
        <v>198328226.17071563</v>
      </c>
      <c r="BB205" s="181">
        <f t="shared" ca="1" si="218"/>
        <v>198328226.17071563</v>
      </c>
      <c r="BC205" s="181">
        <f t="shared" ca="1" si="218"/>
        <v>198328226.17071563</v>
      </c>
      <c r="BD205" s="181">
        <f t="shared" ca="1" si="218"/>
        <v>198328226.17071563</v>
      </c>
      <c r="BE205" s="181">
        <f t="shared" ca="1" si="218"/>
        <v>198328226.17071563</v>
      </c>
      <c r="BF205" s="181">
        <f t="shared" ca="1" si="218"/>
        <v>198328226.17071563</v>
      </c>
      <c r="BG205" s="181">
        <f t="shared" ca="1" si="218"/>
        <v>198328226.17071563</v>
      </c>
      <c r="BH205" s="181">
        <f t="shared" ca="1" si="218"/>
        <v>198328226.17071563</v>
      </c>
      <c r="BI205" s="181">
        <f t="shared" ca="1" si="218"/>
        <v>198328226.17071563</v>
      </c>
      <c r="BJ205" s="181">
        <f t="shared" ca="1" si="218"/>
        <v>198328226.17071563</v>
      </c>
      <c r="BK205" s="181">
        <f t="shared" ca="1" si="218"/>
        <v>198328226.17071563</v>
      </c>
      <c r="BL205" s="181">
        <f t="shared" ca="1" si="218"/>
        <v>198328226.17071563</v>
      </c>
      <c r="BM205" s="181">
        <f t="shared" ca="1" si="218"/>
        <v>198328226.17071563</v>
      </c>
      <c r="BN205" s="181">
        <f t="shared" ca="1" si="218"/>
        <v>198328226.17071563</v>
      </c>
      <c r="BO205" s="181">
        <f t="shared" ca="1" si="218"/>
        <v>198328226.17071563</v>
      </c>
      <c r="BP205" s="181">
        <f t="shared" ca="1" si="218"/>
        <v>198328226.17071563</v>
      </c>
      <c r="BQ205" s="181">
        <f t="shared" ca="1" si="218"/>
        <v>198328226.17071563</v>
      </c>
      <c r="BR205" s="181">
        <f t="shared" ca="1" si="218"/>
        <v>198328226.17071563</v>
      </c>
      <c r="BS205" s="181">
        <f t="shared" ca="1" si="218"/>
        <v>198328226.17071563</v>
      </c>
      <c r="BT205" s="181">
        <f t="shared" ca="1" si="218"/>
        <v>198328226.17071563</v>
      </c>
      <c r="BU205" s="181">
        <f t="shared" ca="1" si="218"/>
        <v>198328226.17071563</v>
      </c>
      <c r="BV205" s="181">
        <f t="shared" ca="1" si="218"/>
        <v>198328226.17071563</v>
      </c>
      <c r="BW205" s="181">
        <f t="shared" ca="1" si="218"/>
        <v>198328226.17071563</v>
      </c>
      <c r="BX205" s="181">
        <f t="shared" ref="BX205:DU205" ca="1" si="219">BX203-BX204</f>
        <v>198328226.17071563</v>
      </c>
      <c r="BY205" s="181">
        <f t="shared" ca="1" si="219"/>
        <v>198328226.17071563</v>
      </c>
      <c r="BZ205" s="181">
        <f t="shared" ca="1" si="219"/>
        <v>198328226.17071563</v>
      </c>
      <c r="CA205" s="181">
        <f t="shared" ca="1" si="219"/>
        <v>198328226.17071563</v>
      </c>
      <c r="CB205" s="181">
        <f t="shared" ca="1" si="219"/>
        <v>198328226.17071563</v>
      </c>
      <c r="CC205" s="181">
        <f t="shared" ca="1" si="219"/>
        <v>198328226.17071563</v>
      </c>
      <c r="CD205" s="181">
        <f t="shared" ca="1" si="219"/>
        <v>198328226.17071563</v>
      </c>
      <c r="CE205" s="181">
        <f t="shared" ca="1" si="219"/>
        <v>198328226.17071563</v>
      </c>
      <c r="CF205" s="181">
        <f t="shared" ca="1" si="219"/>
        <v>198328226.17071563</v>
      </c>
      <c r="CG205" s="181">
        <f t="shared" ca="1" si="219"/>
        <v>198328226.17071563</v>
      </c>
      <c r="CH205" s="181">
        <f t="shared" ca="1" si="219"/>
        <v>198328226.17071563</v>
      </c>
      <c r="CI205" s="181">
        <f t="shared" ca="1" si="219"/>
        <v>198328226.17071563</v>
      </c>
      <c r="CJ205" s="181">
        <f t="shared" ca="1" si="219"/>
        <v>198328226.17071563</v>
      </c>
      <c r="CK205" s="181">
        <f t="shared" ca="1" si="219"/>
        <v>198328226.17071563</v>
      </c>
      <c r="CL205" s="181">
        <f t="shared" ca="1" si="219"/>
        <v>198328226.17071563</v>
      </c>
      <c r="CM205" s="181">
        <f t="shared" ca="1" si="219"/>
        <v>198328226.17071563</v>
      </c>
      <c r="CN205" s="181">
        <f t="shared" ca="1" si="219"/>
        <v>198328226.17071563</v>
      </c>
      <c r="CO205" s="181">
        <f t="shared" ca="1" si="219"/>
        <v>198328226.17071563</v>
      </c>
      <c r="CP205" s="181">
        <f t="shared" ca="1" si="219"/>
        <v>198328226.17071563</v>
      </c>
      <c r="CQ205" s="181">
        <f t="shared" ca="1" si="219"/>
        <v>198328226.17071563</v>
      </c>
      <c r="CR205" s="181">
        <f t="shared" ca="1" si="219"/>
        <v>198328226.17071563</v>
      </c>
      <c r="CS205" s="181">
        <f t="shared" ca="1" si="219"/>
        <v>198328226.17071563</v>
      </c>
      <c r="CT205" s="181">
        <f t="shared" ca="1" si="219"/>
        <v>198328226.17071563</v>
      </c>
      <c r="CU205" s="181">
        <f t="shared" ca="1" si="219"/>
        <v>198328226.17071563</v>
      </c>
      <c r="CV205" s="181">
        <f t="shared" ca="1" si="219"/>
        <v>198328226.17071563</v>
      </c>
      <c r="CW205" s="181">
        <f t="shared" ca="1" si="219"/>
        <v>198328226.17071563</v>
      </c>
      <c r="CX205" s="181">
        <f t="shared" ca="1" si="219"/>
        <v>198328226.17071563</v>
      </c>
      <c r="CY205" s="181">
        <f t="shared" ca="1" si="219"/>
        <v>198328226.17071563</v>
      </c>
      <c r="CZ205" s="181">
        <f t="shared" ca="1" si="219"/>
        <v>198328226.17071563</v>
      </c>
      <c r="DA205" s="181">
        <f t="shared" ca="1" si="219"/>
        <v>198328226.17071563</v>
      </c>
      <c r="DB205" s="181">
        <f t="shared" ca="1" si="219"/>
        <v>198328226.17071563</v>
      </c>
      <c r="DC205" s="181">
        <f t="shared" ca="1" si="219"/>
        <v>198328226.17071563</v>
      </c>
      <c r="DD205" s="181">
        <f t="shared" ca="1" si="219"/>
        <v>198328226.17071563</v>
      </c>
      <c r="DE205" s="181">
        <f t="shared" ca="1" si="219"/>
        <v>198328226.17071563</v>
      </c>
      <c r="DF205" s="181">
        <f t="shared" ca="1" si="219"/>
        <v>198328226.17071563</v>
      </c>
      <c r="DG205" s="181">
        <f t="shared" ca="1" si="219"/>
        <v>198328226.17071563</v>
      </c>
      <c r="DH205" s="181">
        <f t="shared" ca="1" si="219"/>
        <v>198328226.17071563</v>
      </c>
      <c r="DI205" s="181">
        <f t="shared" ca="1" si="219"/>
        <v>198328226.17071563</v>
      </c>
      <c r="DJ205" s="181">
        <f t="shared" ca="1" si="219"/>
        <v>198328226.17071563</v>
      </c>
      <c r="DK205" s="181">
        <f t="shared" ca="1" si="219"/>
        <v>198328226.17071563</v>
      </c>
      <c r="DL205" s="181">
        <f t="shared" ca="1" si="219"/>
        <v>198328226.17071563</v>
      </c>
      <c r="DM205" s="181">
        <f t="shared" ca="1" si="219"/>
        <v>198328226.17071563</v>
      </c>
      <c r="DN205" s="181">
        <f t="shared" ca="1" si="219"/>
        <v>198328226.17071563</v>
      </c>
      <c r="DO205" s="181">
        <f t="shared" ca="1" si="219"/>
        <v>198328226.17071563</v>
      </c>
      <c r="DP205" s="181">
        <f t="shared" ca="1" si="219"/>
        <v>198328226.17071563</v>
      </c>
      <c r="DQ205" s="181">
        <f t="shared" ca="1" si="219"/>
        <v>198328226.17071563</v>
      </c>
      <c r="DR205" s="181">
        <f t="shared" ca="1" si="219"/>
        <v>198328226.17071563</v>
      </c>
      <c r="DS205" s="181">
        <f t="shared" ca="1" si="219"/>
        <v>198328226.17071563</v>
      </c>
      <c r="DT205" s="181">
        <f t="shared" ca="1" si="219"/>
        <v>198328226.17071563</v>
      </c>
      <c r="DU205" s="181">
        <f t="shared" ca="1" si="219"/>
        <v>198328226.17071563</v>
      </c>
    </row>
    <row r="206" spans="1:125" x14ac:dyDescent="0.3">
      <c r="K206" s="181"/>
      <c r="L206" s="181"/>
      <c r="M206" s="181"/>
      <c r="N206" s="181"/>
      <c r="O206" s="181"/>
      <c r="P206" s="181"/>
      <c r="Q206" s="181"/>
      <c r="R206" s="181"/>
      <c r="S206" s="181"/>
      <c r="T206" s="181"/>
      <c r="U206" s="181"/>
      <c r="V206" s="181"/>
      <c r="W206" s="181"/>
      <c r="X206" s="181"/>
      <c r="Y206" s="181"/>
      <c r="Z206" s="181"/>
      <c r="AA206" s="181"/>
      <c r="AB206" s="181"/>
      <c r="AC206" s="181"/>
      <c r="AD206" s="181"/>
      <c r="AE206" s="181"/>
      <c r="AF206" s="181"/>
      <c r="AG206" s="181"/>
      <c r="AH206" s="181"/>
      <c r="AI206" s="181"/>
      <c r="AJ206" s="181"/>
      <c r="AK206" s="181"/>
      <c r="AL206" s="181"/>
      <c r="AM206" s="181"/>
      <c r="AN206" s="181"/>
      <c r="AO206" s="181"/>
      <c r="AP206" s="181"/>
      <c r="AQ206" s="181"/>
      <c r="AR206" s="181"/>
      <c r="AS206" s="181"/>
      <c r="AT206" s="181"/>
      <c r="AU206" s="181"/>
      <c r="AV206" s="181"/>
      <c r="AW206" s="181"/>
      <c r="AX206" s="181"/>
      <c r="AZ206" s="181"/>
      <c r="BA206" s="181"/>
      <c r="BB206" s="181"/>
      <c r="BC206" s="181"/>
      <c r="BD206" s="181"/>
      <c r="BE206" s="181"/>
      <c r="BF206" s="181"/>
      <c r="BG206" s="181"/>
      <c r="BH206" s="181"/>
      <c r="BI206" s="181"/>
      <c r="BJ206" s="181"/>
      <c r="BK206" s="181"/>
      <c r="BL206" s="181"/>
      <c r="BM206" s="181"/>
      <c r="BN206" s="181"/>
      <c r="BO206" s="181"/>
      <c r="BP206" s="181"/>
      <c r="BQ206" s="181"/>
      <c r="BR206" s="181"/>
      <c r="BS206" s="181"/>
      <c r="BT206" s="181"/>
      <c r="BU206" s="181"/>
      <c r="BV206" s="181"/>
      <c r="BW206" s="181"/>
      <c r="BX206" s="181"/>
      <c r="BY206" s="181"/>
      <c r="BZ206" s="181"/>
      <c r="CA206" s="181"/>
      <c r="CB206" s="181"/>
      <c r="CC206" s="181"/>
      <c r="CD206" s="181"/>
      <c r="CE206" s="181"/>
      <c r="CF206" s="181"/>
      <c r="CG206" s="181"/>
      <c r="CH206" s="181"/>
      <c r="CI206" s="181"/>
      <c r="CJ206" s="181"/>
      <c r="CK206" s="181"/>
      <c r="CL206" s="181"/>
      <c r="CM206" s="181"/>
      <c r="CN206" s="181"/>
      <c r="CO206" s="181"/>
      <c r="CP206" s="181"/>
      <c r="CQ206" s="181"/>
      <c r="CR206" s="181"/>
      <c r="CS206" s="181"/>
      <c r="CT206" s="181"/>
      <c r="CU206" s="181"/>
      <c r="CV206" s="181"/>
      <c r="CW206" s="181"/>
      <c r="CX206" s="181"/>
      <c r="CY206" s="181"/>
      <c r="CZ206" s="181"/>
      <c r="DA206" s="181"/>
      <c r="DB206" s="181"/>
      <c r="DC206" s="181"/>
      <c r="DD206" s="181"/>
      <c r="DE206" s="181"/>
      <c r="DF206" s="181"/>
      <c r="DG206" s="181"/>
      <c r="DH206" s="181"/>
      <c r="DI206" s="181"/>
      <c r="DJ206" s="181"/>
      <c r="DK206" s="181"/>
      <c r="DL206" s="181"/>
      <c r="DM206" s="181"/>
      <c r="DN206" s="181"/>
      <c r="DO206" s="181"/>
      <c r="DP206" s="181"/>
      <c r="DQ206" s="181"/>
      <c r="DR206" s="181"/>
      <c r="DS206" s="181"/>
      <c r="DT206" s="181"/>
      <c r="DU206" s="181"/>
    </row>
    <row r="207" spans="1:125" x14ac:dyDescent="0.3">
      <c r="D207" s="141" t="s">
        <v>396</v>
      </c>
      <c r="G207" s="68"/>
      <c r="K207" s="181">
        <f>J211</f>
        <v>0</v>
      </c>
      <c r="L207" s="181">
        <f t="shared" ref="L207:BW207" ca="1" si="220">K211</f>
        <v>3370685.4315805072</v>
      </c>
      <c r="M207" s="181">
        <f t="shared" ca="1" si="220"/>
        <v>3517450.6930805752</v>
      </c>
      <c r="N207" s="181">
        <f t="shared" ca="1" si="220"/>
        <v>3664735.7482151226</v>
      </c>
      <c r="O207" s="181">
        <f t="shared" ca="1" si="220"/>
        <v>3812542.437919938</v>
      </c>
      <c r="P207" s="181">
        <f t="shared" ca="1" si="220"/>
        <v>3960872.6096507916</v>
      </c>
      <c r="Q207" s="181">
        <f t="shared" ca="1" si="220"/>
        <v>4109728.1174065252</v>
      </c>
      <c r="R207" s="181">
        <f t="shared" ca="1" si="220"/>
        <v>4259110.8217522269</v>
      </c>
      <c r="S207" s="181">
        <f t="shared" ca="1" si="220"/>
        <v>4409022.5898424862</v>
      </c>
      <c r="T207" s="181">
        <f t="shared" ca="1" si="220"/>
        <v>4559465.2954447316</v>
      </c>
      <c r="U207" s="181">
        <f t="shared" ca="1" si="220"/>
        <v>4710440.8189626522</v>
      </c>
      <c r="V207" s="181">
        <f t="shared" ca="1" si="220"/>
        <v>4861951.0474596983</v>
      </c>
      <c r="W207" s="181">
        <f t="shared" ca="1" si="220"/>
        <v>5013997.8746826714</v>
      </c>
      <c r="X207" s="181">
        <f t="shared" ca="1" si="220"/>
        <v>5166583.2010853924</v>
      </c>
      <c r="Y207" s="181">
        <f t="shared" ca="1" si="220"/>
        <v>5319708.9338524565</v>
      </c>
      <c r="Z207" s="181">
        <f t="shared" ca="1" si="220"/>
        <v>5473376.9869230706</v>
      </c>
      <c r="AA207" s="181">
        <f t="shared" ca="1" si="220"/>
        <v>5627589.281014977</v>
      </c>
      <c r="AB207" s="181">
        <f t="shared" ca="1" si="220"/>
        <v>5782347.7436484583</v>
      </c>
      <c r="AC207" s="181">
        <f t="shared" ca="1" si="220"/>
        <v>6174778.8245260539</v>
      </c>
      <c r="AD207" s="181">
        <f t="shared" ca="1" si="220"/>
        <v>16257837.433209676</v>
      </c>
      <c r="AE207" s="181">
        <f t="shared" ca="1" si="220"/>
        <v>26326858.438401662</v>
      </c>
      <c r="AF207" s="181">
        <f t="shared" ca="1" si="220"/>
        <v>36373868.059434339</v>
      </c>
      <c r="AG207" s="181">
        <f t="shared" ca="1" si="220"/>
        <v>46391577.619426399</v>
      </c>
      <c r="AH207" s="181">
        <f t="shared" ca="1" si="220"/>
        <v>56373276.307460904</v>
      </c>
      <c r="AI207" s="181">
        <f t="shared" ca="1" si="220"/>
        <v>66312743.766517878</v>
      </c>
      <c r="AJ207" s="181">
        <f t="shared" ca="1" si="220"/>
        <v>76204179.242473364</v>
      </c>
      <c r="AK207" s="181">
        <f t="shared" ca="1" si="220"/>
        <v>86042144.585581973</v>
      </c>
      <c r="AL207" s="181">
        <f t="shared" ca="1" si="220"/>
        <v>95821518.832176894</v>
      </c>
      <c r="AM207" s="181">
        <f t="shared" ca="1" si="220"/>
        <v>105537462.44412734</v>
      </c>
      <c r="AN207" s="181">
        <f t="shared" ca="1" si="220"/>
        <v>115185389.5695339</v>
      </c>
      <c r="AO207" s="181">
        <f t="shared" ca="1" si="220"/>
        <v>124760946.92585824</v>
      </c>
      <c r="AP207" s="181">
        <f t="shared" ca="1" si="220"/>
        <v>134259998.10715136</v>
      </c>
      <c r="AQ207" s="181">
        <f t="shared" ca="1" si="220"/>
        <v>143678612.28808713</v>
      </c>
      <c r="AR207" s="181">
        <f t="shared" ca="1" si="220"/>
        <v>153013056.44479918</v>
      </c>
      <c r="AS207" s="181">
        <f t="shared" ca="1" si="220"/>
        <v>162259790.34024799</v>
      </c>
      <c r="AT207" s="181">
        <f t="shared" ca="1" si="220"/>
        <v>171415463.63317153</v>
      </c>
      <c r="AU207" s="181">
        <f t="shared" ca="1" si="220"/>
        <v>180476914.56702292</v>
      </c>
      <c r="AV207" s="181">
        <f t="shared" ca="1" si="220"/>
        <v>189441169.78058779</v>
      </c>
      <c r="AW207" s="181">
        <f t="shared" ca="1" si="220"/>
        <v>198305444.85673708</v>
      </c>
      <c r="AX207" s="181">
        <f t="shared" ca="1" si="220"/>
        <v>207067145.29127553</v>
      </c>
      <c r="AY207" s="198">
        <f t="shared" ca="1" si="220"/>
        <v>0</v>
      </c>
      <c r="AZ207" s="181">
        <f t="shared" ca="1" si="220"/>
        <v>0</v>
      </c>
      <c r="BA207" s="181">
        <f t="shared" ca="1" si="220"/>
        <v>0</v>
      </c>
      <c r="BB207" s="181">
        <f t="shared" ca="1" si="220"/>
        <v>0</v>
      </c>
      <c r="BC207" s="181">
        <f t="shared" ca="1" si="220"/>
        <v>0</v>
      </c>
      <c r="BD207" s="181">
        <f t="shared" ca="1" si="220"/>
        <v>0</v>
      </c>
      <c r="BE207" s="181">
        <f t="shared" ca="1" si="220"/>
        <v>0</v>
      </c>
      <c r="BF207" s="181">
        <f t="shared" ca="1" si="220"/>
        <v>0</v>
      </c>
      <c r="BG207" s="181">
        <f t="shared" ca="1" si="220"/>
        <v>0</v>
      </c>
      <c r="BH207" s="181">
        <f t="shared" ca="1" si="220"/>
        <v>0</v>
      </c>
      <c r="BI207" s="181">
        <f t="shared" ca="1" si="220"/>
        <v>0</v>
      </c>
      <c r="BJ207" s="181">
        <f t="shared" ca="1" si="220"/>
        <v>0</v>
      </c>
      <c r="BK207" s="181">
        <f t="shared" ca="1" si="220"/>
        <v>0</v>
      </c>
      <c r="BL207" s="181">
        <f t="shared" ca="1" si="220"/>
        <v>0</v>
      </c>
      <c r="BM207" s="181">
        <f t="shared" ca="1" si="220"/>
        <v>0</v>
      </c>
      <c r="BN207" s="181">
        <f t="shared" ca="1" si="220"/>
        <v>0</v>
      </c>
      <c r="BO207" s="181">
        <f t="shared" ca="1" si="220"/>
        <v>0</v>
      </c>
      <c r="BP207" s="181">
        <f t="shared" ca="1" si="220"/>
        <v>0</v>
      </c>
      <c r="BQ207" s="181">
        <f t="shared" ca="1" si="220"/>
        <v>0</v>
      </c>
      <c r="BR207" s="181">
        <f t="shared" ca="1" si="220"/>
        <v>0</v>
      </c>
      <c r="BS207" s="181">
        <f t="shared" ca="1" si="220"/>
        <v>0</v>
      </c>
      <c r="BT207" s="181">
        <f t="shared" ca="1" si="220"/>
        <v>0</v>
      </c>
      <c r="BU207" s="181">
        <f t="shared" ca="1" si="220"/>
        <v>0</v>
      </c>
      <c r="BV207" s="181">
        <f t="shared" ca="1" si="220"/>
        <v>0</v>
      </c>
      <c r="BW207" s="181">
        <f t="shared" ca="1" si="220"/>
        <v>0</v>
      </c>
      <c r="BX207" s="181">
        <f t="shared" ref="BX207:DT207" ca="1" si="221">BW211</f>
        <v>0</v>
      </c>
      <c r="BY207" s="181">
        <f t="shared" ca="1" si="221"/>
        <v>0</v>
      </c>
      <c r="BZ207" s="181">
        <f t="shared" ca="1" si="221"/>
        <v>0</v>
      </c>
      <c r="CA207" s="181">
        <f t="shared" ca="1" si="221"/>
        <v>0</v>
      </c>
      <c r="CB207" s="181">
        <f t="shared" ca="1" si="221"/>
        <v>0</v>
      </c>
      <c r="CC207" s="181">
        <f t="shared" ca="1" si="221"/>
        <v>0</v>
      </c>
      <c r="CD207" s="181">
        <f t="shared" ca="1" si="221"/>
        <v>0</v>
      </c>
      <c r="CE207" s="181">
        <f t="shared" ca="1" si="221"/>
        <v>0</v>
      </c>
      <c r="CF207" s="181">
        <f t="shared" ca="1" si="221"/>
        <v>0</v>
      </c>
      <c r="CG207" s="181">
        <f t="shared" ca="1" si="221"/>
        <v>0</v>
      </c>
      <c r="CH207" s="181">
        <f t="shared" ca="1" si="221"/>
        <v>0</v>
      </c>
      <c r="CI207" s="181">
        <f t="shared" ca="1" si="221"/>
        <v>0</v>
      </c>
      <c r="CJ207" s="181">
        <f t="shared" ca="1" si="221"/>
        <v>0</v>
      </c>
      <c r="CK207" s="181">
        <f t="shared" ca="1" si="221"/>
        <v>0</v>
      </c>
      <c r="CL207" s="181">
        <f t="shared" ca="1" si="221"/>
        <v>0</v>
      </c>
      <c r="CM207" s="181">
        <f t="shared" ca="1" si="221"/>
        <v>0</v>
      </c>
      <c r="CN207" s="181">
        <f t="shared" ca="1" si="221"/>
        <v>0</v>
      </c>
      <c r="CO207" s="181">
        <f t="shared" ca="1" si="221"/>
        <v>0</v>
      </c>
      <c r="CP207" s="181">
        <f t="shared" ca="1" si="221"/>
        <v>0</v>
      </c>
      <c r="CQ207" s="181">
        <f t="shared" ca="1" si="221"/>
        <v>0</v>
      </c>
      <c r="CR207" s="181">
        <f t="shared" ca="1" si="221"/>
        <v>0</v>
      </c>
      <c r="CS207" s="181">
        <f t="shared" ca="1" si="221"/>
        <v>0</v>
      </c>
      <c r="CT207" s="181">
        <f t="shared" ca="1" si="221"/>
        <v>0</v>
      </c>
      <c r="CU207" s="181">
        <f t="shared" ca="1" si="221"/>
        <v>0</v>
      </c>
      <c r="CV207" s="181">
        <f t="shared" ca="1" si="221"/>
        <v>0</v>
      </c>
      <c r="CW207" s="181">
        <f t="shared" ca="1" si="221"/>
        <v>0</v>
      </c>
      <c r="CX207" s="181">
        <f t="shared" ca="1" si="221"/>
        <v>0</v>
      </c>
      <c r="CY207" s="181">
        <f t="shared" ca="1" si="221"/>
        <v>0</v>
      </c>
      <c r="CZ207" s="181">
        <f t="shared" ca="1" si="221"/>
        <v>0</v>
      </c>
      <c r="DA207" s="181">
        <f t="shared" ca="1" si="221"/>
        <v>0</v>
      </c>
      <c r="DB207" s="181">
        <f t="shared" ca="1" si="221"/>
        <v>0</v>
      </c>
      <c r="DC207" s="181">
        <f t="shared" ca="1" si="221"/>
        <v>0</v>
      </c>
      <c r="DD207" s="181">
        <f t="shared" ca="1" si="221"/>
        <v>0</v>
      </c>
      <c r="DE207" s="181">
        <f t="shared" ca="1" si="221"/>
        <v>0</v>
      </c>
      <c r="DF207" s="181">
        <f t="shared" ca="1" si="221"/>
        <v>0</v>
      </c>
      <c r="DG207" s="181">
        <f t="shared" ca="1" si="221"/>
        <v>0</v>
      </c>
      <c r="DH207" s="181">
        <f t="shared" ca="1" si="221"/>
        <v>0</v>
      </c>
      <c r="DI207" s="181">
        <f t="shared" ca="1" si="221"/>
        <v>0</v>
      </c>
      <c r="DJ207" s="181">
        <f t="shared" ca="1" si="221"/>
        <v>0</v>
      </c>
      <c r="DK207" s="181">
        <f t="shared" ca="1" si="221"/>
        <v>0</v>
      </c>
      <c r="DL207" s="181">
        <f t="shared" ca="1" si="221"/>
        <v>0</v>
      </c>
      <c r="DM207" s="181">
        <f t="shared" ca="1" si="221"/>
        <v>0</v>
      </c>
      <c r="DN207" s="181">
        <f t="shared" ca="1" si="221"/>
        <v>0</v>
      </c>
      <c r="DO207" s="181">
        <f t="shared" ca="1" si="221"/>
        <v>0</v>
      </c>
      <c r="DP207" s="181">
        <f t="shared" ca="1" si="221"/>
        <v>0</v>
      </c>
      <c r="DQ207" s="181">
        <f t="shared" ca="1" si="221"/>
        <v>0</v>
      </c>
      <c r="DR207" s="181">
        <f t="shared" ca="1" si="221"/>
        <v>0</v>
      </c>
      <c r="DS207" s="181">
        <f t="shared" ca="1" si="221"/>
        <v>0</v>
      </c>
      <c r="DT207" s="181">
        <f t="shared" ca="1" si="221"/>
        <v>0</v>
      </c>
      <c r="DU207" s="181">
        <f ca="1">DT211</f>
        <v>0</v>
      </c>
    </row>
    <row r="208" spans="1:125" x14ac:dyDescent="0.3">
      <c r="D208" s="141" t="s">
        <v>397</v>
      </c>
      <c r="G208" s="68"/>
      <c r="K208" s="181">
        <f t="shared" ref="K208:BV208" ca="1" si="222">K217+K223</f>
        <v>3370685.4315805072</v>
      </c>
      <c r="L208" s="181">
        <f t="shared" ca="1" si="222"/>
        <v>146765.26150006795</v>
      </c>
      <c r="M208" s="181">
        <f t="shared" ca="1" si="222"/>
        <v>147285.05513454732</v>
      </c>
      <c r="N208" s="181">
        <f t="shared" ca="1" si="222"/>
        <v>147806.68970481554</v>
      </c>
      <c r="O208" s="181">
        <f t="shared" ca="1" si="222"/>
        <v>148330.17173085341</v>
      </c>
      <c r="P208" s="181">
        <f t="shared" ca="1" si="222"/>
        <v>148855.50775573353</v>
      </c>
      <c r="Q208" s="181">
        <f t="shared" ca="1" si="222"/>
        <v>149382.70434570176</v>
      </c>
      <c r="R208" s="181">
        <f t="shared" ca="1" si="222"/>
        <v>149911.76809025946</v>
      </c>
      <c r="S208" s="181">
        <f t="shared" ca="1" si="222"/>
        <v>150442.70560224578</v>
      </c>
      <c r="T208" s="181">
        <f t="shared" ca="1" si="222"/>
        <v>150975.5235179204</v>
      </c>
      <c r="U208" s="181">
        <f t="shared" ca="1" si="222"/>
        <v>151510.22849704637</v>
      </c>
      <c r="V208" s="181">
        <f t="shared" ca="1" si="222"/>
        <v>152046.82722297343</v>
      </c>
      <c r="W208" s="181">
        <f t="shared" ca="1" si="222"/>
        <v>152585.32640272146</v>
      </c>
      <c r="X208" s="181">
        <f t="shared" ca="1" si="222"/>
        <v>153125.73276706442</v>
      </c>
      <c r="Y208" s="181">
        <f t="shared" ca="1" si="222"/>
        <v>153668.05307061443</v>
      </c>
      <c r="Z208" s="181">
        <f t="shared" ca="1" si="222"/>
        <v>154212.29409190617</v>
      </c>
      <c r="AA208" s="181">
        <f t="shared" ca="1" si="222"/>
        <v>154758.46263348169</v>
      </c>
      <c r="AB208" s="181">
        <f t="shared" ca="1" si="222"/>
        <v>155306.56552197528</v>
      </c>
      <c r="AC208" s="181">
        <f t="shared" ca="1" si="222"/>
        <v>156696.42560008343</v>
      </c>
      <c r="AD208" s="181">
        <f t="shared" ca="1" si="222"/>
        <v>192407.25817250457</v>
      </c>
      <c r="AE208" s="181">
        <f t="shared" ca="1" si="222"/>
        <v>228068.37423255952</v>
      </c>
      <c r="AF208" s="181">
        <f t="shared" ca="1" si="222"/>
        <v>263651.5333070503</v>
      </c>
      <c r="AG208" s="181">
        <f t="shared" ca="1" si="222"/>
        <v>299130.92133202218</v>
      </c>
      <c r="AH208" s="181">
        <f t="shared" ca="1" si="222"/>
        <v>334482.77085214434</v>
      </c>
      <c r="AI208" s="181">
        <f t="shared" ca="1" si="222"/>
        <v>369685.05143630446</v>
      </c>
      <c r="AJ208" s="181">
        <f t="shared" ca="1" si="222"/>
        <v>404717.21874698013</v>
      </c>
      <c r="AK208" s="181">
        <f t="shared" ca="1" si="222"/>
        <v>439560.01267048978</v>
      </c>
      <c r="AL208" s="181">
        <f t="shared" ca="1" si="222"/>
        <v>474195.29646051349</v>
      </c>
      <c r="AM208" s="181">
        <f t="shared" ca="1" si="222"/>
        <v>508605.93008617125</v>
      </c>
      <c r="AN208" s="181">
        <f t="shared" ca="1" si="222"/>
        <v>542775.6719886529</v>
      </c>
      <c r="AO208" s="181">
        <f t="shared" ca="1" si="222"/>
        <v>576689.10429230158</v>
      </c>
      <c r="AP208" s="181">
        <f t="shared" ca="1" si="222"/>
        <v>610331.5772260481</v>
      </c>
      <c r="AQ208" s="181">
        <f t="shared" ca="1" si="222"/>
        <v>643689.16911686223</v>
      </c>
      <c r="AR208" s="181">
        <f t="shared" ca="1" si="222"/>
        <v>676748.65883855079</v>
      </c>
      <c r="AS208" s="181">
        <f t="shared" ca="1" si="222"/>
        <v>709497.50805159856</v>
      </c>
      <c r="AT208" s="181">
        <f t="shared" ca="1" si="222"/>
        <v>741923.85096403619</v>
      </c>
      <c r="AU208" s="181">
        <f t="shared" ca="1" si="222"/>
        <v>774016.48968809308</v>
      </c>
      <c r="AV208" s="181">
        <f t="shared" ca="1" si="222"/>
        <v>805764.89356946875</v>
      </c>
      <c r="AW208" s="181">
        <f t="shared" ca="1" si="222"/>
        <v>837159.2011308308</v>
      </c>
      <c r="AX208" s="181">
        <f t="shared" ca="1" si="222"/>
        <v>868190.22350315447</v>
      </c>
      <c r="AY208" s="198">
        <f t="shared" ca="1" si="222"/>
        <v>0</v>
      </c>
      <c r="AZ208" s="181">
        <f t="shared" ca="1" si="222"/>
        <v>0</v>
      </c>
      <c r="BA208" s="181">
        <f t="shared" ca="1" si="222"/>
        <v>0</v>
      </c>
      <c r="BB208" s="181">
        <f t="shared" ca="1" si="222"/>
        <v>0</v>
      </c>
      <c r="BC208" s="181">
        <f t="shared" ca="1" si="222"/>
        <v>0</v>
      </c>
      <c r="BD208" s="181">
        <f t="shared" ca="1" si="222"/>
        <v>0</v>
      </c>
      <c r="BE208" s="181">
        <f t="shared" ca="1" si="222"/>
        <v>0</v>
      </c>
      <c r="BF208" s="181">
        <f t="shared" ca="1" si="222"/>
        <v>0</v>
      </c>
      <c r="BG208" s="181">
        <f t="shared" ca="1" si="222"/>
        <v>0</v>
      </c>
      <c r="BH208" s="181">
        <f t="shared" ca="1" si="222"/>
        <v>0</v>
      </c>
      <c r="BI208" s="181">
        <f t="shared" ca="1" si="222"/>
        <v>0</v>
      </c>
      <c r="BJ208" s="181">
        <f t="shared" ca="1" si="222"/>
        <v>0</v>
      </c>
      <c r="BK208" s="181">
        <f t="shared" ca="1" si="222"/>
        <v>0</v>
      </c>
      <c r="BL208" s="181">
        <f t="shared" ca="1" si="222"/>
        <v>0</v>
      </c>
      <c r="BM208" s="181">
        <f t="shared" ca="1" si="222"/>
        <v>0</v>
      </c>
      <c r="BN208" s="181">
        <f t="shared" ca="1" si="222"/>
        <v>0</v>
      </c>
      <c r="BO208" s="181">
        <f t="shared" ca="1" si="222"/>
        <v>0</v>
      </c>
      <c r="BP208" s="181">
        <f t="shared" ca="1" si="222"/>
        <v>0</v>
      </c>
      <c r="BQ208" s="181">
        <f t="shared" ca="1" si="222"/>
        <v>0</v>
      </c>
      <c r="BR208" s="181">
        <f t="shared" ca="1" si="222"/>
        <v>0</v>
      </c>
      <c r="BS208" s="181">
        <f t="shared" ca="1" si="222"/>
        <v>0</v>
      </c>
      <c r="BT208" s="181">
        <f t="shared" ca="1" si="222"/>
        <v>0</v>
      </c>
      <c r="BU208" s="181">
        <f t="shared" ca="1" si="222"/>
        <v>0</v>
      </c>
      <c r="BV208" s="181">
        <f t="shared" ca="1" si="222"/>
        <v>0</v>
      </c>
      <c r="BW208" s="181">
        <f t="shared" ref="BW208:DU208" ca="1" si="223">BW217+BW223</f>
        <v>0</v>
      </c>
      <c r="BX208" s="181">
        <f t="shared" ca="1" si="223"/>
        <v>0</v>
      </c>
      <c r="BY208" s="181">
        <f t="shared" ca="1" si="223"/>
        <v>0</v>
      </c>
      <c r="BZ208" s="181">
        <f t="shared" ca="1" si="223"/>
        <v>0</v>
      </c>
      <c r="CA208" s="181">
        <f t="shared" ca="1" si="223"/>
        <v>0</v>
      </c>
      <c r="CB208" s="181">
        <f t="shared" ca="1" si="223"/>
        <v>0</v>
      </c>
      <c r="CC208" s="181">
        <f t="shared" ca="1" si="223"/>
        <v>0</v>
      </c>
      <c r="CD208" s="181">
        <f t="shared" ca="1" si="223"/>
        <v>0</v>
      </c>
      <c r="CE208" s="181">
        <f t="shared" ca="1" si="223"/>
        <v>0</v>
      </c>
      <c r="CF208" s="181">
        <f t="shared" ca="1" si="223"/>
        <v>0</v>
      </c>
      <c r="CG208" s="181">
        <f t="shared" ca="1" si="223"/>
        <v>0</v>
      </c>
      <c r="CH208" s="181">
        <f t="shared" ca="1" si="223"/>
        <v>0</v>
      </c>
      <c r="CI208" s="181">
        <f t="shared" ca="1" si="223"/>
        <v>0</v>
      </c>
      <c r="CJ208" s="181">
        <f t="shared" ca="1" si="223"/>
        <v>0</v>
      </c>
      <c r="CK208" s="181">
        <f t="shared" ca="1" si="223"/>
        <v>0</v>
      </c>
      <c r="CL208" s="181">
        <f t="shared" ca="1" si="223"/>
        <v>0</v>
      </c>
      <c r="CM208" s="181">
        <f t="shared" ca="1" si="223"/>
        <v>0</v>
      </c>
      <c r="CN208" s="181">
        <f t="shared" ca="1" si="223"/>
        <v>0</v>
      </c>
      <c r="CO208" s="181">
        <f t="shared" ca="1" si="223"/>
        <v>0</v>
      </c>
      <c r="CP208" s="181">
        <f t="shared" ca="1" si="223"/>
        <v>0</v>
      </c>
      <c r="CQ208" s="181">
        <f t="shared" ca="1" si="223"/>
        <v>0</v>
      </c>
      <c r="CR208" s="181">
        <f t="shared" ca="1" si="223"/>
        <v>0</v>
      </c>
      <c r="CS208" s="181">
        <f t="shared" ca="1" si="223"/>
        <v>0</v>
      </c>
      <c r="CT208" s="181">
        <f t="shared" ca="1" si="223"/>
        <v>0</v>
      </c>
      <c r="CU208" s="181">
        <f t="shared" ca="1" si="223"/>
        <v>0</v>
      </c>
      <c r="CV208" s="181">
        <f t="shared" ca="1" si="223"/>
        <v>0</v>
      </c>
      <c r="CW208" s="181">
        <f t="shared" ca="1" si="223"/>
        <v>0</v>
      </c>
      <c r="CX208" s="181">
        <f t="shared" ca="1" si="223"/>
        <v>0</v>
      </c>
      <c r="CY208" s="181">
        <f t="shared" ca="1" si="223"/>
        <v>0</v>
      </c>
      <c r="CZ208" s="181">
        <f t="shared" ca="1" si="223"/>
        <v>0</v>
      </c>
      <c r="DA208" s="181">
        <f t="shared" ca="1" si="223"/>
        <v>0</v>
      </c>
      <c r="DB208" s="181">
        <f t="shared" ca="1" si="223"/>
        <v>0</v>
      </c>
      <c r="DC208" s="181">
        <f t="shared" ca="1" si="223"/>
        <v>0</v>
      </c>
      <c r="DD208" s="181">
        <f t="shared" ca="1" si="223"/>
        <v>0</v>
      </c>
      <c r="DE208" s="181">
        <f t="shared" ca="1" si="223"/>
        <v>0</v>
      </c>
      <c r="DF208" s="181">
        <f t="shared" ca="1" si="223"/>
        <v>0</v>
      </c>
      <c r="DG208" s="181">
        <f t="shared" ca="1" si="223"/>
        <v>0</v>
      </c>
      <c r="DH208" s="181">
        <f t="shared" ca="1" si="223"/>
        <v>0</v>
      </c>
      <c r="DI208" s="181">
        <f t="shared" ca="1" si="223"/>
        <v>0</v>
      </c>
      <c r="DJ208" s="181">
        <f t="shared" ca="1" si="223"/>
        <v>0</v>
      </c>
      <c r="DK208" s="181">
        <f t="shared" ca="1" si="223"/>
        <v>0</v>
      </c>
      <c r="DL208" s="181">
        <f t="shared" ca="1" si="223"/>
        <v>0</v>
      </c>
      <c r="DM208" s="181">
        <f t="shared" ca="1" si="223"/>
        <v>0</v>
      </c>
      <c r="DN208" s="181">
        <f t="shared" ca="1" si="223"/>
        <v>0</v>
      </c>
      <c r="DO208" s="181">
        <f t="shared" ca="1" si="223"/>
        <v>0</v>
      </c>
      <c r="DP208" s="181">
        <f t="shared" ca="1" si="223"/>
        <v>0</v>
      </c>
      <c r="DQ208" s="181">
        <f t="shared" ca="1" si="223"/>
        <v>0</v>
      </c>
      <c r="DR208" s="181">
        <f t="shared" ca="1" si="223"/>
        <v>0</v>
      </c>
      <c r="DS208" s="181">
        <f t="shared" ca="1" si="223"/>
        <v>0</v>
      </c>
      <c r="DT208" s="181">
        <f t="shared" ca="1" si="223"/>
        <v>0</v>
      </c>
      <c r="DU208" s="181">
        <f t="shared" ca="1" si="223"/>
        <v>0</v>
      </c>
    </row>
    <row r="209" spans="4:125" x14ac:dyDescent="0.3">
      <c r="D209" s="141" t="s">
        <v>398</v>
      </c>
      <c r="E209" s="127" t="s">
        <v>815</v>
      </c>
      <c r="F209" s="206">
        <f>'Finance and Value Assumptions'!F11</f>
        <v>2</v>
      </c>
      <c r="G209" s="68"/>
      <c r="K209" s="181">
        <f t="shared" ref="K209:BV209" ca="1" si="224">CHOOSE($F$209,K175,K200)</f>
        <v>0</v>
      </c>
      <c r="L209" s="181">
        <f t="shared" ca="1" si="224"/>
        <v>0</v>
      </c>
      <c r="M209" s="181">
        <f t="shared" ca="1" si="224"/>
        <v>0</v>
      </c>
      <c r="N209" s="181">
        <f t="shared" ca="1" si="224"/>
        <v>0</v>
      </c>
      <c r="O209" s="181">
        <f t="shared" ca="1" si="224"/>
        <v>0</v>
      </c>
      <c r="P209" s="181">
        <f t="shared" ca="1" si="224"/>
        <v>0</v>
      </c>
      <c r="Q209" s="181">
        <f t="shared" ca="1" si="224"/>
        <v>0</v>
      </c>
      <c r="R209" s="181">
        <f t="shared" ca="1" si="224"/>
        <v>0</v>
      </c>
      <c r="S209" s="181">
        <f t="shared" ca="1" si="224"/>
        <v>0</v>
      </c>
      <c r="T209" s="181">
        <f t="shared" ca="1" si="224"/>
        <v>0</v>
      </c>
      <c r="U209" s="181">
        <f t="shared" ca="1" si="224"/>
        <v>0</v>
      </c>
      <c r="V209" s="181">
        <f t="shared" ca="1" si="224"/>
        <v>0</v>
      </c>
      <c r="W209" s="181">
        <f t="shared" ca="1" si="224"/>
        <v>0</v>
      </c>
      <c r="X209" s="181">
        <f t="shared" ca="1" si="224"/>
        <v>0</v>
      </c>
      <c r="Y209" s="181">
        <f t="shared" ca="1" si="224"/>
        <v>0</v>
      </c>
      <c r="Z209" s="181">
        <f t="shared" ca="1" si="224"/>
        <v>0</v>
      </c>
      <c r="AA209" s="181">
        <f t="shared" ca="1" si="224"/>
        <v>0</v>
      </c>
      <c r="AB209" s="181">
        <f t="shared" ca="1" si="224"/>
        <v>237124.51535562053</v>
      </c>
      <c r="AC209" s="181">
        <f t="shared" ca="1" si="224"/>
        <v>9926362.183083538</v>
      </c>
      <c r="AD209" s="181">
        <f t="shared" ca="1" si="224"/>
        <v>9876613.7470194791</v>
      </c>
      <c r="AE209" s="181">
        <f t="shared" ca="1" si="224"/>
        <v>9818941.2468001191</v>
      </c>
      <c r="AF209" s="181">
        <f t="shared" ca="1" si="224"/>
        <v>9754058.0266850069</v>
      </c>
      <c r="AG209" s="181">
        <f t="shared" ca="1" si="224"/>
        <v>9682567.7667024843</v>
      </c>
      <c r="AH209" s="181">
        <f t="shared" ca="1" si="224"/>
        <v>9604984.6882048324</v>
      </c>
      <c r="AI209" s="181">
        <f t="shared" ca="1" si="224"/>
        <v>9521750.4245191738</v>
      </c>
      <c r="AJ209" s="181">
        <f t="shared" ca="1" si="224"/>
        <v>9433248.1243616398</v>
      </c>
      <c r="AK209" s="181">
        <f t="shared" ca="1" si="224"/>
        <v>9339814.2339244355</v>
      </c>
      <c r="AL209" s="181">
        <f t="shared" ca="1" si="224"/>
        <v>9241748.3154899366</v>
      </c>
      <c r="AM209" s="181">
        <f t="shared" ca="1" si="224"/>
        <v>9139321.1953203939</v>
      </c>
      <c r="AN209" s="181">
        <f t="shared" ca="1" si="224"/>
        <v>9032781.68433569</v>
      </c>
      <c r="AO209" s="181">
        <f t="shared" ca="1" si="224"/>
        <v>8922362.0770007987</v>
      </c>
      <c r="AP209" s="181">
        <f t="shared" ca="1" si="224"/>
        <v>8808282.6037097275</v>
      </c>
      <c r="AQ209" s="181">
        <f t="shared" ca="1" si="224"/>
        <v>8690754.9875951894</v>
      </c>
      <c r="AR209" s="181">
        <f t="shared" ca="1" si="224"/>
        <v>8569985.236610271</v>
      </c>
      <c r="AS209" s="181">
        <f t="shared" ca="1" si="224"/>
        <v>8446175.7848719247</v>
      </c>
      <c r="AT209" s="181">
        <f t="shared" ca="1" si="224"/>
        <v>8319527.0828873366</v>
      </c>
      <c r="AU209" s="181">
        <f t="shared" ca="1" si="224"/>
        <v>8190238.7238767603</v>
      </c>
      <c r="AV209" s="181">
        <f t="shared" ca="1" si="224"/>
        <v>8058510.182579807</v>
      </c>
      <c r="AW209" s="181">
        <f t="shared" ca="1" si="224"/>
        <v>7924541.2334076082</v>
      </c>
      <c r="AX209" s="181">
        <f t="shared" ca="1" si="224"/>
        <v>7788532.1063738037</v>
      </c>
      <c r="AY209" s="198">
        <f ca="1">CHOOSE($F$209,AY175,AY200)</f>
        <v>0</v>
      </c>
      <c r="AZ209" s="181">
        <f t="shared" ca="1" si="224"/>
        <v>0</v>
      </c>
      <c r="BA209" s="181">
        <f t="shared" ca="1" si="224"/>
        <v>0</v>
      </c>
      <c r="BB209" s="181">
        <f t="shared" ca="1" si="224"/>
        <v>0</v>
      </c>
      <c r="BC209" s="181">
        <f t="shared" ca="1" si="224"/>
        <v>0</v>
      </c>
      <c r="BD209" s="181">
        <f t="shared" ca="1" si="224"/>
        <v>0</v>
      </c>
      <c r="BE209" s="181">
        <f t="shared" ca="1" si="224"/>
        <v>0</v>
      </c>
      <c r="BF209" s="181">
        <f t="shared" ca="1" si="224"/>
        <v>0</v>
      </c>
      <c r="BG209" s="181">
        <f t="shared" ca="1" si="224"/>
        <v>0</v>
      </c>
      <c r="BH209" s="181">
        <f t="shared" ca="1" si="224"/>
        <v>0</v>
      </c>
      <c r="BI209" s="181">
        <f t="shared" ca="1" si="224"/>
        <v>0</v>
      </c>
      <c r="BJ209" s="181">
        <f t="shared" ca="1" si="224"/>
        <v>0</v>
      </c>
      <c r="BK209" s="181">
        <f t="shared" ca="1" si="224"/>
        <v>0</v>
      </c>
      <c r="BL209" s="181">
        <f t="shared" ca="1" si="224"/>
        <v>0</v>
      </c>
      <c r="BM209" s="181">
        <f t="shared" ca="1" si="224"/>
        <v>0</v>
      </c>
      <c r="BN209" s="181">
        <f t="shared" ca="1" si="224"/>
        <v>0</v>
      </c>
      <c r="BO209" s="181">
        <f t="shared" ca="1" si="224"/>
        <v>0</v>
      </c>
      <c r="BP209" s="181">
        <f t="shared" ca="1" si="224"/>
        <v>0</v>
      </c>
      <c r="BQ209" s="181">
        <f t="shared" ca="1" si="224"/>
        <v>0</v>
      </c>
      <c r="BR209" s="181">
        <f t="shared" ca="1" si="224"/>
        <v>0</v>
      </c>
      <c r="BS209" s="181">
        <f t="shared" ca="1" si="224"/>
        <v>0</v>
      </c>
      <c r="BT209" s="181">
        <f t="shared" ca="1" si="224"/>
        <v>0</v>
      </c>
      <c r="BU209" s="181">
        <f t="shared" ca="1" si="224"/>
        <v>0</v>
      </c>
      <c r="BV209" s="181">
        <f t="shared" ca="1" si="224"/>
        <v>0</v>
      </c>
      <c r="BW209" s="181">
        <f t="shared" ref="BW209:DU209" ca="1" si="225">CHOOSE($F$209,BW175,BW200)</f>
        <v>0</v>
      </c>
      <c r="BX209" s="181">
        <f t="shared" ca="1" si="225"/>
        <v>0</v>
      </c>
      <c r="BY209" s="181">
        <f t="shared" ca="1" si="225"/>
        <v>0</v>
      </c>
      <c r="BZ209" s="181">
        <f t="shared" ca="1" si="225"/>
        <v>0</v>
      </c>
      <c r="CA209" s="181">
        <f t="shared" ca="1" si="225"/>
        <v>0</v>
      </c>
      <c r="CB209" s="181">
        <f t="shared" ca="1" si="225"/>
        <v>0</v>
      </c>
      <c r="CC209" s="181">
        <f t="shared" ca="1" si="225"/>
        <v>0</v>
      </c>
      <c r="CD209" s="181">
        <f t="shared" ca="1" si="225"/>
        <v>0</v>
      </c>
      <c r="CE209" s="181">
        <f t="shared" ca="1" si="225"/>
        <v>0</v>
      </c>
      <c r="CF209" s="181">
        <f t="shared" ca="1" si="225"/>
        <v>0</v>
      </c>
      <c r="CG209" s="181">
        <f t="shared" ca="1" si="225"/>
        <v>0</v>
      </c>
      <c r="CH209" s="181">
        <f t="shared" ca="1" si="225"/>
        <v>0</v>
      </c>
      <c r="CI209" s="181">
        <f t="shared" ca="1" si="225"/>
        <v>0</v>
      </c>
      <c r="CJ209" s="181">
        <f t="shared" ca="1" si="225"/>
        <v>0</v>
      </c>
      <c r="CK209" s="181">
        <f t="shared" ca="1" si="225"/>
        <v>0</v>
      </c>
      <c r="CL209" s="181">
        <f t="shared" ca="1" si="225"/>
        <v>0</v>
      </c>
      <c r="CM209" s="181">
        <f t="shared" ca="1" si="225"/>
        <v>0</v>
      </c>
      <c r="CN209" s="181">
        <f t="shared" ca="1" si="225"/>
        <v>0</v>
      </c>
      <c r="CO209" s="181">
        <f t="shared" ca="1" si="225"/>
        <v>0</v>
      </c>
      <c r="CP209" s="181">
        <f t="shared" ca="1" si="225"/>
        <v>0</v>
      </c>
      <c r="CQ209" s="181">
        <f t="shared" ca="1" si="225"/>
        <v>0</v>
      </c>
      <c r="CR209" s="181">
        <f t="shared" ca="1" si="225"/>
        <v>0</v>
      </c>
      <c r="CS209" s="181">
        <f t="shared" ca="1" si="225"/>
        <v>0</v>
      </c>
      <c r="CT209" s="181">
        <f t="shared" ca="1" si="225"/>
        <v>0</v>
      </c>
      <c r="CU209" s="181">
        <f t="shared" ca="1" si="225"/>
        <v>0</v>
      </c>
      <c r="CV209" s="181">
        <f t="shared" ca="1" si="225"/>
        <v>0</v>
      </c>
      <c r="CW209" s="181">
        <f t="shared" ca="1" si="225"/>
        <v>0</v>
      </c>
      <c r="CX209" s="181">
        <f t="shared" ca="1" si="225"/>
        <v>0</v>
      </c>
      <c r="CY209" s="181">
        <f t="shared" ca="1" si="225"/>
        <v>0</v>
      </c>
      <c r="CZ209" s="181">
        <f t="shared" ca="1" si="225"/>
        <v>0</v>
      </c>
      <c r="DA209" s="181">
        <f t="shared" ca="1" si="225"/>
        <v>0</v>
      </c>
      <c r="DB209" s="181">
        <f t="shared" ca="1" si="225"/>
        <v>0</v>
      </c>
      <c r="DC209" s="181">
        <f t="shared" ca="1" si="225"/>
        <v>0</v>
      </c>
      <c r="DD209" s="181">
        <f t="shared" ca="1" si="225"/>
        <v>0</v>
      </c>
      <c r="DE209" s="181">
        <f t="shared" ca="1" si="225"/>
        <v>0</v>
      </c>
      <c r="DF209" s="181">
        <f t="shared" ca="1" si="225"/>
        <v>0</v>
      </c>
      <c r="DG209" s="181">
        <f t="shared" ca="1" si="225"/>
        <v>0</v>
      </c>
      <c r="DH209" s="181">
        <f t="shared" ca="1" si="225"/>
        <v>0</v>
      </c>
      <c r="DI209" s="181">
        <f t="shared" ca="1" si="225"/>
        <v>0</v>
      </c>
      <c r="DJ209" s="181">
        <f t="shared" ca="1" si="225"/>
        <v>0</v>
      </c>
      <c r="DK209" s="181">
        <f t="shared" ca="1" si="225"/>
        <v>0</v>
      </c>
      <c r="DL209" s="181">
        <f t="shared" ca="1" si="225"/>
        <v>0</v>
      </c>
      <c r="DM209" s="181">
        <f t="shared" ca="1" si="225"/>
        <v>0</v>
      </c>
      <c r="DN209" s="181">
        <f t="shared" ca="1" si="225"/>
        <v>0</v>
      </c>
      <c r="DO209" s="181">
        <f t="shared" ca="1" si="225"/>
        <v>0</v>
      </c>
      <c r="DP209" s="181">
        <f t="shared" ca="1" si="225"/>
        <v>0</v>
      </c>
      <c r="DQ209" s="181">
        <f t="shared" ca="1" si="225"/>
        <v>0</v>
      </c>
      <c r="DR209" s="181">
        <f t="shared" ca="1" si="225"/>
        <v>0</v>
      </c>
      <c r="DS209" s="181">
        <f t="shared" ca="1" si="225"/>
        <v>0</v>
      </c>
      <c r="DT209" s="181">
        <f t="shared" ca="1" si="225"/>
        <v>0</v>
      </c>
      <c r="DU209" s="181">
        <f t="shared" ca="1" si="225"/>
        <v>0</v>
      </c>
    </row>
    <row r="210" spans="4:125" x14ac:dyDescent="0.3">
      <c r="D210" s="141" t="s">
        <v>756</v>
      </c>
      <c r="F210" s="127" t="s">
        <v>814</v>
      </c>
      <c r="G210" s="167">
        <f ca="1">SUM(K210:DU210)</f>
        <v>215723867.62115249</v>
      </c>
      <c r="H210" s="167">
        <f ca="1">H140</f>
        <v>215723867.62115249</v>
      </c>
      <c r="I210" s="126" t="b">
        <f ca="1">ROUND(G210-H210,1)=0</f>
        <v>1</v>
      </c>
      <c r="K210" s="181">
        <f t="shared" ref="K210:AP210" ca="1" si="226">(K207+K208+K209)*K14</f>
        <v>0</v>
      </c>
      <c r="L210" s="181">
        <f t="shared" ca="1" si="226"/>
        <v>0</v>
      </c>
      <c r="M210" s="181">
        <f t="shared" ca="1" si="226"/>
        <v>0</v>
      </c>
      <c r="N210" s="181">
        <f t="shared" ca="1" si="226"/>
        <v>0</v>
      </c>
      <c r="O210" s="181">
        <f t="shared" ca="1" si="226"/>
        <v>0</v>
      </c>
      <c r="P210" s="181">
        <f t="shared" ca="1" si="226"/>
        <v>0</v>
      </c>
      <c r="Q210" s="181">
        <f t="shared" ca="1" si="226"/>
        <v>0</v>
      </c>
      <c r="R210" s="181">
        <f t="shared" ca="1" si="226"/>
        <v>0</v>
      </c>
      <c r="S210" s="181">
        <f t="shared" ca="1" si="226"/>
        <v>0</v>
      </c>
      <c r="T210" s="181">
        <f t="shared" ca="1" si="226"/>
        <v>0</v>
      </c>
      <c r="U210" s="181">
        <f t="shared" ca="1" si="226"/>
        <v>0</v>
      </c>
      <c r="V210" s="181">
        <f t="shared" ca="1" si="226"/>
        <v>0</v>
      </c>
      <c r="W210" s="181">
        <f t="shared" ca="1" si="226"/>
        <v>0</v>
      </c>
      <c r="X210" s="181">
        <f t="shared" ca="1" si="226"/>
        <v>0</v>
      </c>
      <c r="Y210" s="181">
        <f t="shared" ca="1" si="226"/>
        <v>0</v>
      </c>
      <c r="Z210" s="181">
        <f t="shared" ca="1" si="226"/>
        <v>0</v>
      </c>
      <c r="AA210" s="181">
        <f t="shared" ca="1" si="226"/>
        <v>0</v>
      </c>
      <c r="AB210" s="181">
        <f t="shared" ca="1" si="226"/>
        <v>0</v>
      </c>
      <c r="AC210" s="181">
        <f t="shared" ca="1" si="226"/>
        <v>0</v>
      </c>
      <c r="AD210" s="181">
        <f t="shared" ca="1" si="226"/>
        <v>0</v>
      </c>
      <c r="AE210" s="181">
        <f t="shared" ca="1" si="226"/>
        <v>0</v>
      </c>
      <c r="AF210" s="181">
        <f t="shared" ca="1" si="226"/>
        <v>0</v>
      </c>
      <c r="AG210" s="181">
        <f t="shared" ca="1" si="226"/>
        <v>0</v>
      </c>
      <c r="AH210" s="181">
        <f t="shared" ca="1" si="226"/>
        <v>0</v>
      </c>
      <c r="AI210" s="181">
        <f t="shared" ca="1" si="226"/>
        <v>0</v>
      </c>
      <c r="AJ210" s="181">
        <f t="shared" ca="1" si="226"/>
        <v>0</v>
      </c>
      <c r="AK210" s="181">
        <f t="shared" ca="1" si="226"/>
        <v>0</v>
      </c>
      <c r="AL210" s="181">
        <f t="shared" ca="1" si="226"/>
        <v>0</v>
      </c>
      <c r="AM210" s="181">
        <f t="shared" ca="1" si="226"/>
        <v>0</v>
      </c>
      <c r="AN210" s="181">
        <f t="shared" ca="1" si="226"/>
        <v>0</v>
      </c>
      <c r="AO210" s="181">
        <f t="shared" ca="1" si="226"/>
        <v>0</v>
      </c>
      <c r="AP210" s="181">
        <f t="shared" ca="1" si="226"/>
        <v>0</v>
      </c>
      <c r="AQ210" s="181">
        <f t="shared" ref="AQ210:BV210" ca="1" si="227">(AQ207+AQ208+AQ209)*AQ14</f>
        <v>0</v>
      </c>
      <c r="AR210" s="181">
        <f t="shared" ca="1" si="227"/>
        <v>0</v>
      </c>
      <c r="AS210" s="181">
        <f t="shared" ca="1" si="227"/>
        <v>0</v>
      </c>
      <c r="AT210" s="181">
        <f t="shared" ca="1" si="227"/>
        <v>0</v>
      </c>
      <c r="AU210" s="181">
        <f t="shared" ca="1" si="227"/>
        <v>0</v>
      </c>
      <c r="AV210" s="181">
        <f t="shared" ca="1" si="227"/>
        <v>0</v>
      </c>
      <c r="AW210" s="181">
        <f t="shared" ca="1" si="227"/>
        <v>0</v>
      </c>
      <c r="AX210" s="181">
        <f t="shared" ca="1" si="227"/>
        <v>215723867.62115249</v>
      </c>
      <c r="AY210" s="198">
        <f t="shared" ca="1" si="227"/>
        <v>0</v>
      </c>
      <c r="AZ210" s="181">
        <f t="shared" ca="1" si="227"/>
        <v>0</v>
      </c>
      <c r="BA210" s="181">
        <f t="shared" ca="1" si="227"/>
        <v>0</v>
      </c>
      <c r="BB210" s="181">
        <f t="shared" ca="1" si="227"/>
        <v>0</v>
      </c>
      <c r="BC210" s="181">
        <f t="shared" ca="1" si="227"/>
        <v>0</v>
      </c>
      <c r="BD210" s="181">
        <f t="shared" ca="1" si="227"/>
        <v>0</v>
      </c>
      <c r="BE210" s="181">
        <f t="shared" ca="1" si="227"/>
        <v>0</v>
      </c>
      <c r="BF210" s="181">
        <f t="shared" ca="1" si="227"/>
        <v>0</v>
      </c>
      <c r="BG210" s="181">
        <f t="shared" ca="1" si="227"/>
        <v>0</v>
      </c>
      <c r="BH210" s="181">
        <f t="shared" ca="1" si="227"/>
        <v>0</v>
      </c>
      <c r="BI210" s="181">
        <f t="shared" ca="1" si="227"/>
        <v>0</v>
      </c>
      <c r="BJ210" s="181">
        <f t="shared" ca="1" si="227"/>
        <v>0</v>
      </c>
      <c r="BK210" s="181">
        <f t="shared" ca="1" si="227"/>
        <v>0</v>
      </c>
      <c r="BL210" s="181">
        <f t="shared" ca="1" si="227"/>
        <v>0</v>
      </c>
      <c r="BM210" s="181">
        <f t="shared" ca="1" si="227"/>
        <v>0</v>
      </c>
      <c r="BN210" s="181">
        <f t="shared" ca="1" si="227"/>
        <v>0</v>
      </c>
      <c r="BO210" s="181">
        <f t="shared" ca="1" si="227"/>
        <v>0</v>
      </c>
      <c r="BP210" s="181">
        <f t="shared" ca="1" si="227"/>
        <v>0</v>
      </c>
      <c r="BQ210" s="181">
        <f t="shared" ca="1" si="227"/>
        <v>0</v>
      </c>
      <c r="BR210" s="181">
        <f t="shared" ca="1" si="227"/>
        <v>0</v>
      </c>
      <c r="BS210" s="181">
        <f t="shared" ca="1" si="227"/>
        <v>0</v>
      </c>
      <c r="BT210" s="181">
        <f t="shared" ca="1" si="227"/>
        <v>0</v>
      </c>
      <c r="BU210" s="181">
        <f t="shared" ca="1" si="227"/>
        <v>0</v>
      </c>
      <c r="BV210" s="181">
        <f t="shared" ca="1" si="227"/>
        <v>0</v>
      </c>
      <c r="BW210" s="181">
        <f t="shared" ref="BW210:DB210" ca="1" si="228">(BW207+BW208+BW209)*BW14</f>
        <v>0</v>
      </c>
      <c r="BX210" s="181">
        <f t="shared" ca="1" si="228"/>
        <v>0</v>
      </c>
      <c r="BY210" s="181">
        <f t="shared" ca="1" si="228"/>
        <v>0</v>
      </c>
      <c r="BZ210" s="181">
        <f t="shared" ca="1" si="228"/>
        <v>0</v>
      </c>
      <c r="CA210" s="181">
        <f t="shared" ca="1" si="228"/>
        <v>0</v>
      </c>
      <c r="CB210" s="181">
        <f t="shared" ca="1" si="228"/>
        <v>0</v>
      </c>
      <c r="CC210" s="181">
        <f t="shared" ca="1" si="228"/>
        <v>0</v>
      </c>
      <c r="CD210" s="181">
        <f t="shared" ca="1" si="228"/>
        <v>0</v>
      </c>
      <c r="CE210" s="181">
        <f t="shared" ca="1" si="228"/>
        <v>0</v>
      </c>
      <c r="CF210" s="181">
        <f t="shared" ca="1" si="228"/>
        <v>0</v>
      </c>
      <c r="CG210" s="181">
        <f t="shared" ca="1" si="228"/>
        <v>0</v>
      </c>
      <c r="CH210" s="181">
        <f t="shared" ca="1" si="228"/>
        <v>0</v>
      </c>
      <c r="CI210" s="181">
        <f t="shared" ca="1" si="228"/>
        <v>0</v>
      </c>
      <c r="CJ210" s="181">
        <f t="shared" ca="1" si="228"/>
        <v>0</v>
      </c>
      <c r="CK210" s="181">
        <f t="shared" ca="1" si="228"/>
        <v>0</v>
      </c>
      <c r="CL210" s="181">
        <f t="shared" ca="1" si="228"/>
        <v>0</v>
      </c>
      <c r="CM210" s="181">
        <f t="shared" ca="1" si="228"/>
        <v>0</v>
      </c>
      <c r="CN210" s="181">
        <f t="shared" ca="1" si="228"/>
        <v>0</v>
      </c>
      <c r="CO210" s="181">
        <f t="shared" ca="1" si="228"/>
        <v>0</v>
      </c>
      <c r="CP210" s="181">
        <f t="shared" ca="1" si="228"/>
        <v>0</v>
      </c>
      <c r="CQ210" s="181">
        <f t="shared" ca="1" si="228"/>
        <v>0</v>
      </c>
      <c r="CR210" s="181">
        <f t="shared" ca="1" si="228"/>
        <v>0</v>
      </c>
      <c r="CS210" s="181">
        <f t="shared" ca="1" si="228"/>
        <v>0</v>
      </c>
      <c r="CT210" s="181">
        <f t="shared" ca="1" si="228"/>
        <v>0</v>
      </c>
      <c r="CU210" s="181">
        <f t="shared" ca="1" si="228"/>
        <v>0</v>
      </c>
      <c r="CV210" s="181">
        <f t="shared" ca="1" si="228"/>
        <v>0</v>
      </c>
      <c r="CW210" s="181">
        <f t="shared" ca="1" si="228"/>
        <v>0</v>
      </c>
      <c r="CX210" s="181">
        <f t="shared" ca="1" si="228"/>
        <v>0</v>
      </c>
      <c r="CY210" s="181">
        <f t="shared" ca="1" si="228"/>
        <v>0</v>
      </c>
      <c r="CZ210" s="181">
        <f t="shared" ca="1" si="228"/>
        <v>0</v>
      </c>
      <c r="DA210" s="181">
        <f t="shared" ca="1" si="228"/>
        <v>0</v>
      </c>
      <c r="DB210" s="181">
        <f t="shared" ca="1" si="228"/>
        <v>0</v>
      </c>
      <c r="DC210" s="181">
        <f t="shared" ref="DC210:DU210" ca="1" si="229">(DC207+DC208+DC209)*DC14</f>
        <v>0</v>
      </c>
      <c r="DD210" s="181">
        <f t="shared" ca="1" si="229"/>
        <v>0</v>
      </c>
      <c r="DE210" s="181">
        <f t="shared" ca="1" si="229"/>
        <v>0</v>
      </c>
      <c r="DF210" s="181">
        <f t="shared" ca="1" si="229"/>
        <v>0</v>
      </c>
      <c r="DG210" s="181">
        <f t="shared" ca="1" si="229"/>
        <v>0</v>
      </c>
      <c r="DH210" s="181">
        <f t="shared" ca="1" si="229"/>
        <v>0</v>
      </c>
      <c r="DI210" s="181">
        <f t="shared" ca="1" si="229"/>
        <v>0</v>
      </c>
      <c r="DJ210" s="181">
        <f t="shared" ca="1" si="229"/>
        <v>0</v>
      </c>
      <c r="DK210" s="181">
        <f t="shared" ca="1" si="229"/>
        <v>0</v>
      </c>
      <c r="DL210" s="181">
        <f t="shared" ca="1" si="229"/>
        <v>0</v>
      </c>
      <c r="DM210" s="181">
        <f t="shared" ca="1" si="229"/>
        <v>0</v>
      </c>
      <c r="DN210" s="181">
        <f t="shared" ca="1" si="229"/>
        <v>0</v>
      </c>
      <c r="DO210" s="181">
        <f t="shared" ca="1" si="229"/>
        <v>0</v>
      </c>
      <c r="DP210" s="181">
        <f t="shared" ca="1" si="229"/>
        <v>0</v>
      </c>
      <c r="DQ210" s="181">
        <f t="shared" ca="1" si="229"/>
        <v>0</v>
      </c>
      <c r="DR210" s="181">
        <f t="shared" ca="1" si="229"/>
        <v>0</v>
      </c>
      <c r="DS210" s="181">
        <f t="shared" ca="1" si="229"/>
        <v>0</v>
      </c>
      <c r="DT210" s="181">
        <f t="shared" ca="1" si="229"/>
        <v>0</v>
      </c>
      <c r="DU210" s="181">
        <f t="shared" ca="1" si="229"/>
        <v>0</v>
      </c>
    </row>
    <row r="211" spans="4:125" x14ac:dyDescent="0.3">
      <c r="D211" s="141" t="s">
        <v>399</v>
      </c>
      <c r="F211" s="127" t="s">
        <v>400</v>
      </c>
      <c r="H211" s="126">
        <f ca="1">H210-G210</f>
        <v>0</v>
      </c>
      <c r="K211" s="181">
        <f ca="1">K207+K208+K209-K210</f>
        <v>3370685.4315805072</v>
      </c>
      <c r="L211" s="181">
        <f t="shared" ref="L211:BW211" ca="1" si="230">L207+L208+L209-L210</f>
        <v>3517450.6930805752</v>
      </c>
      <c r="M211" s="181">
        <f t="shared" ca="1" si="230"/>
        <v>3664735.7482151226</v>
      </c>
      <c r="N211" s="181">
        <f t="shared" ca="1" si="230"/>
        <v>3812542.437919938</v>
      </c>
      <c r="O211" s="181">
        <f t="shared" ca="1" si="230"/>
        <v>3960872.6096507916</v>
      </c>
      <c r="P211" s="181">
        <f t="shared" ca="1" si="230"/>
        <v>4109728.1174065252</v>
      </c>
      <c r="Q211" s="181">
        <f t="shared" ca="1" si="230"/>
        <v>4259110.8217522269</v>
      </c>
      <c r="R211" s="181">
        <f t="shared" ca="1" si="230"/>
        <v>4409022.5898424862</v>
      </c>
      <c r="S211" s="181">
        <f t="shared" ca="1" si="230"/>
        <v>4559465.2954447316</v>
      </c>
      <c r="T211" s="181">
        <f t="shared" ca="1" si="230"/>
        <v>4710440.8189626522</v>
      </c>
      <c r="U211" s="181">
        <f t="shared" ca="1" si="230"/>
        <v>4861951.0474596983</v>
      </c>
      <c r="V211" s="181">
        <f t="shared" ca="1" si="230"/>
        <v>5013997.8746826714</v>
      </c>
      <c r="W211" s="181">
        <f t="shared" ca="1" si="230"/>
        <v>5166583.2010853924</v>
      </c>
      <c r="X211" s="181">
        <f t="shared" ca="1" si="230"/>
        <v>5319708.9338524565</v>
      </c>
      <c r="Y211" s="181">
        <f t="shared" ca="1" si="230"/>
        <v>5473376.9869230706</v>
      </c>
      <c r="Z211" s="181">
        <f t="shared" ca="1" si="230"/>
        <v>5627589.281014977</v>
      </c>
      <c r="AA211" s="181">
        <f t="shared" ca="1" si="230"/>
        <v>5782347.7436484583</v>
      </c>
      <c r="AB211" s="181">
        <f t="shared" ca="1" si="230"/>
        <v>6174778.8245260539</v>
      </c>
      <c r="AC211" s="181">
        <f t="shared" ca="1" si="230"/>
        <v>16257837.433209676</v>
      </c>
      <c r="AD211" s="181">
        <f t="shared" ca="1" si="230"/>
        <v>26326858.438401662</v>
      </c>
      <c r="AE211" s="181">
        <f t="shared" ca="1" si="230"/>
        <v>36373868.059434339</v>
      </c>
      <c r="AF211" s="181">
        <f t="shared" ca="1" si="230"/>
        <v>46391577.619426399</v>
      </c>
      <c r="AG211" s="181">
        <f t="shared" ca="1" si="230"/>
        <v>56373276.307460904</v>
      </c>
      <c r="AH211" s="181">
        <f t="shared" ca="1" si="230"/>
        <v>66312743.766517878</v>
      </c>
      <c r="AI211" s="181">
        <f t="shared" ca="1" si="230"/>
        <v>76204179.242473364</v>
      </c>
      <c r="AJ211" s="181">
        <f t="shared" ca="1" si="230"/>
        <v>86042144.585581973</v>
      </c>
      <c r="AK211" s="181">
        <f t="shared" ca="1" si="230"/>
        <v>95821518.832176894</v>
      </c>
      <c r="AL211" s="181">
        <f t="shared" ca="1" si="230"/>
        <v>105537462.44412734</v>
      </c>
      <c r="AM211" s="181">
        <f t="shared" ca="1" si="230"/>
        <v>115185389.5695339</v>
      </c>
      <c r="AN211" s="181">
        <f t="shared" ca="1" si="230"/>
        <v>124760946.92585824</v>
      </c>
      <c r="AO211" s="181">
        <f t="shared" ca="1" si="230"/>
        <v>134259998.10715136</v>
      </c>
      <c r="AP211" s="181">
        <f t="shared" ca="1" si="230"/>
        <v>143678612.28808713</v>
      </c>
      <c r="AQ211" s="181">
        <f t="shared" ca="1" si="230"/>
        <v>153013056.44479918</v>
      </c>
      <c r="AR211" s="181">
        <f t="shared" ca="1" si="230"/>
        <v>162259790.34024799</v>
      </c>
      <c r="AS211" s="181">
        <f t="shared" ca="1" si="230"/>
        <v>171415463.63317153</v>
      </c>
      <c r="AT211" s="181">
        <f t="shared" ca="1" si="230"/>
        <v>180476914.56702292</v>
      </c>
      <c r="AU211" s="181">
        <f t="shared" ca="1" si="230"/>
        <v>189441169.78058779</v>
      </c>
      <c r="AV211" s="181">
        <f t="shared" ca="1" si="230"/>
        <v>198305444.85673708</v>
      </c>
      <c r="AW211" s="181">
        <f t="shared" ca="1" si="230"/>
        <v>207067145.29127553</v>
      </c>
      <c r="AX211" s="181">
        <f t="shared" ca="1" si="230"/>
        <v>0</v>
      </c>
      <c r="AY211" s="198">
        <f t="shared" ca="1" si="230"/>
        <v>0</v>
      </c>
      <c r="AZ211" s="181">
        <f t="shared" ca="1" si="230"/>
        <v>0</v>
      </c>
      <c r="BA211" s="181">
        <f t="shared" ca="1" si="230"/>
        <v>0</v>
      </c>
      <c r="BB211" s="181">
        <f t="shared" ca="1" si="230"/>
        <v>0</v>
      </c>
      <c r="BC211" s="181">
        <f t="shared" ca="1" si="230"/>
        <v>0</v>
      </c>
      <c r="BD211" s="181">
        <f t="shared" ca="1" si="230"/>
        <v>0</v>
      </c>
      <c r="BE211" s="181">
        <f t="shared" ca="1" si="230"/>
        <v>0</v>
      </c>
      <c r="BF211" s="181">
        <f t="shared" ca="1" si="230"/>
        <v>0</v>
      </c>
      <c r="BG211" s="181">
        <f t="shared" ca="1" si="230"/>
        <v>0</v>
      </c>
      <c r="BH211" s="181">
        <f t="shared" ca="1" si="230"/>
        <v>0</v>
      </c>
      <c r="BI211" s="181">
        <f t="shared" ca="1" si="230"/>
        <v>0</v>
      </c>
      <c r="BJ211" s="181">
        <f t="shared" ca="1" si="230"/>
        <v>0</v>
      </c>
      <c r="BK211" s="181">
        <f t="shared" ca="1" si="230"/>
        <v>0</v>
      </c>
      <c r="BL211" s="181">
        <f t="shared" ca="1" si="230"/>
        <v>0</v>
      </c>
      <c r="BM211" s="181">
        <f t="shared" ca="1" si="230"/>
        <v>0</v>
      </c>
      <c r="BN211" s="181">
        <f t="shared" ca="1" si="230"/>
        <v>0</v>
      </c>
      <c r="BO211" s="181">
        <f t="shared" ca="1" si="230"/>
        <v>0</v>
      </c>
      <c r="BP211" s="181">
        <f t="shared" ca="1" si="230"/>
        <v>0</v>
      </c>
      <c r="BQ211" s="181">
        <f t="shared" ca="1" si="230"/>
        <v>0</v>
      </c>
      <c r="BR211" s="181">
        <f t="shared" ca="1" si="230"/>
        <v>0</v>
      </c>
      <c r="BS211" s="181">
        <f t="shared" ca="1" si="230"/>
        <v>0</v>
      </c>
      <c r="BT211" s="181">
        <f t="shared" ca="1" si="230"/>
        <v>0</v>
      </c>
      <c r="BU211" s="181">
        <f t="shared" ca="1" si="230"/>
        <v>0</v>
      </c>
      <c r="BV211" s="181">
        <f t="shared" ca="1" si="230"/>
        <v>0</v>
      </c>
      <c r="BW211" s="181">
        <f t="shared" ca="1" si="230"/>
        <v>0</v>
      </c>
      <c r="BX211" s="181">
        <f t="shared" ref="BX211:DU211" ca="1" si="231">BX207+BX208+BX209-BX210</f>
        <v>0</v>
      </c>
      <c r="BY211" s="181">
        <f t="shared" ca="1" si="231"/>
        <v>0</v>
      </c>
      <c r="BZ211" s="181">
        <f t="shared" ca="1" si="231"/>
        <v>0</v>
      </c>
      <c r="CA211" s="181">
        <f t="shared" ca="1" si="231"/>
        <v>0</v>
      </c>
      <c r="CB211" s="181">
        <f t="shared" ca="1" si="231"/>
        <v>0</v>
      </c>
      <c r="CC211" s="181">
        <f t="shared" ca="1" si="231"/>
        <v>0</v>
      </c>
      <c r="CD211" s="181">
        <f t="shared" ca="1" si="231"/>
        <v>0</v>
      </c>
      <c r="CE211" s="181">
        <f t="shared" ca="1" si="231"/>
        <v>0</v>
      </c>
      <c r="CF211" s="181">
        <f t="shared" ca="1" si="231"/>
        <v>0</v>
      </c>
      <c r="CG211" s="181">
        <f t="shared" ca="1" si="231"/>
        <v>0</v>
      </c>
      <c r="CH211" s="181">
        <f t="shared" ca="1" si="231"/>
        <v>0</v>
      </c>
      <c r="CI211" s="181">
        <f t="shared" ca="1" si="231"/>
        <v>0</v>
      </c>
      <c r="CJ211" s="181">
        <f t="shared" ca="1" si="231"/>
        <v>0</v>
      </c>
      <c r="CK211" s="181">
        <f t="shared" ca="1" si="231"/>
        <v>0</v>
      </c>
      <c r="CL211" s="181">
        <f t="shared" ca="1" si="231"/>
        <v>0</v>
      </c>
      <c r="CM211" s="181">
        <f t="shared" ca="1" si="231"/>
        <v>0</v>
      </c>
      <c r="CN211" s="181">
        <f t="shared" ca="1" si="231"/>
        <v>0</v>
      </c>
      <c r="CO211" s="181">
        <f t="shared" ca="1" si="231"/>
        <v>0</v>
      </c>
      <c r="CP211" s="181">
        <f t="shared" ca="1" si="231"/>
        <v>0</v>
      </c>
      <c r="CQ211" s="181">
        <f t="shared" ca="1" si="231"/>
        <v>0</v>
      </c>
      <c r="CR211" s="181">
        <f t="shared" ca="1" si="231"/>
        <v>0</v>
      </c>
      <c r="CS211" s="181">
        <f t="shared" ca="1" si="231"/>
        <v>0</v>
      </c>
      <c r="CT211" s="181">
        <f t="shared" ca="1" si="231"/>
        <v>0</v>
      </c>
      <c r="CU211" s="181">
        <f t="shared" ca="1" si="231"/>
        <v>0</v>
      </c>
      <c r="CV211" s="181">
        <f t="shared" ca="1" si="231"/>
        <v>0</v>
      </c>
      <c r="CW211" s="181">
        <f t="shared" ca="1" si="231"/>
        <v>0</v>
      </c>
      <c r="CX211" s="181">
        <f t="shared" ca="1" si="231"/>
        <v>0</v>
      </c>
      <c r="CY211" s="181">
        <f t="shared" ca="1" si="231"/>
        <v>0</v>
      </c>
      <c r="CZ211" s="181">
        <f t="shared" ca="1" si="231"/>
        <v>0</v>
      </c>
      <c r="DA211" s="181">
        <f t="shared" ca="1" si="231"/>
        <v>0</v>
      </c>
      <c r="DB211" s="181">
        <f t="shared" ca="1" si="231"/>
        <v>0</v>
      </c>
      <c r="DC211" s="181">
        <f t="shared" ca="1" si="231"/>
        <v>0</v>
      </c>
      <c r="DD211" s="181">
        <f t="shared" ca="1" si="231"/>
        <v>0</v>
      </c>
      <c r="DE211" s="181">
        <f t="shared" ca="1" si="231"/>
        <v>0</v>
      </c>
      <c r="DF211" s="181">
        <f t="shared" ca="1" si="231"/>
        <v>0</v>
      </c>
      <c r="DG211" s="181">
        <f t="shared" ca="1" si="231"/>
        <v>0</v>
      </c>
      <c r="DH211" s="181">
        <f t="shared" ca="1" si="231"/>
        <v>0</v>
      </c>
      <c r="DI211" s="181">
        <f t="shared" ca="1" si="231"/>
        <v>0</v>
      </c>
      <c r="DJ211" s="181">
        <f t="shared" ca="1" si="231"/>
        <v>0</v>
      </c>
      <c r="DK211" s="181">
        <f t="shared" ca="1" si="231"/>
        <v>0</v>
      </c>
      <c r="DL211" s="181">
        <f t="shared" ca="1" si="231"/>
        <v>0</v>
      </c>
      <c r="DM211" s="181">
        <f t="shared" ca="1" si="231"/>
        <v>0</v>
      </c>
      <c r="DN211" s="181">
        <f t="shared" ca="1" si="231"/>
        <v>0</v>
      </c>
      <c r="DO211" s="181">
        <f t="shared" ca="1" si="231"/>
        <v>0</v>
      </c>
      <c r="DP211" s="181">
        <f t="shared" ca="1" si="231"/>
        <v>0</v>
      </c>
      <c r="DQ211" s="181">
        <f t="shared" ca="1" si="231"/>
        <v>0</v>
      </c>
      <c r="DR211" s="181">
        <f t="shared" ca="1" si="231"/>
        <v>0</v>
      </c>
      <c r="DS211" s="181">
        <f t="shared" ca="1" si="231"/>
        <v>0</v>
      </c>
      <c r="DT211" s="181">
        <f t="shared" ca="1" si="231"/>
        <v>0</v>
      </c>
      <c r="DU211" s="181">
        <f t="shared" ca="1" si="231"/>
        <v>0</v>
      </c>
    </row>
    <row r="212" spans="4:125" x14ac:dyDescent="0.3">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row>
    <row r="213" spans="4:125" x14ac:dyDescent="0.3">
      <c r="D213" s="141" t="s">
        <v>350</v>
      </c>
      <c r="K213" s="184">
        <f t="shared" ref="K213:AP213" si="232">K111</f>
        <v>4.1666666666666666E-3</v>
      </c>
      <c r="L213" s="184">
        <f t="shared" si="232"/>
        <v>4.1666666666666666E-3</v>
      </c>
      <c r="M213" s="184">
        <f t="shared" si="232"/>
        <v>4.1666666666666666E-3</v>
      </c>
      <c r="N213" s="184">
        <f t="shared" si="232"/>
        <v>4.1666666666666666E-3</v>
      </c>
      <c r="O213" s="184">
        <f t="shared" si="232"/>
        <v>4.1666666666666666E-3</v>
      </c>
      <c r="P213" s="184">
        <f t="shared" si="232"/>
        <v>4.1666666666666666E-3</v>
      </c>
      <c r="Q213" s="184">
        <f t="shared" si="232"/>
        <v>4.1666666666666666E-3</v>
      </c>
      <c r="R213" s="184">
        <f t="shared" si="232"/>
        <v>4.1666666666666666E-3</v>
      </c>
      <c r="S213" s="184">
        <f t="shared" si="232"/>
        <v>4.1666666666666666E-3</v>
      </c>
      <c r="T213" s="184">
        <f t="shared" si="232"/>
        <v>4.1666666666666666E-3</v>
      </c>
      <c r="U213" s="184">
        <f t="shared" si="232"/>
        <v>4.1666666666666666E-3</v>
      </c>
      <c r="V213" s="184">
        <f t="shared" si="232"/>
        <v>4.1666666666666666E-3</v>
      </c>
      <c r="W213" s="184">
        <f t="shared" si="232"/>
        <v>4.1666666666666666E-3</v>
      </c>
      <c r="X213" s="184">
        <f t="shared" si="232"/>
        <v>4.1666666666666666E-3</v>
      </c>
      <c r="Y213" s="184">
        <f t="shared" si="232"/>
        <v>4.1666666666666666E-3</v>
      </c>
      <c r="Z213" s="184">
        <f t="shared" si="232"/>
        <v>4.1666666666666666E-3</v>
      </c>
      <c r="AA213" s="184">
        <f t="shared" si="232"/>
        <v>4.1666666666666666E-3</v>
      </c>
      <c r="AB213" s="184">
        <f t="shared" si="232"/>
        <v>4.1666666666666666E-3</v>
      </c>
      <c r="AC213" s="184">
        <f t="shared" si="232"/>
        <v>4.1666666666666666E-3</v>
      </c>
      <c r="AD213" s="184">
        <f t="shared" si="232"/>
        <v>4.1666666666666666E-3</v>
      </c>
      <c r="AE213" s="184">
        <f t="shared" si="232"/>
        <v>4.1666666666666666E-3</v>
      </c>
      <c r="AF213" s="184">
        <f t="shared" si="232"/>
        <v>4.1666666666666666E-3</v>
      </c>
      <c r="AG213" s="184">
        <f t="shared" si="232"/>
        <v>4.1666666666666666E-3</v>
      </c>
      <c r="AH213" s="184">
        <f t="shared" si="232"/>
        <v>4.1666666666666666E-3</v>
      </c>
      <c r="AI213" s="184">
        <f t="shared" si="232"/>
        <v>4.1666666666666666E-3</v>
      </c>
      <c r="AJ213" s="184">
        <f t="shared" si="232"/>
        <v>4.1666666666666666E-3</v>
      </c>
      <c r="AK213" s="184">
        <f t="shared" si="232"/>
        <v>4.1666666666666666E-3</v>
      </c>
      <c r="AL213" s="184">
        <f t="shared" si="232"/>
        <v>4.1666666666666666E-3</v>
      </c>
      <c r="AM213" s="184">
        <f t="shared" si="232"/>
        <v>4.1666666666666666E-3</v>
      </c>
      <c r="AN213" s="184">
        <f t="shared" si="232"/>
        <v>4.1666666666666666E-3</v>
      </c>
      <c r="AO213" s="184">
        <f t="shared" si="232"/>
        <v>4.1666666666666666E-3</v>
      </c>
      <c r="AP213" s="184">
        <f t="shared" si="232"/>
        <v>4.1666666666666666E-3</v>
      </c>
      <c r="AQ213" s="184">
        <f t="shared" ref="AQ213:BV213" si="233">AQ111</f>
        <v>4.1666666666666666E-3</v>
      </c>
      <c r="AR213" s="184">
        <f t="shared" si="233"/>
        <v>4.1666666666666666E-3</v>
      </c>
      <c r="AS213" s="184">
        <f t="shared" si="233"/>
        <v>4.1666666666666666E-3</v>
      </c>
      <c r="AT213" s="184">
        <f t="shared" si="233"/>
        <v>4.1666666666666666E-3</v>
      </c>
      <c r="AU213" s="184">
        <f t="shared" si="233"/>
        <v>4.1666666666666666E-3</v>
      </c>
      <c r="AV213" s="184">
        <f t="shared" si="233"/>
        <v>4.1666666666666666E-3</v>
      </c>
      <c r="AW213" s="184">
        <f t="shared" si="233"/>
        <v>4.1666666666666666E-3</v>
      </c>
      <c r="AX213" s="184">
        <f t="shared" si="233"/>
        <v>4.1666666666666666E-3</v>
      </c>
      <c r="AY213" s="198">
        <f t="shared" si="233"/>
        <v>2.5000000000000001E-2</v>
      </c>
      <c r="AZ213" s="184">
        <f t="shared" si="233"/>
        <v>2.5000000000000001E-2</v>
      </c>
      <c r="BA213" s="184">
        <f t="shared" si="233"/>
        <v>2.5000000000000001E-2</v>
      </c>
      <c r="BB213" s="184">
        <f t="shared" si="233"/>
        <v>2.5000000000000001E-2</v>
      </c>
      <c r="BC213" s="184">
        <f t="shared" si="233"/>
        <v>2.5000000000000001E-2</v>
      </c>
      <c r="BD213" s="184">
        <f t="shared" si="233"/>
        <v>2.5000000000000001E-2</v>
      </c>
      <c r="BE213" s="184">
        <f t="shared" si="233"/>
        <v>2.5000000000000001E-2</v>
      </c>
      <c r="BF213" s="184">
        <f t="shared" si="233"/>
        <v>2.5000000000000001E-2</v>
      </c>
      <c r="BG213" s="184">
        <f t="shared" si="233"/>
        <v>2.5000000000000001E-2</v>
      </c>
      <c r="BH213" s="184">
        <f t="shared" si="233"/>
        <v>2.5000000000000001E-2</v>
      </c>
      <c r="BI213" s="184">
        <f t="shared" si="233"/>
        <v>2.5000000000000001E-2</v>
      </c>
      <c r="BJ213" s="184">
        <f t="shared" si="233"/>
        <v>2.5000000000000001E-2</v>
      </c>
      <c r="BK213" s="184">
        <f t="shared" si="233"/>
        <v>2.5000000000000001E-2</v>
      </c>
      <c r="BL213" s="184">
        <f t="shared" si="233"/>
        <v>2.5000000000000001E-2</v>
      </c>
      <c r="BM213" s="184">
        <f t="shared" si="233"/>
        <v>2.5000000000000001E-2</v>
      </c>
      <c r="BN213" s="184">
        <f t="shared" si="233"/>
        <v>2.5000000000000001E-2</v>
      </c>
      <c r="BO213" s="184">
        <f t="shared" si="233"/>
        <v>2.5000000000000001E-2</v>
      </c>
      <c r="BP213" s="184">
        <f t="shared" si="233"/>
        <v>2.5000000000000001E-2</v>
      </c>
      <c r="BQ213" s="184">
        <f t="shared" si="233"/>
        <v>2.5000000000000001E-2</v>
      </c>
      <c r="BR213" s="184">
        <f t="shared" si="233"/>
        <v>2.5000000000000001E-2</v>
      </c>
      <c r="BS213" s="184">
        <f t="shared" si="233"/>
        <v>2.5000000000000001E-2</v>
      </c>
      <c r="BT213" s="184">
        <f t="shared" si="233"/>
        <v>2.5000000000000001E-2</v>
      </c>
      <c r="BU213" s="184">
        <f t="shared" si="233"/>
        <v>2.5000000000000001E-2</v>
      </c>
      <c r="BV213" s="184">
        <f t="shared" si="233"/>
        <v>2.5000000000000001E-2</v>
      </c>
      <c r="BW213" s="184">
        <f t="shared" ref="BW213:DB213" si="234">BW111</f>
        <v>2.5000000000000001E-2</v>
      </c>
      <c r="BX213" s="184">
        <f t="shared" si="234"/>
        <v>2.5000000000000001E-2</v>
      </c>
      <c r="BY213" s="184">
        <f t="shared" si="234"/>
        <v>2.5000000000000001E-2</v>
      </c>
      <c r="BZ213" s="184">
        <f t="shared" si="234"/>
        <v>2.5000000000000001E-2</v>
      </c>
      <c r="CA213" s="184">
        <f t="shared" si="234"/>
        <v>2.5000000000000001E-2</v>
      </c>
      <c r="CB213" s="184">
        <f t="shared" si="234"/>
        <v>2.5000000000000001E-2</v>
      </c>
      <c r="CC213" s="184">
        <f t="shared" si="234"/>
        <v>2.5000000000000001E-2</v>
      </c>
      <c r="CD213" s="184">
        <f t="shared" si="234"/>
        <v>2.5000000000000001E-2</v>
      </c>
      <c r="CE213" s="184">
        <f t="shared" si="234"/>
        <v>2.5000000000000001E-2</v>
      </c>
      <c r="CF213" s="184">
        <f t="shared" si="234"/>
        <v>2.5000000000000001E-2</v>
      </c>
      <c r="CG213" s="184">
        <f t="shared" si="234"/>
        <v>2.5000000000000001E-2</v>
      </c>
      <c r="CH213" s="184">
        <f t="shared" si="234"/>
        <v>2.5000000000000001E-2</v>
      </c>
      <c r="CI213" s="184">
        <f t="shared" si="234"/>
        <v>2.5000000000000001E-2</v>
      </c>
      <c r="CJ213" s="184">
        <f t="shared" si="234"/>
        <v>2.5000000000000001E-2</v>
      </c>
      <c r="CK213" s="184">
        <f t="shared" si="234"/>
        <v>2.5000000000000001E-2</v>
      </c>
      <c r="CL213" s="184">
        <f t="shared" si="234"/>
        <v>2.5000000000000001E-2</v>
      </c>
      <c r="CM213" s="184">
        <f t="shared" si="234"/>
        <v>2.5000000000000001E-2</v>
      </c>
      <c r="CN213" s="184">
        <f t="shared" si="234"/>
        <v>2.5000000000000001E-2</v>
      </c>
      <c r="CO213" s="184">
        <f t="shared" si="234"/>
        <v>2.5000000000000001E-2</v>
      </c>
      <c r="CP213" s="184">
        <f t="shared" si="234"/>
        <v>2.5000000000000001E-2</v>
      </c>
      <c r="CQ213" s="184">
        <f t="shared" si="234"/>
        <v>2.5000000000000001E-2</v>
      </c>
      <c r="CR213" s="184">
        <f t="shared" si="234"/>
        <v>2.5000000000000001E-2</v>
      </c>
      <c r="CS213" s="184">
        <f t="shared" si="234"/>
        <v>2.5000000000000001E-2</v>
      </c>
      <c r="CT213" s="184">
        <f t="shared" si="234"/>
        <v>2.5000000000000001E-2</v>
      </c>
      <c r="CU213" s="184">
        <f t="shared" si="234"/>
        <v>2.5000000000000001E-2</v>
      </c>
      <c r="CV213" s="184">
        <f t="shared" si="234"/>
        <v>2.5000000000000001E-2</v>
      </c>
      <c r="CW213" s="184">
        <f t="shared" si="234"/>
        <v>2.5000000000000001E-2</v>
      </c>
      <c r="CX213" s="184">
        <f t="shared" si="234"/>
        <v>2.5000000000000001E-2</v>
      </c>
      <c r="CY213" s="184">
        <f t="shared" si="234"/>
        <v>2.5000000000000001E-2</v>
      </c>
      <c r="CZ213" s="184">
        <f t="shared" si="234"/>
        <v>2.5000000000000001E-2</v>
      </c>
      <c r="DA213" s="184">
        <f t="shared" si="234"/>
        <v>2.5000000000000001E-2</v>
      </c>
      <c r="DB213" s="184">
        <f t="shared" si="234"/>
        <v>2.5000000000000001E-2</v>
      </c>
      <c r="DC213" s="184">
        <f t="shared" ref="DC213:DU213" si="235">DC111</f>
        <v>2.5000000000000001E-2</v>
      </c>
      <c r="DD213" s="184">
        <f t="shared" si="235"/>
        <v>2.5000000000000001E-2</v>
      </c>
      <c r="DE213" s="184">
        <f t="shared" si="235"/>
        <v>2.5000000000000001E-2</v>
      </c>
      <c r="DF213" s="184">
        <f t="shared" si="235"/>
        <v>2.5000000000000001E-2</v>
      </c>
      <c r="DG213" s="184">
        <f t="shared" si="235"/>
        <v>2.5000000000000001E-2</v>
      </c>
      <c r="DH213" s="184">
        <f t="shared" si="235"/>
        <v>2.5000000000000001E-2</v>
      </c>
      <c r="DI213" s="184">
        <f t="shared" si="235"/>
        <v>2.5000000000000001E-2</v>
      </c>
      <c r="DJ213" s="184">
        <f t="shared" si="235"/>
        <v>2.5000000000000001E-2</v>
      </c>
      <c r="DK213" s="184">
        <f t="shared" si="235"/>
        <v>2.5000000000000001E-2</v>
      </c>
      <c r="DL213" s="184">
        <f t="shared" si="235"/>
        <v>2.5000000000000001E-2</v>
      </c>
      <c r="DM213" s="184">
        <f t="shared" si="235"/>
        <v>2.5000000000000001E-2</v>
      </c>
      <c r="DN213" s="184">
        <f t="shared" si="235"/>
        <v>2.5000000000000001E-2</v>
      </c>
      <c r="DO213" s="184">
        <f t="shared" si="235"/>
        <v>2.5000000000000001E-2</v>
      </c>
      <c r="DP213" s="184">
        <f t="shared" si="235"/>
        <v>2.5000000000000001E-2</v>
      </c>
      <c r="DQ213" s="184">
        <f t="shared" si="235"/>
        <v>2.5000000000000001E-2</v>
      </c>
      <c r="DR213" s="184">
        <f t="shared" si="235"/>
        <v>2.5000000000000001E-2</v>
      </c>
      <c r="DS213" s="184">
        <f t="shared" si="235"/>
        <v>2.5000000000000001E-2</v>
      </c>
      <c r="DT213" s="184">
        <f t="shared" si="235"/>
        <v>2.5000000000000001E-2</v>
      </c>
      <c r="DU213" s="184">
        <f t="shared" si="235"/>
        <v>2.5000000000000001E-2</v>
      </c>
    </row>
    <row r="214" spans="4:125" x14ac:dyDescent="0.3">
      <c r="D214" s="141" t="s">
        <v>820</v>
      </c>
      <c r="F214" s="127" t="s">
        <v>401</v>
      </c>
      <c r="K214" s="181">
        <f>K213*K207</f>
        <v>0</v>
      </c>
      <c r="L214" s="181">
        <f t="shared" ref="L214:BW214" ca="1" si="236">L213*L207</f>
        <v>14044.522631585447</v>
      </c>
      <c r="M214" s="181">
        <f t="shared" ca="1" si="236"/>
        <v>14656.044554502396</v>
      </c>
      <c r="N214" s="181">
        <f t="shared" ca="1" si="236"/>
        <v>15269.732284229678</v>
      </c>
      <c r="O214" s="181">
        <f t="shared" ca="1" si="236"/>
        <v>15885.593491333075</v>
      </c>
      <c r="P214" s="181">
        <f t="shared" ca="1" si="236"/>
        <v>16503.635873544965</v>
      </c>
      <c r="Q214" s="181">
        <f t="shared" ca="1" si="236"/>
        <v>17123.86715586052</v>
      </c>
      <c r="R214" s="181">
        <f t="shared" ca="1" si="236"/>
        <v>17746.295090634278</v>
      </c>
      <c r="S214" s="181">
        <f t="shared" ca="1" si="236"/>
        <v>18370.927457677026</v>
      </c>
      <c r="T214" s="181">
        <f t="shared" ca="1" si="236"/>
        <v>18997.772064353048</v>
      </c>
      <c r="U214" s="181">
        <f t="shared" ca="1" si="236"/>
        <v>19626.836745677716</v>
      </c>
      <c r="V214" s="181">
        <f t="shared" ca="1" si="236"/>
        <v>20258.12936441541</v>
      </c>
      <c r="W214" s="181">
        <f t="shared" ca="1" si="236"/>
        <v>20891.657811177796</v>
      </c>
      <c r="X214" s="181">
        <f t="shared" ca="1" si="236"/>
        <v>21527.430004522466</v>
      </c>
      <c r="Y214" s="181">
        <f t="shared" ca="1" si="236"/>
        <v>22165.4538910519</v>
      </c>
      <c r="Z214" s="181">
        <f t="shared" ca="1" si="236"/>
        <v>22805.737445512794</v>
      </c>
      <c r="AA214" s="181">
        <f t="shared" ca="1" si="236"/>
        <v>23448.288670895738</v>
      </c>
      <c r="AB214" s="181">
        <f t="shared" ca="1" si="236"/>
        <v>24093.115598535242</v>
      </c>
      <c r="AC214" s="181">
        <f t="shared" ca="1" si="236"/>
        <v>25728.24510219189</v>
      </c>
      <c r="AD214" s="181">
        <f t="shared" ca="1" si="236"/>
        <v>67740.989305040319</v>
      </c>
      <c r="AE214" s="181">
        <f t="shared" ca="1" si="236"/>
        <v>109695.24349334025</v>
      </c>
      <c r="AF214" s="181">
        <f t="shared" ca="1" si="236"/>
        <v>151557.78358097642</v>
      </c>
      <c r="AG214" s="181">
        <f t="shared" ca="1" si="236"/>
        <v>193298.24008094333</v>
      </c>
      <c r="AH214" s="181">
        <f t="shared" ca="1" si="236"/>
        <v>234888.65128108711</v>
      </c>
      <c r="AI214" s="181">
        <f t="shared" ca="1" si="236"/>
        <v>276303.09902715782</v>
      </c>
      <c r="AJ214" s="181">
        <f t="shared" ca="1" si="236"/>
        <v>317517.41351030569</v>
      </c>
      <c r="AK214" s="181">
        <f t="shared" ca="1" si="236"/>
        <v>358508.93577325821</v>
      </c>
      <c r="AL214" s="181">
        <f t="shared" ca="1" si="236"/>
        <v>399256.32846740371</v>
      </c>
      <c r="AM214" s="181">
        <f t="shared" ca="1" si="236"/>
        <v>439739.42685053055</v>
      </c>
      <c r="AN214" s="181">
        <f t="shared" ca="1" si="236"/>
        <v>479939.12320639123</v>
      </c>
      <c r="AO214" s="181">
        <f t="shared" ca="1" si="236"/>
        <v>519837.27885774267</v>
      </c>
      <c r="AP214" s="181">
        <f t="shared" ca="1" si="236"/>
        <v>559416.65877979738</v>
      </c>
      <c r="AQ214" s="181">
        <f t="shared" ca="1" si="236"/>
        <v>598660.88453369634</v>
      </c>
      <c r="AR214" s="181">
        <f t="shared" ca="1" si="236"/>
        <v>637554.40185332997</v>
      </c>
      <c r="AS214" s="181">
        <f t="shared" ca="1" si="236"/>
        <v>676082.45975103322</v>
      </c>
      <c r="AT214" s="181">
        <f t="shared" ca="1" si="236"/>
        <v>714231.09847154806</v>
      </c>
      <c r="AU214" s="181">
        <f t="shared" ca="1" si="236"/>
        <v>751987.14402926213</v>
      </c>
      <c r="AV214" s="181">
        <f t="shared" ca="1" si="236"/>
        <v>789338.20741911582</v>
      </c>
      <c r="AW214" s="181">
        <f t="shared" ca="1" si="236"/>
        <v>826272.68690307112</v>
      </c>
      <c r="AX214" s="181">
        <f t="shared" ca="1" si="236"/>
        <v>862779.77204698138</v>
      </c>
      <c r="AY214" s="198">
        <f t="shared" ca="1" si="236"/>
        <v>0</v>
      </c>
      <c r="AZ214" s="181">
        <f t="shared" ca="1" si="236"/>
        <v>0</v>
      </c>
      <c r="BA214" s="181">
        <f t="shared" ca="1" si="236"/>
        <v>0</v>
      </c>
      <c r="BB214" s="181">
        <f t="shared" ca="1" si="236"/>
        <v>0</v>
      </c>
      <c r="BC214" s="181">
        <f t="shared" ca="1" si="236"/>
        <v>0</v>
      </c>
      <c r="BD214" s="181">
        <f t="shared" ca="1" si="236"/>
        <v>0</v>
      </c>
      <c r="BE214" s="181">
        <f t="shared" ca="1" si="236"/>
        <v>0</v>
      </c>
      <c r="BF214" s="181">
        <f t="shared" ca="1" si="236"/>
        <v>0</v>
      </c>
      <c r="BG214" s="181">
        <f t="shared" ca="1" si="236"/>
        <v>0</v>
      </c>
      <c r="BH214" s="181">
        <f t="shared" ca="1" si="236"/>
        <v>0</v>
      </c>
      <c r="BI214" s="181">
        <f t="shared" ca="1" si="236"/>
        <v>0</v>
      </c>
      <c r="BJ214" s="181">
        <f t="shared" ca="1" si="236"/>
        <v>0</v>
      </c>
      <c r="BK214" s="181">
        <f t="shared" ca="1" si="236"/>
        <v>0</v>
      </c>
      <c r="BL214" s="181">
        <f t="shared" ca="1" si="236"/>
        <v>0</v>
      </c>
      <c r="BM214" s="181">
        <f t="shared" ca="1" si="236"/>
        <v>0</v>
      </c>
      <c r="BN214" s="181">
        <f t="shared" ca="1" si="236"/>
        <v>0</v>
      </c>
      <c r="BO214" s="181">
        <f t="shared" ca="1" si="236"/>
        <v>0</v>
      </c>
      <c r="BP214" s="181">
        <f t="shared" ca="1" si="236"/>
        <v>0</v>
      </c>
      <c r="BQ214" s="181">
        <f t="shared" ca="1" si="236"/>
        <v>0</v>
      </c>
      <c r="BR214" s="181">
        <f t="shared" ca="1" si="236"/>
        <v>0</v>
      </c>
      <c r="BS214" s="181">
        <f t="shared" ca="1" si="236"/>
        <v>0</v>
      </c>
      <c r="BT214" s="181">
        <f t="shared" ca="1" si="236"/>
        <v>0</v>
      </c>
      <c r="BU214" s="181">
        <f t="shared" ca="1" si="236"/>
        <v>0</v>
      </c>
      <c r="BV214" s="181">
        <f t="shared" ca="1" si="236"/>
        <v>0</v>
      </c>
      <c r="BW214" s="181">
        <f t="shared" ca="1" si="236"/>
        <v>0</v>
      </c>
      <c r="BX214" s="181">
        <f t="shared" ref="BX214:DU214" ca="1" si="237">BX213*BX207</f>
        <v>0</v>
      </c>
      <c r="BY214" s="181">
        <f t="shared" ca="1" si="237"/>
        <v>0</v>
      </c>
      <c r="BZ214" s="181">
        <f t="shared" ca="1" si="237"/>
        <v>0</v>
      </c>
      <c r="CA214" s="181">
        <f t="shared" ca="1" si="237"/>
        <v>0</v>
      </c>
      <c r="CB214" s="181">
        <f t="shared" ca="1" si="237"/>
        <v>0</v>
      </c>
      <c r="CC214" s="181">
        <f t="shared" ca="1" si="237"/>
        <v>0</v>
      </c>
      <c r="CD214" s="181">
        <f t="shared" ca="1" si="237"/>
        <v>0</v>
      </c>
      <c r="CE214" s="181">
        <f t="shared" ca="1" si="237"/>
        <v>0</v>
      </c>
      <c r="CF214" s="181">
        <f t="shared" ca="1" si="237"/>
        <v>0</v>
      </c>
      <c r="CG214" s="181">
        <f t="shared" ca="1" si="237"/>
        <v>0</v>
      </c>
      <c r="CH214" s="181">
        <f t="shared" ca="1" si="237"/>
        <v>0</v>
      </c>
      <c r="CI214" s="181">
        <f t="shared" ca="1" si="237"/>
        <v>0</v>
      </c>
      <c r="CJ214" s="181">
        <f t="shared" ca="1" si="237"/>
        <v>0</v>
      </c>
      <c r="CK214" s="181">
        <f t="shared" ca="1" si="237"/>
        <v>0</v>
      </c>
      <c r="CL214" s="181">
        <f t="shared" ca="1" si="237"/>
        <v>0</v>
      </c>
      <c r="CM214" s="181">
        <f t="shared" ca="1" si="237"/>
        <v>0</v>
      </c>
      <c r="CN214" s="181">
        <f t="shared" ca="1" si="237"/>
        <v>0</v>
      </c>
      <c r="CO214" s="181">
        <f t="shared" ca="1" si="237"/>
        <v>0</v>
      </c>
      <c r="CP214" s="181">
        <f t="shared" ca="1" si="237"/>
        <v>0</v>
      </c>
      <c r="CQ214" s="181">
        <f t="shared" ca="1" si="237"/>
        <v>0</v>
      </c>
      <c r="CR214" s="181">
        <f t="shared" ca="1" si="237"/>
        <v>0</v>
      </c>
      <c r="CS214" s="181">
        <f t="shared" ca="1" si="237"/>
        <v>0</v>
      </c>
      <c r="CT214" s="181">
        <f t="shared" ca="1" si="237"/>
        <v>0</v>
      </c>
      <c r="CU214" s="181">
        <f t="shared" ca="1" si="237"/>
        <v>0</v>
      </c>
      <c r="CV214" s="181">
        <f t="shared" ca="1" si="237"/>
        <v>0</v>
      </c>
      <c r="CW214" s="181">
        <f t="shared" ca="1" si="237"/>
        <v>0</v>
      </c>
      <c r="CX214" s="181">
        <f t="shared" ca="1" si="237"/>
        <v>0</v>
      </c>
      <c r="CY214" s="181">
        <f t="shared" ca="1" si="237"/>
        <v>0</v>
      </c>
      <c r="CZ214" s="181">
        <f t="shared" ca="1" si="237"/>
        <v>0</v>
      </c>
      <c r="DA214" s="181">
        <f t="shared" ca="1" si="237"/>
        <v>0</v>
      </c>
      <c r="DB214" s="181">
        <f t="shared" ca="1" si="237"/>
        <v>0</v>
      </c>
      <c r="DC214" s="181">
        <f t="shared" ca="1" si="237"/>
        <v>0</v>
      </c>
      <c r="DD214" s="181">
        <f t="shared" ca="1" si="237"/>
        <v>0</v>
      </c>
      <c r="DE214" s="181">
        <f t="shared" ca="1" si="237"/>
        <v>0</v>
      </c>
      <c r="DF214" s="181">
        <f t="shared" ca="1" si="237"/>
        <v>0</v>
      </c>
      <c r="DG214" s="181">
        <f t="shared" ca="1" si="237"/>
        <v>0</v>
      </c>
      <c r="DH214" s="181">
        <f t="shared" ca="1" si="237"/>
        <v>0</v>
      </c>
      <c r="DI214" s="181">
        <f t="shared" ca="1" si="237"/>
        <v>0</v>
      </c>
      <c r="DJ214" s="181">
        <f t="shared" ca="1" si="237"/>
        <v>0</v>
      </c>
      <c r="DK214" s="181">
        <f t="shared" ca="1" si="237"/>
        <v>0</v>
      </c>
      <c r="DL214" s="181">
        <f t="shared" ca="1" si="237"/>
        <v>0</v>
      </c>
      <c r="DM214" s="181">
        <f t="shared" ca="1" si="237"/>
        <v>0</v>
      </c>
      <c r="DN214" s="181">
        <f t="shared" ca="1" si="237"/>
        <v>0</v>
      </c>
      <c r="DO214" s="181">
        <f t="shared" ca="1" si="237"/>
        <v>0</v>
      </c>
      <c r="DP214" s="181">
        <f t="shared" ca="1" si="237"/>
        <v>0</v>
      </c>
      <c r="DQ214" s="181">
        <f t="shared" ca="1" si="237"/>
        <v>0</v>
      </c>
      <c r="DR214" s="181">
        <f t="shared" ca="1" si="237"/>
        <v>0</v>
      </c>
      <c r="DS214" s="181">
        <f t="shared" ca="1" si="237"/>
        <v>0</v>
      </c>
      <c r="DT214" s="181">
        <f t="shared" ca="1" si="237"/>
        <v>0</v>
      </c>
      <c r="DU214" s="181">
        <f t="shared" ca="1" si="237"/>
        <v>0</v>
      </c>
    </row>
    <row r="215" spans="4:125" x14ac:dyDescent="0.3">
      <c r="K215" s="181"/>
      <c r="L215" s="181"/>
      <c r="M215" s="181"/>
      <c r="N215" s="181"/>
      <c r="O215" s="181"/>
      <c r="P215" s="181"/>
      <c r="Q215" s="181"/>
      <c r="R215" s="181"/>
      <c r="S215" s="181"/>
      <c r="T215" s="181"/>
      <c r="U215" s="181"/>
      <c r="V215" s="181"/>
      <c r="W215" s="181"/>
      <c r="X215" s="181"/>
      <c r="Y215" s="181"/>
      <c r="Z215" s="181"/>
      <c r="AA215" s="181"/>
      <c r="AB215" s="181"/>
      <c r="AC215" s="181"/>
      <c r="AD215" s="181"/>
      <c r="AE215" s="181"/>
      <c r="AF215" s="181"/>
      <c r="AG215" s="181"/>
      <c r="AH215" s="181"/>
      <c r="AI215" s="181"/>
      <c r="AJ215" s="181"/>
      <c r="AK215" s="181"/>
      <c r="AL215" s="181"/>
      <c r="AM215" s="181"/>
      <c r="AN215" s="181"/>
      <c r="AO215" s="181"/>
      <c r="AP215" s="181"/>
      <c r="AQ215" s="181"/>
      <c r="AR215" s="181"/>
      <c r="AS215" s="181"/>
      <c r="AT215" s="181"/>
      <c r="AU215" s="181"/>
      <c r="AV215" s="181"/>
      <c r="AW215" s="181"/>
      <c r="AX215" s="181"/>
      <c r="AZ215" s="181"/>
      <c r="BA215" s="181"/>
      <c r="BB215" s="181"/>
      <c r="BC215" s="181"/>
      <c r="BD215" s="181"/>
      <c r="BE215" s="181"/>
      <c r="BF215" s="181"/>
      <c r="BG215" s="181"/>
      <c r="BH215" s="181"/>
      <c r="BI215" s="181"/>
      <c r="BJ215" s="181"/>
      <c r="BK215" s="181"/>
      <c r="BL215" s="181"/>
      <c r="BM215" s="181"/>
      <c r="BN215" s="181"/>
      <c r="BO215" s="181"/>
      <c r="BP215" s="181"/>
      <c r="BQ215" s="181"/>
      <c r="BR215" s="181"/>
      <c r="BS215" s="181"/>
      <c r="BT215" s="181"/>
      <c r="BU215" s="181"/>
      <c r="BV215" s="181"/>
      <c r="BW215" s="181"/>
      <c r="BX215" s="181"/>
      <c r="BY215" s="181"/>
      <c r="BZ215" s="181"/>
      <c r="CA215" s="181"/>
      <c r="CB215" s="181"/>
      <c r="CC215" s="181"/>
      <c r="CD215" s="181"/>
      <c r="CE215" s="181"/>
      <c r="CF215" s="181"/>
      <c r="CG215" s="181"/>
      <c r="CH215" s="181"/>
      <c r="CI215" s="181"/>
      <c r="CJ215" s="181"/>
      <c r="CK215" s="181"/>
      <c r="CL215" s="181"/>
      <c r="CM215" s="181"/>
      <c r="CN215" s="181"/>
      <c r="CO215" s="181"/>
      <c r="CP215" s="181"/>
      <c r="CQ215" s="181"/>
      <c r="CR215" s="181"/>
      <c r="CS215" s="181"/>
      <c r="CT215" s="181"/>
      <c r="CU215" s="181"/>
      <c r="CV215" s="181"/>
      <c r="CW215" s="181"/>
      <c r="CX215" s="181"/>
      <c r="CY215" s="181"/>
      <c r="CZ215" s="181"/>
      <c r="DA215" s="181"/>
      <c r="DB215" s="181"/>
      <c r="DC215" s="181"/>
      <c r="DD215" s="181"/>
      <c r="DE215" s="181"/>
      <c r="DF215" s="181"/>
      <c r="DG215" s="181"/>
      <c r="DH215" s="181"/>
      <c r="DI215" s="181"/>
      <c r="DJ215" s="181"/>
      <c r="DK215" s="181"/>
      <c r="DL215" s="181"/>
      <c r="DM215" s="181"/>
      <c r="DN215" s="181"/>
      <c r="DO215" s="181"/>
      <c r="DP215" s="181"/>
      <c r="DQ215" s="181"/>
      <c r="DR215" s="181"/>
      <c r="DS215" s="181"/>
      <c r="DT215" s="181"/>
      <c r="DU215" s="181"/>
    </row>
    <row r="216" spans="4:125" x14ac:dyDescent="0.3">
      <c r="D216" s="141" t="s">
        <v>373</v>
      </c>
      <c r="F216" s="171" t="b">
        <f>NOT(F217)</f>
        <v>0</v>
      </c>
      <c r="K216" s="181">
        <f>$F$216*K214</f>
        <v>0</v>
      </c>
      <c r="L216" s="181">
        <f t="shared" ref="L216:BW216" ca="1" si="238">$F$216*L214</f>
        <v>0</v>
      </c>
      <c r="M216" s="181">
        <f t="shared" ca="1" si="238"/>
        <v>0</v>
      </c>
      <c r="N216" s="181">
        <f t="shared" ca="1" si="238"/>
        <v>0</v>
      </c>
      <c r="O216" s="181">
        <f t="shared" ca="1" si="238"/>
        <v>0</v>
      </c>
      <c r="P216" s="181">
        <f t="shared" ca="1" si="238"/>
        <v>0</v>
      </c>
      <c r="Q216" s="181">
        <f t="shared" ca="1" si="238"/>
        <v>0</v>
      </c>
      <c r="R216" s="181">
        <f t="shared" ca="1" si="238"/>
        <v>0</v>
      </c>
      <c r="S216" s="181">
        <f t="shared" ca="1" si="238"/>
        <v>0</v>
      </c>
      <c r="T216" s="181">
        <f t="shared" ca="1" si="238"/>
        <v>0</v>
      </c>
      <c r="U216" s="181">
        <f t="shared" ca="1" si="238"/>
        <v>0</v>
      </c>
      <c r="V216" s="181">
        <f t="shared" ca="1" si="238"/>
        <v>0</v>
      </c>
      <c r="W216" s="181">
        <f t="shared" ca="1" si="238"/>
        <v>0</v>
      </c>
      <c r="X216" s="181">
        <f t="shared" ca="1" si="238"/>
        <v>0</v>
      </c>
      <c r="Y216" s="181">
        <f t="shared" ca="1" si="238"/>
        <v>0</v>
      </c>
      <c r="Z216" s="181">
        <f t="shared" ca="1" si="238"/>
        <v>0</v>
      </c>
      <c r="AA216" s="181">
        <f t="shared" ca="1" si="238"/>
        <v>0</v>
      </c>
      <c r="AB216" s="181">
        <f t="shared" ca="1" si="238"/>
        <v>0</v>
      </c>
      <c r="AC216" s="181">
        <f t="shared" ca="1" si="238"/>
        <v>0</v>
      </c>
      <c r="AD216" s="181">
        <f t="shared" ca="1" si="238"/>
        <v>0</v>
      </c>
      <c r="AE216" s="181">
        <f t="shared" ca="1" si="238"/>
        <v>0</v>
      </c>
      <c r="AF216" s="181">
        <f t="shared" ca="1" si="238"/>
        <v>0</v>
      </c>
      <c r="AG216" s="181">
        <f t="shared" ca="1" si="238"/>
        <v>0</v>
      </c>
      <c r="AH216" s="181">
        <f t="shared" ca="1" si="238"/>
        <v>0</v>
      </c>
      <c r="AI216" s="181">
        <f t="shared" ca="1" si="238"/>
        <v>0</v>
      </c>
      <c r="AJ216" s="181">
        <f t="shared" ca="1" si="238"/>
        <v>0</v>
      </c>
      <c r="AK216" s="181">
        <f t="shared" ca="1" si="238"/>
        <v>0</v>
      </c>
      <c r="AL216" s="181">
        <f t="shared" ca="1" si="238"/>
        <v>0</v>
      </c>
      <c r="AM216" s="181">
        <f t="shared" ca="1" si="238"/>
        <v>0</v>
      </c>
      <c r="AN216" s="181">
        <f t="shared" ca="1" si="238"/>
        <v>0</v>
      </c>
      <c r="AO216" s="181">
        <f t="shared" ca="1" si="238"/>
        <v>0</v>
      </c>
      <c r="AP216" s="181">
        <f t="shared" ca="1" si="238"/>
        <v>0</v>
      </c>
      <c r="AQ216" s="181">
        <f t="shared" ca="1" si="238"/>
        <v>0</v>
      </c>
      <c r="AR216" s="181">
        <f t="shared" ca="1" si="238"/>
        <v>0</v>
      </c>
      <c r="AS216" s="181">
        <f t="shared" ca="1" si="238"/>
        <v>0</v>
      </c>
      <c r="AT216" s="181">
        <f t="shared" ca="1" si="238"/>
        <v>0</v>
      </c>
      <c r="AU216" s="181">
        <f t="shared" ca="1" si="238"/>
        <v>0</v>
      </c>
      <c r="AV216" s="181">
        <f t="shared" ca="1" si="238"/>
        <v>0</v>
      </c>
      <c r="AW216" s="181">
        <f t="shared" ca="1" si="238"/>
        <v>0</v>
      </c>
      <c r="AX216" s="181">
        <f t="shared" ca="1" si="238"/>
        <v>0</v>
      </c>
      <c r="AY216" s="198">
        <f t="shared" ca="1" si="238"/>
        <v>0</v>
      </c>
      <c r="AZ216" s="181">
        <f t="shared" ca="1" si="238"/>
        <v>0</v>
      </c>
      <c r="BA216" s="181">
        <f t="shared" ca="1" si="238"/>
        <v>0</v>
      </c>
      <c r="BB216" s="181">
        <f t="shared" ca="1" si="238"/>
        <v>0</v>
      </c>
      <c r="BC216" s="181">
        <f t="shared" ca="1" si="238"/>
        <v>0</v>
      </c>
      <c r="BD216" s="181">
        <f t="shared" ca="1" si="238"/>
        <v>0</v>
      </c>
      <c r="BE216" s="181">
        <f t="shared" ca="1" si="238"/>
        <v>0</v>
      </c>
      <c r="BF216" s="181">
        <f t="shared" ca="1" si="238"/>
        <v>0</v>
      </c>
      <c r="BG216" s="181">
        <f t="shared" ca="1" si="238"/>
        <v>0</v>
      </c>
      <c r="BH216" s="181">
        <f t="shared" ca="1" si="238"/>
        <v>0</v>
      </c>
      <c r="BI216" s="181">
        <f t="shared" ca="1" si="238"/>
        <v>0</v>
      </c>
      <c r="BJ216" s="181">
        <f t="shared" ca="1" si="238"/>
        <v>0</v>
      </c>
      <c r="BK216" s="181">
        <f t="shared" ca="1" si="238"/>
        <v>0</v>
      </c>
      <c r="BL216" s="181">
        <f t="shared" ca="1" si="238"/>
        <v>0</v>
      </c>
      <c r="BM216" s="181">
        <f t="shared" ca="1" si="238"/>
        <v>0</v>
      </c>
      <c r="BN216" s="181">
        <f t="shared" ca="1" si="238"/>
        <v>0</v>
      </c>
      <c r="BO216" s="181">
        <f t="shared" ca="1" si="238"/>
        <v>0</v>
      </c>
      <c r="BP216" s="181">
        <f t="shared" ca="1" si="238"/>
        <v>0</v>
      </c>
      <c r="BQ216" s="181">
        <f t="shared" ca="1" si="238"/>
        <v>0</v>
      </c>
      <c r="BR216" s="181">
        <f t="shared" ca="1" si="238"/>
        <v>0</v>
      </c>
      <c r="BS216" s="181">
        <f t="shared" ca="1" si="238"/>
        <v>0</v>
      </c>
      <c r="BT216" s="181">
        <f t="shared" ca="1" si="238"/>
        <v>0</v>
      </c>
      <c r="BU216" s="181">
        <f t="shared" ca="1" si="238"/>
        <v>0</v>
      </c>
      <c r="BV216" s="181">
        <f t="shared" ca="1" si="238"/>
        <v>0</v>
      </c>
      <c r="BW216" s="181">
        <f t="shared" ca="1" si="238"/>
        <v>0</v>
      </c>
      <c r="BX216" s="181">
        <f t="shared" ref="BX216:DU216" ca="1" si="239">$F$216*BX214</f>
        <v>0</v>
      </c>
      <c r="BY216" s="181">
        <f t="shared" ca="1" si="239"/>
        <v>0</v>
      </c>
      <c r="BZ216" s="181">
        <f t="shared" ca="1" si="239"/>
        <v>0</v>
      </c>
      <c r="CA216" s="181">
        <f t="shared" ca="1" si="239"/>
        <v>0</v>
      </c>
      <c r="CB216" s="181">
        <f t="shared" ca="1" si="239"/>
        <v>0</v>
      </c>
      <c r="CC216" s="181">
        <f t="shared" ca="1" si="239"/>
        <v>0</v>
      </c>
      <c r="CD216" s="181">
        <f t="shared" ca="1" si="239"/>
        <v>0</v>
      </c>
      <c r="CE216" s="181">
        <f t="shared" ca="1" si="239"/>
        <v>0</v>
      </c>
      <c r="CF216" s="181">
        <f t="shared" ca="1" si="239"/>
        <v>0</v>
      </c>
      <c r="CG216" s="181">
        <f t="shared" ca="1" si="239"/>
        <v>0</v>
      </c>
      <c r="CH216" s="181">
        <f t="shared" ca="1" si="239"/>
        <v>0</v>
      </c>
      <c r="CI216" s="181">
        <f t="shared" ca="1" si="239"/>
        <v>0</v>
      </c>
      <c r="CJ216" s="181">
        <f t="shared" ca="1" si="239"/>
        <v>0</v>
      </c>
      <c r="CK216" s="181">
        <f t="shared" ca="1" si="239"/>
        <v>0</v>
      </c>
      <c r="CL216" s="181">
        <f t="shared" ca="1" si="239"/>
        <v>0</v>
      </c>
      <c r="CM216" s="181">
        <f t="shared" ca="1" si="239"/>
        <v>0</v>
      </c>
      <c r="CN216" s="181">
        <f t="shared" ca="1" si="239"/>
        <v>0</v>
      </c>
      <c r="CO216" s="181">
        <f t="shared" ca="1" si="239"/>
        <v>0</v>
      </c>
      <c r="CP216" s="181">
        <f t="shared" ca="1" si="239"/>
        <v>0</v>
      </c>
      <c r="CQ216" s="181">
        <f t="shared" ca="1" si="239"/>
        <v>0</v>
      </c>
      <c r="CR216" s="181">
        <f t="shared" ca="1" si="239"/>
        <v>0</v>
      </c>
      <c r="CS216" s="181">
        <f t="shared" ca="1" si="239"/>
        <v>0</v>
      </c>
      <c r="CT216" s="181">
        <f t="shared" ca="1" si="239"/>
        <v>0</v>
      </c>
      <c r="CU216" s="181">
        <f t="shared" ca="1" si="239"/>
        <v>0</v>
      </c>
      <c r="CV216" s="181">
        <f t="shared" ca="1" si="239"/>
        <v>0</v>
      </c>
      <c r="CW216" s="181">
        <f t="shared" ca="1" si="239"/>
        <v>0</v>
      </c>
      <c r="CX216" s="181">
        <f t="shared" ca="1" si="239"/>
        <v>0</v>
      </c>
      <c r="CY216" s="181">
        <f t="shared" ca="1" si="239"/>
        <v>0</v>
      </c>
      <c r="CZ216" s="181">
        <f t="shared" ca="1" si="239"/>
        <v>0</v>
      </c>
      <c r="DA216" s="181">
        <f t="shared" ca="1" si="239"/>
        <v>0</v>
      </c>
      <c r="DB216" s="181">
        <f t="shared" ca="1" si="239"/>
        <v>0</v>
      </c>
      <c r="DC216" s="181">
        <f t="shared" ca="1" si="239"/>
        <v>0</v>
      </c>
      <c r="DD216" s="181">
        <f t="shared" ca="1" si="239"/>
        <v>0</v>
      </c>
      <c r="DE216" s="181">
        <f t="shared" ca="1" si="239"/>
        <v>0</v>
      </c>
      <c r="DF216" s="181">
        <f t="shared" ca="1" si="239"/>
        <v>0</v>
      </c>
      <c r="DG216" s="181">
        <f t="shared" ca="1" si="239"/>
        <v>0</v>
      </c>
      <c r="DH216" s="181">
        <f t="shared" ca="1" si="239"/>
        <v>0</v>
      </c>
      <c r="DI216" s="181">
        <f t="shared" ca="1" si="239"/>
        <v>0</v>
      </c>
      <c r="DJ216" s="181">
        <f t="shared" ca="1" si="239"/>
        <v>0</v>
      </c>
      <c r="DK216" s="181">
        <f t="shared" ca="1" si="239"/>
        <v>0</v>
      </c>
      <c r="DL216" s="181">
        <f t="shared" ca="1" si="239"/>
        <v>0</v>
      </c>
      <c r="DM216" s="181">
        <f t="shared" ca="1" si="239"/>
        <v>0</v>
      </c>
      <c r="DN216" s="181">
        <f t="shared" ca="1" si="239"/>
        <v>0</v>
      </c>
      <c r="DO216" s="181">
        <f t="shared" ca="1" si="239"/>
        <v>0</v>
      </c>
      <c r="DP216" s="181">
        <f t="shared" ca="1" si="239"/>
        <v>0</v>
      </c>
      <c r="DQ216" s="181">
        <f t="shared" ca="1" si="239"/>
        <v>0</v>
      </c>
      <c r="DR216" s="181">
        <f t="shared" ca="1" si="239"/>
        <v>0</v>
      </c>
      <c r="DS216" s="181">
        <f t="shared" ca="1" si="239"/>
        <v>0</v>
      </c>
      <c r="DT216" s="181">
        <f t="shared" ca="1" si="239"/>
        <v>0</v>
      </c>
      <c r="DU216" s="181">
        <f t="shared" ca="1" si="239"/>
        <v>0</v>
      </c>
    </row>
    <row r="217" spans="4:125" x14ac:dyDescent="0.3">
      <c r="D217" s="141" t="s">
        <v>198</v>
      </c>
      <c r="F217" s="177" t="b">
        <f>'Finance and Value Assumptions'!F9</f>
        <v>1</v>
      </c>
      <c r="K217" s="181">
        <f>$F$217*K214</f>
        <v>0</v>
      </c>
      <c r="L217" s="181">
        <f t="shared" ref="L217:BW217" ca="1" si="240">$F$217*L214</f>
        <v>14044.522631585447</v>
      </c>
      <c r="M217" s="181">
        <f t="shared" ca="1" si="240"/>
        <v>14656.044554502396</v>
      </c>
      <c r="N217" s="181">
        <f t="shared" ca="1" si="240"/>
        <v>15269.732284229678</v>
      </c>
      <c r="O217" s="181">
        <f t="shared" ca="1" si="240"/>
        <v>15885.593491333075</v>
      </c>
      <c r="P217" s="181">
        <f t="shared" ca="1" si="240"/>
        <v>16503.635873544965</v>
      </c>
      <c r="Q217" s="181">
        <f t="shared" ca="1" si="240"/>
        <v>17123.86715586052</v>
      </c>
      <c r="R217" s="181">
        <f t="shared" ca="1" si="240"/>
        <v>17746.295090634278</v>
      </c>
      <c r="S217" s="181">
        <f t="shared" ca="1" si="240"/>
        <v>18370.927457677026</v>
      </c>
      <c r="T217" s="181">
        <f t="shared" ca="1" si="240"/>
        <v>18997.772064353048</v>
      </c>
      <c r="U217" s="181">
        <f t="shared" ca="1" si="240"/>
        <v>19626.836745677716</v>
      </c>
      <c r="V217" s="181">
        <f t="shared" ca="1" si="240"/>
        <v>20258.12936441541</v>
      </c>
      <c r="W217" s="181">
        <f t="shared" ca="1" si="240"/>
        <v>20891.657811177796</v>
      </c>
      <c r="X217" s="181">
        <f t="shared" ca="1" si="240"/>
        <v>21527.430004522466</v>
      </c>
      <c r="Y217" s="181">
        <f t="shared" ca="1" si="240"/>
        <v>22165.4538910519</v>
      </c>
      <c r="Z217" s="181">
        <f t="shared" ca="1" si="240"/>
        <v>22805.737445512794</v>
      </c>
      <c r="AA217" s="181">
        <f t="shared" ca="1" si="240"/>
        <v>23448.288670895738</v>
      </c>
      <c r="AB217" s="181">
        <f t="shared" ca="1" si="240"/>
        <v>24093.115598535242</v>
      </c>
      <c r="AC217" s="181">
        <f t="shared" ca="1" si="240"/>
        <v>25728.24510219189</v>
      </c>
      <c r="AD217" s="181">
        <f t="shared" ca="1" si="240"/>
        <v>67740.989305040319</v>
      </c>
      <c r="AE217" s="181">
        <f t="shared" ca="1" si="240"/>
        <v>109695.24349334025</v>
      </c>
      <c r="AF217" s="181">
        <f t="shared" ca="1" si="240"/>
        <v>151557.78358097642</v>
      </c>
      <c r="AG217" s="181">
        <f t="shared" ca="1" si="240"/>
        <v>193298.24008094333</v>
      </c>
      <c r="AH217" s="181">
        <f t="shared" ca="1" si="240"/>
        <v>234888.65128108711</v>
      </c>
      <c r="AI217" s="181">
        <f t="shared" ca="1" si="240"/>
        <v>276303.09902715782</v>
      </c>
      <c r="AJ217" s="181">
        <f t="shared" ca="1" si="240"/>
        <v>317517.41351030569</v>
      </c>
      <c r="AK217" s="181">
        <f t="shared" ca="1" si="240"/>
        <v>358508.93577325821</v>
      </c>
      <c r="AL217" s="181">
        <f t="shared" ca="1" si="240"/>
        <v>399256.32846740371</v>
      </c>
      <c r="AM217" s="181">
        <f t="shared" ca="1" si="240"/>
        <v>439739.42685053055</v>
      </c>
      <c r="AN217" s="181">
        <f t="shared" ca="1" si="240"/>
        <v>479939.12320639123</v>
      </c>
      <c r="AO217" s="181">
        <f t="shared" ca="1" si="240"/>
        <v>519837.27885774267</v>
      </c>
      <c r="AP217" s="181">
        <f t="shared" ca="1" si="240"/>
        <v>559416.65877979738</v>
      </c>
      <c r="AQ217" s="181">
        <f t="shared" ca="1" si="240"/>
        <v>598660.88453369634</v>
      </c>
      <c r="AR217" s="181">
        <f t="shared" ca="1" si="240"/>
        <v>637554.40185332997</v>
      </c>
      <c r="AS217" s="181">
        <f t="shared" ca="1" si="240"/>
        <v>676082.45975103322</v>
      </c>
      <c r="AT217" s="181">
        <f t="shared" ca="1" si="240"/>
        <v>714231.09847154806</v>
      </c>
      <c r="AU217" s="181">
        <f t="shared" ca="1" si="240"/>
        <v>751987.14402926213</v>
      </c>
      <c r="AV217" s="181">
        <f t="shared" ca="1" si="240"/>
        <v>789338.20741911582</v>
      </c>
      <c r="AW217" s="181">
        <f t="shared" ca="1" si="240"/>
        <v>826272.68690307112</v>
      </c>
      <c r="AX217" s="181">
        <f t="shared" ca="1" si="240"/>
        <v>862779.77204698138</v>
      </c>
      <c r="AY217" s="198">
        <f t="shared" ca="1" si="240"/>
        <v>0</v>
      </c>
      <c r="AZ217" s="181">
        <f t="shared" ca="1" si="240"/>
        <v>0</v>
      </c>
      <c r="BA217" s="181">
        <f t="shared" ca="1" si="240"/>
        <v>0</v>
      </c>
      <c r="BB217" s="181">
        <f t="shared" ca="1" si="240"/>
        <v>0</v>
      </c>
      <c r="BC217" s="181">
        <f t="shared" ca="1" si="240"/>
        <v>0</v>
      </c>
      <c r="BD217" s="181">
        <f t="shared" ca="1" si="240"/>
        <v>0</v>
      </c>
      <c r="BE217" s="181">
        <f t="shared" ca="1" si="240"/>
        <v>0</v>
      </c>
      <c r="BF217" s="181">
        <f t="shared" ca="1" si="240"/>
        <v>0</v>
      </c>
      <c r="BG217" s="181">
        <f t="shared" ca="1" si="240"/>
        <v>0</v>
      </c>
      <c r="BH217" s="181">
        <f t="shared" ca="1" si="240"/>
        <v>0</v>
      </c>
      <c r="BI217" s="181">
        <f t="shared" ca="1" si="240"/>
        <v>0</v>
      </c>
      <c r="BJ217" s="181">
        <f t="shared" ca="1" si="240"/>
        <v>0</v>
      </c>
      <c r="BK217" s="181">
        <f t="shared" ca="1" si="240"/>
        <v>0</v>
      </c>
      <c r="BL217" s="181">
        <f t="shared" ca="1" si="240"/>
        <v>0</v>
      </c>
      <c r="BM217" s="181">
        <f t="shared" ca="1" si="240"/>
        <v>0</v>
      </c>
      <c r="BN217" s="181">
        <f t="shared" ca="1" si="240"/>
        <v>0</v>
      </c>
      <c r="BO217" s="181">
        <f t="shared" ca="1" si="240"/>
        <v>0</v>
      </c>
      <c r="BP217" s="181">
        <f t="shared" ca="1" si="240"/>
        <v>0</v>
      </c>
      <c r="BQ217" s="181">
        <f t="shared" ca="1" si="240"/>
        <v>0</v>
      </c>
      <c r="BR217" s="181">
        <f t="shared" ca="1" si="240"/>
        <v>0</v>
      </c>
      <c r="BS217" s="181">
        <f t="shared" ca="1" si="240"/>
        <v>0</v>
      </c>
      <c r="BT217" s="181">
        <f t="shared" ca="1" si="240"/>
        <v>0</v>
      </c>
      <c r="BU217" s="181">
        <f t="shared" ca="1" si="240"/>
        <v>0</v>
      </c>
      <c r="BV217" s="181">
        <f t="shared" ca="1" si="240"/>
        <v>0</v>
      </c>
      <c r="BW217" s="181">
        <f t="shared" ca="1" si="240"/>
        <v>0</v>
      </c>
      <c r="BX217" s="181">
        <f t="shared" ref="BX217:DU217" ca="1" si="241">$F$217*BX214</f>
        <v>0</v>
      </c>
      <c r="BY217" s="181">
        <f t="shared" ca="1" si="241"/>
        <v>0</v>
      </c>
      <c r="BZ217" s="181">
        <f t="shared" ca="1" si="241"/>
        <v>0</v>
      </c>
      <c r="CA217" s="181">
        <f t="shared" ca="1" si="241"/>
        <v>0</v>
      </c>
      <c r="CB217" s="181">
        <f t="shared" ca="1" si="241"/>
        <v>0</v>
      </c>
      <c r="CC217" s="181">
        <f t="shared" ca="1" si="241"/>
        <v>0</v>
      </c>
      <c r="CD217" s="181">
        <f t="shared" ca="1" si="241"/>
        <v>0</v>
      </c>
      <c r="CE217" s="181">
        <f t="shared" ca="1" si="241"/>
        <v>0</v>
      </c>
      <c r="CF217" s="181">
        <f t="shared" ca="1" si="241"/>
        <v>0</v>
      </c>
      <c r="CG217" s="181">
        <f t="shared" ca="1" si="241"/>
        <v>0</v>
      </c>
      <c r="CH217" s="181">
        <f t="shared" ca="1" si="241"/>
        <v>0</v>
      </c>
      <c r="CI217" s="181">
        <f t="shared" ca="1" si="241"/>
        <v>0</v>
      </c>
      <c r="CJ217" s="181">
        <f t="shared" ca="1" si="241"/>
        <v>0</v>
      </c>
      <c r="CK217" s="181">
        <f t="shared" ca="1" si="241"/>
        <v>0</v>
      </c>
      <c r="CL217" s="181">
        <f t="shared" ca="1" si="241"/>
        <v>0</v>
      </c>
      <c r="CM217" s="181">
        <f t="shared" ca="1" si="241"/>
        <v>0</v>
      </c>
      <c r="CN217" s="181">
        <f t="shared" ca="1" si="241"/>
        <v>0</v>
      </c>
      <c r="CO217" s="181">
        <f t="shared" ca="1" si="241"/>
        <v>0</v>
      </c>
      <c r="CP217" s="181">
        <f t="shared" ca="1" si="241"/>
        <v>0</v>
      </c>
      <c r="CQ217" s="181">
        <f t="shared" ca="1" si="241"/>
        <v>0</v>
      </c>
      <c r="CR217" s="181">
        <f t="shared" ca="1" si="241"/>
        <v>0</v>
      </c>
      <c r="CS217" s="181">
        <f t="shared" ca="1" si="241"/>
        <v>0</v>
      </c>
      <c r="CT217" s="181">
        <f t="shared" ca="1" si="241"/>
        <v>0</v>
      </c>
      <c r="CU217" s="181">
        <f t="shared" ca="1" si="241"/>
        <v>0</v>
      </c>
      <c r="CV217" s="181">
        <f t="shared" ca="1" si="241"/>
        <v>0</v>
      </c>
      <c r="CW217" s="181">
        <f t="shared" ca="1" si="241"/>
        <v>0</v>
      </c>
      <c r="CX217" s="181">
        <f t="shared" ca="1" si="241"/>
        <v>0</v>
      </c>
      <c r="CY217" s="181">
        <f t="shared" ca="1" si="241"/>
        <v>0</v>
      </c>
      <c r="CZ217" s="181">
        <f t="shared" ca="1" si="241"/>
        <v>0</v>
      </c>
      <c r="DA217" s="181">
        <f t="shared" ca="1" si="241"/>
        <v>0</v>
      </c>
      <c r="DB217" s="181">
        <f t="shared" ca="1" si="241"/>
        <v>0</v>
      </c>
      <c r="DC217" s="181">
        <f t="shared" ca="1" si="241"/>
        <v>0</v>
      </c>
      <c r="DD217" s="181">
        <f t="shared" ca="1" si="241"/>
        <v>0</v>
      </c>
      <c r="DE217" s="181">
        <f t="shared" ca="1" si="241"/>
        <v>0</v>
      </c>
      <c r="DF217" s="181">
        <f t="shared" ca="1" si="241"/>
        <v>0</v>
      </c>
      <c r="DG217" s="181">
        <f t="shared" ca="1" si="241"/>
        <v>0</v>
      </c>
      <c r="DH217" s="181">
        <f t="shared" ca="1" si="241"/>
        <v>0</v>
      </c>
      <c r="DI217" s="181">
        <f t="shared" ca="1" si="241"/>
        <v>0</v>
      </c>
      <c r="DJ217" s="181">
        <f t="shared" ca="1" si="241"/>
        <v>0</v>
      </c>
      <c r="DK217" s="181">
        <f t="shared" ca="1" si="241"/>
        <v>0</v>
      </c>
      <c r="DL217" s="181">
        <f t="shared" ca="1" si="241"/>
        <v>0</v>
      </c>
      <c r="DM217" s="181">
        <f t="shared" ca="1" si="241"/>
        <v>0</v>
      </c>
      <c r="DN217" s="181">
        <f t="shared" ca="1" si="241"/>
        <v>0</v>
      </c>
      <c r="DO217" s="181">
        <f t="shared" ca="1" si="241"/>
        <v>0</v>
      </c>
      <c r="DP217" s="181">
        <f t="shared" ca="1" si="241"/>
        <v>0</v>
      </c>
      <c r="DQ217" s="181">
        <f t="shared" ca="1" si="241"/>
        <v>0</v>
      </c>
      <c r="DR217" s="181">
        <f t="shared" ca="1" si="241"/>
        <v>0</v>
      </c>
      <c r="DS217" s="181">
        <f t="shared" ca="1" si="241"/>
        <v>0</v>
      </c>
      <c r="DT217" s="181">
        <f t="shared" ca="1" si="241"/>
        <v>0</v>
      </c>
      <c r="DU217" s="181">
        <f t="shared" ca="1" si="241"/>
        <v>0</v>
      </c>
    </row>
    <row r="218" spans="4:125" x14ac:dyDescent="0.3">
      <c r="K218" s="181"/>
      <c r="L218" s="181"/>
      <c r="M218" s="181"/>
      <c r="N218" s="181"/>
      <c r="O218" s="181"/>
      <c r="P218" s="181"/>
      <c r="Q218" s="181"/>
      <c r="R218" s="181"/>
      <c r="S218" s="181"/>
      <c r="T218" s="181"/>
      <c r="U218" s="181"/>
      <c r="V218" s="181"/>
      <c r="W218" s="181"/>
      <c r="X218" s="181"/>
      <c r="Y218" s="181"/>
      <c r="Z218" s="181"/>
      <c r="AA218" s="181"/>
      <c r="AB218" s="181"/>
      <c r="AC218" s="181"/>
      <c r="AD218" s="181"/>
      <c r="AE218" s="181"/>
      <c r="AF218" s="181"/>
      <c r="AG218" s="181"/>
      <c r="AH218" s="181"/>
      <c r="AI218" s="181"/>
      <c r="AJ218" s="181"/>
      <c r="AK218" s="181"/>
      <c r="AL218" s="181"/>
      <c r="AM218" s="181"/>
      <c r="AN218" s="181"/>
      <c r="AO218" s="181"/>
      <c r="AP218" s="181"/>
      <c r="AQ218" s="181"/>
      <c r="AR218" s="181"/>
      <c r="AS218" s="181"/>
      <c r="AT218" s="181"/>
      <c r="AU218" s="181"/>
      <c r="AV218" s="181"/>
      <c r="AW218" s="181"/>
      <c r="AX218" s="181"/>
      <c r="AZ218" s="181"/>
      <c r="BA218" s="181"/>
      <c r="BB218" s="181"/>
      <c r="BC218" s="181"/>
      <c r="BD218" s="181"/>
      <c r="BE218" s="181"/>
      <c r="BF218" s="181"/>
      <c r="BG218" s="181"/>
      <c r="BH218" s="181"/>
      <c r="BI218" s="181"/>
      <c r="BJ218" s="181"/>
      <c r="BK218" s="181"/>
      <c r="BL218" s="181"/>
      <c r="BM218" s="181"/>
      <c r="BN218" s="181"/>
      <c r="BO218" s="181"/>
      <c r="BP218" s="181"/>
      <c r="BQ218" s="181"/>
      <c r="BR218" s="181"/>
      <c r="BS218" s="181"/>
      <c r="BT218" s="181"/>
      <c r="BU218" s="181"/>
      <c r="BV218" s="181"/>
      <c r="BW218" s="181"/>
      <c r="BX218" s="181"/>
      <c r="BY218" s="181"/>
      <c r="BZ218" s="181"/>
      <c r="CA218" s="181"/>
      <c r="CB218" s="181"/>
      <c r="CC218" s="181"/>
      <c r="CD218" s="181"/>
      <c r="CE218" s="181"/>
      <c r="CF218" s="181"/>
      <c r="CG218" s="181"/>
      <c r="CH218" s="181"/>
      <c r="CI218" s="181"/>
      <c r="CJ218" s="181"/>
      <c r="CK218" s="181"/>
      <c r="CL218" s="181"/>
      <c r="CM218" s="181"/>
      <c r="CN218" s="181"/>
      <c r="CO218" s="181"/>
      <c r="CP218" s="181"/>
      <c r="CQ218" s="181"/>
      <c r="CR218" s="181"/>
      <c r="CS218" s="181"/>
      <c r="CT218" s="181"/>
      <c r="CU218" s="181"/>
      <c r="CV218" s="181"/>
      <c r="CW218" s="181"/>
      <c r="CX218" s="181"/>
      <c r="CY218" s="181"/>
      <c r="CZ218" s="181"/>
      <c r="DA218" s="181"/>
      <c r="DB218" s="181"/>
      <c r="DC218" s="181"/>
      <c r="DD218" s="181"/>
      <c r="DE218" s="181"/>
      <c r="DF218" s="181"/>
      <c r="DG218" s="181"/>
      <c r="DH218" s="181"/>
      <c r="DI218" s="181"/>
      <c r="DJ218" s="181"/>
      <c r="DK218" s="181"/>
      <c r="DL218" s="181"/>
      <c r="DM218" s="181"/>
      <c r="DN218" s="181"/>
      <c r="DO218" s="181"/>
      <c r="DP218" s="181"/>
      <c r="DQ218" s="181"/>
      <c r="DR218" s="181"/>
      <c r="DS218" s="181"/>
      <c r="DT218" s="181"/>
      <c r="DU218" s="181"/>
    </row>
    <row r="219" spans="4:125" x14ac:dyDescent="0.3">
      <c r="D219" s="141" t="s">
        <v>402</v>
      </c>
      <c r="E219" s="127" t="s">
        <v>403</v>
      </c>
      <c r="F219" s="175">
        <f>'Finance and Value Assumptions'!F24</f>
        <v>1.4999999999999999E-2</v>
      </c>
      <c r="G219" s="127" t="s">
        <v>404</v>
      </c>
      <c r="H219" s="129">
        <f ca="1">I140</f>
        <v>215723867.62115249</v>
      </c>
      <c r="K219" s="181">
        <f t="shared" ref="K219:AP219" ca="1" si="242">$F$219*K12*$H$219</f>
        <v>3235858.0143172871</v>
      </c>
      <c r="L219" s="181">
        <f t="shared" ca="1" si="242"/>
        <v>0</v>
      </c>
      <c r="M219" s="181">
        <f t="shared" ca="1" si="242"/>
        <v>0</v>
      </c>
      <c r="N219" s="181">
        <f t="shared" ca="1" si="242"/>
        <v>0</v>
      </c>
      <c r="O219" s="181">
        <f t="shared" ca="1" si="242"/>
        <v>0</v>
      </c>
      <c r="P219" s="181">
        <f t="shared" ca="1" si="242"/>
        <v>0</v>
      </c>
      <c r="Q219" s="181">
        <f t="shared" ca="1" si="242"/>
        <v>0</v>
      </c>
      <c r="R219" s="181">
        <f t="shared" ca="1" si="242"/>
        <v>0</v>
      </c>
      <c r="S219" s="181">
        <f t="shared" ca="1" si="242"/>
        <v>0</v>
      </c>
      <c r="T219" s="181">
        <f t="shared" ca="1" si="242"/>
        <v>0</v>
      </c>
      <c r="U219" s="181">
        <f t="shared" ca="1" si="242"/>
        <v>0</v>
      </c>
      <c r="V219" s="181">
        <f t="shared" ca="1" si="242"/>
        <v>0</v>
      </c>
      <c r="W219" s="181">
        <f t="shared" ca="1" si="242"/>
        <v>0</v>
      </c>
      <c r="X219" s="181">
        <f t="shared" ca="1" si="242"/>
        <v>0</v>
      </c>
      <c r="Y219" s="181">
        <f t="shared" ca="1" si="242"/>
        <v>0</v>
      </c>
      <c r="Z219" s="181">
        <f t="shared" ca="1" si="242"/>
        <v>0</v>
      </c>
      <c r="AA219" s="181">
        <f t="shared" ca="1" si="242"/>
        <v>0</v>
      </c>
      <c r="AB219" s="181">
        <f t="shared" ca="1" si="242"/>
        <v>0</v>
      </c>
      <c r="AC219" s="181">
        <f t="shared" ca="1" si="242"/>
        <v>0</v>
      </c>
      <c r="AD219" s="181">
        <f t="shared" ca="1" si="242"/>
        <v>0</v>
      </c>
      <c r="AE219" s="181">
        <f t="shared" ca="1" si="242"/>
        <v>0</v>
      </c>
      <c r="AF219" s="181">
        <f t="shared" ca="1" si="242"/>
        <v>0</v>
      </c>
      <c r="AG219" s="181">
        <f t="shared" ca="1" si="242"/>
        <v>0</v>
      </c>
      <c r="AH219" s="181">
        <f t="shared" ca="1" si="242"/>
        <v>0</v>
      </c>
      <c r="AI219" s="181">
        <f t="shared" ca="1" si="242"/>
        <v>0</v>
      </c>
      <c r="AJ219" s="181">
        <f t="shared" ca="1" si="242"/>
        <v>0</v>
      </c>
      <c r="AK219" s="181">
        <f t="shared" ca="1" si="242"/>
        <v>0</v>
      </c>
      <c r="AL219" s="181">
        <f t="shared" ca="1" si="242"/>
        <v>0</v>
      </c>
      <c r="AM219" s="181">
        <f t="shared" ca="1" si="242"/>
        <v>0</v>
      </c>
      <c r="AN219" s="181">
        <f t="shared" ca="1" si="242"/>
        <v>0</v>
      </c>
      <c r="AO219" s="181">
        <f t="shared" ca="1" si="242"/>
        <v>0</v>
      </c>
      <c r="AP219" s="181">
        <f t="shared" ca="1" si="242"/>
        <v>0</v>
      </c>
      <c r="AQ219" s="181">
        <f t="shared" ref="AQ219:BV219" ca="1" si="243">$F$219*AQ12*$H$219</f>
        <v>0</v>
      </c>
      <c r="AR219" s="181">
        <f t="shared" ca="1" si="243"/>
        <v>0</v>
      </c>
      <c r="AS219" s="181">
        <f t="shared" ca="1" si="243"/>
        <v>0</v>
      </c>
      <c r="AT219" s="181">
        <f t="shared" ca="1" si="243"/>
        <v>0</v>
      </c>
      <c r="AU219" s="181">
        <f t="shared" ca="1" si="243"/>
        <v>0</v>
      </c>
      <c r="AV219" s="181">
        <f t="shared" ca="1" si="243"/>
        <v>0</v>
      </c>
      <c r="AW219" s="181">
        <f t="shared" ca="1" si="243"/>
        <v>0</v>
      </c>
      <c r="AX219" s="181">
        <f t="shared" ca="1" si="243"/>
        <v>0</v>
      </c>
      <c r="AY219" s="198">
        <f t="shared" ca="1" si="243"/>
        <v>0</v>
      </c>
      <c r="AZ219" s="181">
        <f t="shared" ca="1" si="243"/>
        <v>0</v>
      </c>
      <c r="BA219" s="181">
        <f t="shared" ca="1" si="243"/>
        <v>0</v>
      </c>
      <c r="BB219" s="181">
        <f t="shared" ca="1" si="243"/>
        <v>0</v>
      </c>
      <c r="BC219" s="181">
        <f t="shared" ca="1" si="243"/>
        <v>0</v>
      </c>
      <c r="BD219" s="181">
        <f t="shared" ca="1" si="243"/>
        <v>0</v>
      </c>
      <c r="BE219" s="181">
        <f t="shared" ca="1" si="243"/>
        <v>0</v>
      </c>
      <c r="BF219" s="181">
        <f t="shared" ca="1" si="243"/>
        <v>0</v>
      </c>
      <c r="BG219" s="181">
        <f t="shared" ca="1" si="243"/>
        <v>0</v>
      </c>
      <c r="BH219" s="181">
        <f t="shared" ca="1" si="243"/>
        <v>0</v>
      </c>
      <c r="BI219" s="181">
        <f t="shared" ca="1" si="243"/>
        <v>0</v>
      </c>
      <c r="BJ219" s="181">
        <f t="shared" ca="1" si="243"/>
        <v>0</v>
      </c>
      <c r="BK219" s="181">
        <f t="shared" ca="1" si="243"/>
        <v>0</v>
      </c>
      <c r="BL219" s="181">
        <f t="shared" ca="1" si="243"/>
        <v>0</v>
      </c>
      <c r="BM219" s="181">
        <f t="shared" ca="1" si="243"/>
        <v>0</v>
      </c>
      <c r="BN219" s="181">
        <f t="shared" ca="1" si="243"/>
        <v>0</v>
      </c>
      <c r="BO219" s="181">
        <f t="shared" ca="1" si="243"/>
        <v>0</v>
      </c>
      <c r="BP219" s="181">
        <f t="shared" ca="1" si="243"/>
        <v>0</v>
      </c>
      <c r="BQ219" s="181">
        <f t="shared" ca="1" si="243"/>
        <v>0</v>
      </c>
      <c r="BR219" s="181">
        <f t="shared" ca="1" si="243"/>
        <v>0</v>
      </c>
      <c r="BS219" s="181">
        <f t="shared" ca="1" si="243"/>
        <v>0</v>
      </c>
      <c r="BT219" s="181">
        <f t="shared" ca="1" si="243"/>
        <v>0</v>
      </c>
      <c r="BU219" s="181">
        <f t="shared" ca="1" si="243"/>
        <v>0</v>
      </c>
      <c r="BV219" s="181">
        <f t="shared" ca="1" si="243"/>
        <v>0</v>
      </c>
      <c r="BW219" s="181">
        <f t="shared" ref="BW219:DB219" ca="1" si="244">$F$219*BW12*$H$219</f>
        <v>0</v>
      </c>
      <c r="BX219" s="181">
        <f t="shared" ca="1" si="244"/>
        <v>0</v>
      </c>
      <c r="BY219" s="181">
        <f t="shared" ca="1" si="244"/>
        <v>0</v>
      </c>
      <c r="BZ219" s="181">
        <f t="shared" ca="1" si="244"/>
        <v>0</v>
      </c>
      <c r="CA219" s="181">
        <f t="shared" ca="1" si="244"/>
        <v>0</v>
      </c>
      <c r="CB219" s="181">
        <f t="shared" ca="1" si="244"/>
        <v>0</v>
      </c>
      <c r="CC219" s="181">
        <f t="shared" ca="1" si="244"/>
        <v>0</v>
      </c>
      <c r="CD219" s="181">
        <f t="shared" ca="1" si="244"/>
        <v>0</v>
      </c>
      <c r="CE219" s="181">
        <f t="shared" ca="1" si="244"/>
        <v>0</v>
      </c>
      <c r="CF219" s="181">
        <f t="shared" ca="1" si="244"/>
        <v>0</v>
      </c>
      <c r="CG219" s="181">
        <f t="shared" ca="1" si="244"/>
        <v>0</v>
      </c>
      <c r="CH219" s="181">
        <f t="shared" ca="1" si="244"/>
        <v>0</v>
      </c>
      <c r="CI219" s="181">
        <f t="shared" ca="1" si="244"/>
        <v>0</v>
      </c>
      <c r="CJ219" s="181">
        <f t="shared" ca="1" si="244"/>
        <v>0</v>
      </c>
      <c r="CK219" s="181">
        <f t="shared" ca="1" si="244"/>
        <v>0</v>
      </c>
      <c r="CL219" s="181">
        <f t="shared" ca="1" si="244"/>
        <v>0</v>
      </c>
      <c r="CM219" s="181">
        <f t="shared" ca="1" si="244"/>
        <v>0</v>
      </c>
      <c r="CN219" s="181">
        <f t="shared" ca="1" si="244"/>
        <v>0</v>
      </c>
      <c r="CO219" s="181">
        <f t="shared" ca="1" si="244"/>
        <v>0</v>
      </c>
      <c r="CP219" s="181">
        <f t="shared" ca="1" si="244"/>
        <v>0</v>
      </c>
      <c r="CQ219" s="181">
        <f t="shared" ca="1" si="244"/>
        <v>0</v>
      </c>
      <c r="CR219" s="181">
        <f t="shared" ca="1" si="244"/>
        <v>0</v>
      </c>
      <c r="CS219" s="181">
        <f t="shared" ca="1" si="244"/>
        <v>0</v>
      </c>
      <c r="CT219" s="181">
        <f t="shared" ca="1" si="244"/>
        <v>0</v>
      </c>
      <c r="CU219" s="181">
        <f t="shared" ca="1" si="244"/>
        <v>0</v>
      </c>
      <c r="CV219" s="181">
        <f t="shared" ca="1" si="244"/>
        <v>0</v>
      </c>
      <c r="CW219" s="181">
        <f t="shared" ca="1" si="244"/>
        <v>0</v>
      </c>
      <c r="CX219" s="181">
        <f t="shared" ca="1" si="244"/>
        <v>0</v>
      </c>
      <c r="CY219" s="181">
        <f t="shared" ca="1" si="244"/>
        <v>0</v>
      </c>
      <c r="CZ219" s="181">
        <f t="shared" ca="1" si="244"/>
        <v>0</v>
      </c>
      <c r="DA219" s="181">
        <f t="shared" ca="1" si="244"/>
        <v>0</v>
      </c>
      <c r="DB219" s="181">
        <f t="shared" ca="1" si="244"/>
        <v>0</v>
      </c>
      <c r="DC219" s="181">
        <f t="shared" ref="DC219:DU219" ca="1" si="245">$F$219*DC12*$H$219</f>
        <v>0</v>
      </c>
      <c r="DD219" s="181">
        <f t="shared" ca="1" si="245"/>
        <v>0</v>
      </c>
      <c r="DE219" s="181">
        <f t="shared" ca="1" si="245"/>
        <v>0</v>
      </c>
      <c r="DF219" s="181">
        <f t="shared" ca="1" si="245"/>
        <v>0</v>
      </c>
      <c r="DG219" s="181">
        <f t="shared" ca="1" si="245"/>
        <v>0</v>
      </c>
      <c r="DH219" s="181">
        <f t="shared" ca="1" si="245"/>
        <v>0</v>
      </c>
      <c r="DI219" s="181">
        <f t="shared" ca="1" si="245"/>
        <v>0</v>
      </c>
      <c r="DJ219" s="181">
        <f t="shared" ca="1" si="245"/>
        <v>0</v>
      </c>
      <c r="DK219" s="181">
        <f t="shared" ca="1" si="245"/>
        <v>0</v>
      </c>
      <c r="DL219" s="181">
        <f t="shared" ca="1" si="245"/>
        <v>0</v>
      </c>
      <c r="DM219" s="181">
        <f t="shared" ca="1" si="245"/>
        <v>0</v>
      </c>
      <c r="DN219" s="181">
        <f t="shared" ca="1" si="245"/>
        <v>0</v>
      </c>
      <c r="DO219" s="181">
        <f t="shared" ca="1" si="245"/>
        <v>0</v>
      </c>
      <c r="DP219" s="181">
        <f t="shared" ca="1" si="245"/>
        <v>0</v>
      </c>
      <c r="DQ219" s="181">
        <f t="shared" ca="1" si="245"/>
        <v>0</v>
      </c>
      <c r="DR219" s="181">
        <f t="shared" ca="1" si="245"/>
        <v>0</v>
      </c>
      <c r="DS219" s="181">
        <f t="shared" ca="1" si="245"/>
        <v>0</v>
      </c>
      <c r="DT219" s="181">
        <f t="shared" ca="1" si="245"/>
        <v>0</v>
      </c>
      <c r="DU219" s="181">
        <f t="shared" ca="1" si="245"/>
        <v>0</v>
      </c>
    </row>
    <row r="220" spans="4:125" x14ac:dyDescent="0.3">
      <c r="D220" s="141" t="s">
        <v>405</v>
      </c>
      <c r="F220" s="63"/>
      <c r="K220" s="181">
        <f t="shared" ref="K220:AP220" ca="1" si="246">IF(K9,$H$219-K207)</f>
        <v>215723867.62115249</v>
      </c>
      <c r="L220" s="181">
        <f t="shared" ca="1" si="246"/>
        <v>212353182.18957198</v>
      </c>
      <c r="M220" s="181">
        <f t="shared" ca="1" si="246"/>
        <v>212206416.92807192</v>
      </c>
      <c r="N220" s="181">
        <f t="shared" ca="1" si="246"/>
        <v>212059131.87293738</v>
      </c>
      <c r="O220" s="181">
        <f t="shared" ca="1" si="246"/>
        <v>211911325.18323255</v>
      </c>
      <c r="P220" s="181">
        <f t="shared" ca="1" si="246"/>
        <v>211762995.0115017</v>
      </c>
      <c r="Q220" s="181">
        <f t="shared" ca="1" si="246"/>
        <v>211614139.50374597</v>
      </c>
      <c r="R220" s="181">
        <f t="shared" ca="1" si="246"/>
        <v>211464756.79940027</v>
      </c>
      <c r="S220" s="181">
        <f t="shared" ca="1" si="246"/>
        <v>211314845.03130999</v>
      </c>
      <c r="T220" s="181">
        <f t="shared" ca="1" si="246"/>
        <v>211164402.32570776</v>
      </c>
      <c r="U220" s="181">
        <f t="shared" ca="1" si="246"/>
        <v>211013426.80218983</v>
      </c>
      <c r="V220" s="181">
        <f t="shared" ca="1" si="246"/>
        <v>210861916.5736928</v>
      </c>
      <c r="W220" s="181">
        <f t="shared" ca="1" si="246"/>
        <v>210709869.74646983</v>
      </c>
      <c r="X220" s="181">
        <f t="shared" ca="1" si="246"/>
        <v>210557284.4200671</v>
      </c>
      <c r="Y220" s="181">
        <f t="shared" ca="1" si="246"/>
        <v>210404158.68730003</v>
      </c>
      <c r="Z220" s="181">
        <f t="shared" ca="1" si="246"/>
        <v>210250490.63422942</v>
      </c>
      <c r="AA220" s="181">
        <f t="shared" ca="1" si="246"/>
        <v>210096278.34013751</v>
      </c>
      <c r="AB220" s="181">
        <f t="shared" ca="1" si="246"/>
        <v>209941519.87750402</v>
      </c>
      <c r="AC220" s="181">
        <f t="shared" ca="1" si="246"/>
        <v>209549088.79662645</v>
      </c>
      <c r="AD220" s="181">
        <f t="shared" ca="1" si="246"/>
        <v>199466030.1879428</v>
      </c>
      <c r="AE220" s="181">
        <f t="shared" ca="1" si="246"/>
        <v>189397009.18275082</v>
      </c>
      <c r="AF220" s="181">
        <f t="shared" ca="1" si="246"/>
        <v>179349999.56171817</v>
      </c>
      <c r="AG220" s="181">
        <f t="shared" ca="1" si="246"/>
        <v>169332290.00172609</v>
      </c>
      <c r="AH220" s="181">
        <f t="shared" ca="1" si="246"/>
        <v>159350591.31369159</v>
      </c>
      <c r="AI220" s="181">
        <f t="shared" ca="1" si="246"/>
        <v>149411123.85463461</v>
      </c>
      <c r="AJ220" s="181">
        <f t="shared" ca="1" si="246"/>
        <v>139519688.37867913</v>
      </c>
      <c r="AK220" s="181">
        <f t="shared" ca="1" si="246"/>
        <v>129681723.03557052</v>
      </c>
      <c r="AL220" s="181">
        <f t="shared" ca="1" si="246"/>
        <v>119902348.7889756</v>
      </c>
      <c r="AM220" s="181">
        <f t="shared" ca="1" si="246"/>
        <v>110186405.17702515</v>
      </c>
      <c r="AN220" s="181">
        <f t="shared" ca="1" si="246"/>
        <v>100538478.05161859</v>
      </c>
      <c r="AO220" s="181">
        <f t="shared" ca="1" si="246"/>
        <v>90962920.695294246</v>
      </c>
      <c r="AP220" s="181">
        <f t="shared" ca="1" si="246"/>
        <v>81463869.514001131</v>
      </c>
      <c r="AQ220" s="181">
        <f t="shared" ref="AQ220:BV220" ca="1" si="247">IF(AQ9,$H$219-AQ207)</f>
        <v>72045255.333065361</v>
      </c>
      <c r="AR220" s="181">
        <f t="shared" ca="1" si="247"/>
        <v>62710811.176353306</v>
      </c>
      <c r="AS220" s="181">
        <f t="shared" ca="1" si="247"/>
        <v>53464077.280904502</v>
      </c>
      <c r="AT220" s="181">
        <f t="shared" ca="1" si="247"/>
        <v>44308403.987980962</v>
      </c>
      <c r="AU220" s="181">
        <f t="shared" ca="1" si="247"/>
        <v>35246953.054129571</v>
      </c>
      <c r="AV220" s="181">
        <f t="shared" ca="1" si="247"/>
        <v>26282697.840564698</v>
      </c>
      <c r="AW220" s="181">
        <f t="shared" ca="1" si="247"/>
        <v>17418422.764415413</v>
      </c>
      <c r="AX220" s="181">
        <f t="shared" ca="1" si="247"/>
        <v>8656722.3298769593</v>
      </c>
      <c r="AY220" s="198" t="b">
        <f t="shared" si="247"/>
        <v>0</v>
      </c>
      <c r="AZ220" s="181" t="b">
        <f t="shared" si="247"/>
        <v>0</v>
      </c>
      <c r="BA220" s="181" t="b">
        <f t="shared" si="247"/>
        <v>0</v>
      </c>
      <c r="BB220" s="181" t="b">
        <f t="shared" si="247"/>
        <v>0</v>
      </c>
      <c r="BC220" s="181" t="b">
        <f t="shared" si="247"/>
        <v>0</v>
      </c>
      <c r="BD220" s="181" t="b">
        <f t="shared" si="247"/>
        <v>0</v>
      </c>
      <c r="BE220" s="181" t="b">
        <f t="shared" si="247"/>
        <v>0</v>
      </c>
      <c r="BF220" s="181" t="b">
        <f t="shared" si="247"/>
        <v>0</v>
      </c>
      <c r="BG220" s="181" t="b">
        <f t="shared" si="247"/>
        <v>0</v>
      </c>
      <c r="BH220" s="181" t="b">
        <f t="shared" si="247"/>
        <v>0</v>
      </c>
      <c r="BI220" s="181" t="b">
        <f t="shared" si="247"/>
        <v>0</v>
      </c>
      <c r="BJ220" s="181" t="b">
        <f t="shared" si="247"/>
        <v>0</v>
      </c>
      <c r="BK220" s="181" t="b">
        <f t="shared" si="247"/>
        <v>0</v>
      </c>
      <c r="BL220" s="181" t="b">
        <f t="shared" si="247"/>
        <v>0</v>
      </c>
      <c r="BM220" s="181" t="b">
        <f t="shared" si="247"/>
        <v>0</v>
      </c>
      <c r="BN220" s="181" t="b">
        <f t="shared" si="247"/>
        <v>0</v>
      </c>
      <c r="BO220" s="181" t="b">
        <f t="shared" si="247"/>
        <v>0</v>
      </c>
      <c r="BP220" s="181" t="b">
        <f t="shared" si="247"/>
        <v>0</v>
      </c>
      <c r="BQ220" s="181" t="b">
        <f t="shared" si="247"/>
        <v>0</v>
      </c>
      <c r="BR220" s="181" t="b">
        <f t="shared" si="247"/>
        <v>0</v>
      </c>
      <c r="BS220" s="181" t="b">
        <f t="shared" si="247"/>
        <v>0</v>
      </c>
      <c r="BT220" s="181" t="b">
        <f t="shared" si="247"/>
        <v>0</v>
      </c>
      <c r="BU220" s="181" t="b">
        <f t="shared" si="247"/>
        <v>0</v>
      </c>
      <c r="BV220" s="181" t="b">
        <f t="shared" si="247"/>
        <v>0</v>
      </c>
      <c r="BW220" s="181" t="b">
        <f t="shared" ref="BW220:DB220" si="248">IF(BW9,$H$219-BW207)</f>
        <v>0</v>
      </c>
      <c r="BX220" s="181" t="b">
        <f t="shared" si="248"/>
        <v>0</v>
      </c>
      <c r="BY220" s="181" t="b">
        <f t="shared" si="248"/>
        <v>0</v>
      </c>
      <c r="BZ220" s="181" t="b">
        <f t="shared" si="248"/>
        <v>0</v>
      </c>
      <c r="CA220" s="181" t="b">
        <f t="shared" si="248"/>
        <v>0</v>
      </c>
      <c r="CB220" s="181" t="b">
        <f t="shared" si="248"/>
        <v>0</v>
      </c>
      <c r="CC220" s="181" t="b">
        <f t="shared" si="248"/>
        <v>0</v>
      </c>
      <c r="CD220" s="181" t="b">
        <f t="shared" si="248"/>
        <v>0</v>
      </c>
      <c r="CE220" s="181" t="b">
        <f t="shared" si="248"/>
        <v>0</v>
      </c>
      <c r="CF220" s="181" t="b">
        <f t="shared" si="248"/>
        <v>0</v>
      </c>
      <c r="CG220" s="181" t="b">
        <f t="shared" si="248"/>
        <v>0</v>
      </c>
      <c r="CH220" s="181" t="b">
        <f t="shared" si="248"/>
        <v>0</v>
      </c>
      <c r="CI220" s="181" t="b">
        <f t="shared" si="248"/>
        <v>0</v>
      </c>
      <c r="CJ220" s="181" t="b">
        <f t="shared" si="248"/>
        <v>0</v>
      </c>
      <c r="CK220" s="181" t="b">
        <f t="shared" si="248"/>
        <v>0</v>
      </c>
      <c r="CL220" s="181" t="b">
        <f t="shared" si="248"/>
        <v>0</v>
      </c>
      <c r="CM220" s="181" t="b">
        <f t="shared" si="248"/>
        <v>0</v>
      </c>
      <c r="CN220" s="181" t="b">
        <f t="shared" si="248"/>
        <v>0</v>
      </c>
      <c r="CO220" s="181" t="b">
        <f t="shared" si="248"/>
        <v>0</v>
      </c>
      <c r="CP220" s="181" t="b">
        <f t="shared" si="248"/>
        <v>0</v>
      </c>
      <c r="CQ220" s="181" t="b">
        <f t="shared" si="248"/>
        <v>0</v>
      </c>
      <c r="CR220" s="181" t="b">
        <f t="shared" si="248"/>
        <v>0</v>
      </c>
      <c r="CS220" s="181" t="b">
        <f t="shared" si="248"/>
        <v>0</v>
      </c>
      <c r="CT220" s="181" t="b">
        <f t="shared" si="248"/>
        <v>0</v>
      </c>
      <c r="CU220" s="181" t="b">
        <f t="shared" si="248"/>
        <v>0</v>
      </c>
      <c r="CV220" s="181" t="b">
        <f t="shared" si="248"/>
        <v>0</v>
      </c>
      <c r="CW220" s="181" t="b">
        <f t="shared" si="248"/>
        <v>0</v>
      </c>
      <c r="CX220" s="181" t="b">
        <f t="shared" si="248"/>
        <v>0</v>
      </c>
      <c r="CY220" s="181" t="b">
        <f t="shared" si="248"/>
        <v>0</v>
      </c>
      <c r="CZ220" s="181" t="b">
        <f t="shared" si="248"/>
        <v>0</v>
      </c>
      <c r="DA220" s="181" t="b">
        <f t="shared" si="248"/>
        <v>0</v>
      </c>
      <c r="DB220" s="181" t="b">
        <f t="shared" si="248"/>
        <v>0</v>
      </c>
      <c r="DC220" s="181" t="b">
        <f t="shared" ref="DC220:DU220" si="249">IF(DC9,$H$219-DC207)</f>
        <v>0</v>
      </c>
      <c r="DD220" s="181" t="b">
        <f t="shared" si="249"/>
        <v>0</v>
      </c>
      <c r="DE220" s="181" t="b">
        <f t="shared" si="249"/>
        <v>0</v>
      </c>
      <c r="DF220" s="181" t="b">
        <f t="shared" si="249"/>
        <v>0</v>
      </c>
      <c r="DG220" s="181" t="b">
        <f t="shared" si="249"/>
        <v>0</v>
      </c>
      <c r="DH220" s="181" t="b">
        <f t="shared" si="249"/>
        <v>0</v>
      </c>
      <c r="DI220" s="181" t="b">
        <f t="shared" si="249"/>
        <v>0</v>
      </c>
      <c r="DJ220" s="181" t="b">
        <f t="shared" si="249"/>
        <v>0</v>
      </c>
      <c r="DK220" s="181" t="b">
        <f t="shared" si="249"/>
        <v>0</v>
      </c>
      <c r="DL220" s="181" t="b">
        <f t="shared" si="249"/>
        <v>0</v>
      </c>
      <c r="DM220" s="181" t="b">
        <f t="shared" si="249"/>
        <v>0</v>
      </c>
      <c r="DN220" s="181" t="b">
        <f t="shared" si="249"/>
        <v>0</v>
      </c>
      <c r="DO220" s="181" t="b">
        <f t="shared" si="249"/>
        <v>0</v>
      </c>
      <c r="DP220" s="181" t="b">
        <f t="shared" si="249"/>
        <v>0</v>
      </c>
      <c r="DQ220" s="181" t="b">
        <f t="shared" si="249"/>
        <v>0</v>
      </c>
      <c r="DR220" s="181" t="b">
        <f t="shared" si="249"/>
        <v>0</v>
      </c>
      <c r="DS220" s="181" t="b">
        <f t="shared" si="249"/>
        <v>0</v>
      </c>
      <c r="DT220" s="181" t="b">
        <f t="shared" si="249"/>
        <v>0</v>
      </c>
      <c r="DU220" s="181" t="b">
        <f t="shared" si="249"/>
        <v>0</v>
      </c>
    </row>
    <row r="221" spans="4:125" x14ac:dyDescent="0.3">
      <c r="D221" s="141" t="s">
        <v>406</v>
      </c>
      <c r="E221" s="127" t="s">
        <v>407</v>
      </c>
      <c r="F221" s="175">
        <f>'Finance and Value Assumptions'!F25/'Operating Assumptions'!F13</f>
        <v>6.2500000000000001E-4</v>
      </c>
      <c r="K221" s="181">
        <f t="shared" ref="K221:AP221" ca="1" si="250">K220*$F$221*K9</f>
        <v>134827.4172632203</v>
      </c>
      <c r="L221" s="181">
        <f t="shared" ca="1" si="250"/>
        <v>132720.7388684825</v>
      </c>
      <c r="M221" s="181">
        <f t="shared" ca="1" si="250"/>
        <v>132629.01058004494</v>
      </c>
      <c r="N221" s="181">
        <f t="shared" ca="1" si="250"/>
        <v>132536.95742058585</v>
      </c>
      <c r="O221" s="181">
        <f t="shared" ca="1" si="250"/>
        <v>132444.57823952034</v>
      </c>
      <c r="P221" s="181">
        <f t="shared" ca="1" si="250"/>
        <v>132351.87188218857</v>
      </c>
      <c r="Q221" s="181">
        <f t="shared" ca="1" si="250"/>
        <v>132258.83718984123</v>
      </c>
      <c r="R221" s="181">
        <f t="shared" ca="1" si="250"/>
        <v>132165.47299962517</v>
      </c>
      <c r="S221" s="181">
        <f t="shared" ca="1" si="250"/>
        <v>132071.77814456876</v>
      </c>
      <c r="T221" s="181">
        <f t="shared" ca="1" si="250"/>
        <v>131977.75145356735</v>
      </c>
      <c r="U221" s="181">
        <f t="shared" ca="1" si="250"/>
        <v>131883.39175136865</v>
      </c>
      <c r="V221" s="181">
        <f t="shared" ca="1" si="250"/>
        <v>131788.69785855801</v>
      </c>
      <c r="W221" s="181">
        <f t="shared" ca="1" si="250"/>
        <v>131693.66859154365</v>
      </c>
      <c r="X221" s="181">
        <f t="shared" ca="1" si="250"/>
        <v>131598.30276254195</v>
      </c>
      <c r="Y221" s="181">
        <f t="shared" ca="1" si="250"/>
        <v>131502.59917956253</v>
      </c>
      <c r="Z221" s="181">
        <f t="shared" ca="1" si="250"/>
        <v>131406.55664639338</v>
      </c>
      <c r="AA221" s="181">
        <f t="shared" ca="1" si="250"/>
        <v>131310.17396258595</v>
      </c>
      <c r="AB221" s="181">
        <f t="shared" ca="1" si="250"/>
        <v>131213.44992344003</v>
      </c>
      <c r="AC221" s="181">
        <f t="shared" ca="1" si="250"/>
        <v>130968.18049789153</v>
      </c>
      <c r="AD221" s="181">
        <f t="shared" ca="1" si="250"/>
        <v>124666.26886746426</v>
      </c>
      <c r="AE221" s="181">
        <f t="shared" ca="1" si="250"/>
        <v>118373.13073921927</v>
      </c>
      <c r="AF221" s="181">
        <f t="shared" ca="1" si="250"/>
        <v>112093.74972607386</v>
      </c>
      <c r="AG221" s="181">
        <f t="shared" ca="1" si="250"/>
        <v>105832.68125107881</v>
      </c>
      <c r="AH221" s="181">
        <f t="shared" ca="1" si="250"/>
        <v>99594.11957105725</v>
      </c>
      <c r="AI221" s="181">
        <f t="shared" ca="1" si="250"/>
        <v>93381.95240914663</v>
      </c>
      <c r="AJ221" s="181">
        <f t="shared" ca="1" si="250"/>
        <v>87199.805236674452</v>
      </c>
      <c r="AK221" s="181">
        <f t="shared" ca="1" si="250"/>
        <v>81051.076897231571</v>
      </c>
      <c r="AL221" s="181">
        <f t="shared" ca="1" si="250"/>
        <v>74938.967993109749</v>
      </c>
      <c r="AM221" s="181">
        <f t="shared" ca="1" si="250"/>
        <v>68866.503235640717</v>
      </c>
      <c r="AN221" s="181">
        <f t="shared" ca="1" si="250"/>
        <v>62836.54878226162</v>
      </c>
      <c r="AO221" s="181">
        <f t="shared" ca="1" si="250"/>
        <v>56851.825434558908</v>
      </c>
      <c r="AP221" s="181">
        <f t="shared" ca="1" si="250"/>
        <v>50914.918446250711</v>
      </c>
      <c r="AQ221" s="181">
        <f t="shared" ref="AQ221:BV221" ca="1" si="251">AQ220*$F$221*AQ9</f>
        <v>45028.284583165849</v>
      </c>
      <c r="AR221" s="181">
        <f t="shared" ca="1" si="251"/>
        <v>39194.256985220818</v>
      </c>
      <c r="AS221" s="181">
        <f t="shared" ca="1" si="251"/>
        <v>33415.048300565315</v>
      </c>
      <c r="AT221" s="181">
        <f t="shared" ca="1" si="251"/>
        <v>27692.7524924881</v>
      </c>
      <c r="AU221" s="181">
        <f t="shared" ca="1" si="251"/>
        <v>22029.345658830982</v>
      </c>
      <c r="AV221" s="181">
        <f t="shared" ca="1" si="251"/>
        <v>16426.686150352936</v>
      </c>
      <c r="AW221" s="181">
        <f t="shared" ca="1" si="251"/>
        <v>10886.514227759633</v>
      </c>
      <c r="AX221" s="181">
        <f t="shared" ca="1" si="251"/>
        <v>5410.4514561730994</v>
      </c>
      <c r="AY221" s="198">
        <f t="shared" si="251"/>
        <v>0</v>
      </c>
      <c r="AZ221" s="181">
        <f t="shared" si="251"/>
        <v>0</v>
      </c>
      <c r="BA221" s="181">
        <f t="shared" si="251"/>
        <v>0</v>
      </c>
      <c r="BB221" s="181">
        <f t="shared" si="251"/>
        <v>0</v>
      </c>
      <c r="BC221" s="181">
        <f t="shared" si="251"/>
        <v>0</v>
      </c>
      <c r="BD221" s="181">
        <f t="shared" si="251"/>
        <v>0</v>
      </c>
      <c r="BE221" s="181">
        <f t="shared" si="251"/>
        <v>0</v>
      </c>
      <c r="BF221" s="181">
        <f t="shared" si="251"/>
        <v>0</v>
      </c>
      <c r="BG221" s="181">
        <f t="shared" si="251"/>
        <v>0</v>
      </c>
      <c r="BH221" s="181">
        <f t="shared" si="251"/>
        <v>0</v>
      </c>
      <c r="BI221" s="181">
        <f t="shared" si="251"/>
        <v>0</v>
      </c>
      <c r="BJ221" s="181">
        <f t="shared" si="251"/>
        <v>0</v>
      </c>
      <c r="BK221" s="181">
        <f t="shared" si="251"/>
        <v>0</v>
      </c>
      <c r="BL221" s="181">
        <f t="shared" si="251"/>
        <v>0</v>
      </c>
      <c r="BM221" s="181">
        <f t="shared" si="251"/>
        <v>0</v>
      </c>
      <c r="BN221" s="181">
        <f t="shared" si="251"/>
        <v>0</v>
      </c>
      <c r="BO221" s="181">
        <f t="shared" si="251"/>
        <v>0</v>
      </c>
      <c r="BP221" s="181">
        <f t="shared" si="251"/>
        <v>0</v>
      </c>
      <c r="BQ221" s="181">
        <f t="shared" si="251"/>
        <v>0</v>
      </c>
      <c r="BR221" s="181">
        <f t="shared" si="251"/>
        <v>0</v>
      </c>
      <c r="BS221" s="181">
        <f t="shared" si="251"/>
        <v>0</v>
      </c>
      <c r="BT221" s="181">
        <f t="shared" si="251"/>
        <v>0</v>
      </c>
      <c r="BU221" s="181">
        <f t="shared" si="251"/>
        <v>0</v>
      </c>
      <c r="BV221" s="181">
        <f t="shared" si="251"/>
        <v>0</v>
      </c>
      <c r="BW221" s="181">
        <f t="shared" ref="BW221:DB221" si="252">BW220*$F$221*BW9</f>
        <v>0</v>
      </c>
      <c r="BX221" s="181">
        <f t="shared" si="252"/>
        <v>0</v>
      </c>
      <c r="BY221" s="181">
        <f t="shared" si="252"/>
        <v>0</v>
      </c>
      <c r="BZ221" s="181">
        <f t="shared" si="252"/>
        <v>0</v>
      </c>
      <c r="CA221" s="181">
        <f t="shared" si="252"/>
        <v>0</v>
      </c>
      <c r="CB221" s="181">
        <f t="shared" si="252"/>
        <v>0</v>
      </c>
      <c r="CC221" s="181">
        <f t="shared" si="252"/>
        <v>0</v>
      </c>
      <c r="CD221" s="181">
        <f t="shared" si="252"/>
        <v>0</v>
      </c>
      <c r="CE221" s="181">
        <f t="shared" si="252"/>
        <v>0</v>
      </c>
      <c r="CF221" s="181">
        <f t="shared" si="252"/>
        <v>0</v>
      </c>
      <c r="CG221" s="181">
        <f t="shared" si="252"/>
        <v>0</v>
      </c>
      <c r="CH221" s="181">
        <f t="shared" si="252"/>
        <v>0</v>
      </c>
      <c r="CI221" s="181">
        <f t="shared" si="252"/>
        <v>0</v>
      </c>
      <c r="CJ221" s="181">
        <f t="shared" si="252"/>
        <v>0</v>
      </c>
      <c r="CK221" s="181">
        <f t="shared" si="252"/>
        <v>0</v>
      </c>
      <c r="CL221" s="181">
        <f t="shared" si="252"/>
        <v>0</v>
      </c>
      <c r="CM221" s="181">
        <f t="shared" si="252"/>
        <v>0</v>
      </c>
      <c r="CN221" s="181">
        <f t="shared" si="252"/>
        <v>0</v>
      </c>
      <c r="CO221" s="181">
        <f t="shared" si="252"/>
        <v>0</v>
      </c>
      <c r="CP221" s="181">
        <f t="shared" si="252"/>
        <v>0</v>
      </c>
      <c r="CQ221" s="181">
        <f t="shared" si="252"/>
        <v>0</v>
      </c>
      <c r="CR221" s="181">
        <f t="shared" si="252"/>
        <v>0</v>
      </c>
      <c r="CS221" s="181">
        <f t="shared" si="252"/>
        <v>0</v>
      </c>
      <c r="CT221" s="181">
        <f t="shared" si="252"/>
        <v>0</v>
      </c>
      <c r="CU221" s="181">
        <f t="shared" si="252"/>
        <v>0</v>
      </c>
      <c r="CV221" s="181">
        <f t="shared" si="252"/>
        <v>0</v>
      </c>
      <c r="CW221" s="181">
        <f t="shared" si="252"/>
        <v>0</v>
      </c>
      <c r="CX221" s="181">
        <f t="shared" si="252"/>
        <v>0</v>
      </c>
      <c r="CY221" s="181">
        <f t="shared" si="252"/>
        <v>0</v>
      </c>
      <c r="CZ221" s="181">
        <f t="shared" si="252"/>
        <v>0</v>
      </c>
      <c r="DA221" s="181">
        <f t="shared" si="252"/>
        <v>0</v>
      </c>
      <c r="DB221" s="181">
        <f t="shared" si="252"/>
        <v>0</v>
      </c>
      <c r="DC221" s="181">
        <f t="shared" ref="DC221:DU221" si="253">DC220*$F$221*DC9</f>
        <v>0</v>
      </c>
      <c r="DD221" s="181">
        <f t="shared" si="253"/>
        <v>0</v>
      </c>
      <c r="DE221" s="181">
        <f t="shared" si="253"/>
        <v>0</v>
      </c>
      <c r="DF221" s="181">
        <f t="shared" si="253"/>
        <v>0</v>
      </c>
      <c r="DG221" s="181">
        <f t="shared" si="253"/>
        <v>0</v>
      </c>
      <c r="DH221" s="181">
        <f t="shared" si="253"/>
        <v>0</v>
      </c>
      <c r="DI221" s="181">
        <f t="shared" si="253"/>
        <v>0</v>
      </c>
      <c r="DJ221" s="181">
        <f t="shared" si="253"/>
        <v>0</v>
      </c>
      <c r="DK221" s="181">
        <f t="shared" si="253"/>
        <v>0</v>
      </c>
      <c r="DL221" s="181">
        <f t="shared" si="253"/>
        <v>0</v>
      </c>
      <c r="DM221" s="181">
        <f t="shared" si="253"/>
        <v>0</v>
      </c>
      <c r="DN221" s="181">
        <f t="shared" si="253"/>
        <v>0</v>
      </c>
      <c r="DO221" s="181">
        <f t="shared" si="253"/>
        <v>0</v>
      </c>
      <c r="DP221" s="181">
        <f t="shared" si="253"/>
        <v>0</v>
      </c>
      <c r="DQ221" s="181">
        <f t="shared" si="253"/>
        <v>0</v>
      </c>
      <c r="DR221" s="181">
        <f t="shared" si="253"/>
        <v>0</v>
      </c>
      <c r="DS221" s="181">
        <f t="shared" si="253"/>
        <v>0</v>
      </c>
      <c r="DT221" s="181">
        <f t="shared" si="253"/>
        <v>0</v>
      </c>
      <c r="DU221" s="181">
        <f t="shared" si="253"/>
        <v>0</v>
      </c>
    </row>
    <row r="222" spans="4:125" x14ac:dyDescent="0.3">
      <c r="D222" s="141" t="s">
        <v>408</v>
      </c>
      <c r="F222" s="171" t="b">
        <f>F216</f>
        <v>0</v>
      </c>
      <c r="K222" s="181">
        <f t="shared" ref="K222:BV222" ca="1" si="254">(K219+K221)*$F$222</f>
        <v>0</v>
      </c>
      <c r="L222" s="181">
        <f t="shared" ca="1" si="254"/>
        <v>0</v>
      </c>
      <c r="M222" s="181">
        <f t="shared" ca="1" si="254"/>
        <v>0</v>
      </c>
      <c r="N222" s="181">
        <f t="shared" ca="1" si="254"/>
        <v>0</v>
      </c>
      <c r="O222" s="181">
        <f t="shared" ca="1" si="254"/>
        <v>0</v>
      </c>
      <c r="P222" s="181">
        <f t="shared" ca="1" si="254"/>
        <v>0</v>
      </c>
      <c r="Q222" s="181">
        <f t="shared" ca="1" si="254"/>
        <v>0</v>
      </c>
      <c r="R222" s="181">
        <f t="shared" ca="1" si="254"/>
        <v>0</v>
      </c>
      <c r="S222" s="181">
        <f t="shared" ca="1" si="254"/>
        <v>0</v>
      </c>
      <c r="T222" s="181">
        <f t="shared" ca="1" si="254"/>
        <v>0</v>
      </c>
      <c r="U222" s="181">
        <f t="shared" ca="1" si="254"/>
        <v>0</v>
      </c>
      <c r="V222" s="181">
        <f t="shared" ca="1" si="254"/>
        <v>0</v>
      </c>
      <c r="W222" s="181">
        <f t="shared" ca="1" si="254"/>
        <v>0</v>
      </c>
      <c r="X222" s="181">
        <f t="shared" ca="1" si="254"/>
        <v>0</v>
      </c>
      <c r="Y222" s="181">
        <f t="shared" ca="1" si="254"/>
        <v>0</v>
      </c>
      <c r="Z222" s="181">
        <f t="shared" ca="1" si="254"/>
        <v>0</v>
      </c>
      <c r="AA222" s="181">
        <f t="shared" ca="1" si="254"/>
        <v>0</v>
      </c>
      <c r="AB222" s="181">
        <f t="shared" ca="1" si="254"/>
        <v>0</v>
      </c>
      <c r="AC222" s="181">
        <f t="shared" ca="1" si="254"/>
        <v>0</v>
      </c>
      <c r="AD222" s="181">
        <f t="shared" ca="1" si="254"/>
        <v>0</v>
      </c>
      <c r="AE222" s="181">
        <f t="shared" ca="1" si="254"/>
        <v>0</v>
      </c>
      <c r="AF222" s="181">
        <f t="shared" ca="1" si="254"/>
        <v>0</v>
      </c>
      <c r="AG222" s="181">
        <f t="shared" ca="1" si="254"/>
        <v>0</v>
      </c>
      <c r="AH222" s="181">
        <f t="shared" ca="1" si="254"/>
        <v>0</v>
      </c>
      <c r="AI222" s="181">
        <f t="shared" ca="1" si="254"/>
        <v>0</v>
      </c>
      <c r="AJ222" s="181">
        <f t="shared" ca="1" si="254"/>
        <v>0</v>
      </c>
      <c r="AK222" s="181">
        <f t="shared" ca="1" si="254"/>
        <v>0</v>
      </c>
      <c r="AL222" s="181">
        <f t="shared" ca="1" si="254"/>
        <v>0</v>
      </c>
      <c r="AM222" s="181">
        <f t="shared" ca="1" si="254"/>
        <v>0</v>
      </c>
      <c r="AN222" s="181">
        <f t="shared" ca="1" si="254"/>
        <v>0</v>
      </c>
      <c r="AO222" s="181">
        <f t="shared" ca="1" si="254"/>
        <v>0</v>
      </c>
      <c r="AP222" s="181">
        <f t="shared" ca="1" si="254"/>
        <v>0</v>
      </c>
      <c r="AQ222" s="181">
        <f t="shared" ca="1" si="254"/>
        <v>0</v>
      </c>
      <c r="AR222" s="181">
        <f t="shared" ca="1" si="254"/>
        <v>0</v>
      </c>
      <c r="AS222" s="181">
        <f t="shared" ca="1" si="254"/>
        <v>0</v>
      </c>
      <c r="AT222" s="181">
        <f t="shared" ca="1" si="254"/>
        <v>0</v>
      </c>
      <c r="AU222" s="181">
        <f t="shared" ca="1" si="254"/>
        <v>0</v>
      </c>
      <c r="AV222" s="181">
        <f t="shared" ca="1" si="254"/>
        <v>0</v>
      </c>
      <c r="AW222" s="181">
        <f t="shared" ca="1" si="254"/>
        <v>0</v>
      </c>
      <c r="AX222" s="181">
        <f t="shared" ca="1" si="254"/>
        <v>0</v>
      </c>
      <c r="AY222" s="198">
        <f t="shared" ca="1" si="254"/>
        <v>0</v>
      </c>
      <c r="AZ222" s="181">
        <f t="shared" ca="1" si="254"/>
        <v>0</v>
      </c>
      <c r="BA222" s="181">
        <f t="shared" ca="1" si="254"/>
        <v>0</v>
      </c>
      <c r="BB222" s="181">
        <f t="shared" ca="1" si="254"/>
        <v>0</v>
      </c>
      <c r="BC222" s="181">
        <f t="shared" ca="1" si="254"/>
        <v>0</v>
      </c>
      <c r="BD222" s="181">
        <f t="shared" ca="1" si="254"/>
        <v>0</v>
      </c>
      <c r="BE222" s="181">
        <f t="shared" ca="1" si="254"/>
        <v>0</v>
      </c>
      <c r="BF222" s="181">
        <f t="shared" ca="1" si="254"/>
        <v>0</v>
      </c>
      <c r="BG222" s="181">
        <f t="shared" ca="1" si="254"/>
        <v>0</v>
      </c>
      <c r="BH222" s="181">
        <f t="shared" ca="1" si="254"/>
        <v>0</v>
      </c>
      <c r="BI222" s="181">
        <f t="shared" ca="1" si="254"/>
        <v>0</v>
      </c>
      <c r="BJ222" s="181">
        <f t="shared" ca="1" si="254"/>
        <v>0</v>
      </c>
      <c r="BK222" s="181">
        <f t="shared" ca="1" si="254"/>
        <v>0</v>
      </c>
      <c r="BL222" s="181">
        <f t="shared" ca="1" si="254"/>
        <v>0</v>
      </c>
      <c r="BM222" s="181">
        <f t="shared" ca="1" si="254"/>
        <v>0</v>
      </c>
      <c r="BN222" s="181">
        <f t="shared" ca="1" si="254"/>
        <v>0</v>
      </c>
      <c r="BO222" s="181">
        <f t="shared" ca="1" si="254"/>
        <v>0</v>
      </c>
      <c r="BP222" s="181">
        <f t="shared" ca="1" si="254"/>
        <v>0</v>
      </c>
      <c r="BQ222" s="181">
        <f t="shared" ca="1" si="254"/>
        <v>0</v>
      </c>
      <c r="BR222" s="181">
        <f t="shared" ca="1" si="254"/>
        <v>0</v>
      </c>
      <c r="BS222" s="181">
        <f t="shared" ca="1" si="254"/>
        <v>0</v>
      </c>
      <c r="BT222" s="181">
        <f t="shared" ca="1" si="254"/>
        <v>0</v>
      </c>
      <c r="BU222" s="181">
        <f t="shared" ca="1" si="254"/>
        <v>0</v>
      </c>
      <c r="BV222" s="181">
        <f t="shared" ca="1" si="254"/>
        <v>0</v>
      </c>
      <c r="BW222" s="181">
        <f t="shared" ref="BW222:DU222" ca="1" si="255">(BW219+BW221)*$F$222</f>
        <v>0</v>
      </c>
      <c r="BX222" s="181">
        <f t="shared" ca="1" si="255"/>
        <v>0</v>
      </c>
      <c r="BY222" s="181">
        <f t="shared" ca="1" si="255"/>
        <v>0</v>
      </c>
      <c r="BZ222" s="181">
        <f t="shared" ca="1" si="255"/>
        <v>0</v>
      </c>
      <c r="CA222" s="181">
        <f t="shared" ca="1" si="255"/>
        <v>0</v>
      </c>
      <c r="CB222" s="181">
        <f t="shared" ca="1" si="255"/>
        <v>0</v>
      </c>
      <c r="CC222" s="181">
        <f t="shared" ca="1" si="255"/>
        <v>0</v>
      </c>
      <c r="CD222" s="181">
        <f t="shared" ca="1" si="255"/>
        <v>0</v>
      </c>
      <c r="CE222" s="181">
        <f t="shared" ca="1" si="255"/>
        <v>0</v>
      </c>
      <c r="CF222" s="181">
        <f t="shared" ca="1" si="255"/>
        <v>0</v>
      </c>
      <c r="CG222" s="181">
        <f t="shared" ca="1" si="255"/>
        <v>0</v>
      </c>
      <c r="CH222" s="181">
        <f t="shared" ca="1" si="255"/>
        <v>0</v>
      </c>
      <c r="CI222" s="181">
        <f t="shared" ca="1" si="255"/>
        <v>0</v>
      </c>
      <c r="CJ222" s="181">
        <f t="shared" ca="1" si="255"/>
        <v>0</v>
      </c>
      <c r="CK222" s="181">
        <f t="shared" ca="1" si="255"/>
        <v>0</v>
      </c>
      <c r="CL222" s="181">
        <f t="shared" ca="1" si="255"/>
        <v>0</v>
      </c>
      <c r="CM222" s="181">
        <f t="shared" ca="1" si="255"/>
        <v>0</v>
      </c>
      <c r="CN222" s="181">
        <f t="shared" ca="1" si="255"/>
        <v>0</v>
      </c>
      <c r="CO222" s="181">
        <f t="shared" ca="1" si="255"/>
        <v>0</v>
      </c>
      <c r="CP222" s="181">
        <f t="shared" ca="1" si="255"/>
        <v>0</v>
      </c>
      <c r="CQ222" s="181">
        <f t="shared" ca="1" si="255"/>
        <v>0</v>
      </c>
      <c r="CR222" s="181">
        <f t="shared" ca="1" si="255"/>
        <v>0</v>
      </c>
      <c r="CS222" s="181">
        <f t="shared" ca="1" si="255"/>
        <v>0</v>
      </c>
      <c r="CT222" s="181">
        <f t="shared" ca="1" si="255"/>
        <v>0</v>
      </c>
      <c r="CU222" s="181">
        <f t="shared" ca="1" si="255"/>
        <v>0</v>
      </c>
      <c r="CV222" s="181">
        <f t="shared" ca="1" si="255"/>
        <v>0</v>
      </c>
      <c r="CW222" s="181">
        <f t="shared" ca="1" si="255"/>
        <v>0</v>
      </c>
      <c r="CX222" s="181">
        <f t="shared" ca="1" si="255"/>
        <v>0</v>
      </c>
      <c r="CY222" s="181">
        <f t="shared" ca="1" si="255"/>
        <v>0</v>
      </c>
      <c r="CZ222" s="181">
        <f t="shared" ca="1" si="255"/>
        <v>0</v>
      </c>
      <c r="DA222" s="181">
        <f t="shared" ca="1" si="255"/>
        <v>0</v>
      </c>
      <c r="DB222" s="181">
        <f t="shared" ca="1" si="255"/>
        <v>0</v>
      </c>
      <c r="DC222" s="181">
        <f t="shared" ca="1" si="255"/>
        <v>0</v>
      </c>
      <c r="DD222" s="181">
        <f t="shared" ca="1" si="255"/>
        <v>0</v>
      </c>
      <c r="DE222" s="181">
        <f t="shared" ca="1" si="255"/>
        <v>0</v>
      </c>
      <c r="DF222" s="181">
        <f t="shared" ca="1" si="255"/>
        <v>0</v>
      </c>
      <c r="DG222" s="181">
        <f t="shared" ca="1" si="255"/>
        <v>0</v>
      </c>
      <c r="DH222" s="181">
        <f t="shared" ca="1" si="255"/>
        <v>0</v>
      </c>
      <c r="DI222" s="181">
        <f t="shared" ca="1" si="255"/>
        <v>0</v>
      </c>
      <c r="DJ222" s="181">
        <f t="shared" ca="1" si="255"/>
        <v>0</v>
      </c>
      <c r="DK222" s="181">
        <f t="shared" ca="1" si="255"/>
        <v>0</v>
      </c>
      <c r="DL222" s="181">
        <f t="shared" ca="1" si="255"/>
        <v>0</v>
      </c>
      <c r="DM222" s="181">
        <f t="shared" ca="1" si="255"/>
        <v>0</v>
      </c>
      <c r="DN222" s="181">
        <f t="shared" ca="1" si="255"/>
        <v>0</v>
      </c>
      <c r="DO222" s="181">
        <f t="shared" ca="1" si="255"/>
        <v>0</v>
      </c>
      <c r="DP222" s="181">
        <f t="shared" ca="1" si="255"/>
        <v>0</v>
      </c>
      <c r="DQ222" s="181">
        <f t="shared" ca="1" si="255"/>
        <v>0</v>
      </c>
      <c r="DR222" s="181">
        <f t="shared" ca="1" si="255"/>
        <v>0</v>
      </c>
      <c r="DS222" s="181">
        <f t="shared" ca="1" si="255"/>
        <v>0</v>
      </c>
      <c r="DT222" s="181">
        <f t="shared" ca="1" si="255"/>
        <v>0</v>
      </c>
      <c r="DU222" s="181">
        <f t="shared" ca="1" si="255"/>
        <v>0</v>
      </c>
    </row>
    <row r="223" spans="4:125" x14ac:dyDescent="0.3">
      <c r="D223" s="141" t="s">
        <v>409</v>
      </c>
      <c r="F223" s="177" t="b">
        <f>F217</f>
        <v>1</v>
      </c>
      <c r="K223" s="181">
        <f t="shared" ref="K223:BV223" ca="1" si="256">(K219+K221-K222)</f>
        <v>3370685.4315805072</v>
      </c>
      <c r="L223" s="181">
        <f t="shared" ca="1" si="256"/>
        <v>132720.7388684825</v>
      </c>
      <c r="M223" s="181">
        <f t="shared" ca="1" si="256"/>
        <v>132629.01058004494</v>
      </c>
      <c r="N223" s="181">
        <f t="shared" ca="1" si="256"/>
        <v>132536.95742058585</v>
      </c>
      <c r="O223" s="181">
        <f t="shared" ca="1" si="256"/>
        <v>132444.57823952034</v>
      </c>
      <c r="P223" s="181">
        <f t="shared" ca="1" si="256"/>
        <v>132351.87188218857</v>
      </c>
      <c r="Q223" s="181">
        <f t="shared" ca="1" si="256"/>
        <v>132258.83718984123</v>
      </c>
      <c r="R223" s="181">
        <f t="shared" ca="1" si="256"/>
        <v>132165.47299962517</v>
      </c>
      <c r="S223" s="181">
        <f t="shared" ca="1" si="256"/>
        <v>132071.77814456876</v>
      </c>
      <c r="T223" s="181">
        <f t="shared" ca="1" si="256"/>
        <v>131977.75145356735</v>
      </c>
      <c r="U223" s="181">
        <f t="shared" ca="1" si="256"/>
        <v>131883.39175136865</v>
      </c>
      <c r="V223" s="181">
        <f t="shared" ca="1" si="256"/>
        <v>131788.69785855801</v>
      </c>
      <c r="W223" s="181">
        <f t="shared" ca="1" si="256"/>
        <v>131693.66859154365</v>
      </c>
      <c r="X223" s="181">
        <f t="shared" ca="1" si="256"/>
        <v>131598.30276254195</v>
      </c>
      <c r="Y223" s="181">
        <f t="shared" ca="1" si="256"/>
        <v>131502.59917956253</v>
      </c>
      <c r="Z223" s="181">
        <f t="shared" ca="1" si="256"/>
        <v>131406.55664639338</v>
      </c>
      <c r="AA223" s="181">
        <f t="shared" ca="1" si="256"/>
        <v>131310.17396258595</v>
      </c>
      <c r="AB223" s="181">
        <f t="shared" ca="1" si="256"/>
        <v>131213.44992344003</v>
      </c>
      <c r="AC223" s="181">
        <f t="shared" ca="1" si="256"/>
        <v>130968.18049789153</v>
      </c>
      <c r="AD223" s="181">
        <f t="shared" ca="1" si="256"/>
        <v>124666.26886746426</v>
      </c>
      <c r="AE223" s="181">
        <f t="shared" ca="1" si="256"/>
        <v>118373.13073921927</v>
      </c>
      <c r="AF223" s="181">
        <f t="shared" ca="1" si="256"/>
        <v>112093.74972607386</v>
      </c>
      <c r="AG223" s="181">
        <f t="shared" ca="1" si="256"/>
        <v>105832.68125107881</v>
      </c>
      <c r="AH223" s="181">
        <f t="shared" ca="1" si="256"/>
        <v>99594.11957105725</v>
      </c>
      <c r="AI223" s="181">
        <f t="shared" ca="1" si="256"/>
        <v>93381.95240914663</v>
      </c>
      <c r="AJ223" s="181">
        <f t="shared" ca="1" si="256"/>
        <v>87199.805236674452</v>
      </c>
      <c r="AK223" s="181">
        <f t="shared" ca="1" si="256"/>
        <v>81051.076897231571</v>
      </c>
      <c r="AL223" s="181">
        <f t="shared" ca="1" si="256"/>
        <v>74938.967993109749</v>
      </c>
      <c r="AM223" s="181">
        <f t="shared" ca="1" si="256"/>
        <v>68866.503235640717</v>
      </c>
      <c r="AN223" s="181">
        <f t="shared" ca="1" si="256"/>
        <v>62836.54878226162</v>
      </c>
      <c r="AO223" s="181">
        <f t="shared" ca="1" si="256"/>
        <v>56851.825434558908</v>
      </c>
      <c r="AP223" s="181">
        <f t="shared" ca="1" si="256"/>
        <v>50914.918446250711</v>
      </c>
      <c r="AQ223" s="181">
        <f t="shared" ca="1" si="256"/>
        <v>45028.284583165849</v>
      </c>
      <c r="AR223" s="181">
        <f t="shared" ca="1" si="256"/>
        <v>39194.256985220818</v>
      </c>
      <c r="AS223" s="181">
        <f t="shared" ca="1" si="256"/>
        <v>33415.048300565315</v>
      </c>
      <c r="AT223" s="181">
        <f t="shared" ca="1" si="256"/>
        <v>27692.7524924881</v>
      </c>
      <c r="AU223" s="181">
        <f t="shared" ca="1" si="256"/>
        <v>22029.345658830982</v>
      </c>
      <c r="AV223" s="181">
        <f t="shared" ca="1" si="256"/>
        <v>16426.686150352936</v>
      </c>
      <c r="AW223" s="181">
        <f t="shared" ca="1" si="256"/>
        <v>10886.514227759633</v>
      </c>
      <c r="AX223" s="181">
        <f t="shared" ca="1" si="256"/>
        <v>5410.4514561730994</v>
      </c>
      <c r="AY223" s="198">
        <f t="shared" ca="1" si="256"/>
        <v>0</v>
      </c>
      <c r="AZ223" s="181">
        <f t="shared" ca="1" si="256"/>
        <v>0</v>
      </c>
      <c r="BA223" s="181">
        <f t="shared" ca="1" si="256"/>
        <v>0</v>
      </c>
      <c r="BB223" s="181">
        <f t="shared" ca="1" si="256"/>
        <v>0</v>
      </c>
      <c r="BC223" s="181">
        <f t="shared" ca="1" si="256"/>
        <v>0</v>
      </c>
      <c r="BD223" s="181">
        <f t="shared" ca="1" si="256"/>
        <v>0</v>
      </c>
      <c r="BE223" s="181">
        <f t="shared" ca="1" si="256"/>
        <v>0</v>
      </c>
      <c r="BF223" s="181">
        <f t="shared" ca="1" si="256"/>
        <v>0</v>
      </c>
      <c r="BG223" s="181">
        <f t="shared" ca="1" si="256"/>
        <v>0</v>
      </c>
      <c r="BH223" s="181">
        <f t="shared" ca="1" si="256"/>
        <v>0</v>
      </c>
      <c r="BI223" s="181">
        <f t="shared" ca="1" si="256"/>
        <v>0</v>
      </c>
      <c r="BJ223" s="181">
        <f t="shared" ca="1" si="256"/>
        <v>0</v>
      </c>
      <c r="BK223" s="181">
        <f t="shared" ca="1" si="256"/>
        <v>0</v>
      </c>
      <c r="BL223" s="181">
        <f t="shared" ca="1" si="256"/>
        <v>0</v>
      </c>
      <c r="BM223" s="181">
        <f t="shared" ca="1" si="256"/>
        <v>0</v>
      </c>
      <c r="BN223" s="181">
        <f t="shared" ca="1" si="256"/>
        <v>0</v>
      </c>
      <c r="BO223" s="181">
        <f t="shared" ca="1" si="256"/>
        <v>0</v>
      </c>
      <c r="BP223" s="181">
        <f t="shared" ca="1" si="256"/>
        <v>0</v>
      </c>
      <c r="BQ223" s="181">
        <f t="shared" ca="1" si="256"/>
        <v>0</v>
      </c>
      <c r="BR223" s="181">
        <f t="shared" ca="1" si="256"/>
        <v>0</v>
      </c>
      <c r="BS223" s="181">
        <f t="shared" ca="1" si="256"/>
        <v>0</v>
      </c>
      <c r="BT223" s="181">
        <f t="shared" ca="1" si="256"/>
        <v>0</v>
      </c>
      <c r="BU223" s="181">
        <f t="shared" ca="1" si="256"/>
        <v>0</v>
      </c>
      <c r="BV223" s="181">
        <f t="shared" ca="1" si="256"/>
        <v>0</v>
      </c>
      <c r="BW223" s="181">
        <f t="shared" ref="BW223:DU223" ca="1" si="257">(BW219+BW221-BW222)</f>
        <v>0</v>
      </c>
      <c r="BX223" s="181">
        <f t="shared" ca="1" si="257"/>
        <v>0</v>
      </c>
      <c r="BY223" s="181">
        <f t="shared" ca="1" si="257"/>
        <v>0</v>
      </c>
      <c r="BZ223" s="181">
        <f t="shared" ca="1" si="257"/>
        <v>0</v>
      </c>
      <c r="CA223" s="181">
        <f t="shared" ca="1" si="257"/>
        <v>0</v>
      </c>
      <c r="CB223" s="181">
        <f t="shared" ca="1" si="257"/>
        <v>0</v>
      </c>
      <c r="CC223" s="181">
        <f t="shared" ca="1" si="257"/>
        <v>0</v>
      </c>
      <c r="CD223" s="181">
        <f t="shared" ca="1" si="257"/>
        <v>0</v>
      </c>
      <c r="CE223" s="181">
        <f t="shared" ca="1" si="257"/>
        <v>0</v>
      </c>
      <c r="CF223" s="181">
        <f t="shared" ca="1" si="257"/>
        <v>0</v>
      </c>
      <c r="CG223" s="181">
        <f t="shared" ca="1" si="257"/>
        <v>0</v>
      </c>
      <c r="CH223" s="181">
        <f t="shared" ca="1" si="257"/>
        <v>0</v>
      </c>
      <c r="CI223" s="181">
        <f t="shared" ca="1" si="257"/>
        <v>0</v>
      </c>
      <c r="CJ223" s="181">
        <f t="shared" ca="1" si="257"/>
        <v>0</v>
      </c>
      <c r="CK223" s="181">
        <f t="shared" ca="1" si="257"/>
        <v>0</v>
      </c>
      <c r="CL223" s="181">
        <f t="shared" ca="1" si="257"/>
        <v>0</v>
      </c>
      <c r="CM223" s="181">
        <f t="shared" ca="1" si="257"/>
        <v>0</v>
      </c>
      <c r="CN223" s="181">
        <f t="shared" ca="1" si="257"/>
        <v>0</v>
      </c>
      <c r="CO223" s="181">
        <f t="shared" ca="1" si="257"/>
        <v>0</v>
      </c>
      <c r="CP223" s="181">
        <f t="shared" ca="1" si="257"/>
        <v>0</v>
      </c>
      <c r="CQ223" s="181">
        <f t="shared" ca="1" si="257"/>
        <v>0</v>
      </c>
      <c r="CR223" s="181">
        <f t="shared" ca="1" si="257"/>
        <v>0</v>
      </c>
      <c r="CS223" s="181">
        <f t="shared" ca="1" si="257"/>
        <v>0</v>
      </c>
      <c r="CT223" s="181">
        <f t="shared" ca="1" si="257"/>
        <v>0</v>
      </c>
      <c r="CU223" s="181">
        <f t="shared" ca="1" si="257"/>
        <v>0</v>
      </c>
      <c r="CV223" s="181">
        <f t="shared" ca="1" si="257"/>
        <v>0</v>
      </c>
      <c r="CW223" s="181">
        <f t="shared" ca="1" si="257"/>
        <v>0</v>
      </c>
      <c r="CX223" s="181">
        <f t="shared" ca="1" si="257"/>
        <v>0</v>
      </c>
      <c r="CY223" s="181">
        <f t="shared" ca="1" si="257"/>
        <v>0</v>
      </c>
      <c r="CZ223" s="181">
        <f t="shared" ca="1" si="257"/>
        <v>0</v>
      </c>
      <c r="DA223" s="181">
        <f t="shared" ca="1" si="257"/>
        <v>0</v>
      </c>
      <c r="DB223" s="181">
        <f t="shared" ca="1" si="257"/>
        <v>0</v>
      </c>
      <c r="DC223" s="181">
        <f t="shared" ca="1" si="257"/>
        <v>0</v>
      </c>
      <c r="DD223" s="181">
        <f t="shared" ca="1" si="257"/>
        <v>0</v>
      </c>
      <c r="DE223" s="181">
        <f t="shared" ca="1" si="257"/>
        <v>0</v>
      </c>
      <c r="DF223" s="181">
        <f t="shared" ca="1" si="257"/>
        <v>0</v>
      </c>
      <c r="DG223" s="181">
        <f t="shared" ca="1" si="257"/>
        <v>0</v>
      </c>
      <c r="DH223" s="181">
        <f t="shared" ca="1" si="257"/>
        <v>0</v>
      </c>
      <c r="DI223" s="181">
        <f t="shared" ca="1" si="257"/>
        <v>0</v>
      </c>
      <c r="DJ223" s="181">
        <f t="shared" ca="1" si="257"/>
        <v>0</v>
      </c>
      <c r="DK223" s="181">
        <f t="shared" ca="1" si="257"/>
        <v>0</v>
      </c>
      <c r="DL223" s="181">
        <f t="shared" ca="1" si="257"/>
        <v>0</v>
      </c>
      <c r="DM223" s="181">
        <f t="shared" ca="1" si="257"/>
        <v>0</v>
      </c>
      <c r="DN223" s="181">
        <f t="shared" ca="1" si="257"/>
        <v>0</v>
      </c>
      <c r="DO223" s="181">
        <f t="shared" ca="1" si="257"/>
        <v>0</v>
      </c>
      <c r="DP223" s="181">
        <f t="shared" ca="1" si="257"/>
        <v>0</v>
      </c>
      <c r="DQ223" s="181">
        <f t="shared" ca="1" si="257"/>
        <v>0</v>
      </c>
      <c r="DR223" s="181">
        <f t="shared" ca="1" si="257"/>
        <v>0</v>
      </c>
      <c r="DS223" s="181">
        <f t="shared" ca="1" si="257"/>
        <v>0</v>
      </c>
      <c r="DT223" s="181">
        <f t="shared" ca="1" si="257"/>
        <v>0</v>
      </c>
      <c r="DU223" s="181">
        <f t="shared" ca="1" si="257"/>
        <v>0</v>
      </c>
    </row>
    <row r="224" spans="4:125" x14ac:dyDescent="0.3">
      <c r="K224" s="181"/>
      <c r="L224" s="181"/>
      <c r="M224" s="181"/>
      <c r="N224" s="181"/>
      <c r="O224" s="181"/>
      <c r="P224" s="181"/>
      <c r="Q224" s="181"/>
      <c r="R224" s="181"/>
      <c r="S224" s="181"/>
      <c r="T224" s="181"/>
      <c r="U224" s="181"/>
      <c r="V224" s="181"/>
      <c r="W224" s="181"/>
      <c r="X224" s="181"/>
      <c r="Y224" s="181"/>
      <c r="Z224" s="181"/>
      <c r="AA224" s="181"/>
      <c r="AB224" s="181"/>
      <c r="AC224" s="181"/>
      <c r="AD224" s="181"/>
      <c r="AE224" s="181"/>
      <c r="AF224" s="181"/>
      <c r="AG224" s="181"/>
      <c r="AH224" s="181"/>
      <c r="AI224" s="181"/>
      <c r="AJ224" s="181"/>
      <c r="AK224" s="181"/>
      <c r="AL224" s="181"/>
      <c r="AM224" s="181"/>
      <c r="AN224" s="181"/>
      <c r="AO224" s="181"/>
      <c r="AP224" s="181"/>
      <c r="AQ224" s="181"/>
      <c r="AR224" s="181"/>
      <c r="AS224" s="181"/>
      <c r="AT224" s="181"/>
      <c r="AU224" s="181"/>
      <c r="AV224" s="181"/>
      <c r="AW224" s="181"/>
      <c r="AX224" s="181"/>
      <c r="AZ224" s="181"/>
      <c r="BA224" s="181"/>
      <c r="BB224" s="181"/>
      <c r="BC224" s="181"/>
      <c r="BD224" s="181"/>
      <c r="BE224" s="181"/>
      <c r="BF224" s="181"/>
      <c r="BG224" s="181"/>
      <c r="BH224" s="181"/>
      <c r="BI224" s="181"/>
      <c r="BJ224" s="181"/>
      <c r="BK224" s="181"/>
      <c r="BL224" s="181"/>
      <c r="BM224" s="181"/>
      <c r="BN224" s="181"/>
      <c r="BO224" s="181"/>
      <c r="BP224" s="181"/>
      <c r="BQ224" s="181"/>
      <c r="BR224" s="181"/>
      <c r="BS224" s="181"/>
      <c r="BT224" s="181"/>
      <c r="BU224" s="181"/>
      <c r="BV224" s="181"/>
      <c r="BW224" s="181"/>
      <c r="BX224" s="181"/>
      <c r="BY224" s="181"/>
      <c r="BZ224" s="181"/>
      <c r="CA224" s="181"/>
      <c r="CB224" s="181"/>
      <c r="CC224" s="181"/>
      <c r="CD224" s="181"/>
      <c r="CE224" s="181"/>
      <c r="CF224" s="181"/>
      <c r="CG224" s="181"/>
      <c r="CH224" s="181"/>
      <c r="CI224" s="181"/>
      <c r="CJ224" s="181"/>
      <c r="CK224" s="181"/>
      <c r="CL224" s="181"/>
      <c r="CM224" s="181"/>
      <c r="CN224" s="181"/>
      <c r="CO224" s="181"/>
      <c r="CP224" s="181"/>
      <c r="CQ224" s="181"/>
      <c r="CR224" s="181"/>
      <c r="CS224" s="181"/>
      <c r="CT224" s="181"/>
      <c r="CU224" s="181"/>
      <c r="CV224" s="181"/>
      <c r="CW224" s="181"/>
      <c r="CX224" s="181"/>
      <c r="CY224" s="181"/>
      <c r="CZ224" s="181"/>
      <c r="DA224" s="181"/>
      <c r="DB224" s="181"/>
      <c r="DC224" s="181"/>
      <c r="DD224" s="181"/>
      <c r="DE224" s="181"/>
      <c r="DF224" s="181"/>
      <c r="DG224" s="181"/>
      <c r="DH224" s="181"/>
      <c r="DI224" s="181"/>
      <c r="DJ224" s="181"/>
      <c r="DK224" s="181"/>
      <c r="DL224" s="181"/>
      <c r="DM224" s="181"/>
      <c r="DN224" s="181"/>
      <c r="DO224" s="181"/>
      <c r="DP224" s="181"/>
      <c r="DQ224" s="181"/>
      <c r="DR224" s="181"/>
      <c r="DS224" s="181"/>
      <c r="DT224" s="181"/>
      <c r="DU224" s="181"/>
    </row>
    <row r="225" spans="1:125" x14ac:dyDescent="0.3">
      <c r="D225" s="148" t="s">
        <v>410</v>
      </c>
      <c r="K225" s="181">
        <f ca="1">K222+K223</f>
        <v>3370685.4315805072</v>
      </c>
      <c r="L225" s="181">
        <f t="shared" ref="L225:BW225" ca="1" si="258">L222+L223</f>
        <v>132720.7388684825</v>
      </c>
      <c r="M225" s="181">
        <f t="shared" ca="1" si="258"/>
        <v>132629.01058004494</v>
      </c>
      <c r="N225" s="181">
        <f t="shared" ca="1" si="258"/>
        <v>132536.95742058585</v>
      </c>
      <c r="O225" s="181">
        <f t="shared" ca="1" si="258"/>
        <v>132444.57823952034</v>
      </c>
      <c r="P225" s="181">
        <f t="shared" ca="1" si="258"/>
        <v>132351.87188218857</v>
      </c>
      <c r="Q225" s="181">
        <f t="shared" ca="1" si="258"/>
        <v>132258.83718984123</v>
      </c>
      <c r="R225" s="181">
        <f t="shared" ca="1" si="258"/>
        <v>132165.47299962517</v>
      </c>
      <c r="S225" s="181">
        <f t="shared" ca="1" si="258"/>
        <v>132071.77814456876</v>
      </c>
      <c r="T225" s="181">
        <f t="shared" ca="1" si="258"/>
        <v>131977.75145356735</v>
      </c>
      <c r="U225" s="181">
        <f t="shared" ca="1" si="258"/>
        <v>131883.39175136865</v>
      </c>
      <c r="V225" s="181">
        <f t="shared" ca="1" si="258"/>
        <v>131788.69785855801</v>
      </c>
      <c r="W225" s="181">
        <f t="shared" ca="1" si="258"/>
        <v>131693.66859154365</v>
      </c>
      <c r="X225" s="181">
        <f t="shared" ca="1" si="258"/>
        <v>131598.30276254195</v>
      </c>
      <c r="Y225" s="181">
        <f t="shared" ca="1" si="258"/>
        <v>131502.59917956253</v>
      </c>
      <c r="Z225" s="181">
        <f t="shared" ca="1" si="258"/>
        <v>131406.55664639338</v>
      </c>
      <c r="AA225" s="181">
        <f t="shared" ca="1" si="258"/>
        <v>131310.17396258595</v>
      </c>
      <c r="AB225" s="181">
        <f t="shared" ca="1" si="258"/>
        <v>131213.44992344003</v>
      </c>
      <c r="AC225" s="181">
        <f t="shared" ca="1" si="258"/>
        <v>130968.18049789153</v>
      </c>
      <c r="AD225" s="181">
        <f t="shared" ca="1" si="258"/>
        <v>124666.26886746426</v>
      </c>
      <c r="AE225" s="181">
        <f t="shared" ca="1" si="258"/>
        <v>118373.13073921927</v>
      </c>
      <c r="AF225" s="181">
        <f t="shared" ca="1" si="258"/>
        <v>112093.74972607386</v>
      </c>
      <c r="AG225" s="181">
        <f t="shared" ca="1" si="258"/>
        <v>105832.68125107881</v>
      </c>
      <c r="AH225" s="181">
        <f t="shared" ca="1" si="258"/>
        <v>99594.11957105725</v>
      </c>
      <c r="AI225" s="181">
        <f t="shared" ca="1" si="258"/>
        <v>93381.95240914663</v>
      </c>
      <c r="AJ225" s="181">
        <f t="shared" ca="1" si="258"/>
        <v>87199.805236674452</v>
      </c>
      <c r="AK225" s="181">
        <f t="shared" ca="1" si="258"/>
        <v>81051.076897231571</v>
      </c>
      <c r="AL225" s="181">
        <f t="shared" ca="1" si="258"/>
        <v>74938.967993109749</v>
      </c>
      <c r="AM225" s="181">
        <f t="shared" ca="1" si="258"/>
        <v>68866.503235640717</v>
      </c>
      <c r="AN225" s="181">
        <f t="shared" ca="1" si="258"/>
        <v>62836.54878226162</v>
      </c>
      <c r="AO225" s="181">
        <f t="shared" ca="1" si="258"/>
        <v>56851.825434558908</v>
      </c>
      <c r="AP225" s="181">
        <f t="shared" ca="1" si="258"/>
        <v>50914.918446250711</v>
      </c>
      <c r="AQ225" s="181">
        <f t="shared" ca="1" si="258"/>
        <v>45028.284583165849</v>
      </c>
      <c r="AR225" s="181">
        <f t="shared" ca="1" si="258"/>
        <v>39194.256985220818</v>
      </c>
      <c r="AS225" s="181">
        <f t="shared" ca="1" si="258"/>
        <v>33415.048300565315</v>
      </c>
      <c r="AT225" s="181">
        <f t="shared" ca="1" si="258"/>
        <v>27692.7524924881</v>
      </c>
      <c r="AU225" s="181">
        <f t="shared" ca="1" si="258"/>
        <v>22029.345658830982</v>
      </c>
      <c r="AV225" s="181">
        <f t="shared" ca="1" si="258"/>
        <v>16426.686150352936</v>
      </c>
      <c r="AW225" s="181">
        <f t="shared" ca="1" si="258"/>
        <v>10886.514227759633</v>
      </c>
      <c r="AX225" s="181">
        <f t="shared" ca="1" si="258"/>
        <v>5410.4514561730994</v>
      </c>
      <c r="AY225" s="198">
        <f t="shared" ca="1" si="258"/>
        <v>0</v>
      </c>
      <c r="AZ225" s="181">
        <f t="shared" ca="1" si="258"/>
        <v>0</v>
      </c>
      <c r="BA225" s="181">
        <f t="shared" ca="1" si="258"/>
        <v>0</v>
      </c>
      <c r="BB225" s="181">
        <f t="shared" ca="1" si="258"/>
        <v>0</v>
      </c>
      <c r="BC225" s="181">
        <f t="shared" ca="1" si="258"/>
        <v>0</v>
      </c>
      <c r="BD225" s="181">
        <f t="shared" ca="1" si="258"/>
        <v>0</v>
      </c>
      <c r="BE225" s="181">
        <f t="shared" ca="1" si="258"/>
        <v>0</v>
      </c>
      <c r="BF225" s="181">
        <f t="shared" ca="1" si="258"/>
        <v>0</v>
      </c>
      <c r="BG225" s="181">
        <f t="shared" ca="1" si="258"/>
        <v>0</v>
      </c>
      <c r="BH225" s="181">
        <f t="shared" ca="1" si="258"/>
        <v>0</v>
      </c>
      <c r="BI225" s="181">
        <f t="shared" ca="1" si="258"/>
        <v>0</v>
      </c>
      <c r="BJ225" s="181">
        <f t="shared" ca="1" si="258"/>
        <v>0</v>
      </c>
      <c r="BK225" s="181">
        <f t="shared" ca="1" si="258"/>
        <v>0</v>
      </c>
      <c r="BL225" s="181">
        <f t="shared" ca="1" si="258"/>
        <v>0</v>
      </c>
      <c r="BM225" s="181">
        <f t="shared" ca="1" si="258"/>
        <v>0</v>
      </c>
      <c r="BN225" s="181">
        <f t="shared" ca="1" si="258"/>
        <v>0</v>
      </c>
      <c r="BO225" s="181">
        <f t="shared" ca="1" si="258"/>
        <v>0</v>
      </c>
      <c r="BP225" s="181">
        <f t="shared" ca="1" si="258"/>
        <v>0</v>
      </c>
      <c r="BQ225" s="181">
        <f t="shared" ca="1" si="258"/>
        <v>0</v>
      </c>
      <c r="BR225" s="181">
        <f t="shared" ca="1" si="258"/>
        <v>0</v>
      </c>
      <c r="BS225" s="181">
        <f t="shared" ca="1" si="258"/>
        <v>0</v>
      </c>
      <c r="BT225" s="181">
        <f t="shared" ca="1" si="258"/>
        <v>0</v>
      </c>
      <c r="BU225" s="181">
        <f t="shared" ca="1" si="258"/>
        <v>0</v>
      </c>
      <c r="BV225" s="181">
        <f t="shared" ca="1" si="258"/>
        <v>0</v>
      </c>
      <c r="BW225" s="181">
        <f t="shared" ca="1" si="258"/>
        <v>0</v>
      </c>
      <c r="BX225" s="181">
        <f t="shared" ref="BX225:DU225" ca="1" si="259">BX222+BX223</f>
        <v>0</v>
      </c>
      <c r="BY225" s="181">
        <f t="shared" ca="1" si="259"/>
        <v>0</v>
      </c>
      <c r="BZ225" s="181">
        <f t="shared" ca="1" si="259"/>
        <v>0</v>
      </c>
      <c r="CA225" s="181">
        <f t="shared" ca="1" si="259"/>
        <v>0</v>
      </c>
      <c r="CB225" s="181">
        <f t="shared" ca="1" si="259"/>
        <v>0</v>
      </c>
      <c r="CC225" s="181">
        <f t="shared" ca="1" si="259"/>
        <v>0</v>
      </c>
      <c r="CD225" s="181">
        <f t="shared" ca="1" si="259"/>
        <v>0</v>
      </c>
      <c r="CE225" s="181">
        <f t="shared" ca="1" si="259"/>
        <v>0</v>
      </c>
      <c r="CF225" s="181">
        <f t="shared" ca="1" si="259"/>
        <v>0</v>
      </c>
      <c r="CG225" s="181">
        <f t="shared" ca="1" si="259"/>
        <v>0</v>
      </c>
      <c r="CH225" s="181">
        <f t="shared" ca="1" si="259"/>
        <v>0</v>
      </c>
      <c r="CI225" s="181">
        <f t="shared" ca="1" si="259"/>
        <v>0</v>
      </c>
      <c r="CJ225" s="181">
        <f t="shared" ca="1" si="259"/>
        <v>0</v>
      </c>
      <c r="CK225" s="181">
        <f t="shared" ca="1" si="259"/>
        <v>0</v>
      </c>
      <c r="CL225" s="181">
        <f t="shared" ca="1" si="259"/>
        <v>0</v>
      </c>
      <c r="CM225" s="181">
        <f t="shared" ca="1" si="259"/>
        <v>0</v>
      </c>
      <c r="CN225" s="181">
        <f t="shared" ca="1" si="259"/>
        <v>0</v>
      </c>
      <c r="CO225" s="181">
        <f t="shared" ca="1" si="259"/>
        <v>0</v>
      </c>
      <c r="CP225" s="181">
        <f t="shared" ca="1" si="259"/>
        <v>0</v>
      </c>
      <c r="CQ225" s="181">
        <f t="shared" ca="1" si="259"/>
        <v>0</v>
      </c>
      <c r="CR225" s="181">
        <f t="shared" ca="1" si="259"/>
        <v>0</v>
      </c>
      <c r="CS225" s="181">
        <f t="shared" ca="1" si="259"/>
        <v>0</v>
      </c>
      <c r="CT225" s="181">
        <f t="shared" ca="1" si="259"/>
        <v>0</v>
      </c>
      <c r="CU225" s="181">
        <f t="shared" ca="1" si="259"/>
        <v>0</v>
      </c>
      <c r="CV225" s="181">
        <f t="shared" ca="1" si="259"/>
        <v>0</v>
      </c>
      <c r="CW225" s="181">
        <f t="shared" ca="1" si="259"/>
        <v>0</v>
      </c>
      <c r="CX225" s="181">
        <f t="shared" ca="1" si="259"/>
        <v>0</v>
      </c>
      <c r="CY225" s="181">
        <f t="shared" ca="1" si="259"/>
        <v>0</v>
      </c>
      <c r="CZ225" s="181">
        <f t="shared" ca="1" si="259"/>
        <v>0</v>
      </c>
      <c r="DA225" s="181">
        <f t="shared" ca="1" si="259"/>
        <v>0</v>
      </c>
      <c r="DB225" s="181">
        <f t="shared" ca="1" si="259"/>
        <v>0</v>
      </c>
      <c r="DC225" s="181">
        <f t="shared" ca="1" si="259"/>
        <v>0</v>
      </c>
      <c r="DD225" s="181">
        <f t="shared" ca="1" si="259"/>
        <v>0</v>
      </c>
      <c r="DE225" s="181">
        <f t="shared" ca="1" si="259"/>
        <v>0</v>
      </c>
      <c r="DF225" s="181">
        <f t="shared" ca="1" si="259"/>
        <v>0</v>
      </c>
      <c r="DG225" s="181">
        <f t="shared" ca="1" si="259"/>
        <v>0</v>
      </c>
      <c r="DH225" s="181">
        <f t="shared" ca="1" si="259"/>
        <v>0</v>
      </c>
      <c r="DI225" s="181">
        <f t="shared" ca="1" si="259"/>
        <v>0</v>
      </c>
      <c r="DJ225" s="181">
        <f t="shared" ca="1" si="259"/>
        <v>0</v>
      </c>
      <c r="DK225" s="181">
        <f t="shared" ca="1" si="259"/>
        <v>0</v>
      </c>
      <c r="DL225" s="181">
        <f t="shared" ca="1" si="259"/>
        <v>0</v>
      </c>
      <c r="DM225" s="181">
        <f t="shared" ca="1" si="259"/>
        <v>0</v>
      </c>
      <c r="DN225" s="181">
        <f t="shared" ca="1" si="259"/>
        <v>0</v>
      </c>
      <c r="DO225" s="181">
        <f t="shared" ca="1" si="259"/>
        <v>0</v>
      </c>
      <c r="DP225" s="181">
        <f t="shared" ca="1" si="259"/>
        <v>0</v>
      </c>
      <c r="DQ225" s="181">
        <f t="shared" ca="1" si="259"/>
        <v>0</v>
      </c>
      <c r="DR225" s="181">
        <f t="shared" ca="1" si="259"/>
        <v>0</v>
      </c>
      <c r="DS225" s="181">
        <f t="shared" ca="1" si="259"/>
        <v>0</v>
      </c>
      <c r="DT225" s="181">
        <f t="shared" ca="1" si="259"/>
        <v>0</v>
      </c>
      <c r="DU225" s="181">
        <f t="shared" ca="1" si="259"/>
        <v>0</v>
      </c>
    </row>
    <row r="226" spans="1:125" s="150" customFormat="1" x14ac:dyDescent="0.3">
      <c r="A226" s="149"/>
      <c r="D226" s="174" t="s">
        <v>391</v>
      </c>
      <c r="I226" s="126" t="b">
        <f ca="1">ROUND(SUM(K226:DU226),0)=0</f>
        <v>1</v>
      </c>
      <c r="K226" s="186">
        <f t="shared" ref="K226:BV226" ca="1" si="260">K200-K209</f>
        <v>0</v>
      </c>
      <c r="L226" s="186">
        <f t="shared" ca="1" si="260"/>
        <v>0</v>
      </c>
      <c r="M226" s="186">
        <f t="shared" ca="1" si="260"/>
        <v>0</v>
      </c>
      <c r="N226" s="186">
        <f t="shared" ca="1" si="260"/>
        <v>0</v>
      </c>
      <c r="O226" s="186">
        <f t="shared" ca="1" si="260"/>
        <v>0</v>
      </c>
      <c r="P226" s="186">
        <f t="shared" ca="1" si="260"/>
        <v>0</v>
      </c>
      <c r="Q226" s="186">
        <f t="shared" ca="1" si="260"/>
        <v>0</v>
      </c>
      <c r="R226" s="186">
        <f t="shared" ca="1" si="260"/>
        <v>0</v>
      </c>
      <c r="S226" s="186">
        <f t="shared" ca="1" si="260"/>
        <v>0</v>
      </c>
      <c r="T226" s="186">
        <f t="shared" ca="1" si="260"/>
        <v>0</v>
      </c>
      <c r="U226" s="186">
        <f t="shared" ca="1" si="260"/>
        <v>0</v>
      </c>
      <c r="V226" s="186">
        <f t="shared" ca="1" si="260"/>
        <v>0</v>
      </c>
      <c r="W226" s="186">
        <f t="shared" ca="1" si="260"/>
        <v>0</v>
      </c>
      <c r="X226" s="186">
        <f t="shared" ca="1" si="260"/>
        <v>0</v>
      </c>
      <c r="Y226" s="186">
        <f t="shared" ca="1" si="260"/>
        <v>0</v>
      </c>
      <c r="Z226" s="186">
        <f t="shared" ca="1" si="260"/>
        <v>0</v>
      </c>
      <c r="AA226" s="186">
        <f t="shared" ca="1" si="260"/>
        <v>0</v>
      </c>
      <c r="AB226" s="186">
        <f t="shared" ca="1" si="260"/>
        <v>0</v>
      </c>
      <c r="AC226" s="186">
        <f t="shared" ca="1" si="260"/>
        <v>0</v>
      </c>
      <c r="AD226" s="186">
        <f t="shared" ca="1" si="260"/>
        <v>0</v>
      </c>
      <c r="AE226" s="186">
        <f t="shared" ca="1" si="260"/>
        <v>0</v>
      </c>
      <c r="AF226" s="186">
        <f t="shared" ca="1" si="260"/>
        <v>0</v>
      </c>
      <c r="AG226" s="186">
        <f t="shared" ca="1" si="260"/>
        <v>0</v>
      </c>
      <c r="AH226" s="186">
        <f t="shared" ca="1" si="260"/>
        <v>0</v>
      </c>
      <c r="AI226" s="186">
        <f t="shared" ca="1" si="260"/>
        <v>0</v>
      </c>
      <c r="AJ226" s="186">
        <f t="shared" ca="1" si="260"/>
        <v>0</v>
      </c>
      <c r="AK226" s="186">
        <f t="shared" ca="1" si="260"/>
        <v>0</v>
      </c>
      <c r="AL226" s="186">
        <f t="shared" ca="1" si="260"/>
        <v>0</v>
      </c>
      <c r="AM226" s="186">
        <f t="shared" ca="1" si="260"/>
        <v>0</v>
      </c>
      <c r="AN226" s="186">
        <f t="shared" ca="1" si="260"/>
        <v>0</v>
      </c>
      <c r="AO226" s="186">
        <f t="shared" ca="1" si="260"/>
        <v>0</v>
      </c>
      <c r="AP226" s="186">
        <f t="shared" ca="1" si="260"/>
        <v>0</v>
      </c>
      <c r="AQ226" s="186">
        <f t="shared" ca="1" si="260"/>
        <v>0</v>
      </c>
      <c r="AR226" s="186">
        <f t="shared" ca="1" si="260"/>
        <v>0</v>
      </c>
      <c r="AS226" s="186">
        <f t="shared" ca="1" si="260"/>
        <v>0</v>
      </c>
      <c r="AT226" s="186">
        <f t="shared" ca="1" si="260"/>
        <v>0</v>
      </c>
      <c r="AU226" s="186">
        <f t="shared" ca="1" si="260"/>
        <v>0</v>
      </c>
      <c r="AV226" s="186">
        <f t="shared" ca="1" si="260"/>
        <v>0</v>
      </c>
      <c r="AW226" s="186">
        <f t="shared" ca="1" si="260"/>
        <v>0</v>
      </c>
      <c r="AX226" s="186">
        <f t="shared" ca="1" si="260"/>
        <v>0</v>
      </c>
      <c r="AY226" s="198">
        <f t="shared" ca="1" si="260"/>
        <v>0</v>
      </c>
      <c r="AZ226" s="186">
        <f t="shared" ca="1" si="260"/>
        <v>0</v>
      </c>
      <c r="BA226" s="186">
        <f t="shared" ca="1" si="260"/>
        <v>0</v>
      </c>
      <c r="BB226" s="186">
        <f t="shared" ca="1" si="260"/>
        <v>0</v>
      </c>
      <c r="BC226" s="186">
        <f t="shared" ca="1" si="260"/>
        <v>0</v>
      </c>
      <c r="BD226" s="186">
        <f t="shared" ca="1" si="260"/>
        <v>0</v>
      </c>
      <c r="BE226" s="186">
        <f t="shared" ca="1" si="260"/>
        <v>0</v>
      </c>
      <c r="BF226" s="186">
        <f t="shared" ca="1" si="260"/>
        <v>0</v>
      </c>
      <c r="BG226" s="186">
        <f t="shared" ca="1" si="260"/>
        <v>0</v>
      </c>
      <c r="BH226" s="186">
        <f t="shared" ca="1" si="260"/>
        <v>0</v>
      </c>
      <c r="BI226" s="186">
        <f t="shared" ca="1" si="260"/>
        <v>0</v>
      </c>
      <c r="BJ226" s="186">
        <f t="shared" ca="1" si="260"/>
        <v>0</v>
      </c>
      <c r="BK226" s="186">
        <f t="shared" ca="1" si="260"/>
        <v>0</v>
      </c>
      <c r="BL226" s="186">
        <f t="shared" ca="1" si="260"/>
        <v>0</v>
      </c>
      <c r="BM226" s="186">
        <f t="shared" ca="1" si="260"/>
        <v>0</v>
      </c>
      <c r="BN226" s="186">
        <f t="shared" ca="1" si="260"/>
        <v>0</v>
      </c>
      <c r="BO226" s="186">
        <f t="shared" ca="1" si="260"/>
        <v>0</v>
      </c>
      <c r="BP226" s="186">
        <f t="shared" ca="1" si="260"/>
        <v>0</v>
      </c>
      <c r="BQ226" s="186">
        <f t="shared" ca="1" si="260"/>
        <v>0</v>
      </c>
      <c r="BR226" s="186">
        <f t="shared" ca="1" si="260"/>
        <v>0</v>
      </c>
      <c r="BS226" s="186">
        <f t="shared" ca="1" si="260"/>
        <v>0</v>
      </c>
      <c r="BT226" s="186">
        <f t="shared" ca="1" si="260"/>
        <v>0</v>
      </c>
      <c r="BU226" s="186">
        <f t="shared" ca="1" si="260"/>
        <v>0</v>
      </c>
      <c r="BV226" s="186">
        <f t="shared" ca="1" si="260"/>
        <v>0</v>
      </c>
      <c r="BW226" s="186">
        <f t="shared" ref="BW226:DU226" ca="1" si="261">BW200-BW209</f>
        <v>0</v>
      </c>
      <c r="BX226" s="186">
        <f t="shared" ca="1" si="261"/>
        <v>0</v>
      </c>
      <c r="BY226" s="186">
        <f t="shared" ca="1" si="261"/>
        <v>0</v>
      </c>
      <c r="BZ226" s="186">
        <f t="shared" ca="1" si="261"/>
        <v>0</v>
      </c>
      <c r="CA226" s="186">
        <f t="shared" ca="1" si="261"/>
        <v>0</v>
      </c>
      <c r="CB226" s="186">
        <f t="shared" ca="1" si="261"/>
        <v>0</v>
      </c>
      <c r="CC226" s="186">
        <f t="shared" ca="1" si="261"/>
        <v>0</v>
      </c>
      <c r="CD226" s="186">
        <f t="shared" ca="1" si="261"/>
        <v>0</v>
      </c>
      <c r="CE226" s="186">
        <f t="shared" ca="1" si="261"/>
        <v>0</v>
      </c>
      <c r="CF226" s="186">
        <f t="shared" ca="1" si="261"/>
        <v>0</v>
      </c>
      <c r="CG226" s="186">
        <f t="shared" ca="1" si="261"/>
        <v>0</v>
      </c>
      <c r="CH226" s="186">
        <f t="shared" ca="1" si="261"/>
        <v>0</v>
      </c>
      <c r="CI226" s="186">
        <f t="shared" ca="1" si="261"/>
        <v>0</v>
      </c>
      <c r="CJ226" s="186">
        <f t="shared" ca="1" si="261"/>
        <v>0</v>
      </c>
      <c r="CK226" s="186">
        <f t="shared" ca="1" si="261"/>
        <v>0</v>
      </c>
      <c r="CL226" s="186">
        <f t="shared" ca="1" si="261"/>
        <v>0</v>
      </c>
      <c r="CM226" s="186">
        <f t="shared" ca="1" si="261"/>
        <v>0</v>
      </c>
      <c r="CN226" s="186">
        <f t="shared" ca="1" si="261"/>
        <v>0</v>
      </c>
      <c r="CO226" s="186">
        <f t="shared" ca="1" si="261"/>
        <v>0</v>
      </c>
      <c r="CP226" s="186">
        <f t="shared" ca="1" si="261"/>
        <v>0</v>
      </c>
      <c r="CQ226" s="186">
        <f t="shared" ca="1" si="261"/>
        <v>0</v>
      </c>
      <c r="CR226" s="186">
        <f t="shared" ca="1" si="261"/>
        <v>0</v>
      </c>
      <c r="CS226" s="186">
        <f t="shared" ca="1" si="261"/>
        <v>0</v>
      </c>
      <c r="CT226" s="186">
        <f t="shared" ca="1" si="261"/>
        <v>0</v>
      </c>
      <c r="CU226" s="186">
        <f t="shared" ca="1" si="261"/>
        <v>0</v>
      </c>
      <c r="CV226" s="186">
        <f t="shared" ca="1" si="261"/>
        <v>0</v>
      </c>
      <c r="CW226" s="186">
        <f t="shared" ca="1" si="261"/>
        <v>0</v>
      </c>
      <c r="CX226" s="186">
        <f t="shared" ca="1" si="261"/>
        <v>0</v>
      </c>
      <c r="CY226" s="186">
        <f t="shared" ca="1" si="261"/>
        <v>0</v>
      </c>
      <c r="CZ226" s="186">
        <f t="shared" ca="1" si="261"/>
        <v>0</v>
      </c>
      <c r="DA226" s="186">
        <f t="shared" ca="1" si="261"/>
        <v>0</v>
      </c>
      <c r="DB226" s="186">
        <f t="shared" ca="1" si="261"/>
        <v>0</v>
      </c>
      <c r="DC226" s="186">
        <f t="shared" ca="1" si="261"/>
        <v>0</v>
      </c>
      <c r="DD226" s="186">
        <f t="shared" ca="1" si="261"/>
        <v>0</v>
      </c>
      <c r="DE226" s="186">
        <f t="shared" ca="1" si="261"/>
        <v>0</v>
      </c>
      <c r="DF226" s="186">
        <f t="shared" ca="1" si="261"/>
        <v>0</v>
      </c>
      <c r="DG226" s="186">
        <f t="shared" ca="1" si="261"/>
        <v>0</v>
      </c>
      <c r="DH226" s="186">
        <f t="shared" ca="1" si="261"/>
        <v>0</v>
      </c>
      <c r="DI226" s="186">
        <f t="shared" ca="1" si="261"/>
        <v>0</v>
      </c>
      <c r="DJ226" s="186">
        <f t="shared" ca="1" si="261"/>
        <v>0</v>
      </c>
      <c r="DK226" s="186">
        <f t="shared" ca="1" si="261"/>
        <v>0</v>
      </c>
      <c r="DL226" s="186">
        <f t="shared" ca="1" si="261"/>
        <v>0</v>
      </c>
      <c r="DM226" s="186">
        <f t="shared" ca="1" si="261"/>
        <v>0</v>
      </c>
      <c r="DN226" s="186">
        <f t="shared" ca="1" si="261"/>
        <v>0</v>
      </c>
      <c r="DO226" s="186">
        <f t="shared" ca="1" si="261"/>
        <v>0</v>
      </c>
      <c r="DP226" s="186">
        <f t="shared" ca="1" si="261"/>
        <v>0</v>
      </c>
      <c r="DQ226" s="186">
        <f t="shared" ca="1" si="261"/>
        <v>0</v>
      </c>
      <c r="DR226" s="186">
        <f t="shared" ca="1" si="261"/>
        <v>0</v>
      </c>
      <c r="DS226" s="186">
        <f t="shared" ca="1" si="261"/>
        <v>0</v>
      </c>
      <c r="DT226" s="186">
        <f t="shared" ca="1" si="261"/>
        <v>0</v>
      </c>
      <c r="DU226" s="186">
        <f t="shared" ca="1" si="261"/>
        <v>0</v>
      </c>
    </row>
    <row r="227" spans="1:125" x14ac:dyDescent="0.3">
      <c r="K227" s="68"/>
      <c r="L227" s="68"/>
      <c r="M227" s="68"/>
      <c r="N227" s="68"/>
      <c r="O227" s="68"/>
      <c r="P227" s="68"/>
      <c r="Q227" s="68"/>
      <c r="R227" s="68"/>
      <c r="S227" s="68"/>
      <c r="T227" s="68"/>
      <c r="U227" s="68"/>
      <c r="V227" s="68"/>
      <c r="W227" s="68"/>
      <c r="X227" s="68"/>
      <c r="Y227" s="68"/>
      <c r="Z227" s="68"/>
      <c r="AA227" s="68"/>
      <c r="AB227" s="68"/>
      <c r="AC227" s="68"/>
      <c r="AD227" s="68"/>
      <c r="AE227" s="68"/>
      <c r="AF227" s="68"/>
      <c r="AG227" s="68"/>
      <c r="AH227" s="68"/>
      <c r="AI227" s="68"/>
      <c r="AJ227" s="68"/>
      <c r="AK227" s="68"/>
      <c r="AL227" s="68"/>
      <c r="AM227" s="68"/>
      <c r="AN227" s="68"/>
      <c r="AO227" s="68"/>
      <c r="AP227" s="68"/>
      <c r="AQ227" s="68"/>
      <c r="AR227" s="68"/>
      <c r="AS227" s="68"/>
      <c r="AT227" s="68"/>
      <c r="AU227" s="68"/>
      <c r="AV227" s="68"/>
      <c r="AW227" s="68"/>
      <c r="AX227" s="68"/>
      <c r="AZ227" s="68"/>
      <c r="BA227" s="68"/>
      <c r="BB227" s="68"/>
      <c r="BC227" s="68"/>
      <c r="BD227" s="68"/>
      <c r="BE227" s="68"/>
      <c r="BF227" s="68"/>
      <c r="BG227" s="68"/>
      <c r="BH227" s="68"/>
      <c r="BI227" s="68"/>
      <c r="BJ227" s="68"/>
      <c r="BK227" s="68"/>
      <c r="BL227" s="68"/>
      <c r="BM227" s="68"/>
      <c r="BN227" s="68"/>
      <c r="BO227" s="68"/>
      <c r="BP227" s="68"/>
      <c r="BQ227" s="68"/>
      <c r="BR227" s="68"/>
      <c r="BS227" s="68"/>
      <c r="BT227" s="68"/>
      <c r="BU227" s="68"/>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68"/>
      <c r="DA227" s="68"/>
      <c r="DB227" s="68"/>
      <c r="DC227" s="68"/>
      <c r="DD227" s="68"/>
      <c r="DE227" s="68"/>
      <c r="DF227" s="68"/>
      <c r="DG227" s="68"/>
      <c r="DH227" s="68"/>
      <c r="DI227" s="68"/>
      <c r="DJ227" s="68"/>
      <c r="DK227" s="68"/>
      <c r="DL227" s="68"/>
      <c r="DM227" s="68"/>
      <c r="DN227" s="68"/>
      <c r="DO227" s="68"/>
      <c r="DP227" s="68"/>
      <c r="DQ227" s="68"/>
      <c r="DR227" s="68"/>
      <c r="DS227" s="68"/>
      <c r="DT227" s="68"/>
      <c r="DU227" s="68"/>
    </row>
    <row r="228" spans="1:125" x14ac:dyDescent="0.3">
      <c r="D228" s="141" t="s">
        <v>411</v>
      </c>
      <c r="K228" s="181">
        <f t="shared" ref="K228:AP228" si="262">K167+K199+K214</f>
        <v>0</v>
      </c>
      <c r="L228" s="181">
        <f t="shared" ca="1" si="262"/>
        <v>14044.522631585447</v>
      </c>
      <c r="M228" s="181">
        <f t="shared" ca="1" si="262"/>
        <v>14656.044554502396</v>
      </c>
      <c r="N228" s="181">
        <f t="shared" ca="1" si="262"/>
        <v>15269.732284229678</v>
      </c>
      <c r="O228" s="181">
        <f t="shared" ca="1" si="262"/>
        <v>15885.593491333075</v>
      </c>
      <c r="P228" s="181">
        <f t="shared" ca="1" si="262"/>
        <v>16503.635873544965</v>
      </c>
      <c r="Q228" s="181">
        <f t="shared" ca="1" si="262"/>
        <v>17123.86715586052</v>
      </c>
      <c r="R228" s="181">
        <f t="shared" ca="1" si="262"/>
        <v>17746.295090634278</v>
      </c>
      <c r="S228" s="181">
        <f t="shared" ca="1" si="262"/>
        <v>18370.927457677026</v>
      </c>
      <c r="T228" s="181">
        <f t="shared" ca="1" si="262"/>
        <v>18997.772064353048</v>
      </c>
      <c r="U228" s="181">
        <f t="shared" ca="1" si="262"/>
        <v>19626.836745677716</v>
      </c>
      <c r="V228" s="181">
        <f t="shared" ca="1" si="262"/>
        <v>20258.12936441541</v>
      </c>
      <c r="W228" s="181">
        <f t="shared" ca="1" si="262"/>
        <v>20891.657811177796</v>
      </c>
      <c r="X228" s="181">
        <f t="shared" ca="1" si="262"/>
        <v>21527.430004522466</v>
      </c>
      <c r="Y228" s="181">
        <f t="shared" ca="1" si="262"/>
        <v>22165.4538910519</v>
      </c>
      <c r="Z228" s="181">
        <f t="shared" ca="1" si="262"/>
        <v>22805.737445512794</v>
      </c>
      <c r="AA228" s="181">
        <f t="shared" ca="1" si="262"/>
        <v>23448.288670895738</v>
      </c>
      <c r="AB228" s="181">
        <f t="shared" ca="1" si="262"/>
        <v>24093.115598535242</v>
      </c>
      <c r="AC228" s="181">
        <f t="shared" ca="1" si="262"/>
        <v>25728.24510219189</v>
      </c>
      <c r="AD228" s="181">
        <f t="shared" ca="1" si="262"/>
        <v>67740.989305040319</v>
      </c>
      <c r="AE228" s="181">
        <f t="shared" ca="1" si="262"/>
        <v>109695.24349334025</v>
      </c>
      <c r="AF228" s="181">
        <f t="shared" ca="1" si="262"/>
        <v>151557.78358097642</v>
      </c>
      <c r="AG228" s="181">
        <f t="shared" ca="1" si="262"/>
        <v>193298.24008094333</v>
      </c>
      <c r="AH228" s="181">
        <f t="shared" ca="1" si="262"/>
        <v>234888.65128108711</v>
      </c>
      <c r="AI228" s="181">
        <f t="shared" ca="1" si="262"/>
        <v>276303.09902715782</v>
      </c>
      <c r="AJ228" s="181">
        <f t="shared" ca="1" si="262"/>
        <v>317517.41351030569</v>
      </c>
      <c r="AK228" s="181">
        <f t="shared" ca="1" si="262"/>
        <v>358508.93577325821</v>
      </c>
      <c r="AL228" s="181">
        <f t="shared" ca="1" si="262"/>
        <v>399256.32846740371</v>
      </c>
      <c r="AM228" s="181">
        <f t="shared" ca="1" si="262"/>
        <v>439739.42685053055</v>
      </c>
      <c r="AN228" s="181">
        <f t="shared" ca="1" si="262"/>
        <v>479939.12320639123</v>
      </c>
      <c r="AO228" s="181">
        <f t="shared" ca="1" si="262"/>
        <v>519837.27885774267</v>
      </c>
      <c r="AP228" s="181">
        <f t="shared" ca="1" si="262"/>
        <v>559416.65877979738</v>
      </c>
      <c r="AQ228" s="181">
        <f t="shared" ref="AQ228:BV228" ca="1" si="263">AQ167+AQ199+AQ214</f>
        <v>598660.88453369634</v>
      </c>
      <c r="AR228" s="181">
        <f t="shared" ca="1" si="263"/>
        <v>637554.40185332997</v>
      </c>
      <c r="AS228" s="181">
        <f t="shared" ca="1" si="263"/>
        <v>676082.45975103322</v>
      </c>
      <c r="AT228" s="181">
        <f t="shared" ca="1" si="263"/>
        <v>714231.09847154806</v>
      </c>
      <c r="AU228" s="181">
        <f t="shared" ca="1" si="263"/>
        <v>751987.14402926213</v>
      </c>
      <c r="AV228" s="181">
        <f t="shared" ca="1" si="263"/>
        <v>789338.20741911582</v>
      </c>
      <c r="AW228" s="181">
        <f t="shared" ca="1" si="263"/>
        <v>826272.68690307112</v>
      </c>
      <c r="AX228" s="181">
        <f t="shared" ca="1" si="263"/>
        <v>862779.77204698138</v>
      </c>
      <c r="AY228" s="181">
        <f t="shared" ca="1" si="263"/>
        <v>0</v>
      </c>
      <c r="AZ228" s="181">
        <f t="shared" ca="1" si="263"/>
        <v>0</v>
      </c>
      <c r="BA228" s="181">
        <f t="shared" ca="1" si="263"/>
        <v>0</v>
      </c>
      <c r="BB228" s="181">
        <f t="shared" ca="1" si="263"/>
        <v>0</v>
      </c>
      <c r="BC228" s="181">
        <f t="shared" ca="1" si="263"/>
        <v>0</v>
      </c>
      <c r="BD228" s="181">
        <f t="shared" ca="1" si="263"/>
        <v>0</v>
      </c>
      <c r="BE228" s="181">
        <f t="shared" ca="1" si="263"/>
        <v>0</v>
      </c>
      <c r="BF228" s="181">
        <f t="shared" ca="1" si="263"/>
        <v>0</v>
      </c>
      <c r="BG228" s="181">
        <f t="shared" ca="1" si="263"/>
        <v>0</v>
      </c>
      <c r="BH228" s="181">
        <f t="shared" ca="1" si="263"/>
        <v>0</v>
      </c>
      <c r="BI228" s="181">
        <f t="shared" ca="1" si="263"/>
        <v>0</v>
      </c>
      <c r="BJ228" s="181">
        <f t="shared" ca="1" si="263"/>
        <v>0</v>
      </c>
      <c r="BK228" s="181">
        <f t="shared" ca="1" si="263"/>
        <v>0</v>
      </c>
      <c r="BL228" s="181">
        <f t="shared" ca="1" si="263"/>
        <v>0</v>
      </c>
      <c r="BM228" s="181">
        <f t="shared" ca="1" si="263"/>
        <v>0</v>
      </c>
      <c r="BN228" s="181">
        <f t="shared" ca="1" si="263"/>
        <v>0</v>
      </c>
      <c r="BO228" s="181">
        <f t="shared" ca="1" si="263"/>
        <v>0</v>
      </c>
      <c r="BP228" s="181">
        <f t="shared" ca="1" si="263"/>
        <v>0</v>
      </c>
      <c r="BQ228" s="181">
        <f t="shared" ca="1" si="263"/>
        <v>0</v>
      </c>
      <c r="BR228" s="181">
        <f t="shared" ca="1" si="263"/>
        <v>0</v>
      </c>
      <c r="BS228" s="181">
        <f t="shared" ca="1" si="263"/>
        <v>0</v>
      </c>
      <c r="BT228" s="181">
        <f t="shared" ca="1" si="263"/>
        <v>0</v>
      </c>
      <c r="BU228" s="181">
        <f t="shared" ca="1" si="263"/>
        <v>0</v>
      </c>
      <c r="BV228" s="181">
        <f t="shared" ca="1" si="263"/>
        <v>0</v>
      </c>
      <c r="BW228" s="181">
        <f t="shared" ref="BW228:DB228" ca="1" si="264">BW167+BW199+BW214</f>
        <v>0</v>
      </c>
      <c r="BX228" s="181">
        <f t="shared" ca="1" si="264"/>
        <v>0</v>
      </c>
      <c r="BY228" s="181">
        <f t="shared" ca="1" si="264"/>
        <v>0</v>
      </c>
      <c r="BZ228" s="181">
        <f t="shared" ca="1" si="264"/>
        <v>0</v>
      </c>
      <c r="CA228" s="181">
        <f t="shared" ca="1" si="264"/>
        <v>0</v>
      </c>
      <c r="CB228" s="181">
        <f t="shared" ca="1" si="264"/>
        <v>0</v>
      </c>
      <c r="CC228" s="181">
        <f t="shared" ca="1" si="264"/>
        <v>0</v>
      </c>
      <c r="CD228" s="181">
        <f t="shared" ca="1" si="264"/>
        <v>0</v>
      </c>
      <c r="CE228" s="181">
        <f t="shared" ca="1" si="264"/>
        <v>0</v>
      </c>
      <c r="CF228" s="181">
        <f t="shared" ca="1" si="264"/>
        <v>0</v>
      </c>
      <c r="CG228" s="181">
        <f t="shared" ca="1" si="264"/>
        <v>0</v>
      </c>
      <c r="CH228" s="181">
        <f t="shared" ca="1" si="264"/>
        <v>0</v>
      </c>
      <c r="CI228" s="181">
        <f t="shared" ca="1" si="264"/>
        <v>0</v>
      </c>
      <c r="CJ228" s="181">
        <f t="shared" ca="1" si="264"/>
        <v>0</v>
      </c>
      <c r="CK228" s="181">
        <f t="shared" ca="1" si="264"/>
        <v>0</v>
      </c>
      <c r="CL228" s="181">
        <f t="shared" ca="1" si="264"/>
        <v>0</v>
      </c>
      <c r="CM228" s="181">
        <f t="shared" ca="1" si="264"/>
        <v>0</v>
      </c>
      <c r="CN228" s="181">
        <f t="shared" ca="1" si="264"/>
        <v>0</v>
      </c>
      <c r="CO228" s="181">
        <f t="shared" ca="1" si="264"/>
        <v>0</v>
      </c>
      <c r="CP228" s="181">
        <f t="shared" ca="1" si="264"/>
        <v>0</v>
      </c>
      <c r="CQ228" s="181">
        <f t="shared" ca="1" si="264"/>
        <v>0</v>
      </c>
      <c r="CR228" s="181">
        <f t="shared" ca="1" si="264"/>
        <v>0</v>
      </c>
      <c r="CS228" s="181">
        <f t="shared" ca="1" si="264"/>
        <v>0</v>
      </c>
      <c r="CT228" s="181">
        <f t="shared" ca="1" si="264"/>
        <v>0</v>
      </c>
      <c r="CU228" s="181">
        <f t="shared" ca="1" si="264"/>
        <v>0</v>
      </c>
      <c r="CV228" s="181">
        <f t="shared" ca="1" si="264"/>
        <v>0</v>
      </c>
      <c r="CW228" s="181">
        <f t="shared" ca="1" si="264"/>
        <v>0</v>
      </c>
      <c r="CX228" s="181">
        <f t="shared" ca="1" si="264"/>
        <v>0</v>
      </c>
      <c r="CY228" s="181">
        <f t="shared" ca="1" si="264"/>
        <v>0</v>
      </c>
      <c r="CZ228" s="181">
        <f t="shared" ca="1" si="264"/>
        <v>0</v>
      </c>
      <c r="DA228" s="181">
        <f t="shared" ca="1" si="264"/>
        <v>0</v>
      </c>
      <c r="DB228" s="181">
        <f t="shared" ca="1" si="264"/>
        <v>0</v>
      </c>
      <c r="DC228" s="181">
        <f t="shared" ref="DC228:DU228" ca="1" si="265">DC167+DC199+DC214</f>
        <v>0</v>
      </c>
      <c r="DD228" s="181">
        <f t="shared" ca="1" si="265"/>
        <v>0</v>
      </c>
      <c r="DE228" s="181">
        <f t="shared" ca="1" si="265"/>
        <v>0</v>
      </c>
      <c r="DF228" s="181">
        <f t="shared" ca="1" si="265"/>
        <v>0</v>
      </c>
      <c r="DG228" s="181">
        <f t="shared" ca="1" si="265"/>
        <v>0</v>
      </c>
      <c r="DH228" s="181">
        <f t="shared" ca="1" si="265"/>
        <v>0</v>
      </c>
      <c r="DI228" s="181">
        <f t="shared" ca="1" si="265"/>
        <v>0</v>
      </c>
      <c r="DJ228" s="181">
        <f t="shared" ca="1" si="265"/>
        <v>0</v>
      </c>
      <c r="DK228" s="181">
        <f t="shared" ca="1" si="265"/>
        <v>0</v>
      </c>
      <c r="DL228" s="181">
        <f t="shared" ca="1" si="265"/>
        <v>0</v>
      </c>
      <c r="DM228" s="181">
        <f t="shared" ca="1" si="265"/>
        <v>0</v>
      </c>
      <c r="DN228" s="181">
        <f t="shared" ca="1" si="265"/>
        <v>0</v>
      </c>
      <c r="DO228" s="181">
        <f t="shared" ca="1" si="265"/>
        <v>0</v>
      </c>
      <c r="DP228" s="181">
        <f t="shared" ca="1" si="265"/>
        <v>0</v>
      </c>
      <c r="DQ228" s="181">
        <f t="shared" ca="1" si="265"/>
        <v>0</v>
      </c>
      <c r="DR228" s="181">
        <f t="shared" ca="1" si="265"/>
        <v>0</v>
      </c>
      <c r="DS228" s="181">
        <f t="shared" ca="1" si="265"/>
        <v>0</v>
      </c>
      <c r="DT228" s="181">
        <f t="shared" ca="1" si="265"/>
        <v>0</v>
      </c>
      <c r="DU228" s="181">
        <f t="shared" ca="1" si="265"/>
        <v>0</v>
      </c>
    </row>
    <row r="229" spans="1:125" x14ac:dyDescent="0.3">
      <c r="D229" s="141" t="s">
        <v>412</v>
      </c>
      <c r="K229" s="181">
        <f t="shared" ref="K229:BV229" ca="1" si="266">K219+K221</f>
        <v>3370685.4315805072</v>
      </c>
      <c r="L229" s="181">
        <f t="shared" ca="1" si="266"/>
        <v>132720.7388684825</v>
      </c>
      <c r="M229" s="181">
        <f t="shared" ca="1" si="266"/>
        <v>132629.01058004494</v>
      </c>
      <c r="N229" s="181">
        <f t="shared" ca="1" si="266"/>
        <v>132536.95742058585</v>
      </c>
      <c r="O229" s="181">
        <f t="shared" ca="1" si="266"/>
        <v>132444.57823952034</v>
      </c>
      <c r="P229" s="181">
        <f t="shared" ca="1" si="266"/>
        <v>132351.87188218857</v>
      </c>
      <c r="Q229" s="181">
        <f t="shared" ca="1" si="266"/>
        <v>132258.83718984123</v>
      </c>
      <c r="R229" s="181">
        <f t="shared" ca="1" si="266"/>
        <v>132165.47299962517</v>
      </c>
      <c r="S229" s="181">
        <f t="shared" ca="1" si="266"/>
        <v>132071.77814456876</v>
      </c>
      <c r="T229" s="181">
        <f t="shared" ca="1" si="266"/>
        <v>131977.75145356735</v>
      </c>
      <c r="U229" s="181">
        <f t="shared" ca="1" si="266"/>
        <v>131883.39175136865</v>
      </c>
      <c r="V229" s="181">
        <f t="shared" ca="1" si="266"/>
        <v>131788.69785855801</v>
      </c>
      <c r="W229" s="181">
        <f t="shared" ca="1" si="266"/>
        <v>131693.66859154365</v>
      </c>
      <c r="X229" s="181">
        <f t="shared" ca="1" si="266"/>
        <v>131598.30276254195</v>
      </c>
      <c r="Y229" s="181">
        <f t="shared" ca="1" si="266"/>
        <v>131502.59917956253</v>
      </c>
      <c r="Z229" s="181">
        <f t="shared" ca="1" si="266"/>
        <v>131406.55664639338</v>
      </c>
      <c r="AA229" s="181">
        <f t="shared" ca="1" si="266"/>
        <v>131310.17396258595</v>
      </c>
      <c r="AB229" s="181">
        <f t="shared" ca="1" si="266"/>
        <v>131213.44992344003</v>
      </c>
      <c r="AC229" s="181">
        <f t="shared" ca="1" si="266"/>
        <v>130968.18049789153</v>
      </c>
      <c r="AD229" s="181">
        <f t="shared" ca="1" si="266"/>
        <v>124666.26886746426</v>
      </c>
      <c r="AE229" s="181">
        <f t="shared" ca="1" si="266"/>
        <v>118373.13073921927</v>
      </c>
      <c r="AF229" s="181">
        <f t="shared" ca="1" si="266"/>
        <v>112093.74972607386</v>
      </c>
      <c r="AG229" s="181">
        <f t="shared" ca="1" si="266"/>
        <v>105832.68125107881</v>
      </c>
      <c r="AH229" s="181">
        <f t="shared" ca="1" si="266"/>
        <v>99594.11957105725</v>
      </c>
      <c r="AI229" s="181">
        <f t="shared" ca="1" si="266"/>
        <v>93381.95240914663</v>
      </c>
      <c r="AJ229" s="181">
        <f t="shared" ca="1" si="266"/>
        <v>87199.805236674452</v>
      </c>
      <c r="AK229" s="181">
        <f t="shared" ca="1" si="266"/>
        <v>81051.076897231571</v>
      </c>
      <c r="AL229" s="181">
        <f t="shared" ca="1" si="266"/>
        <v>74938.967993109749</v>
      </c>
      <c r="AM229" s="181">
        <f t="shared" ca="1" si="266"/>
        <v>68866.503235640717</v>
      </c>
      <c r="AN229" s="181">
        <f t="shared" ca="1" si="266"/>
        <v>62836.54878226162</v>
      </c>
      <c r="AO229" s="181">
        <f t="shared" ca="1" si="266"/>
        <v>56851.825434558908</v>
      </c>
      <c r="AP229" s="181">
        <f t="shared" ca="1" si="266"/>
        <v>50914.918446250711</v>
      </c>
      <c r="AQ229" s="181">
        <f t="shared" ca="1" si="266"/>
        <v>45028.284583165849</v>
      </c>
      <c r="AR229" s="181">
        <f t="shared" ca="1" si="266"/>
        <v>39194.256985220818</v>
      </c>
      <c r="AS229" s="181">
        <f t="shared" ca="1" si="266"/>
        <v>33415.048300565315</v>
      </c>
      <c r="AT229" s="181">
        <f t="shared" ca="1" si="266"/>
        <v>27692.7524924881</v>
      </c>
      <c r="AU229" s="181">
        <f t="shared" ca="1" si="266"/>
        <v>22029.345658830982</v>
      </c>
      <c r="AV229" s="181">
        <f t="shared" ca="1" si="266"/>
        <v>16426.686150352936</v>
      </c>
      <c r="AW229" s="181">
        <f t="shared" ca="1" si="266"/>
        <v>10886.514227759633</v>
      </c>
      <c r="AX229" s="181">
        <f t="shared" ca="1" si="266"/>
        <v>5410.4514561730994</v>
      </c>
      <c r="AY229" s="181">
        <f t="shared" ca="1" si="266"/>
        <v>0</v>
      </c>
      <c r="AZ229" s="181">
        <f t="shared" ca="1" si="266"/>
        <v>0</v>
      </c>
      <c r="BA229" s="181">
        <f t="shared" ca="1" si="266"/>
        <v>0</v>
      </c>
      <c r="BB229" s="181">
        <f t="shared" ca="1" si="266"/>
        <v>0</v>
      </c>
      <c r="BC229" s="181">
        <f t="shared" ca="1" si="266"/>
        <v>0</v>
      </c>
      <c r="BD229" s="181">
        <f t="shared" ca="1" si="266"/>
        <v>0</v>
      </c>
      <c r="BE229" s="181">
        <f t="shared" ca="1" si="266"/>
        <v>0</v>
      </c>
      <c r="BF229" s="181">
        <f t="shared" ca="1" si="266"/>
        <v>0</v>
      </c>
      <c r="BG229" s="181">
        <f t="shared" ca="1" si="266"/>
        <v>0</v>
      </c>
      <c r="BH229" s="181">
        <f t="shared" ca="1" si="266"/>
        <v>0</v>
      </c>
      <c r="BI229" s="181">
        <f t="shared" ca="1" si="266"/>
        <v>0</v>
      </c>
      <c r="BJ229" s="181">
        <f t="shared" ca="1" si="266"/>
        <v>0</v>
      </c>
      <c r="BK229" s="181">
        <f t="shared" ca="1" si="266"/>
        <v>0</v>
      </c>
      <c r="BL229" s="181">
        <f t="shared" ca="1" si="266"/>
        <v>0</v>
      </c>
      <c r="BM229" s="181">
        <f t="shared" ca="1" si="266"/>
        <v>0</v>
      </c>
      <c r="BN229" s="181">
        <f t="shared" ca="1" si="266"/>
        <v>0</v>
      </c>
      <c r="BO229" s="181">
        <f t="shared" ca="1" si="266"/>
        <v>0</v>
      </c>
      <c r="BP229" s="181">
        <f t="shared" ca="1" si="266"/>
        <v>0</v>
      </c>
      <c r="BQ229" s="181">
        <f t="shared" ca="1" si="266"/>
        <v>0</v>
      </c>
      <c r="BR229" s="181">
        <f t="shared" ca="1" si="266"/>
        <v>0</v>
      </c>
      <c r="BS229" s="181">
        <f t="shared" ca="1" si="266"/>
        <v>0</v>
      </c>
      <c r="BT229" s="181">
        <f t="shared" ca="1" si="266"/>
        <v>0</v>
      </c>
      <c r="BU229" s="181">
        <f t="shared" ca="1" si="266"/>
        <v>0</v>
      </c>
      <c r="BV229" s="181">
        <f t="shared" ca="1" si="266"/>
        <v>0</v>
      </c>
      <c r="BW229" s="181">
        <f t="shared" ref="BW229:DU229" ca="1" si="267">BW219+BW221</f>
        <v>0</v>
      </c>
      <c r="BX229" s="181">
        <f t="shared" ca="1" si="267"/>
        <v>0</v>
      </c>
      <c r="BY229" s="181">
        <f t="shared" ca="1" si="267"/>
        <v>0</v>
      </c>
      <c r="BZ229" s="181">
        <f t="shared" ca="1" si="267"/>
        <v>0</v>
      </c>
      <c r="CA229" s="181">
        <f t="shared" ca="1" si="267"/>
        <v>0</v>
      </c>
      <c r="CB229" s="181">
        <f t="shared" ca="1" si="267"/>
        <v>0</v>
      </c>
      <c r="CC229" s="181">
        <f t="shared" ca="1" si="267"/>
        <v>0</v>
      </c>
      <c r="CD229" s="181">
        <f t="shared" ca="1" si="267"/>
        <v>0</v>
      </c>
      <c r="CE229" s="181">
        <f t="shared" ca="1" si="267"/>
        <v>0</v>
      </c>
      <c r="CF229" s="181">
        <f t="shared" ca="1" si="267"/>
        <v>0</v>
      </c>
      <c r="CG229" s="181">
        <f t="shared" ca="1" si="267"/>
        <v>0</v>
      </c>
      <c r="CH229" s="181">
        <f t="shared" ca="1" si="267"/>
        <v>0</v>
      </c>
      <c r="CI229" s="181">
        <f t="shared" ca="1" si="267"/>
        <v>0</v>
      </c>
      <c r="CJ229" s="181">
        <f t="shared" ca="1" si="267"/>
        <v>0</v>
      </c>
      <c r="CK229" s="181">
        <f t="shared" ca="1" si="267"/>
        <v>0</v>
      </c>
      <c r="CL229" s="181">
        <f t="shared" ca="1" si="267"/>
        <v>0</v>
      </c>
      <c r="CM229" s="181">
        <f t="shared" ca="1" si="267"/>
        <v>0</v>
      </c>
      <c r="CN229" s="181">
        <f t="shared" ca="1" si="267"/>
        <v>0</v>
      </c>
      <c r="CO229" s="181">
        <f t="shared" ca="1" si="267"/>
        <v>0</v>
      </c>
      <c r="CP229" s="181">
        <f t="shared" ca="1" si="267"/>
        <v>0</v>
      </c>
      <c r="CQ229" s="181">
        <f t="shared" ca="1" si="267"/>
        <v>0</v>
      </c>
      <c r="CR229" s="181">
        <f t="shared" ca="1" si="267"/>
        <v>0</v>
      </c>
      <c r="CS229" s="181">
        <f t="shared" ca="1" si="267"/>
        <v>0</v>
      </c>
      <c r="CT229" s="181">
        <f t="shared" ca="1" si="267"/>
        <v>0</v>
      </c>
      <c r="CU229" s="181">
        <f t="shared" ca="1" si="267"/>
        <v>0</v>
      </c>
      <c r="CV229" s="181">
        <f t="shared" ca="1" si="267"/>
        <v>0</v>
      </c>
      <c r="CW229" s="181">
        <f t="shared" ca="1" si="267"/>
        <v>0</v>
      </c>
      <c r="CX229" s="181">
        <f t="shared" ca="1" si="267"/>
        <v>0</v>
      </c>
      <c r="CY229" s="181">
        <f t="shared" ca="1" si="267"/>
        <v>0</v>
      </c>
      <c r="CZ229" s="181">
        <f t="shared" ca="1" si="267"/>
        <v>0</v>
      </c>
      <c r="DA229" s="181">
        <f t="shared" ca="1" si="267"/>
        <v>0</v>
      </c>
      <c r="DB229" s="181">
        <f t="shared" ca="1" si="267"/>
        <v>0</v>
      </c>
      <c r="DC229" s="181">
        <f t="shared" ca="1" si="267"/>
        <v>0</v>
      </c>
      <c r="DD229" s="181">
        <f t="shared" ca="1" si="267"/>
        <v>0</v>
      </c>
      <c r="DE229" s="181">
        <f t="shared" ca="1" si="267"/>
        <v>0</v>
      </c>
      <c r="DF229" s="181">
        <f t="shared" ca="1" si="267"/>
        <v>0</v>
      </c>
      <c r="DG229" s="181">
        <f t="shared" ca="1" si="267"/>
        <v>0</v>
      </c>
      <c r="DH229" s="181">
        <f t="shared" ca="1" si="267"/>
        <v>0</v>
      </c>
      <c r="DI229" s="181">
        <f t="shared" ca="1" si="267"/>
        <v>0</v>
      </c>
      <c r="DJ229" s="181">
        <f t="shared" ca="1" si="267"/>
        <v>0</v>
      </c>
      <c r="DK229" s="181">
        <f t="shared" ca="1" si="267"/>
        <v>0</v>
      </c>
      <c r="DL229" s="181">
        <f t="shared" ca="1" si="267"/>
        <v>0</v>
      </c>
      <c r="DM229" s="181">
        <f t="shared" ca="1" si="267"/>
        <v>0</v>
      </c>
      <c r="DN229" s="181">
        <f t="shared" ca="1" si="267"/>
        <v>0</v>
      </c>
      <c r="DO229" s="181">
        <f t="shared" ca="1" si="267"/>
        <v>0</v>
      </c>
      <c r="DP229" s="181">
        <f t="shared" ca="1" si="267"/>
        <v>0</v>
      </c>
      <c r="DQ229" s="181">
        <f t="shared" ca="1" si="267"/>
        <v>0</v>
      </c>
      <c r="DR229" s="181">
        <f t="shared" ca="1" si="267"/>
        <v>0</v>
      </c>
      <c r="DS229" s="181">
        <f t="shared" ca="1" si="267"/>
        <v>0</v>
      </c>
      <c r="DT229" s="181">
        <f t="shared" ca="1" si="267"/>
        <v>0</v>
      </c>
      <c r="DU229" s="181">
        <f t="shared" ca="1" si="267"/>
        <v>0</v>
      </c>
    </row>
    <row r="230" spans="1:125" x14ac:dyDescent="0.3">
      <c r="K230" s="68"/>
      <c r="L230" s="68"/>
      <c r="M230" s="68"/>
      <c r="N230" s="68"/>
      <c r="O230" s="68"/>
      <c r="P230" s="68"/>
      <c r="Q230" s="68"/>
      <c r="R230" s="68"/>
      <c r="S230" s="68"/>
      <c r="T230" s="68"/>
      <c r="U230" s="68"/>
      <c r="V230" s="68"/>
      <c r="W230" s="68"/>
      <c r="X230" s="68"/>
      <c r="Y230" s="68"/>
      <c r="Z230" s="68"/>
      <c r="AA230" s="68"/>
      <c r="AB230" s="68"/>
      <c r="AC230" s="68"/>
      <c r="AD230" s="68"/>
      <c r="AE230" s="68"/>
      <c r="AF230" s="68"/>
      <c r="AG230" s="68"/>
      <c r="AH230" s="68"/>
      <c r="AI230" s="68"/>
      <c r="AJ230" s="68"/>
      <c r="AK230" s="68"/>
      <c r="AL230" s="68"/>
      <c r="AM230" s="68"/>
      <c r="AN230" s="68"/>
      <c r="AO230" s="68"/>
      <c r="AP230" s="68"/>
      <c r="AQ230" s="68"/>
      <c r="AR230" s="68"/>
      <c r="AS230" s="68"/>
      <c r="AT230" s="68"/>
      <c r="AU230" s="68"/>
      <c r="AV230" s="68"/>
      <c r="AW230" s="68"/>
      <c r="AX230" s="68"/>
      <c r="AZ230" s="68"/>
      <c r="BA230" s="68"/>
      <c r="BB230" s="68"/>
      <c r="BC230" s="68"/>
      <c r="BD230" s="68"/>
      <c r="BE230" s="68"/>
      <c r="BF230" s="68"/>
      <c r="BG230" s="68"/>
      <c r="BH230" s="68"/>
      <c r="BI230" s="68"/>
      <c r="BJ230" s="68"/>
      <c r="BK230" s="68"/>
      <c r="BL230" s="68"/>
      <c r="BM230" s="68"/>
      <c r="BN230" s="68"/>
      <c r="BO230" s="68"/>
      <c r="BP230" s="68"/>
      <c r="BQ230" s="68"/>
      <c r="BR230" s="68"/>
      <c r="BS230" s="68"/>
      <c r="BT230" s="68"/>
      <c r="BU230" s="68"/>
      <c r="BV230" s="68"/>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68"/>
      <c r="DA230" s="68"/>
      <c r="DB230" s="68"/>
      <c r="DC230" s="68"/>
      <c r="DD230" s="68"/>
      <c r="DE230" s="68"/>
      <c r="DF230" s="68"/>
      <c r="DG230" s="68"/>
      <c r="DH230" s="68"/>
      <c r="DI230" s="68"/>
      <c r="DJ230" s="68"/>
      <c r="DK230" s="68"/>
      <c r="DL230" s="68"/>
      <c r="DM230" s="68"/>
      <c r="DN230" s="68"/>
      <c r="DO230" s="68"/>
      <c r="DP230" s="68"/>
      <c r="DQ230" s="68"/>
      <c r="DR230" s="68"/>
      <c r="DS230" s="68"/>
      <c r="DT230" s="68"/>
      <c r="DU230" s="68"/>
    </row>
    <row r="231" spans="1:125" s="128" customFormat="1" x14ac:dyDescent="0.3">
      <c r="A231" s="133" t="s">
        <v>413</v>
      </c>
      <c r="AY231" s="198"/>
    </row>
    <row r="232" spans="1:125" x14ac:dyDescent="0.3">
      <c r="F232" s="42"/>
      <c r="K232" s="68"/>
      <c r="L232" s="68"/>
      <c r="M232" s="68"/>
      <c r="N232" s="68"/>
      <c r="O232" s="68"/>
      <c r="P232" s="68"/>
      <c r="Q232" s="68"/>
      <c r="R232" s="68"/>
      <c r="S232" s="68"/>
      <c r="T232" s="68"/>
      <c r="U232" s="68"/>
      <c r="V232" s="68"/>
      <c r="W232" s="68"/>
      <c r="X232" s="68"/>
      <c r="Y232" s="68"/>
      <c r="Z232" s="68"/>
      <c r="AA232" s="68"/>
      <c r="AB232" s="68"/>
      <c r="AC232" s="68"/>
      <c r="AD232" s="68"/>
      <c r="AE232" s="68"/>
      <c r="AF232" s="68"/>
      <c r="AG232" s="68"/>
      <c r="AH232" s="68"/>
      <c r="AI232" s="68"/>
      <c r="AJ232" s="68"/>
      <c r="AK232" s="68"/>
      <c r="AL232" s="68"/>
      <c r="AM232" s="68"/>
      <c r="AN232" s="68"/>
      <c r="AO232" s="68"/>
      <c r="AP232" s="68"/>
      <c r="AQ232" s="68"/>
      <c r="AR232" s="68"/>
      <c r="AS232" s="68"/>
      <c r="AT232" s="68"/>
      <c r="AU232" s="68"/>
      <c r="AV232" s="68"/>
      <c r="AW232" s="68"/>
      <c r="AX232" s="68"/>
      <c r="AZ232" s="68"/>
      <c r="BA232" s="68"/>
      <c r="BB232" s="68"/>
      <c r="BC232" s="68"/>
      <c r="BD232" s="68"/>
      <c r="BE232" s="68"/>
      <c r="BF232" s="68"/>
      <c r="BG232" s="68"/>
      <c r="BH232" s="68"/>
      <c r="BI232" s="68"/>
      <c r="BJ232" s="68"/>
      <c r="BK232" s="68"/>
      <c r="BL232" s="68"/>
      <c r="BM232" s="68"/>
      <c r="BN232" s="68"/>
      <c r="BO232" s="68"/>
      <c r="BP232" s="68"/>
      <c r="BQ232" s="68"/>
      <c r="BR232" s="68"/>
      <c r="BS232" s="68"/>
      <c r="BT232" s="68"/>
      <c r="BU232" s="68"/>
      <c r="BV232" s="68"/>
      <c r="BW232" s="68"/>
      <c r="BX232" s="68"/>
      <c r="BY232" s="68"/>
      <c r="BZ232" s="68"/>
      <c r="CA232" s="68"/>
      <c r="CB232" s="68"/>
      <c r="CC232" s="68"/>
      <c r="CD232" s="68"/>
      <c r="CE232" s="68"/>
      <c r="CF232" s="68"/>
      <c r="CG232" s="68"/>
      <c r="CH232" s="68"/>
      <c r="CI232" s="68"/>
      <c r="CJ232" s="68"/>
      <c r="CK232" s="68"/>
      <c r="CL232" s="68"/>
      <c r="CM232" s="68"/>
      <c r="CN232" s="68"/>
      <c r="CO232" s="68"/>
      <c r="CP232" s="68"/>
      <c r="CQ232" s="68"/>
      <c r="CR232" s="68"/>
      <c r="CS232" s="68"/>
      <c r="CT232" s="68"/>
      <c r="CU232" s="68"/>
      <c r="CV232" s="68"/>
      <c r="CW232" s="68"/>
      <c r="CX232" s="68"/>
      <c r="CY232" s="68"/>
      <c r="CZ232" s="68"/>
      <c r="DA232" s="68"/>
      <c r="DB232" s="68"/>
      <c r="DC232" s="68"/>
      <c r="DD232" s="68"/>
      <c r="DE232" s="68"/>
      <c r="DF232" s="68"/>
      <c r="DG232" s="68"/>
      <c r="DH232" s="68"/>
      <c r="DI232" s="68"/>
      <c r="DJ232" s="68"/>
      <c r="DK232" s="68"/>
      <c r="DL232" s="68"/>
      <c r="DM232" s="68"/>
      <c r="DN232" s="68"/>
      <c r="DO232" s="68"/>
      <c r="DP232" s="68"/>
      <c r="DQ232" s="68"/>
      <c r="DR232" s="68"/>
      <c r="DS232" s="68"/>
      <c r="DT232" s="68"/>
      <c r="DU232" s="68"/>
    </row>
    <row r="233" spans="1:125" x14ac:dyDescent="0.3">
      <c r="D233" s="141" t="s">
        <v>414</v>
      </c>
      <c r="E233" s="127" t="s">
        <v>817</v>
      </c>
      <c r="F233" s="177">
        <f>'Finance and Value Assumptions'!F79</f>
        <v>48458</v>
      </c>
      <c r="G233" s="138" t="b">
        <f>'Finance and Value Assumptions'!F78</f>
        <v>0</v>
      </c>
      <c r="K233" s="68" t="b">
        <f t="shared" ref="K233:AP233" si="268">AND(K6=$F$233,$G$233)</f>
        <v>0</v>
      </c>
      <c r="L233" s="68" t="b">
        <f t="shared" si="268"/>
        <v>0</v>
      </c>
      <c r="M233" s="68" t="b">
        <f t="shared" si="268"/>
        <v>0</v>
      </c>
      <c r="N233" s="68" t="b">
        <f t="shared" si="268"/>
        <v>0</v>
      </c>
      <c r="O233" s="68" t="b">
        <f t="shared" si="268"/>
        <v>0</v>
      </c>
      <c r="P233" s="68" t="b">
        <f t="shared" si="268"/>
        <v>0</v>
      </c>
      <c r="Q233" s="68" t="b">
        <f t="shared" si="268"/>
        <v>0</v>
      </c>
      <c r="R233" s="68" t="b">
        <f t="shared" si="268"/>
        <v>0</v>
      </c>
      <c r="S233" s="68" t="b">
        <f t="shared" si="268"/>
        <v>0</v>
      </c>
      <c r="T233" s="68" t="b">
        <f t="shared" si="268"/>
        <v>0</v>
      </c>
      <c r="U233" s="68" t="b">
        <f t="shared" si="268"/>
        <v>0</v>
      </c>
      <c r="V233" s="68" t="b">
        <f t="shared" si="268"/>
        <v>0</v>
      </c>
      <c r="W233" s="68" t="b">
        <f t="shared" si="268"/>
        <v>0</v>
      </c>
      <c r="X233" s="68" t="b">
        <f t="shared" si="268"/>
        <v>0</v>
      </c>
      <c r="Y233" s="68" t="b">
        <f t="shared" si="268"/>
        <v>0</v>
      </c>
      <c r="Z233" s="68" t="b">
        <f t="shared" si="268"/>
        <v>0</v>
      </c>
      <c r="AA233" s="68" t="b">
        <f t="shared" si="268"/>
        <v>0</v>
      </c>
      <c r="AB233" s="68" t="b">
        <f t="shared" si="268"/>
        <v>0</v>
      </c>
      <c r="AC233" s="68" t="b">
        <f t="shared" si="268"/>
        <v>0</v>
      </c>
      <c r="AD233" s="68" t="b">
        <f t="shared" si="268"/>
        <v>0</v>
      </c>
      <c r="AE233" s="68" t="b">
        <f t="shared" si="268"/>
        <v>0</v>
      </c>
      <c r="AF233" s="68" t="b">
        <f t="shared" si="268"/>
        <v>0</v>
      </c>
      <c r="AG233" s="68" t="b">
        <f t="shared" si="268"/>
        <v>0</v>
      </c>
      <c r="AH233" s="68" t="b">
        <f t="shared" si="268"/>
        <v>0</v>
      </c>
      <c r="AI233" s="68" t="b">
        <f t="shared" si="268"/>
        <v>0</v>
      </c>
      <c r="AJ233" s="68" t="b">
        <f t="shared" si="268"/>
        <v>0</v>
      </c>
      <c r="AK233" s="68" t="b">
        <f t="shared" si="268"/>
        <v>0</v>
      </c>
      <c r="AL233" s="68" t="b">
        <f t="shared" si="268"/>
        <v>0</v>
      </c>
      <c r="AM233" s="68" t="b">
        <f t="shared" si="268"/>
        <v>0</v>
      </c>
      <c r="AN233" s="68" t="b">
        <f t="shared" si="268"/>
        <v>0</v>
      </c>
      <c r="AO233" s="68" t="b">
        <f t="shared" si="268"/>
        <v>0</v>
      </c>
      <c r="AP233" s="68" t="b">
        <f t="shared" si="268"/>
        <v>0</v>
      </c>
      <c r="AQ233" s="68" t="b">
        <f t="shared" ref="AQ233:BV233" si="269">AND(AQ6=$F$233,$G$233)</f>
        <v>0</v>
      </c>
      <c r="AR233" s="68" t="b">
        <f t="shared" si="269"/>
        <v>0</v>
      </c>
      <c r="AS233" s="68" t="b">
        <f t="shared" si="269"/>
        <v>0</v>
      </c>
      <c r="AT233" s="68" t="b">
        <f t="shared" si="269"/>
        <v>0</v>
      </c>
      <c r="AU233" s="68" t="b">
        <f t="shared" si="269"/>
        <v>0</v>
      </c>
      <c r="AV233" s="68" t="b">
        <f t="shared" si="269"/>
        <v>0</v>
      </c>
      <c r="AW233" s="68" t="b">
        <f t="shared" si="269"/>
        <v>0</v>
      </c>
      <c r="AX233" s="68" t="b">
        <f t="shared" si="269"/>
        <v>0</v>
      </c>
      <c r="AY233" s="198" t="b">
        <f t="shared" si="269"/>
        <v>0</v>
      </c>
      <c r="AZ233" s="68" t="b">
        <f t="shared" si="269"/>
        <v>0</v>
      </c>
      <c r="BA233" s="68" t="b">
        <f t="shared" si="269"/>
        <v>0</v>
      </c>
      <c r="BB233" s="68" t="b">
        <f t="shared" si="269"/>
        <v>0</v>
      </c>
      <c r="BC233" s="68" t="b">
        <f t="shared" si="269"/>
        <v>0</v>
      </c>
      <c r="BD233" s="68" t="b">
        <f t="shared" si="269"/>
        <v>0</v>
      </c>
      <c r="BE233" s="68" t="b">
        <f t="shared" si="269"/>
        <v>0</v>
      </c>
      <c r="BF233" s="68" t="b">
        <f t="shared" si="269"/>
        <v>0</v>
      </c>
      <c r="BG233" s="68" t="b">
        <f t="shared" si="269"/>
        <v>0</v>
      </c>
      <c r="BH233" s="68" t="b">
        <f t="shared" si="269"/>
        <v>0</v>
      </c>
      <c r="BI233" s="68" t="b">
        <f t="shared" si="269"/>
        <v>0</v>
      </c>
      <c r="BJ233" s="68" t="b">
        <f t="shared" si="269"/>
        <v>0</v>
      </c>
      <c r="BK233" s="68" t="b">
        <f t="shared" si="269"/>
        <v>0</v>
      </c>
      <c r="BL233" s="68" t="b">
        <f t="shared" si="269"/>
        <v>0</v>
      </c>
      <c r="BM233" s="68" t="b">
        <f t="shared" si="269"/>
        <v>0</v>
      </c>
      <c r="BN233" s="68" t="b">
        <f t="shared" si="269"/>
        <v>0</v>
      </c>
      <c r="BO233" s="68" t="b">
        <f t="shared" si="269"/>
        <v>0</v>
      </c>
      <c r="BP233" s="68" t="b">
        <f t="shared" si="269"/>
        <v>0</v>
      </c>
      <c r="BQ233" s="68" t="b">
        <f t="shared" si="269"/>
        <v>0</v>
      </c>
      <c r="BR233" s="68" t="b">
        <f t="shared" si="269"/>
        <v>0</v>
      </c>
      <c r="BS233" s="68" t="b">
        <f t="shared" si="269"/>
        <v>0</v>
      </c>
      <c r="BT233" s="68" t="b">
        <f t="shared" si="269"/>
        <v>0</v>
      </c>
      <c r="BU233" s="68" t="b">
        <f t="shared" si="269"/>
        <v>0</v>
      </c>
      <c r="BV233" s="68" t="b">
        <f t="shared" si="269"/>
        <v>0</v>
      </c>
      <c r="BW233" s="68" t="b">
        <f t="shared" ref="BW233:DB233" si="270">AND(BW6=$F$233,$G$233)</f>
        <v>0</v>
      </c>
      <c r="BX233" s="68" t="b">
        <f t="shared" si="270"/>
        <v>0</v>
      </c>
      <c r="BY233" s="68" t="b">
        <f t="shared" si="270"/>
        <v>0</v>
      </c>
      <c r="BZ233" s="68" t="b">
        <f t="shared" si="270"/>
        <v>0</v>
      </c>
      <c r="CA233" s="68" t="b">
        <f t="shared" si="270"/>
        <v>0</v>
      </c>
      <c r="CB233" s="68" t="b">
        <f t="shared" si="270"/>
        <v>0</v>
      </c>
      <c r="CC233" s="68" t="b">
        <f t="shared" si="270"/>
        <v>0</v>
      </c>
      <c r="CD233" s="68" t="b">
        <f t="shared" si="270"/>
        <v>0</v>
      </c>
      <c r="CE233" s="68" t="b">
        <f t="shared" si="270"/>
        <v>0</v>
      </c>
      <c r="CF233" s="68" t="b">
        <f t="shared" si="270"/>
        <v>0</v>
      </c>
      <c r="CG233" s="68" t="b">
        <f t="shared" si="270"/>
        <v>0</v>
      </c>
      <c r="CH233" s="68" t="b">
        <f t="shared" si="270"/>
        <v>0</v>
      </c>
      <c r="CI233" s="68" t="b">
        <f t="shared" si="270"/>
        <v>0</v>
      </c>
      <c r="CJ233" s="68" t="b">
        <f t="shared" si="270"/>
        <v>0</v>
      </c>
      <c r="CK233" s="68" t="b">
        <f t="shared" si="270"/>
        <v>0</v>
      </c>
      <c r="CL233" s="68" t="b">
        <f t="shared" si="270"/>
        <v>0</v>
      </c>
      <c r="CM233" s="68" t="b">
        <f t="shared" si="270"/>
        <v>0</v>
      </c>
      <c r="CN233" s="68" t="b">
        <f t="shared" si="270"/>
        <v>0</v>
      </c>
      <c r="CO233" s="68" t="b">
        <f t="shared" si="270"/>
        <v>0</v>
      </c>
      <c r="CP233" s="68" t="b">
        <f t="shared" si="270"/>
        <v>0</v>
      </c>
      <c r="CQ233" s="68" t="b">
        <f t="shared" si="270"/>
        <v>0</v>
      </c>
      <c r="CR233" s="68" t="b">
        <f t="shared" si="270"/>
        <v>0</v>
      </c>
      <c r="CS233" s="68" t="b">
        <f t="shared" si="270"/>
        <v>0</v>
      </c>
      <c r="CT233" s="68" t="b">
        <f t="shared" si="270"/>
        <v>0</v>
      </c>
      <c r="CU233" s="68" t="b">
        <f t="shared" si="270"/>
        <v>0</v>
      </c>
      <c r="CV233" s="68" t="b">
        <f t="shared" si="270"/>
        <v>0</v>
      </c>
      <c r="CW233" s="68" t="b">
        <f t="shared" si="270"/>
        <v>0</v>
      </c>
      <c r="CX233" s="68" t="b">
        <f t="shared" si="270"/>
        <v>0</v>
      </c>
      <c r="CY233" s="68" t="b">
        <f t="shared" si="270"/>
        <v>0</v>
      </c>
      <c r="CZ233" s="68" t="b">
        <f t="shared" si="270"/>
        <v>0</v>
      </c>
      <c r="DA233" s="68" t="b">
        <f t="shared" si="270"/>
        <v>0</v>
      </c>
      <c r="DB233" s="68" t="b">
        <f t="shared" si="270"/>
        <v>0</v>
      </c>
      <c r="DC233" s="68" t="b">
        <f t="shared" ref="DC233:DU233" si="271">AND(DC6=$F$233,$G$233)</f>
        <v>0</v>
      </c>
      <c r="DD233" s="68" t="b">
        <f t="shared" si="271"/>
        <v>0</v>
      </c>
      <c r="DE233" s="68" t="b">
        <f t="shared" si="271"/>
        <v>0</v>
      </c>
      <c r="DF233" s="68" t="b">
        <f t="shared" si="271"/>
        <v>0</v>
      </c>
      <c r="DG233" s="68" t="b">
        <f t="shared" si="271"/>
        <v>0</v>
      </c>
      <c r="DH233" s="68" t="b">
        <f t="shared" si="271"/>
        <v>0</v>
      </c>
      <c r="DI233" s="68" t="b">
        <f t="shared" si="271"/>
        <v>0</v>
      </c>
      <c r="DJ233" s="68" t="b">
        <f t="shared" si="271"/>
        <v>0</v>
      </c>
      <c r="DK233" s="68" t="b">
        <f t="shared" si="271"/>
        <v>0</v>
      </c>
      <c r="DL233" s="68" t="b">
        <f t="shared" si="271"/>
        <v>0</v>
      </c>
      <c r="DM233" s="68" t="b">
        <f t="shared" si="271"/>
        <v>0</v>
      </c>
      <c r="DN233" s="68" t="b">
        <f t="shared" si="271"/>
        <v>0</v>
      </c>
      <c r="DO233" s="68" t="b">
        <f t="shared" si="271"/>
        <v>0</v>
      </c>
      <c r="DP233" s="68" t="b">
        <f t="shared" si="271"/>
        <v>0</v>
      </c>
      <c r="DQ233" s="68" t="b">
        <f t="shared" si="271"/>
        <v>0</v>
      </c>
      <c r="DR233" s="68" t="b">
        <f t="shared" si="271"/>
        <v>0</v>
      </c>
      <c r="DS233" s="68" t="b">
        <f t="shared" si="271"/>
        <v>0</v>
      </c>
      <c r="DT233" s="68" t="b">
        <f t="shared" si="271"/>
        <v>0</v>
      </c>
      <c r="DU233" s="68" t="b">
        <f t="shared" si="271"/>
        <v>0</v>
      </c>
    </row>
    <row r="234" spans="1:125" x14ac:dyDescent="0.3">
      <c r="D234" s="141" t="s">
        <v>415</v>
      </c>
      <c r="F234" s="177">
        <f>'Finance and Value Assumptions'!F79</f>
        <v>48458</v>
      </c>
      <c r="G234" s="177">
        <f>'Finance and Value Assumptions'!F84</f>
        <v>51745</v>
      </c>
      <c r="K234" s="68" t="b">
        <f t="shared" ref="K234:AP234" si="272">AND(K6&gt;$F$234,K6&lt;$G$234,$G$233)</f>
        <v>0</v>
      </c>
      <c r="L234" s="68" t="b">
        <f t="shared" si="272"/>
        <v>0</v>
      </c>
      <c r="M234" s="68" t="b">
        <f t="shared" si="272"/>
        <v>0</v>
      </c>
      <c r="N234" s="68" t="b">
        <f t="shared" si="272"/>
        <v>0</v>
      </c>
      <c r="O234" s="68" t="b">
        <f t="shared" si="272"/>
        <v>0</v>
      </c>
      <c r="P234" s="68" t="b">
        <f t="shared" si="272"/>
        <v>0</v>
      </c>
      <c r="Q234" s="68" t="b">
        <f t="shared" si="272"/>
        <v>0</v>
      </c>
      <c r="R234" s="68" t="b">
        <f t="shared" si="272"/>
        <v>0</v>
      </c>
      <c r="S234" s="68" t="b">
        <f t="shared" si="272"/>
        <v>0</v>
      </c>
      <c r="T234" s="68" t="b">
        <f t="shared" si="272"/>
        <v>0</v>
      </c>
      <c r="U234" s="68" t="b">
        <f t="shared" si="272"/>
        <v>0</v>
      </c>
      <c r="V234" s="68" t="b">
        <f t="shared" si="272"/>
        <v>0</v>
      </c>
      <c r="W234" s="68" t="b">
        <f t="shared" si="272"/>
        <v>0</v>
      </c>
      <c r="X234" s="68" t="b">
        <f t="shared" si="272"/>
        <v>0</v>
      </c>
      <c r="Y234" s="68" t="b">
        <f t="shared" si="272"/>
        <v>0</v>
      </c>
      <c r="Z234" s="68" t="b">
        <f t="shared" si="272"/>
        <v>0</v>
      </c>
      <c r="AA234" s="68" t="b">
        <f t="shared" si="272"/>
        <v>0</v>
      </c>
      <c r="AB234" s="68" t="b">
        <f t="shared" si="272"/>
        <v>0</v>
      </c>
      <c r="AC234" s="68" t="b">
        <f t="shared" si="272"/>
        <v>0</v>
      </c>
      <c r="AD234" s="68" t="b">
        <f t="shared" si="272"/>
        <v>0</v>
      </c>
      <c r="AE234" s="68" t="b">
        <f t="shared" si="272"/>
        <v>0</v>
      </c>
      <c r="AF234" s="68" t="b">
        <f t="shared" si="272"/>
        <v>0</v>
      </c>
      <c r="AG234" s="68" t="b">
        <f t="shared" si="272"/>
        <v>0</v>
      </c>
      <c r="AH234" s="68" t="b">
        <f t="shared" si="272"/>
        <v>0</v>
      </c>
      <c r="AI234" s="68" t="b">
        <f t="shared" si="272"/>
        <v>0</v>
      </c>
      <c r="AJ234" s="68" t="b">
        <f t="shared" si="272"/>
        <v>0</v>
      </c>
      <c r="AK234" s="68" t="b">
        <f t="shared" si="272"/>
        <v>0</v>
      </c>
      <c r="AL234" s="68" t="b">
        <f t="shared" si="272"/>
        <v>0</v>
      </c>
      <c r="AM234" s="68" t="b">
        <f t="shared" si="272"/>
        <v>0</v>
      </c>
      <c r="AN234" s="68" t="b">
        <f t="shared" si="272"/>
        <v>0</v>
      </c>
      <c r="AO234" s="68" t="b">
        <f t="shared" si="272"/>
        <v>0</v>
      </c>
      <c r="AP234" s="68" t="b">
        <f t="shared" si="272"/>
        <v>0</v>
      </c>
      <c r="AQ234" s="68" t="b">
        <f t="shared" ref="AQ234:BV234" si="273">AND(AQ6&gt;$F$234,AQ6&lt;$G$234,$G$233)</f>
        <v>0</v>
      </c>
      <c r="AR234" s="68" t="b">
        <f t="shared" si="273"/>
        <v>0</v>
      </c>
      <c r="AS234" s="68" t="b">
        <f t="shared" si="273"/>
        <v>0</v>
      </c>
      <c r="AT234" s="68" t="b">
        <f t="shared" si="273"/>
        <v>0</v>
      </c>
      <c r="AU234" s="68" t="b">
        <f t="shared" si="273"/>
        <v>0</v>
      </c>
      <c r="AV234" s="68" t="b">
        <f t="shared" si="273"/>
        <v>0</v>
      </c>
      <c r="AW234" s="68" t="b">
        <f t="shared" si="273"/>
        <v>0</v>
      </c>
      <c r="AX234" s="68" t="b">
        <f t="shared" si="273"/>
        <v>0</v>
      </c>
      <c r="AY234" s="198" t="b">
        <f t="shared" si="273"/>
        <v>0</v>
      </c>
      <c r="AZ234" s="68" t="b">
        <f t="shared" si="273"/>
        <v>0</v>
      </c>
      <c r="BA234" s="68" t="b">
        <f t="shared" si="273"/>
        <v>0</v>
      </c>
      <c r="BB234" s="68" t="b">
        <f t="shared" si="273"/>
        <v>0</v>
      </c>
      <c r="BC234" s="68" t="b">
        <f t="shared" si="273"/>
        <v>0</v>
      </c>
      <c r="BD234" s="68" t="b">
        <f t="shared" si="273"/>
        <v>0</v>
      </c>
      <c r="BE234" s="68" t="b">
        <f t="shared" si="273"/>
        <v>0</v>
      </c>
      <c r="BF234" s="68" t="b">
        <f t="shared" si="273"/>
        <v>0</v>
      </c>
      <c r="BG234" s="68" t="b">
        <f t="shared" si="273"/>
        <v>0</v>
      </c>
      <c r="BH234" s="68" t="b">
        <f t="shared" si="273"/>
        <v>0</v>
      </c>
      <c r="BI234" s="68" t="b">
        <f t="shared" si="273"/>
        <v>0</v>
      </c>
      <c r="BJ234" s="68" t="b">
        <f t="shared" si="273"/>
        <v>0</v>
      </c>
      <c r="BK234" s="68" t="b">
        <f t="shared" si="273"/>
        <v>0</v>
      </c>
      <c r="BL234" s="68" t="b">
        <f t="shared" si="273"/>
        <v>0</v>
      </c>
      <c r="BM234" s="68" t="b">
        <f t="shared" si="273"/>
        <v>0</v>
      </c>
      <c r="BN234" s="68" t="b">
        <f t="shared" si="273"/>
        <v>0</v>
      </c>
      <c r="BO234" s="68" t="b">
        <f t="shared" si="273"/>
        <v>0</v>
      </c>
      <c r="BP234" s="68" t="b">
        <f t="shared" si="273"/>
        <v>0</v>
      </c>
      <c r="BQ234" s="68" t="b">
        <f t="shared" si="273"/>
        <v>0</v>
      </c>
      <c r="BR234" s="68" t="b">
        <f t="shared" si="273"/>
        <v>0</v>
      </c>
      <c r="BS234" s="68" t="b">
        <f t="shared" si="273"/>
        <v>0</v>
      </c>
      <c r="BT234" s="68" t="b">
        <f t="shared" si="273"/>
        <v>0</v>
      </c>
      <c r="BU234" s="68" t="b">
        <f t="shared" si="273"/>
        <v>0</v>
      </c>
      <c r="BV234" s="68" t="b">
        <f t="shared" si="273"/>
        <v>0</v>
      </c>
      <c r="BW234" s="68" t="b">
        <f t="shared" ref="BW234:DB234" si="274">AND(BW6&gt;$F$234,BW6&lt;$G$234,$G$233)</f>
        <v>0</v>
      </c>
      <c r="BX234" s="68" t="b">
        <f t="shared" si="274"/>
        <v>0</v>
      </c>
      <c r="BY234" s="68" t="b">
        <f t="shared" si="274"/>
        <v>0</v>
      </c>
      <c r="BZ234" s="68" t="b">
        <f t="shared" si="274"/>
        <v>0</v>
      </c>
      <c r="CA234" s="68" t="b">
        <f t="shared" si="274"/>
        <v>0</v>
      </c>
      <c r="CB234" s="68" t="b">
        <f t="shared" si="274"/>
        <v>0</v>
      </c>
      <c r="CC234" s="68" t="b">
        <f t="shared" si="274"/>
        <v>0</v>
      </c>
      <c r="CD234" s="68" t="b">
        <f t="shared" si="274"/>
        <v>0</v>
      </c>
      <c r="CE234" s="68" t="b">
        <f t="shared" si="274"/>
        <v>0</v>
      </c>
      <c r="CF234" s="68" t="b">
        <f t="shared" si="274"/>
        <v>0</v>
      </c>
      <c r="CG234" s="68" t="b">
        <f t="shared" si="274"/>
        <v>0</v>
      </c>
      <c r="CH234" s="68" t="b">
        <f t="shared" si="274"/>
        <v>0</v>
      </c>
      <c r="CI234" s="68" t="b">
        <f t="shared" si="274"/>
        <v>0</v>
      </c>
      <c r="CJ234" s="68" t="b">
        <f t="shared" si="274"/>
        <v>0</v>
      </c>
      <c r="CK234" s="68" t="b">
        <f t="shared" si="274"/>
        <v>0</v>
      </c>
      <c r="CL234" s="68" t="b">
        <f t="shared" si="274"/>
        <v>0</v>
      </c>
      <c r="CM234" s="68" t="b">
        <f t="shared" si="274"/>
        <v>0</v>
      </c>
      <c r="CN234" s="68" t="b">
        <f t="shared" si="274"/>
        <v>0</v>
      </c>
      <c r="CO234" s="68" t="b">
        <f t="shared" si="274"/>
        <v>0</v>
      </c>
      <c r="CP234" s="68" t="b">
        <f t="shared" si="274"/>
        <v>0</v>
      </c>
      <c r="CQ234" s="68" t="b">
        <f t="shared" si="274"/>
        <v>0</v>
      </c>
      <c r="CR234" s="68" t="b">
        <f t="shared" si="274"/>
        <v>0</v>
      </c>
      <c r="CS234" s="68" t="b">
        <f t="shared" si="274"/>
        <v>0</v>
      </c>
      <c r="CT234" s="68" t="b">
        <f t="shared" si="274"/>
        <v>0</v>
      </c>
      <c r="CU234" s="68" t="b">
        <f t="shared" si="274"/>
        <v>0</v>
      </c>
      <c r="CV234" s="68" t="b">
        <f t="shared" si="274"/>
        <v>0</v>
      </c>
      <c r="CW234" s="68" t="b">
        <f t="shared" si="274"/>
        <v>0</v>
      </c>
      <c r="CX234" s="68" t="b">
        <f t="shared" si="274"/>
        <v>0</v>
      </c>
      <c r="CY234" s="68" t="b">
        <f t="shared" si="274"/>
        <v>0</v>
      </c>
      <c r="CZ234" s="68" t="b">
        <f t="shared" si="274"/>
        <v>0</v>
      </c>
      <c r="DA234" s="68" t="b">
        <f t="shared" si="274"/>
        <v>0</v>
      </c>
      <c r="DB234" s="68" t="b">
        <f t="shared" si="274"/>
        <v>0</v>
      </c>
      <c r="DC234" s="68" t="b">
        <f t="shared" ref="DC234:DU234" si="275">AND(DC6&gt;$F$234,DC6&lt;$G$234,$G$233)</f>
        <v>0</v>
      </c>
      <c r="DD234" s="68" t="b">
        <f t="shared" si="275"/>
        <v>0</v>
      </c>
      <c r="DE234" s="68" t="b">
        <f t="shared" si="275"/>
        <v>0</v>
      </c>
      <c r="DF234" s="68" t="b">
        <f t="shared" si="275"/>
        <v>0</v>
      </c>
      <c r="DG234" s="68" t="b">
        <f t="shared" si="275"/>
        <v>0</v>
      </c>
      <c r="DH234" s="68" t="b">
        <f t="shared" si="275"/>
        <v>0</v>
      </c>
      <c r="DI234" s="68" t="b">
        <f t="shared" si="275"/>
        <v>0</v>
      </c>
      <c r="DJ234" s="68" t="b">
        <f t="shared" si="275"/>
        <v>0</v>
      </c>
      <c r="DK234" s="68" t="b">
        <f t="shared" si="275"/>
        <v>0</v>
      </c>
      <c r="DL234" s="68" t="b">
        <f t="shared" si="275"/>
        <v>0</v>
      </c>
      <c r="DM234" s="68" t="b">
        <f t="shared" si="275"/>
        <v>0</v>
      </c>
      <c r="DN234" s="68" t="b">
        <f t="shared" si="275"/>
        <v>0</v>
      </c>
      <c r="DO234" s="68" t="b">
        <f t="shared" si="275"/>
        <v>0</v>
      </c>
      <c r="DP234" s="68" t="b">
        <f t="shared" si="275"/>
        <v>0</v>
      </c>
      <c r="DQ234" s="68" t="b">
        <f t="shared" si="275"/>
        <v>0</v>
      </c>
      <c r="DR234" s="68" t="b">
        <f t="shared" si="275"/>
        <v>0</v>
      </c>
      <c r="DS234" s="68" t="b">
        <f t="shared" si="275"/>
        <v>0</v>
      </c>
      <c r="DT234" s="68" t="b">
        <f t="shared" si="275"/>
        <v>0</v>
      </c>
      <c r="DU234" s="68" t="b">
        <f t="shared" si="275"/>
        <v>0</v>
      </c>
    </row>
    <row r="235" spans="1:125" x14ac:dyDescent="0.3">
      <c r="K235" s="68"/>
      <c r="L235" s="68"/>
      <c r="M235" s="68"/>
      <c r="N235" s="68"/>
      <c r="O235" s="68"/>
      <c r="P235" s="68"/>
      <c r="Q235" s="68"/>
      <c r="R235" s="68"/>
      <c r="S235" s="68"/>
      <c r="T235" s="68"/>
      <c r="U235" s="68"/>
      <c r="V235" s="68"/>
      <c r="W235" s="68"/>
      <c r="X235" s="68"/>
      <c r="Y235" s="68"/>
      <c r="Z235" s="68"/>
      <c r="AA235" s="68"/>
      <c r="AB235" s="68"/>
      <c r="AC235" s="68"/>
      <c r="AD235" s="68"/>
      <c r="AE235" s="68"/>
      <c r="AF235" s="68"/>
      <c r="AG235" s="68"/>
      <c r="AH235" s="68"/>
      <c r="AI235" s="68"/>
      <c r="AJ235" s="68"/>
      <c r="AK235" s="68"/>
      <c r="AL235" s="68"/>
      <c r="AM235" s="68"/>
      <c r="AN235" s="68"/>
      <c r="AO235" s="68"/>
      <c r="AP235" s="68"/>
      <c r="AQ235" s="68"/>
      <c r="AR235" s="68"/>
      <c r="AS235" s="68"/>
      <c r="AT235" s="68"/>
      <c r="AU235" s="68"/>
      <c r="AV235" s="68"/>
      <c r="AW235" s="68"/>
      <c r="AX235" s="68"/>
      <c r="AZ235" s="68"/>
      <c r="BA235" s="68"/>
      <c r="BB235" s="68"/>
      <c r="BC235" s="68"/>
      <c r="BD235" s="68"/>
      <c r="BE235" s="68"/>
      <c r="BF235" s="68"/>
      <c r="BG235" s="68"/>
      <c r="BH235" s="68"/>
      <c r="BI235" s="68"/>
      <c r="BJ235" s="68"/>
      <c r="BK235" s="68"/>
      <c r="BL235" s="68"/>
      <c r="BM235" s="68"/>
      <c r="BN235" s="68"/>
      <c r="BO235" s="68"/>
      <c r="BP235" s="68"/>
      <c r="BQ235" s="68"/>
      <c r="BR235" s="68"/>
      <c r="BS235" s="68"/>
      <c r="BT235" s="68"/>
      <c r="BU235" s="68"/>
      <c r="BV235" s="68"/>
      <c r="BW235" s="68"/>
      <c r="BX235" s="68"/>
      <c r="BY235" s="68"/>
      <c r="BZ235" s="68"/>
      <c r="CA235" s="68"/>
      <c r="CB235" s="68"/>
      <c r="CC235" s="68"/>
      <c r="CD235" s="68"/>
      <c r="CE235" s="68"/>
      <c r="CF235" s="68"/>
      <c r="CG235" s="68"/>
      <c r="CH235" s="68"/>
      <c r="CI235" s="68"/>
      <c r="CJ235" s="68"/>
      <c r="CK235" s="68"/>
      <c r="CL235" s="68"/>
      <c r="CM235" s="68"/>
      <c r="CN235" s="68"/>
      <c r="CO235" s="68"/>
      <c r="CP235" s="68"/>
      <c r="CQ235" s="68"/>
      <c r="CR235" s="68"/>
      <c r="CS235" s="68"/>
      <c r="CT235" s="68"/>
      <c r="CU235" s="68"/>
      <c r="CV235" s="68"/>
      <c r="CW235" s="68"/>
      <c r="CX235" s="68"/>
      <c r="CY235" s="68"/>
      <c r="CZ235" s="68"/>
      <c r="DA235" s="68"/>
      <c r="DB235" s="68"/>
      <c r="DC235" s="68"/>
      <c r="DD235" s="68"/>
      <c r="DE235" s="68"/>
      <c r="DF235" s="68"/>
      <c r="DG235" s="68"/>
      <c r="DH235" s="68"/>
      <c r="DI235" s="68"/>
      <c r="DJ235" s="68"/>
      <c r="DK235" s="68"/>
      <c r="DL235" s="68"/>
      <c r="DM235" s="68"/>
      <c r="DN235" s="68"/>
      <c r="DO235" s="68"/>
      <c r="DP235" s="68"/>
      <c r="DQ235" s="68"/>
      <c r="DR235" s="68"/>
      <c r="DS235" s="68"/>
      <c r="DT235" s="68"/>
      <c r="DU235" s="68"/>
    </row>
    <row r="236" spans="1:125" x14ac:dyDescent="0.3">
      <c r="D236" s="141" t="s">
        <v>790</v>
      </c>
      <c r="E236" s="127" t="s">
        <v>416</v>
      </c>
      <c r="F236" s="25">
        <f>'Finance and Value Assumptions'!F80</f>
        <v>1.3</v>
      </c>
      <c r="K236" s="68"/>
      <c r="L236" s="68"/>
      <c r="M236" s="68"/>
      <c r="N236" s="68"/>
      <c r="O236" s="68"/>
      <c r="P236" s="68"/>
      <c r="Q236" s="68"/>
      <c r="R236" s="68"/>
      <c r="S236" s="68"/>
      <c r="T236" s="68"/>
      <c r="U236" s="68"/>
      <c r="V236" s="68"/>
      <c r="W236" s="68"/>
      <c r="X236" s="68"/>
      <c r="Y236" s="68"/>
      <c r="Z236" s="68"/>
      <c r="AA236" s="68"/>
      <c r="AB236" s="68"/>
      <c r="AC236" s="68"/>
      <c r="AD236" s="68"/>
      <c r="AE236" s="68"/>
      <c r="AF236" s="68"/>
      <c r="AG236" s="68"/>
      <c r="AH236" s="68"/>
      <c r="AI236" s="68"/>
      <c r="AJ236" s="68"/>
      <c r="AK236" s="68"/>
      <c r="AL236" s="68"/>
      <c r="AM236" s="68"/>
      <c r="AN236" s="68"/>
      <c r="AO236" s="68"/>
      <c r="AP236" s="68"/>
      <c r="AQ236" s="68"/>
      <c r="AR236" s="68"/>
      <c r="AS236" s="68"/>
      <c r="AT236" s="68"/>
      <c r="AU236" s="68"/>
      <c r="AV236" s="68"/>
      <c r="AW236" s="68"/>
      <c r="AX236" s="68"/>
      <c r="AZ236" s="68"/>
      <c r="BA236" s="68"/>
      <c r="BB236" s="68"/>
      <c r="BC236" s="68"/>
      <c r="BD236" s="68"/>
      <c r="BE236" s="68"/>
      <c r="BF236" s="68"/>
      <c r="BG236" s="68"/>
      <c r="BH236" s="68"/>
      <c r="BI236" s="68"/>
      <c r="BJ236" s="68"/>
      <c r="BK236" s="68"/>
      <c r="BL236" s="68"/>
      <c r="BM236" s="68"/>
      <c r="BN236" s="68"/>
      <c r="BO236" s="68"/>
      <c r="BP236" s="68"/>
      <c r="BQ236" s="68"/>
      <c r="BR236" s="68"/>
      <c r="BS236" s="68"/>
      <c r="BT236" s="68"/>
      <c r="BU236" s="68"/>
      <c r="BV236" s="68"/>
      <c r="BW236" s="68"/>
      <c r="BX236" s="68"/>
      <c r="BY236" s="68"/>
      <c r="BZ236" s="68"/>
      <c r="CA236" s="68"/>
      <c r="CB236" s="68"/>
      <c r="CC236" s="68"/>
      <c r="CD236" s="68"/>
      <c r="CE236" s="68"/>
      <c r="CF236" s="68"/>
      <c r="CG236" s="68"/>
      <c r="CH236" s="68"/>
      <c r="CI236" s="68"/>
      <c r="CJ236" s="68"/>
      <c r="CK236" s="68"/>
      <c r="CL236" s="68"/>
      <c r="CM236" s="68"/>
      <c r="CN236" s="68"/>
      <c r="CO236" s="68"/>
      <c r="CP236" s="68"/>
      <c r="CQ236" s="68"/>
      <c r="CR236" s="68"/>
      <c r="CS236" s="68"/>
      <c r="CT236" s="68"/>
      <c r="CU236" s="68"/>
      <c r="CV236" s="68"/>
      <c r="CW236" s="68"/>
      <c r="CX236" s="68"/>
      <c r="CY236" s="68"/>
      <c r="CZ236" s="68"/>
      <c r="DA236" s="68"/>
      <c r="DB236" s="68"/>
      <c r="DC236" s="68"/>
      <c r="DD236" s="68"/>
      <c r="DE236" s="68"/>
      <c r="DF236" s="68"/>
      <c r="DG236" s="68"/>
      <c r="DH236" s="68"/>
      <c r="DI236" s="68"/>
      <c r="DJ236" s="68"/>
      <c r="DK236" s="68"/>
      <c r="DL236" s="68"/>
      <c r="DM236" s="68"/>
      <c r="DN236" s="68"/>
      <c r="DO236" s="68"/>
      <c r="DP236" s="68"/>
      <c r="DQ236" s="68"/>
      <c r="DR236" s="68"/>
      <c r="DS236" s="68"/>
      <c r="DT236" s="68"/>
      <c r="DU236" s="68"/>
    </row>
    <row r="237" spans="1:125" x14ac:dyDescent="0.3">
      <c r="D237" s="141" t="s">
        <v>28</v>
      </c>
      <c r="E237" s="127" t="s">
        <v>417</v>
      </c>
      <c r="F237" s="175">
        <f>'Finance and Value Assumptions'!F82</f>
        <v>5.6000000000000001E-2</v>
      </c>
      <c r="K237" s="68"/>
      <c r="L237" s="68"/>
      <c r="M237" s="68"/>
      <c r="N237" s="68"/>
      <c r="O237" s="68"/>
      <c r="P237" s="68"/>
      <c r="Q237" s="68"/>
      <c r="R237" s="68"/>
      <c r="S237" s="68"/>
      <c r="T237" s="68"/>
      <c r="U237" s="68"/>
      <c r="V237" s="68"/>
      <c r="W237" s="68"/>
      <c r="X237" s="68"/>
      <c r="Y237" s="68"/>
      <c r="Z237" s="68"/>
      <c r="AA237" s="68"/>
      <c r="AB237" s="68"/>
      <c r="AC237" s="68"/>
      <c r="AD237" s="68"/>
      <c r="AE237" s="68"/>
      <c r="AF237" s="68"/>
      <c r="AG237" s="68"/>
      <c r="AH237" s="68"/>
      <c r="AI237" s="68"/>
      <c r="AJ237" s="68"/>
      <c r="AK237" s="68"/>
      <c r="AL237" s="68"/>
      <c r="AM237" s="68"/>
      <c r="AN237" s="68"/>
      <c r="AO237" s="68"/>
      <c r="AP237" s="68"/>
      <c r="AQ237" s="68"/>
      <c r="AR237" s="68"/>
      <c r="AS237" s="68"/>
      <c r="AT237" s="68"/>
      <c r="AU237" s="68"/>
      <c r="AV237" s="68"/>
      <c r="AW237" s="68"/>
      <c r="AX237" s="68"/>
      <c r="AZ237" s="68"/>
      <c r="BA237" s="68"/>
      <c r="BB237" s="68"/>
      <c r="BC237" s="68"/>
      <c r="BD237" s="68"/>
      <c r="BE237" s="68"/>
      <c r="BF237" s="68"/>
      <c r="BG237" s="68"/>
      <c r="BH237" s="68"/>
      <c r="BI237" s="68"/>
      <c r="BJ237" s="68"/>
      <c r="BK237" s="68"/>
      <c r="BL237" s="68"/>
      <c r="BM237" s="68"/>
      <c r="BN237" s="68"/>
      <c r="BO237" s="68"/>
      <c r="BP237" s="68"/>
      <c r="BQ237" s="68"/>
      <c r="BR237" s="68"/>
      <c r="BS237" s="68"/>
      <c r="BT237" s="68"/>
      <c r="BU237" s="68"/>
      <c r="BV237" s="68"/>
      <c r="BW237" s="68"/>
      <c r="BX237" s="68"/>
      <c r="BY237" s="68"/>
      <c r="BZ237" s="68"/>
      <c r="CA237" s="68"/>
      <c r="CB237" s="68"/>
      <c r="CC237" s="68"/>
      <c r="CD237" s="68"/>
      <c r="CE237" s="68"/>
      <c r="CF237" s="68"/>
      <c r="CG237" s="68"/>
      <c r="CH237" s="68"/>
      <c r="CI237" s="68"/>
      <c r="CJ237" s="68"/>
      <c r="CK237" s="68"/>
      <c r="CL237" s="68"/>
      <c r="CM237" s="68"/>
      <c r="CN237" s="68"/>
      <c r="CO237" s="68"/>
      <c r="CP237" s="68"/>
      <c r="CQ237" s="68"/>
      <c r="CR237" s="68"/>
      <c r="CS237" s="68"/>
      <c r="CT237" s="68"/>
      <c r="CU237" s="68"/>
      <c r="CV237" s="68"/>
      <c r="CW237" s="68"/>
      <c r="CX237" s="68"/>
      <c r="CY237" s="68"/>
      <c r="CZ237" s="68"/>
      <c r="DA237" s="68"/>
      <c r="DB237" s="68"/>
      <c r="DC237" s="68"/>
      <c r="DD237" s="68"/>
      <c r="DE237" s="68"/>
      <c r="DF237" s="68"/>
      <c r="DG237" s="68"/>
      <c r="DH237" s="68"/>
      <c r="DI237" s="68"/>
      <c r="DJ237" s="68"/>
      <c r="DK237" s="68"/>
      <c r="DL237" s="68"/>
      <c r="DM237" s="68"/>
      <c r="DN237" s="68"/>
      <c r="DO237" s="68"/>
      <c r="DP237" s="68"/>
      <c r="DQ237" s="68"/>
      <c r="DR237" s="68"/>
      <c r="DS237" s="68"/>
      <c r="DT237" s="68"/>
      <c r="DU237" s="68"/>
    </row>
    <row r="238" spans="1:125" x14ac:dyDescent="0.3">
      <c r="D238" s="141" t="s">
        <v>418</v>
      </c>
      <c r="E238" s="127" t="s">
        <v>419</v>
      </c>
      <c r="F238" s="143" t="b">
        <f t="array" ref="F238">_xlfn.SINGLE(sculpt_debt_refinance(G233,K234:DU234,K287:DU287,K64:DU64,F75,K340:DU340,F280,0,I364,,K23:DU23))</f>
        <v>0</v>
      </c>
      <c r="G238" s="127" t="s">
        <v>816</v>
      </c>
      <c r="H238" s="177" t="b">
        <f>'Finance and Value Assumptions'!F78</f>
        <v>0</v>
      </c>
      <c r="K238" s="181">
        <f t="shared" ref="K238:BV238" si="276">$F$238*$H$238*K233</f>
        <v>0</v>
      </c>
      <c r="L238" s="181">
        <f t="shared" si="276"/>
        <v>0</v>
      </c>
      <c r="M238" s="181">
        <f t="shared" si="276"/>
        <v>0</v>
      </c>
      <c r="N238" s="181">
        <f t="shared" si="276"/>
        <v>0</v>
      </c>
      <c r="O238" s="181">
        <f t="shared" si="276"/>
        <v>0</v>
      </c>
      <c r="P238" s="181">
        <f t="shared" si="276"/>
        <v>0</v>
      </c>
      <c r="Q238" s="181">
        <f t="shared" si="276"/>
        <v>0</v>
      </c>
      <c r="R238" s="181">
        <f t="shared" si="276"/>
        <v>0</v>
      </c>
      <c r="S238" s="181">
        <f t="shared" si="276"/>
        <v>0</v>
      </c>
      <c r="T238" s="181">
        <f t="shared" si="276"/>
        <v>0</v>
      </c>
      <c r="U238" s="181">
        <f t="shared" si="276"/>
        <v>0</v>
      </c>
      <c r="V238" s="181">
        <f t="shared" si="276"/>
        <v>0</v>
      </c>
      <c r="W238" s="181">
        <f t="shared" si="276"/>
        <v>0</v>
      </c>
      <c r="X238" s="181">
        <f t="shared" si="276"/>
        <v>0</v>
      </c>
      <c r="Y238" s="181">
        <f t="shared" si="276"/>
        <v>0</v>
      </c>
      <c r="Z238" s="181">
        <f t="shared" si="276"/>
        <v>0</v>
      </c>
      <c r="AA238" s="181">
        <f t="shared" si="276"/>
        <v>0</v>
      </c>
      <c r="AB238" s="181">
        <f t="shared" si="276"/>
        <v>0</v>
      </c>
      <c r="AC238" s="181">
        <f t="shared" si="276"/>
        <v>0</v>
      </c>
      <c r="AD238" s="181">
        <f t="shared" si="276"/>
        <v>0</v>
      </c>
      <c r="AE238" s="181">
        <f t="shared" si="276"/>
        <v>0</v>
      </c>
      <c r="AF238" s="181">
        <f t="shared" si="276"/>
        <v>0</v>
      </c>
      <c r="AG238" s="181">
        <f t="shared" si="276"/>
        <v>0</v>
      </c>
      <c r="AH238" s="181">
        <f t="shared" si="276"/>
        <v>0</v>
      </c>
      <c r="AI238" s="181">
        <f t="shared" si="276"/>
        <v>0</v>
      </c>
      <c r="AJ238" s="181">
        <f t="shared" si="276"/>
        <v>0</v>
      </c>
      <c r="AK238" s="181">
        <f t="shared" si="276"/>
        <v>0</v>
      </c>
      <c r="AL238" s="181">
        <f t="shared" si="276"/>
        <v>0</v>
      </c>
      <c r="AM238" s="181">
        <f t="shared" si="276"/>
        <v>0</v>
      </c>
      <c r="AN238" s="181">
        <f t="shared" si="276"/>
        <v>0</v>
      </c>
      <c r="AO238" s="181">
        <f t="shared" si="276"/>
        <v>0</v>
      </c>
      <c r="AP238" s="181">
        <f t="shared" si="276"/>
        <v>0</v>
      </c>
      <c r="AQ238" s="181">
        <f t="shared" si="276"/>
        <v>0</v>
      </c>
      <c r="AR238" s="181">
        <f t="shared" si="276"/>
        <v>0</v>
      </c>
      <c r="AS238" s="181">
        <f t="shared" si="276"/>
        <v>0</v>
      </c>
      <c r="AT238" s="181">
        <f t="shared" si="276"/>
        <v>0</v>
      </c>
      <c r="AU238" s="181">
        <f t="shared" si="276"/>
        <v>0</v>
      </c>
      <c r="AV238" s="181">
        <f t="shared" si="276"/>
        <v>0</v>
      </c>
      <c r="AW238" s="181">
        <f t="shared" si="276"/>
        <v>0</v>
      </c>
      <c r="AX238" s="181">
        <f t="shared" si="276"/>
        <v>0</v>
      </c>
      <c r="AY238" s="198">
        <f t="shared" si="276"/>
        <v>0</v>
      </c>
      <c r="AZ238" s="181">
        <f t="shared" si="276"/>
        <v>0</v>
      </c>
      <c r="BA238" s="181">
        <f t="shared" si="276"/>
        <v>0</v>
      </c>
      <c r="BB238" s="181">
        <f t="shared" si="276"/>
        <v>0</v>
      </c>
      <c r="BC238" s="181">
        <f t="shared" si="276"/>
        <v>0</v>
      </c>
      <c r="BD238" s="181">
        <f t="shared" si="276"/>
        <v>0</v>
      </c>
      <c r="BE238" s="181">
        <f t="shared" si="276"/>
        <v>0</v>
      </c>
      <c r="BF238" s="181">
        <f t="shared" si="276"/>
        <v>0</v>
      </c>
      <c r="BG238" s="181">
        <f t="shared" si="276"/>
        <v>0</v>
      </c>
      <c r="BH238" s="181">
        <f t="shared" si="276"/>
        <v>0</v>
      </c>
      <c r="BI238" s="181">
        <f t="shared" si="276"/>
        <v>0</v>
      </c>
      <c r="BJ238" s="181">
        <f t="shared" si="276"/>
        <v>0</v>
      </c>
      <c r="BK238" s="181">
        <f t="shared" si="276"/>
        <v>0</v>
      </c>
      <c r="BL238" s="181">
        <f t="shared" si="276"/>
        <v>0</v>
      </c>
      <c r="BM238" s="181">
        <f t="shared" si="276"/>
        <v>0</v>
      </c>
      <c r="BN238" s="181">
        <f t="shared" si="276"/>
        <v>0</v>
      </c>
      <c r="BO238" s="181">
        <f t="shared" si="276"/>
        <v>0</v>
      </c>
      <c r="BP238" s="181">
        <f t="shared" si="276"/>
        <v>0</v>
      </c>
      <c r="BQ238" s="181">
        <f t="shared" si="276"/>
        <v>0</v>
      </c>
      <c r="BR238" s="181">
        <f t="shared" si="276"/>
        <v>0</v>
      </c>
      <c r="BS238" s="181">
        <f t="shared" si="276"/>
        <v>0</v>
      </c>
      <c r="BT238" s="181">
        <f t="shared" si="276"/>
        <v>0</v>
      </c>
      <c r="BU238" s="181">
        <f t="shared" si="276"/>
        <v>0</v>
      </c>
      <c r="BV238" s="181">
        <f t="shared" si="276"/>
        <v>0</v>
      </c>
      <c r="BW238" s="181">
        <f t="shared" ref="BW238:DU238" si="277">$F$238*$H$238*BW233</f>
        <v>0</v>
      </c>
      <c r="BX238" s="181">
        <f t="shared" si="277"/>
        <v>0</v>
      </c>
      <c r="BY238" s="181">
        <f t="shared" si="277"/>
        <v>0</v>
      </c>
      <c r="BZ238" s="181">
        <f t="shared" si="277"/>
        <v>0</v>
      </c>
      <c r="CA238" s="181">
        <f t="shared" si="277"/>
        <v>0</v>
      </c>
      <c r="CB238" s="181">
        <f t="shared" si="277"/>
        <v>0</v>
      </c>
      <c r="CC238" s="181">
        <f t="shared" si="277"/>
        <v>0</v>
      </c>
      <c r="CD238" s="181">
        <f t="shared" si="277"/>
        <v>0</v>
      </c>
      <c r="CE238" s="181">
        <f t="shared" si="277"/>
        <v>0</v>
      </c>
      <c r="CF238" s="181">
        <f t="shared" si="277"/>
        <v>0</v>
      </c>
      <c r="CG238" s="181">
        <f t="shared" si="277"/>
        <v>0</v>
      </c>
      <c r="CH238" s="181">
        <f t="shared" si="277"/>
        <v>0</v>
      </c>
      <c r="CI238" s="181">
        <f t="shared" si="277"/>
        <v>0</v>
      </c>
      <c r="CJ238" s="181">
        <f t="shared" si="277"/>
        <v>0</v>
      </c>
      <c r="CK238" s="181">
        <f t="shared" si="277"/>
        <v>0</v>
      </c>
      <c r="CL238" s="181">
        <f t="shared" si="277"/>
        <v>0</v>
      </c>
      <c r="CM238" s="181">
        <f t="shared" si="277"/>
        <v>0</v>
      </c>
      <c r="CN238" s="181">
        <f t="shared" si="277"/>
        <v>0</v>
      </c>
      <c r="CO238" s="181">
        <f t="shared" si="277"/>
        <v>0</v>
      </c>
      <c r="CP238" s="181">
        <f t="shared" si="277"/>
        <v>0</v>
      </c>
      <c r="CQ238" s="181">
        <f t="shared" si="277"/>
        <v>0</v>
      </c>
      <c r="CR238" s="181">
        <f t="shared" si="277"/>
        <v>0</v>
      </c>
      <c r="CS238" s="181">
        <f t="shared" si="277"/>
        <v>0</v>
      </c>
      <c r="CT238" s="181">
        <f t="shared" si="277"/>
        <v>0</v>
      </c>
      <c r="CU238" s="181">
        <f t="shared" si="277"/>
        <v>0</v>
      </c>
      <c r="CV238" s="181">
        <f t="shared" si="277"/>
        <v>0</v>
      </c>
      <c r="CW238" s="181">
        <f t="shared" si="277"/>
        <v>0</v>
      </c>
      <c r="CX238" s="181">
        <f t="shared" si="277"/>
        <v>0</v>
      </c>
      <c r="CY238" s="181">
        <f t="shared" si="277"/>
        <v>0</v>
      </c>
      <c r="CZ238" s="181">
        <f t="shared" si="277"/>
        <v>0</v>
      </c>
      <c r="DA238" s="181">
        <f t="shared" si="277"/>
        <v>0</v>
      </c>
      <c r="DB238" s="181">
        <f t="shared" si="277"/>
        <v>0</v>
      </c>
      <c r="DC238" s="181">
        <f t="shared" si="277"/>
        <v>0</v>
      </c>
      <c r="DD238" s="181">
        <f t="shared" si="277"/>
        <v>0</v>
      </c>
      <c r="DE238" s="181">
        <f t="shared" si="277"/>
        <v>0</v>
      </c>
      <c r="DF238" s="181">
        <f t="shared" si="277"/>
        <v>0</v>
      </c>
      <c r="DG238" s="181">
        <f t="shared" si="277"/>
        <v>0</v>
      </c>
      <c r="DH238" s="181">
        <f t="shared" si="277"/>
        <v>0</v>
      </c>
      <c r="DI238" s="181">
        <f t="shared" si="277"/>
        <v>0</v>
      </c>
      <c r="DJ238" s="181">
        <f t="shared" si="277"/>
        <v>0</v>
      </c>
      <c r="DK238" s="181">
        <f t="shared" si="277"/>
        <v>0</v>
      </c>
      <c r="DL238" s="181">
        <f t="shared" si="277"/>
        <v>0</v>
      </c>
      <c r="DM238" s="181">
        <f t="shared" si="277"/>
        <v>0</v>
      </c>
      <c r="DN238" s="181">
        <f t="shared" si="277"/>
        <v>0</v>
      </c>
      <c r="DO238" s="181">
        <f t="shared" si="277"/>
        <v>0</v>
      </c>
      <c r="DP238" s="181">
        <f t="shared" si="277"/>
        <v>0</v>
      </c>
      <c r="DQ238" s="181">
        <f t="shared" si="277"/>
        <v>0</v>
      </c>
      <c r="DR238" s="181">
        <f t="shared" si="277"/>
        <v>0</v>
      </c>
      <c r="DS238" s="181">
        <f t="shared" si="277"/>
        <v>0</v>
      </c>
      <c r="DT238" s="181">
        <f t="shared" si="277"/>
        <v>0</v>
      </c>
      <c r="DU238" s="181">
        <f t="shared" si="277"/>
        <v>0</v>
      </c>
    </row>
    <row r="239" spans="1:125" x14ac:dyDescent="0.3">
      <c r="K239" s="68"/>
      <c r="L239" s="68"/>
      <c r="M239" s="68"/>
      <c r="N239" s="68"/>
      <c r="O239" s="68"/>
      <c r="P239" s="68"/>
      <c r="Q239" s="68"/>
      <c r="R239" s="68"/>
      <c r="S239" s="68"/>
      <c r="T239" s="68"/>
      <c r="U239" s="68"/>
      <c r="V239" s="68"/>
      <c r="W239" s="68"/>
      <c r="X239" s="68"/>
      <c r="Y239" s="68"/>
      <c r="Z239" s="68"/>
      <c r="AA239" s="68"/>
      <c r="AB239" s="68"/>
      <c r="AC239" s="68"/>
      <c r="AD239" s="68"/>
      <c r="AE239" s="68"/>
      <c r="AF239" s="68"/>
      <c r="AG239" s="68"/>
      <c r="AH239" s="68"/>
      <c r="AI239" s="68"/>
      <c r="AJ239" s="68"/>
      <c r="AK239" s="68"/>
      <c r="AL239" s="68"/>
      <c r="AM239" s="68"/>
      <c r="AN239" s="68"/>
      <c r="AO239" s="68"/>
      <c r="AP239" s="68"/>
      <c r="AQ239" s="68"/>
      <c r="AR239" s="68"/>
      <c r="AS239" s="68"/>
      <c r="AT239" s="68"/>
      <c r="AU239" s="68"/>
      <c r="AV239" s="68"/>
      <c r="AW239" s="68"/>
      <c r="AX239" s="68"/>
      <c r="AZ239" s="68"/>
      <c r="BA239" s="68"/>
      <c r="BB239" s="68"/>
      <c r="BC239" s="68"/>
      <c r="BD239" s="68"/>
      <c r="BE239" s="68"/>
      <c r="BF239" s="68"/>
      <c r="BG239" s="68"/>
      <c r="BH239" s="68"/>
      <c r="BI239" s="68"/>
      <c r="BJ239" s="68"/>
      <c r="BK239" s="68"/>
      <c r="BL239" s="68"/>
      <c r="BM239" s="68"/>
      <c r="BN239" s="68"/>
      <c r="BO239" s="68"/>
      <c r="BP239" s="68"/>
      <c r="BQ239" s="68"/>
      <c r="BR239" s="68"/>
      <c r="BS239" s="68"/>
      <c r="BT239" s="68"/>
      <c r="BU239" s="68"/>
      <c r="BV239" s="68"/>
      <c r="BW239" s="68"/>
      <c r="BX239" s="68"/>
      <c r="BY239" s="68"/>
      <c r="BZ239" s="68"/>
      <c r="CA239" s="68"/>
      <c r="CB239" s="68"/>
      <c r="CC239" s="68"/>
      <c r="CD239" s="68"/>
      <c r="CE239" s="68"/>
      <c r="CF239" s="68"/>
      <c r="CG239" s="68"/>
      <c r="CH239" s="68"/>
      <c r="CI239" s="68"/>
      <c r="CJ239" s="68"/>
      <c r="CK239" s="68"/>
      <c r="CL239" s="68"/>
      <c r="CM239" s="68"/>
      <c r="CN239" s="68"/>
      <c r="CO239" s="68"/>
      <c r="CP239" s="68"/>
      <c r="CQ239" s="68"/>
      <c r="CR239" s="68"/>
      <c r="CS239" s="68"/>
      <c r="CT239" s="68"/>
      <c r="CU239" s="68"/>
      <c r="CV239" s="68"/>
      <c r="CW239" s="68"/>
      <c r="CX239" s="68"/>
      <c r="CY239" s="68"/>
      <c r="CZ239" s="68"/>
      <c r="DA239" s="68"/>
      <c r="DB239" s="68"/>
      <c r="DC239" s="68"/>
      <c r="DD239" s="68"/>
      <c r="DE239" s="68"/>
      <c r="DF239" s="68"/>
      <c r="DG239" s="68"/>
      <c r="DH239" s="68"/>
      <c r="DI239" s="68"/>
      <c r="DJ239" s="68"/>
      <c r="DK239" s="68"/>
      <c r="DL239" s="68"/>
      <c r="DM239" s="68"/>
      <c r="DN239" s="68"/>
      <c r="DO239" s="68"/>
      <c r="DP239" s="68"/>
      <c r="DQ239" s="68"/>
      <c r="DR239" s="68"/>
      <c r="DS239" s="68"/>
      <c r="DT239" s="68"/>
      <c r="DU239" s="68"/>
    </row>
    <row r="240" spans="1:125" x14ac:dyDescent="0.3">
      <c r="D240" s="141" t="s">
        <v>420</v>
      </c>
      <c r="K240" s="68"/>
      <c r="L240" s="68"/>
      <c r="M240" s="68"/>
      <c r="N240" s="68"/>
      <c r="O240" s="68"/>
      <c r="P240" s="68"/>
      <c r="Q240" s="68"/>
      <c r="R240" s="68"/>
      <c r="S240" s="68"/>
      <c r="T240" s="68"/>
      <c r="U240" s="68"/>
      <c r="V240" s="68"/>
      <c r="W240" s="68"/>
      <c r="X240" s="68"/>
      <c r="Y240" s="68"/>
      <c r="Z240" s="68"/>
      <c r="AA240" s="68"/>
      <c r="AB240" s="68"/>
      <c r="AC240" s="68"/>
      <c r="AD240" s="68"/>
      <c r="AE240" s="68"/>
      <c r="AF240" s="68"/>
      <c r="AG240" s="68"/>
      <c r="AH240" s="68"/>
      <c r="AI240" s="68"/>
      <c r="AJ240" s="68"/>
      <c r="AK240" s="68"/>
      <c r="AL240" s="68"/>
      <c r="AM240" s="68"/>
      <c r="AN240" s="68"/>
      <c r="AO240" s="68"/>
      <c r="AP240" s="68"/>
      <c r="AQ240" s="68"/>
      <c r="AR240" s="68"/>
      <c r="AS240" s="68"/>
      <c r="AT240" s="68"/>
      <c r="AU240" s="68"/>
      <c r="AV240" s="68"/>
      <c r="AW240" s="68"/>
      <c r="AX240" s="68"/>
      <c r="AZ240" s="68"/>
      <c r="BA240" s="68"/>
      <c r="BB240" s="68"/>
      <c r="BC240" s="68"/>
      <c r="BD240" s="68"/>
      <c r="BE240" s="68"/>
      <c r="BF240" s="68"/>
      <c r="BG240" s="68"/>
      <c r="BH240" s="68"/>
      <c r="BI240" s="68"/>
      <c r="BJ240" s="68"/>
      <c r="BK240" s="68"/>
      <c r="BL240" s="68"/>
      <c r="BM240" s="68"/>
      <c r="BN240" s="68"/>
      <c r="BO240" s="68"/>
      <c r="BP240" s="68"/>
      <c r="BQ240" s="68"/>
      <c r="BR240" s="68"/>
      <c r="BS240" s="68"/>
      <c r="BT240" s="68"/>
      <c r="BU240" s="68"/>
      <c r="BV240" s="68"/>
      <c r="BW240" s="68"/>
      <c r="BX240" s="68"/>
      <c r="BY240" s="68"/>
      <c r="BZ240" s="68"/>
      <c r="CA240" s="68"/>
      <c r="CB240" s="68"/>
      <c r="CC240" s="68"/>
      <c r="CD240" s="68"/>
      <c r="CE240" s="68"/>
      <c r="CF240" s="68"/>
      <c r="CG240" s="68"/>
      <c r="CH240" s="68"/>
      <c r="CI240" s="68"/>
      <c r="CJ240" s="68"/>
      <c r="CK240" s="68"/>
      <c r="CL240" s="68"/>
      <c r="CM240" s="68"/>
      <c r="CN240" s="68"/>
      <c r="CO240" s="68"/>
      <c r="CP240" s="68"/>
      <c r="CQ240" s="68"/>
      <c r="CR240" s="68"/>
      <c r="CS240" s="68"/>
      <c r="CT240" s="68"/>
      <c r="CU240" s="68"/>
      <c r="CV240" s="68"/>
      <c r="CW240" s="68"/>
      <c r="CX240" s="68"/>
      <c r="CY240" s="68"/>
      <c r="CZ240" s="68"/>
      <c r="DA240" s="68"/>
      <c r="DB240" s="68"/>
      <c r="DC240" s="68"/>
      <c r="DD240" s="68"/>
      <c r="DE240" s="68"/>
      <c r="DF240" s="68"/>
      <c r="DG240" s="68"/>
      <c r="DH240" s="68"/>
      <c r="DI240" s="68"/>
      <c r="DJ240" s="68"/>
      <c r="DK240" s="68"/>
      <c r="DL240" s="68"/>
      <c r="DM240" s="68"/>
      <c r="DN240" s="68"/>
      <c r="DO240" s="68"/>
      <c r="DP240" s="68"/>
      <c r="DQ240" s="68"/>
      <c r="DR240" s="68"/>
      <c r="DS240" s="68"/>
      <c r="DT240" s="68"/>
      <c r="DU240" s="68"/>
    </row>
    <row r="241" spans="1:125" x14ac:dyDescent="0.3">
      <c r="D241" s="141" t="s">
        <v>421</v>
      </c>
      <c r="K241" s="68"/>
      <c r="L241" s="68"/>
      <c r="M241" s="68"/>
      <c r="N241" s="68"/>
      <c r="O241" s="68"/>
      <c r="P241" s="68"/>
      <c r="Q241" s="68"/>
      <c r="R241" s="68"/>
      <c r="S241" s="68"/>
      <c r="T241" s="68"/>
      <c r="U241" s="68"/>
      <c r="V241" s="68"/>
      <c r="W241" s="68"/>
      <c r="X241" s="68"/>
      <c r="Y241" s="68"/>
      <c r="Z241" s="68"/>
      <c r="AA241" s="68"/>
      <c r="AB241" s="68"/>
      <c r="AC241" s="68"/>
      <c r="AD241" s="68"/>
      <c r="AE241" s="68"/>
      <c r="AF241" s="68"/>
      <c r="AG241" s="68"/>
      <c r="AH241" s="68"/>
      <c r="AI241" s="68"/>
      <c r="AJ241" s="68"/>
      <c r="AK241" s="68"/>
      <c r="AL241" s="68"/>
      <c r="AM241" s="68"/>
      <c r="AN241" s="68"/>
      <c r="AO241" s="68"/>
      <c r="AP241" s="68"/>
      <c r="AQ241" s="68"/>
      <c r="AR241" s="68"/>
      <c r="AS241" s="68"/>
      <c r="AT241" s="68"/>
      <c r="AU241" s="68"/>
      <c r="AV241" s="68"/>
      <c r="AW241" s="68"/>
      <c r="AX241" s="68"/>
      <c r="AZ241" s="68"/>
      <c r="BA241" s="68"/>
      <c r="BB241" s="68"/>
      <c r="BC241" s="68"/>
      <c r="BD241" s="68"/>
      <c r="BE241" s="68"/>
      <c r="BF241" s="68"/>
      <c r="BG241" s="68"/>
      <c r="BH241" s="68"/>
      <c r="BI241" s="68"/>
      <c r="BJ241" s="68"/>
      <c r="BK241" s="68"/>
      <c r="BL241" s="68"/>
      <c r="BM241" s="68"/>
      <c r="BN241" s="68"/>
      <c r="BO241" s="68"/>
      <c r="BP241" s="68"/>
      <c r="BQ241" s="68"/>
      <c r="BR241" s="68"/>
      <c r="BS241" s="68"/>
      <c r="BT241" s="68"/>
      <c r="BU241" s="68"/>
      <c r="BV241" s="68"/>
      <c r="BW241" s="68"/>
      <c r="BX241" s="68"/>
      <c r="BY241" s="68"/>
      <c r="BZ241" s="68"/>
      <c r="CA241" s="68"/>
      <c r="CB241" s="68"/>
      <c r="CC241" s="68"/>
      <c r="CD241" s="68"/>
      <c r="CE241" s="68"/>
      <c r="CF241" s="68"/>
      <c r="CG241" s="68"/>
      <c r="CH241" s="68"/>
      <c r="CI241" s="68"/>
      <c r="CJ241" s="68"/>
      <c r="CK241" s="68"/>
      <c r="CL241" s="68"/>
      <c r="CM241" s="68"/>
      <c r="CN241" s="68"/>
      <c r="CO241" s="68"/>
      <c r="CP241" s="68"/>
      <c r="CQ241" s="68"/>
      <c r="CR241" s="68"/>
      <c r="CS241" s="68"/>
      <c r="CT241" s="68"/>
      <c r="CU241" s="68"/>
      <c r="CV241" s="68"/>
      <c r="CW241" s="68"/>
      <c r="CX241" s="68"/>
      <c r="CY241" s="68"/>
      <c r="CZ241" s="68"/>
      <c r="DA241" s="68"/>
      <c r="DB241" s="68"/>
      <c r="DC241" s="68"/>
      <c r="DD241" s="68"/>
      <c r="DE241" s="68"/>
      <c r="DF241" s="68"/>
      <c r="DG241" s="68"/>
      <c r="DH241" s="68"/>
      <c r="DI241" s="68"/>
      <c r="DJ241" s="68"/>
      <c r="DK241" s="68"/>
      <c r="DL241" s="68"/>
      <c r="DM241" s="68"/>
      <c r="DN241" s="68"/>
      <c r="DO241" s="68"/>
      <c r="DP241" s="68"/>
      <c r="DQ241" s="68"/>
      <c r="DR241" s="68"/>
      <c r="DS241" s="68"/>
      <c r="DT241" s="68"/>
      <c r="DU241" s="68"/>
    </row>
    <row r="242" spans="1:125" x14ac:dyDescent="0.3">
      <c r="D242" s="141" t="s">
        <v>422</v>
      </c>
      <c r="F242" s="129">
        <f>F238*G233</f>
        <v>0</v>
      </c>
      <c r="K242" s="181">
        <f t="shared" ref="K242:BV242" si="278">$F$242*K233</f>
        <v>0</v>
      </c>
      <c r="L242" s="181">
        <f t="shared" si="278"/>
        <v>0</v>
      </c>
      <c r="M242" s="181">
        <f t="shared" si="278"/>
        <v>0</v>
      </c>
      <c r="N242" s="181">
        <f t="shared" si="278"/>
        <v>0</v>
      </c>
      <c r="O242" s="181">
        <f t="shared" si="278"/>
        <v>0</v>
      </c>
      <c r="P242" s="181">
        <f t="shared" si="278"/>
        <v>0</v>
      </c>
      <c r="Q242" s="181">
        <f t="shared" si="278"/>
        <v>0</v>
      </c>
      <c r="R242" s="181">
        <f t="shared" si="278"/>
        <v>0</v>
      </c>
      <c r="S242" s="181">
        <f t="shared" si="278"/>
        <v>0</v>
      </c>
      <c r="T242" s="181">
        <f t="shared" si="278"/>
        <v>0</v>
      </c>
      <c r="U242" s="181">
        <f t="shared" si="278"/>
        <v>0</v>
      </c>
      <c r="V242" s="181">
        <f t="shared" si="278"/>
        <v>0</v>
      </c>
      <c r="W242" s="181">
        <f t="shared" si="278"/>
        <v>0</v>
      </c>
      <c r="X242" s="181">
        <f t="shared" si="278"/>
        <v>0</v>
      </c>
      <c r="Y242" s="181">
        <f t="shared" si="278"/>
        <v>0</v>
      </c>
      <c r="Z242" s="181">
        <f t="shared" si="278"/>
        <v>0</v>
      </c>
      <c r="AA242" s="181">
        <f t="shared" si="278"/>
        <v>0</v>
      </c>
      <c r="AB242" s="181">
        <f t="shared" si="278"/>
        <v>0</v>
      </c>
      <c r="AC242" s="181">
        <f t="shared" si="278"/>
        <v>0</v>
      </c>
      <c r="AD242" s="181">
        <f t="shared" si="278"/>
        <v>0</v>
      </c>
      <c r="AE242" s="181">
        <f t="shared" si="278"/>
        <v>0</v>
      </c>
      <c r="AF242" s="181">
        <f t="shared" si="278"/>
        <v>0</v>
      </c>
      <c r="AG242" s="181">
        <f t="shared" si="278"/>
        <v>0</v>
      </c>
      <c r="AH242" s="181">
        <f t="shared" si="278"/>
        <v>0</v>
      </c>
      <c r="AI242" s="181">
        <f t="shared" si="278"/>
        <v>0</v>
      </c>
      <c r="AJ242" s="181">
        <f t="shared" si="278"/>
        <v>0</v>
      </c>
      <c r="AK242" s="181">
        <f t="shared" si="278"/>
        <v>0</v>
      </c>
      <c r="AL242" s="181">
        <f t="shared" si="278"/>
        <v>0</v>
      </c>
      <c r="AM242" s="181">
        <f t="shared" si="278"/>
        <v>0</v>
      </c>
      <c r="AN242" s="181">
        <f t="shared" si="278"/>
        <v>0</v>
      </c>
      <c r="AO242" s="181">
        <f t="shared" si="278"/>
        <v>0</v>
      </c>
      <c r="AP242" s="181">
        <f t="shared" si="278"/>
        <v>0</v>
      </c>
      <c r="AQ242" s="181">
        <f t="shared" si="278"/>
        <v>0</v>
      </c>
      <c r="AR242" s="181">
        <f t="shared" si="278"/>
        <v>0</v>
      </c>
      <c r="AS242" s="181">
        <f t="shared" si="278"/>
        <v>0</v>
      </c>
      <c r="AT242" s="181">
        <f t="shared" si="278"/>
        <v>0</v>
      </c>
      <c r="AU242" s="181">
        <f t="shared" si="278"/>
        <v>0</v>
      </c>
      <c r="AV242" s="181">
        <f t="shared" si="278"/>
        <v>0</v>
      </c>
      <c r="AW242" s="181">
        <f t="shared" si="278"/>
        <v>0</v>
      </c>
      <c r="AX242" s="181">
        <f t="shared" si="278"/>
        <v>0</v>
      </c>
      <c r="AY242" s="198">
        <f t="shared" si="278"/>
        <v>0</v>
      </c>
      <c r="AZ242" s="181">
        <f t="shared" si="278"/>
        <v>0</v>
      </c>
      <c r="BA242" s="181">
        <f t="shared" si="278"/>
        <v>0</v>
      </c>
      <c r="BB242" s="181">
        <f t="shared" si="278"/>
        <v>0</v>
      </c>
      <c r="BC242" s="181">
        <f t="shared" si="278"/>
        <v>0</v>
      </c>
      <c r="BD242" s="181">
        <f t="shared" si="278"/>
        <v>0</v>
      </c>
      <c r="BE242" s="181">
        <f t="shared" si="278"/>
        <v>0</v>
      </c>
      <c r="BF242" s="181">
        <f t="shared" si="278"/>
        <v>0</v>
      </c>
      <c r="BG242" s="181">
        <f t="shared" si="278"/>
        <v>0</v>
      </c>
      <c r="BH242" s="181">
        <f t="shared" si="278"/>
        <v>0</v>
      </c>
      <c r="BI242" s="181">
        <f t="shared" si="278"/>
        <v>0</v>
      </c>
      <c r="BJ242" s="181">
        <f t="shared" si="278"/>
        <v>0</v>
      </c>
      <c r="BK242" s="181">
        <f t="shared" si="278"/>
        <v>0</v>
      </c>
      <c r="BL242" s="181">
        <f t="shared" si="278"/>
        <v>0</v>
      </c>
      <c r="BM242" s="181">
        <f t="shared" si="278"/>
        <v>0</v>
      </c>
      <c r="BN242" s="181">
        <f t="shared" si="278"/>
        <v>0</v>
      </c>
      <c r="BO242" s="181">
        <f t="shared" si="278"/>
        <v>0</v>
      </c>
      <c r="BP242" s="181">
        <f t="shared" si="278"/>
        <v>0</v>
      </c>
      <c r="BQ242" s="181">
        <f t="shared" si="278"/>
        <v>0</v>
      </c>
      <c r="BR242" s="181">
        <f t="shared" si="278"/>
        <v>0</v>
      </c>
      <c r="BS242" s="181">
        <f t="shared" si="278"/>
        <v>0</v>
      </c>
      <c r="BT242" s="181">
        <f t="shared" si="278"/>
        <v>0</v>
      </c>
      <c r="BU242" s="181">
        <f t="shared" si="278"/>
        <v>0</v>
      </c>
      <c r="BV242" s="181">
        <f t="shared" si="278"/>
        <v>0</v>
      </c>
      <c r="BW242" s="181">
        <f t="shared" ref="BW242:DU242" si="279">$F$242*BW233</f>
        <v>0</v>
      </c>
      <c r="BX242" s="181">
        <f t="shared" si="279"/>
        <v>0</v>
      </c>
      <c r="BY242" s="181">
        <f t="shared" si="279"/>
        <v>0</v>
      </c>
      <c r="BZ242" s="181">
        <f t="shared" si="279"/>
        <v>0</v>
      </c>
      <c r="CA242" s="181">
        <f t="shared" si="279"/>
        <v>0</v>
      </c>
      <c r="CB242" s="181">
        <f t="shared" si="279"/>
        <v>0</v>
      </c>
      <c r="CC242" s="181">
        <f t="shared" si="279"/>
        <v>0</v>
      </c>
      <c r="CD242" s="181">
        <f t="shared" si="279"/>
        <v>0</v>
      </c>
      <c r="CE242" s="181">
        <f t="shared" si="279"/>
        <v>0</v>
      </c>
      <c r="CF242" s="181">
        <f t="shared" si="279"/>
        <v>0</v>
      </c>
      <c r="CG242" s="181">
        <f t="shared" si="279"/>
        <v>0</v>
      </c>
      <c r="CH242" s="181">
        <f t="shared" si="279"/>
        <v>0</v>
      </c>
      <c r="CI242" s="181">
        <f t="shared" si="279"/>
        <v>0</v>
      </c>
      <c r="CJ242" s="181">
        <f t="shared" si="279"/>
        <v>0</v>
      </c>
      <c r="CK242" s="181">
        <f t="shared" si="279"/>
        <v>0</v>
      </c>
      <c r="CL242" s="181">
        <f t="shared" si="279"/>
        <v>0</v>
      </c>
      <c r="CM242" s="181">
        <f t="shared" si="279"/>
        <v>0</v>
      </c>
      <c r="CN242" s="181">
        <f t="shared" si="279"/>
        <v>0</v>
      </c>
      <c r="CO242" s="181">
        <f t="shared" si="279"/>
        <v>0</v>
      </c>
      <c r="CP242" s="181">
        <f t="shared" si="279"/>
        <v>0</v>
      </c>
      <c r="CQ242" s="181">
        <f t="shared" si="279"/>
        <v>0</v>
      </c>
      <c r="CR242" s="181">
        <f t="shared" si="279"/>
        <v>0</v>
      </c>
      <c r="CS242" s="181">
        <f t="shared" si="279"/>
        <v>0</v>
      </c>
      <c r="CT242" s="181">
        <f t="shared" si="279"/>
        <v>0</v>
      </c>
      <c r="CU242" s="181">
        <f t="shared" si="279"/>
        <v>0</v>
      </c>
      <c r="CV242" s="181">
        <f t="shared" si="279"/>
        <v>0</v>
      </c>
      <c r="CW242" s="181">
        <f t="shared" si="279"/>
        <v>0</v>
      </c>
      <c r="CX242" s="181">
        <f t="shared" si="279"/>
        <v>0</v>
      </c>
      <c r="CY242" s="181">
        <f t="shared" si="279"/>
        <v>0</v>
      </c>
      <c r="CZ242" s="181">
        <f t="shared" si="279"/>
        <v>0</v>
      </c>
      <c r="DA242" s="181">
        <f t="shared" si="279"/>
        <v>0</v>
      </c>
      <c r="DB242" s="181">
        <f t="shared" si="279"/>
        <v>0</v>
      </c>
      <c r="DC242" s="181">
        <f t="shared" si="279"/>
        <v>0</v>
      </c>
      <c r="DD242" s="181">
        <f t="shared" si="279"/>
        <v>0</v>
      </c>
      <c r="DE242" s="181">
        <f t="shared" si="279"/>
        <v>0</v>
      </c>
      <c r="DF242" s="181">
        <f t="shared" si="279"/>
        <v>0</v>
      </c>
      <c r="DG242" s="181">
        <f t="shared" si="279"/>
        <v>0</v>
      </c>
      <c r="DH242" s="181">
        <f t="shared" si="279"/>
        <v>0</v>
      </c>
      <c r="DI242" s="181">
        <f t="shared" si="279"/>
        <v>0</v>
      </c>
      <c r="DJ242" s="181">
        <f t="shared" si="279"/>
        <v>0</v>
      </c>
      <c r="DK242" s="181">
        <f t="shared" si="279"/>
        <v>0</v>
      </c>
      <c r="DL242" s="181">
        <f t="shared" si="279"/>
        <v>0</v>
      </c>
      <c r="DM242" s="181">
        <f t="shared" si="279"/>
        <v>0</v>
      </c>
      <c r="DN242" s="181">
        <f t="shared" si="279"/>
        <v>0</v>
      </c>
      <c r="DO242" s="181">
        <f t="shared" si="279"/>
        <v>0</v>
      </c>
      <c r="DP242" s="181">
        <f t="shared" si="279"/>
        <v>0</v>
      </c>
      <c r="DQ242" s="181">
        <f t="shared" si="279"/>
        <v>0</v>
      </c>
      <c r="DR242" s="181">
        <f t="shared" si="279"/>
        <v>0</v>
      </c>
      <c r="DS242" s="181">
        <f t="shared" si="279"/>
        <v>0</v>
      </c>
      <c r="DT242" s="181">
        <f t="shared" si="279"/>
        <v>0</v>
      </c>
      <c r="DU242" s="181">
        <f t="shared" si="279"/>
        <v>0</v>
      </c>
    </row>
    <row r="243" spans="1:125" x14ac:dyDescent="0.3">
      <c r="K243" s="68"/>
      <c r="L243" s="68"/>
      <c r="M243" s="68"/>
      <c r="N243" s="68"/>
      <c r="O243" s="68"/>
      <c r="P243" s="68"/>
      <c r="Q243" s="68"/>
      <c r="R243" s="68"/>
      <c r="S243" s="68"/>
      <c r="T243" s="68"/>
      <c r="U243" s="68"/>
      <c r="V243" s="68"/>
      <c r="W243" s="68"/>
      <c r="X243" s="68"/>
      <c r="Y243" s="68"/>
      <c r="Z243" s="68"/>
      <c r="AA243" s="68"/>
      <c r="AB243" s="68"/>
      <c r="AC243" s="68"/>
      <c r="AD243" s="68"/>
      <c r="AE243" s="68"/>
      <c r="AF243" s="68"/>
      <c r="AG243" s="68"/>
      <c r="AH243" s="68"/>
      <c r="AI243" s="68"/>
      <c r="AJ243" s="68"/>
      <c r="AK243" s="68"/>
      <c r="AL243" s="68"/>
      <c r="AM243" s="68"/>
      <c r="AN243" s="68"/>
      <c r="AO243" s="68"/>
      <c r="AP243" s="68"/>
      <c r="AQ243" s="68"/>
      <c r="AR243" s="68"/>
      <c r="AS243" s="68"/>
      <c r="AT243" s="68"/>
      <c r="AU243" s="68"/>
      <c r="AV243" s="68"/>
      <c r="AW243" s="68"/>
      <c r="AX243" s="68"/>
      <c r="AZ243" s="68"/>
      <c r="BA243" s="68"/>
      <c r="BB243" s="68"/>
      <c r="BC243" s="68"/>
      <c r="BD243" s="68"/>
      <c r="BE243" s="68"/>
      <c r="BF243" s="68"/>
      <c r="BG243" s="68"/>
      <c r="BH243" s="68"/>
      <c r="BI243" s="68"/>
      <c r="BJ243" s="68"/>
      <c r="BK243" s="68"/>
      <c r="BL243" s="68"/>
      <c r="BM243" s="68"/>
      <c r="BN243" s="68"/>
      <c r="BO243" s="68"/>
      <c r="BP243" s="68"/>
      <c r="BQ243" s="68"/>
      <c r="BR243" s="68"/>
      <c r="BS243" s="68"/>
      <c r="BT243" s="68"/>
      <c r="BU243" s="68"/>
      <c r="BV243" s="68"/>
      <c r="BW243" s="68"/>
      <c r="BX243" s="68"/>
      <c r="BY243" s="68"/>
      <c r="BZ243" s="68"/>
      <c r="CA243" s="68"/>
      <c r="CB243" s="68"/>
      <c r="CC243" s="68"/>
      <c r="CD243" s="68"/>
      <c r="CE243" s="68"/>
      <c r="CF243" s="68"/>
      <c r="CG243" s="68"/>
      <c r="CH243" s="68"/>
      <c r="CI243" s="68"/>
      <c r="CJ243" s="68"/>
      <c r="CK243" s="68"/>
      <c r="CL243" s="68"/>
      <c r="CM243" s="68"/>
      <c r="CN243" s="68"/>
      <c r="CO243" s="68"/>
      <c r="CP243" s="68"/>
      <c r="CQ243" s="68"/>
      <c r="CR243" s="68"/>
      <c r="CS243" s="68"/>
      <c r="CT243" s="68"/>
      <c r="CU243" s="68"/>
      <c r="CV243" s="68"/>
      <c r="CW243" s="68"/>
      <c r="CX243" s="68"/>
      <c r="CY243" s="68"/>
      <c r="CZ243" s="68"/>
      <c r="DA243" s="68"/>
      <c r="DB243" s="68"/>
      <c r="DC243" s="68"/>
      <c r="DD243" s="68"/>
      <c r="DE243" s="68"/>
      <c r="DF243" s="68"/>
      <c r="DG243" s="68"/>
      <c r="DH243" s="68"/>
      <c r="DI243" s="68"/>
      <c r="DJ243" s="68"/>
      <c r="DK243" s="68"/>
      <c r="DL243" s="68"/>
      <c r="DM243" s="68"/>
      <c r="DN243" s="68"/>
      <c r="DO243" s="68"/>
      <c r="DP243" s="68"/>
      <c r="DQ243" s="68"/>
      <c r="DR243" s="68"/>
      <c r="DS243" s="68"/>
      <c r="DT243" s="68"/>
      <c r="DU243" s="68"/>
    </row>
    <row r="244" spans="1:125" x14ac:dyDescent="0.3">
      <c r="D244" s="141" t="s">
        <v>423</v>
      </c>
      <c r="K244" s="68"/>
      <c r="L244" s="68"/>
      <c r="M244" s="68"/>
      <c r="N244" s="68"/>
      <c r="O244" s="68"/>
      <c r="P244" s="68"/>
      <c r="Q244" s="68"/>
      <c r="R244" s="68"/>
      <c r="S244" s="68"/>
      <c r="T244" s="68"/>
      <c r="U244" s="68"/>
      <c r="V244" s="68"/>
      <c r="W244" s="68"/>
      <c r="X244" s="68"/>
      <c r="Y244" s="68"/>
      <c r="Z244" s="68"/>
      <c r="AA244" s="68"/>
      <c r="AB244" s="68"/>
      <c r="AC244" s="68"/>
      <c r="AD244" s="68"/>
      <c r="AE244" s="68"/>
      <c r="AF244" s="68"/>
      <c r="AG244" s="68"/>
      <c r="AH244" s="68"/>
      <c r="AI244" s="68"/>
      <c r="AJ244" s="68"/>
      <c r="AK244" s="68"/>
      <c r="AL244" s="68"/>
      <c r="AM244" s="68"/>
      <c r="AN244" s="68"/>
      <c r="AO244" s="68"/>
      <c r="AP244" s="68"/>
      <c r="AQ244" s="68"/>
      <c r="AR244" s="68"/>
      <c r="AS244" s="68"/>
      <c r="AT244" s="68"/>
      <c r="AU244" s="68"/>
      <c r="AV244" s="68"/>
      <c r="AW244" s="68"/>
      <c r="AX244" s="68"/>
      <c r="AZ244" s="68"/>
      <c r="BA244" s="68"/>
      <c r="BB244" s="68"/>
      <c r="BC244" s="68"/>
      <c r="BD244" s="68"/>
      <c r="BE244" s="68"/>
      <c r="BF244" s="68"/>
      <c r="BG244" s="68"/>
      <c r="BH244" s="68"/>
      <c r="BI244" s="68"/>
      <c r="BJ244" s="68"/>
      <c r="BK244" s="68"/>
      <c r="BL244" s="68"/>
      <c r="BM244" s="68"/>
      <c r="BN244" s="68"/>
      <c r="BO244" s="68"/>
      <c r="BP244" s="68"/>
      <c r="BQ244" s="68"/>
      <c r="BR244" s="68"/>
      <c r="BS244" s="68"/>
      <c r="BT244" s="68"/>
      <c r="BU244" s="68"/>
      <c r="BV244" s="68"/>
      <c r="BW244" s="68"/>
      <c r="BX244" s="68"/>
      <c r="BY244" s="68"/>
      <c r="BZ244" s="68"/>
      <c r="CA244" s="68"/>
      <c r="CB244" s="68"/>
      <c r="CC244" s="68"/>
      <c r="CD244" s="68"/>
      <c r="CE244" s="68"/>
      <c r="CF244" s="68"/>
      <c r="CG244" s="68"/>
      <c r="CH244" s="68"/>
      <c r="CI244" s="68"/>
      <c r="CJ244" s="68"/>
      <c r="CK244" s="68"/>
      <c r="CL244" s="68"/>
      <c r="CM244" s="68"/>
      <c r="CN244" s="68"/>
      <c r="CO244" s="68"/>
      <c r="CP244" s="68"/>
      <c r="CQ244" s="68"/>
      <c r="CR244" s="68"/>
      <c r="CS244" s="68"/>
      <c r="CT244" s="68"/>
      <c r="CU244" s="68"/>
      <c r="CV244" s="68"/>
      <c r="CW244" s="68"/>
      <c r="CX244" s="68"/>
      <c r="CY244" s="68"/>
      <c r="CZ244" s="68"/>
      <c r="DA244" s="68"/>
      <c r="DB244" s="68"/>
      <c r="DC244" s="68"/>
      <c r="DD244" s="68"/>
      <c r="DE244" s="68"/>
      <c r="DF244" s="68"/>
      <c r="DG244" s="68"/>
      <c r="DH244" s="68"/>
      <c r="DI244" s="68"/>
      <c r="DJ244" s="68"/>
      <c r="DK244" s="68"/>
      <c r="DL244" s="68"/>
      <c r="DM244" s="68"/>
      <c r="DN244" s="68"/>
      <c r="DO244" s="68"/>
      <c r="DP244" s="68"/>
      <c r="DQ244" s="68"/>
      <c r="DR244" s="68"/>
      <c r="DS244" s="68"/>
      <c r="DT244" s="68"/>
      <c r="DU244" s="68"/>
    </row>
    <row r="245" spans="1:125" x14ac:dyDescent="0.3">
      <c r="D245" s="141" t="s">
        <v>33</v>
      </c>
      <c r="K245" s="181">
        <f t="shared" ref="K245:AP245" ca="1" si="280">K233*(K253-K255-K256)</f>
        <v>0</v>
      </c>
      <c r="L245" s="181">
        <f t="shared" ca="1" si="280"/>
        <v>0</v>
      </c>
      <c r="M245" s="181">
        <f t="shared" ca="1" si="280"/>
        <v>0</v>
      </c>
      <c r="N245" s="181">
        <f t="shared" ca="1" si="280"/>
        <v>0</v>
      </c>
      <c r="O245" s="181">
        <f t="shared" ca="1" si="280"/>
        <v>0</v>
      </c>
      <c r="P245" s="181">
        <f t="shared" ca="1" si="280"/>
        <v>0</v>
      </c>
      <c r="Q245" s="181">
        <f t="shared" ca="1" si="280"/>
        <v>0</v>
      </c>
      <c r="R245" s="181">
        <f t="shared" ca="1" si="280"/>
        <v>0</v>
      </c>
      <c r="S245" s="181">
        <f t="shared" ca="1" si="280"/>
        <v>0</v>
      </c>
      <c r="T245" s="181">
        <f t="shared" ca="1" si="280"/>
        <v>0</v>
      </c>
      <c r="U245" s="181">
        <f t="shared" ca="1" si="280"/>
        <v>0</v>
      </c>
      <c r="V245" s="181">
        <f t="shared" ca="1" si="280"/>
        <v>0</v>
      </c>
      <c r="W245" s="181">
        <f t="shared" ca="1" si="280"/>
        <v>0</v>
      </c>
      <c r="X245" s="181">
        <f t="shared" ca="1" si="280"/>
        <v>0</v>
      </c>
      <c r="Y245" s="181">
        <f t="shared" ca="1" si="280"/>
        <v>0</v>
      </c>
      <c r="Z245" s="181">
        <f t="shared" ca="1" si="280"/>
        <v>0</v>
      </c>
      <c r="AA245" s="181">
        <f t="shared" ca="1" si="280"/>
        <v>0</v>
      </c>
      <c r="AB245" s="181">
        <f t="shared" ca="1" si="280"/>
        <v>0</v>
      </c>
      <c r="AC245" s="181">
        <f t="shared" ca="1" si="280"/>
        <v>0</v>
      </c>
      <c r="AD245" s="181">
        <f t="shared" ca="1" si="280"/>
        <v>0</v>
      </c>
      <c r="AE245" s="181">
        <f t="shared" ca="1" si="280"/>
        <v>0</v>
      </c>
      <c r="AF245" s="181">
        <f t="shared" ca="1" si="280"/>
        <v>0</v>
      </c>
      <c r="AG245" s="181">
        <f t="shared" ca="1" si="280"/>
        <v>0</v>
      </c>
      <c r="AH245" s="181">
        <f t="shared" ca="1" si="280"/>
        <v>0</v>
      </c>
      <c r="AI245" s="181">
        <f t="shared" ca="1" si="280"/>
        <v>0</v>
      </c>
      <c r="AJ245" s="181">
        <f t="shared" ca="1" si="280"/>
        <v>0</v>
      </c>
      <c r="AK245" s="181">
        <f t="shared" ca="1" si="280"/>
        <v>0</v>
      </c>
      <c r="AL245" s="181">
        <f t="shared" ca="1" si="280"/>
        <v>0</v>
      </c>
      <c r="AM245" s="181">
        <f t="shared" ca="1" si="280"/>
        <v>0</v>
      </c>
      <c r="AN245" s="181">
        <f t="shared" ca="1" si="280"/>
        <v>0</v>
      </c>
      <c r="AO245" s="181">
        <f t="shared" ca="1" si="280"/>
        <v>0</v>
      </c>
      <c r="AP245" s="181">
        <f t="shared" ca="1" si="280"/>
        <v>0</v>
      </c>
      <c r="AQ245" s="181">
        <f t="shared" ref="AQ245:BV245" ca="1" si="281">AQ233*(AQ253-AQ255-AQ256)</f>
        <v>0</v>
      </c>
      <c r="AR245" s="181">
        <f t="shared" ca="1" si="281"/>
        <v>0</v>
      </c>
      <c r="AS245" s="181">
        <f t="shared" ca="1" si="281"/>
        <v>0</v>
      </c>
      <c r="AT245" s="181">
        <f t="shared" ca="1" si="281"/>
        <v>0</v>
      </c>
      <c r="AU245" s="181">
        <f t="shared" ca="1" si="281"/>
        <v>0</v>
      </c>
      <c r="AV245" s="181">
        <f t="shared" ca="1" si="281"/>
        <v>0</v>
      </c>
      <c r="AW245" s="181">
        <f t="shared" ca="1" si="281"/>
        <v>0</v>
      </c>
      <c r="AX245" s="181">
        <f t="shared" ca="1" si="281"/>
        <v>0</v>
      </c>
      <c r="AY245" s="198">
        <f t="shared" ca="1" si="281"/>
        <v>0</v>
      </c>
      <c r="AZ245" s="181">
        <f t="shared" ca="1" si="281"/>
        <v>0</v>
      </c>
      <c r="BA245" s="181">
        <f t="shared" ca="1" si="281"/>
        <v>0</v>
      </c>
      <c r="BB245" s="181">
        <f t="shared" ca="1" si="281"/>
        <v>0</v>
      </c>
      <c r="BC245" s="181">
        <f t="shared" ca="1" si="281"/>
        <v>0</v>
      </c>
      <c r="BD245" s="181">
        <f t="shared" ca="1" si="281"/>
        <v>0</v>
      </c>
      <c r="BE245" s="181">
        <f t="shared" ca="1" si="281"/>
        <v>0</v>
      </c>
      <c r="BF245" s="181">
        <f t="shared" ca="1" si="281"/>
        <v>0</v>
      </c>
      <c r="BG245" s="181">
        <f t="shared" ca="1" si="281"/>
        <v>0</v>
      </c>
      <c r="BH245" s="181">
        <f t="shared" ca="1" si="281"/>
        <v>0</v>
      </c>
      <c r="BI245" s="181">
        <f t="shared" ca="1" si="281"/>
        <v>0</v>
      </c>
      <c r="BJ245" s="181">
        <f t="shared" ca="1" si="281"/>
        <v>0</v>
      </c>
      <c r="BK245" s="181">
        <f t="shared" ca="1" si="281"/>
        <v>0</v>
      </c>
      <c r="BL245" s="181">
        <f t="shared" ca="1" si="281"/>
        <v>0</v>
      </c>
      <c r="BM245" s="181">
        <f t="shared" ca="1" si="281"/>
        <v>0</v>
      </c>
      <c r="BN245" s="181">
        <f t="shared" ca="1" si="281"/>
        <v>0</v>
      </c>
      <c r="BO245" s="181">
        <f t="shared" ca="1" si="281"/>
        <v>0</v>
      </c>
      <c r="BP245" s="181">
        <f t="shared" ca="1" si="281"/>
        <v>0</v>
      </c>
      <c r="BQ245" s="181">
        <f t="shared" ca="1" si="281"/>
        <v>0</v>
      </c>
      <c r="BR245" s="181">
        <f t="shared" ca="1" si="281"/>
        <v>0</v>
      </c>
      <c r="BS245" s="181">
        <f t="shared" ca="1" si="281"/>
        <v>0</v>
      </c>
      <c r="BT245" s="181">
        <f t="shared" ca="1" si="281"/>
        <v>0</v>
      </c>
      <c r="BU245" s="181">
        <f t="shared" ca="1" si="281"/>
        <v>0</v>
      </c>
      <c r="BV245" s="181">
        <f t="shared" ca="1" si="281"/>
        <v>0</v>
      </c>
      <c r="BW245" s="181">
        <f t="shared" ref="BW245:DB245" ca="1" si="282">BW233*(BW253-BW255-BW256)</f>
        <v>0</v>
      </c>
      <c r="BX245" s="181">
        <f t="shared" ca="1" si="282"/>
        <v>0</v>
      </c>
      <c r="BY245" s="181">
        <f t="shared" ca="1" si="282"/>
        <v>0</v>
      </c>
      <c r="BZ245" s="181">
        <f t="shared" ca="1" si="282"/>
        <v>0</v>
      </c>
      <c r="CA245" s="181">
        <f t="shared" ca="1" si="282"/>
        <v>0</v>
      </c>
      <c r="CB245" s="181">
        <f t="shared" ca="1" si="282"/>
        <v>0</v>
      </c>
      <c r="CC245" s="181">
        <f t="shared" ca="1" si="282"/>
        <v>0</v>
      </c>
      <c r="CD245" s="181">
        <f t="shared" ca="1" si="282"/>
        <v>0</v>
      </c>
      <c r="CE245" s="181">
        <f t="shared" ca="1" si="282"/>
        <v>0</v>
      </c>
      <c r="CF245" s="181">
        <f t="shared" ca="1" si="282"/>
        <v>0</v>
      </c>
      <c r="CG245" s="181">
        <f t="shared" ca="1" si="282"/>
        <v>0</v>
      </c>
      <c r="CH245" s="181">
        <f t="shared" ca="1" si="282"/>
        <v>0</v>
      </c>
      <c r="CI245" s="181">
        <f t="shared" ca="1" si="282"/>
        <v>0</v>
      </c>
      <c r="CJ245" s="181">
        <f t="shared" ca="1" si="282"/>
        <v>0</v>
      </c>
      <c r="CK245" s="181">
        <f t="shared" ca="1" si="282"/>
        <v>0</v>
      </c>
      <c r="CL245" s="181">
        <f t="shared" ca="1" si="282"/>
        <v>0</v>
      </c>
      <c r="CM245" s="181">
        <f t="shared" ca="1" si="282"/>
        <v>0</v>
      </c>
      <c r="CN245" s="181">
        <f t="shared" ca="1" si="282"/>
        <v>0</v>
      </c>
      <c r="CO245" s="181">
        <f t="shared" ca="1" si="282"/>
        <v>0</v>
      </c>
      <c r="CP245" s="181">
        <f t="shared" ca="1" si="282"/>
        <v>0</v>
      </c>
      <c r="CQ245" s="181">
        <f t="shared" ca="1" si="282"/>
        <v>0</v>
      </c>
      <c r="CR245" s="181">
        <f t="shared" ca="1" si="282"/>
        <v>0</v>
      </c>
      <c r="CS245" s="181">
        <f t="shared" ca="1" si="282"/>
        <v>0</v>
      </c>
      <c r="CT245" s="181">
        <f t="shared" ca="1" si="282"/>
        <v>0</v>
      </c>
      <c r="CU245" s="181">
        <f t="shared" ca="1" si="282"/>
        <v>0</v>
      </c>
      <c r="CV245" s="181">
        <f t="shared" ca="1" si="282"/>
        <v>0</v>
      </c>
      <c r="CW245" s="181">
        <f t="shared" ca="1" si="282"/>
        <v>0</v>
      </c>
      <c r="CX245" s="181">
        <f t="shared" ca="1" si="282"/>
        <v>0</v>
      </c>
      <c r="CY245" s="181">
        <f t="shared" ca="1" si="282"/>
        <v>0</v>
      </c>
      <c r="CZ245" s="181">
        <f t="shared" ca="1" si="282"/>
        <v>0</v>
      </c>
      <c r="DA245" s="181">
        <f t="shared" ca="1" si="282"/>
        <v>0</v>
      </c>
      <c r="DB245" s="181">
        <f t="shared" ca="1" si="282"/>
        <v>0</v>
      </c>
      <c r="DC245" s="181">
        <f t="shared" ref="DC245:DU245" ca="1" si="283">DC233*(DC253-DC255-DC256)</f>
        <v>0</v>
      </c>
      <c r="DD245" s="181">
        <f t="shared" ca="1" si="283"/>
        <v>0</v>
      </c>
      <c r="DE245" s="181">
        <f t="shared" ca="1" si="283"/>
        <v>0</v>
      </c>
      <c r="DF245" s="181">
        <f t="shared" ca="1" si="283"/>
        <v>0</v>
      </c>
      <c r="DG245" s="181">
        <f t="shared" ca="1" si="283"/>
        <v>0</v>
      </c>
      <c r="DH245" s="181">
        <f t="shared" ca="1" si="283"/>
        <v>0</v>
      </c>
      <c r="DI245" s="181">
        <f t="shared" ca="1" si="283"/>
        <v>0</v>
      </c>
      <c r="DJ245" s="181">
        <f t="shared" ca="1" si="283"/>
        <v>0</v>
      </c>
      <c r="DK245" s="181">
        <f t="shared" ca="1" si="283"/>
        <v>0</v>
      </c>
      <c r="DL245" s="181">
        <f t="shared" ca="1" si="283"/>
        <v>0</v>
      </c>
      <c r="DM245" s="181">
        <f t="shared" ca="1" si="283"/>
        <v>0</v>
      </c>
      <c r="DN245" s="181">
        <f t="shared" ca="1" si="283"/>
        <v>0</v>
      </c>
      <c r="DO245" s="181">
        <f t="shared" ca="1" si="283"/>
        <v>0</v>
      </c>
      <c r="DP245" s="181">
        <f t="shared" ca="1" si="283"/>
        <v>0</v>
      </c>
      <c r="DQ245" s="181">
        <f t="shared" ca="1" si="283"/>
        <v>0</v>
      </c>
      <c r="DR245" s="181">
        <f t="shared" ca="1" si="283"/>
        <v>0</v>
      </c>
      <c r="DS245" s="181">
        <f t="shared" ca="1" si="283"/>
        <v>0</v>
      </c>
      <c r="DT245" s="181">
        <f t="shared" ca="1" si="283"/>
        <v>0</v>
      </c>
      <c r="DU245" s="181">
        <f t="shared" ca="1" si="283"/>
        <v>0</v>
      </c>
    </row>
    <row r="246" spans="1:125" x14ac:dyDescent="0.3">
      <c r="D246" s="141" t="s">
        <v>35</v>
      </c>
      <c r="F246" s="175">
        <f>'Finance and Value Assumptions'!F86</f>
        <v>1.4999999999999999E-2</v>
      </c>
      <c r="K246" s="184">
        <f t="shared" ref="K246:BV246" si="284">$F$246*K242</f>
        <v>0</v>
      </c>
      <c r="L246" s="184">
        <f t="shared" si="284"/>
        <v>0</v>
      </c>
      <c r="M246" s="184">
        <f t="shared" si="284"/>
        <v>0</v>
      </c>
      <c r="N246" s="184">
        <f t="shared" si="284"/>
        <v>0</v>
      </c>
      <c r="O246" s="184">
        <f t="shared" si="284"/>
        <v>0</v>
      </c>
      <c r="P246" s="184">
        <f t="shared" si="284"/>
        <v>0</v>
      </c>
      <c r="Q246" s="184">
        <f t="shared" si="284"/>
        <v>0</v>
      </c>
      <c r="R246" s="184">
        <f t="shared" si="284"/>
        <v>0</v>
      </c>
      <c r="S246" s="184">
        <f t="shared" si="284"/>
        <v>0</v>
      </c>
      <c r="T246" s="184">
        <f t="shared" si="284"/>
        <v>0</v>
      </c>
      <c r="U246" s="184">
        <f t="shared" si="284"/>
        <v>0</v>
      </c>
      <c r="V246" s="184">
        <f t="shared" si="284"/>
        <v>0</v>
      </c>
      <c r="W246" s="184">
        <f t="shared" si="284"/>
        <v>0</v>
      </c>
      <c r="X246" s="184">
        <f t="shared" si="284"/>
        <v>0</v>
      </c>
      <c r="Y246" s="184">
        <f t="shared" si="284"/>
        <v>0</v>
      </c>
      <c r="Z246" s="184">
        <f t="shared" si="284"/>
        <v>0</v>
      </c>
      <c r="AA246" s="184">
        <f t="shared" si="284"/>
        <v>0</v>
      </c>
      <c r="AB246" s="184">
        <f t="shared" si="284"/>
        <v>0</v>
      </c>
      <c r="AC246" s="184">
        <f t="shared" si="284"/>
        <v>0</v>
      </c>
      <c r="AD246" s="184">
        <f t="shared" si="284"/>
        <v>0</v>
      </c>
      <c r="AE246" s="184">
        <f t="shared" si="284"/>
        <v>0</v>
      </c>
      <c r="AF246" s="184">
        <f t="shared" si="284"/>
        <v>0</v>
      </c>
      <c r="AG246" s="184">
        <f t="shared" si="284"/>
        <v>0</v>
      </c>
      <c r="AH246" s="184">
        <f t="shared" si="284"/>
        <v>0</v>
      </c>
      <c r="AI246" s="184">
        <f t="shared" si="284"/>
        <v>0</v>
      </c>
      <c r="AJ246" s="184">
        <f t="shared" si="284"/>
        <v>0</v>
      </c>
      <c r="AK246" s="184">
        <f t="shared" si="284"/>
        <v>0</v>
      </c>
      <c r="AL246" s="184">
        <f t="shared" si="284"/>
        <v>0</v>
      </c>
      <c r="AM246" s="184">
        <f t="shared" si="284"/>
        <v>0</v>
      </c>
      <c r="AN246" s="184">
        <f t="shared" si="284"/>
        <v>0</v>
      </c>
      <c r="AO246" s="184">
        <f t="shared" si="284"/>
        <v>0</v>
      </c>
      <c r="AP246" s="184">
        <f t="shared" si="284"/>
        <v>0</v>
      </c>
      <c r="AQ246" s="184">
        <f t="shared" si="284"/>
        <v>0</v>
      </c>
      <c r="AR246" s="184">
        <f t="shared" si="284"/>
        <v>0</v>
      </c>
      <c r="AS246" s="184">
        <f t="shared" si="284"/>
        <v>0</v>
      </c>
      <c r="AT246" s="184">
        <f t="shared" si="284"/>
        <v>0</v>
      </c>
      <c r="AU246" s="184">
        <f t="shared" si="284"/>
        <v>0</v>
      </c>
      <c r="AV246" s="184">
        <f t="shared" si="284"/>
        <v>0</v>
      </c>
      <c r="AW246" s="184">
        <f t="shared" si="284"/>
        <v>0</v>
      </c>
      <c r="AX246" s="184">
        <f t="shared" si="284"/>
        <v>0</v>
      </c>
      <c r="AY246" s="198">
        <f t="shared" si="284"/>
        <v>0</v>
      </c>
      <c r="AZ246" s="184">
        <f t="shared" si="284"/>
        <v>0</v>
      </c>
      <c r="BA246" s="184">
        <f t="shared" si="284"/>
        <v>0</v>
      </c>
      <c r="BB246" s="184">
        <f t="shared" si="284"/>
        <v>0</v>
      </c>
      <c r="BC246" s="184">
        <f t="shared" si="284"/>
        <v>0</v>
      </c>
      <c r="BD246" s="184">
        <f t="shared" si="284"/>
        <v>0</v>
      </c>
      <c r="BE246" s="184">
        <f t="shared" si="284"/>
        <v>0</v>
      </c>
      <c r="BF246" s="184">
        <f t="shared" si="284"/>
        <v>0</v>
      </c>
      <c r="BG246" s="184">
        <f t="shared" si="284"/>
        <v>0</v>
      </c>
      <c r="BH246" s="184">
        <f t="shared" si="284"/>
        <v>0</v>
      </c>
      <c r="BI246" s="184">
        <f t="shared" si="284"/>
        <v>0</v>
      </c>
      <c r="BJ246" s="184">
        <f t="shared" si="284"/>
        <v>0</v>
      </c>
      <c r="BK246" s="184">
        <f t="shared" si="284"/>
        <v>0</v>
      </c>
      <c r="BL246" s="184">
        <f t="shared" si="284"/>
        <v>0</v>
      </c>
      <c r="BM246" s="184">
        <f t="shared" si="284"/>
        <v>0</v>
      </c>
      <c r="BN246" s="184">
        <f t="shared" si="284"/>
        <v>0</v>
      </c>
      <c r="BO246" s="184">
        <f t="shared" si="284"/>
        <v>0</v>
      </c>
      <c r="BP246" s="184">
        <f t="shared" si="284"/>
        <v>0</v>
      </c>
      <c r="BQ246" s="184">
        <f t="shared" si="284"/>
        <v>0</v>
      </c>
      <c r="BR246" s="184">
        <f t="shared" si="284"/>
        <v>0</v>
      </c>
      <c r="BS246" s="184">
        <f t="shared" si="284"/>
        <v>0</v>
      </c>
      <c r="BT246" s="184">
        <f t="shared" si="284"/>
        <v>0</v>
      </c>
      <c r="BU246" s="184">
        <f t="shared" si="284"/>
        <v>0</v>
      </c>
      <c r="BV246" s="184">
        <f t="shared" si="284"/>
        <v>0</v>
      </c>
      <c r="BW246" s="184">
        <f t="shared" ref="BW246:DU246" si="285">$F$246*BW242</f>
        <v>0</v>
      </c>
      <c r="BX246" s="184">
        <f t="shared" si="285"/>
        <v>0</v>
      </c>
      <c r="BY246" s="184">
        <f t="shared" si="285"/>
        <v>0</v>
      </c>
      <c r="BZ246" s="184">
        <f t="shared" si="285"/>
        <v>0</v>
      </c>
      <c r="CA246" s="184">
        <f t="shared" si="285"/>
        <v>0</v>
      </c>
      <c r="CB246" s="184">
        <f t="shared" si="285"/>
        <v>0</v>
      </c>
      <c r="CC246" s="184">
        <f t="shared" si="285"/>
        <v>0</v>
      </c>
      <c r="CD246" s="184">
        <f t="shared" si="285"/>
        <v>0</v>
      </c>
      <c r="CE246" s="184">
        <f t="shared" si="285"/>
        <v>0</v>
      </c>
      <c r="CF246" s="184">
        <f t="shared" si="285"/>
        <v>0</v>
      </c>
      <c r="CG246" s="184">
        <f t="shared" si="285"/>
        <v>0</v>
      </c>
      <c r="CH246" s="184">
        <f t="shared" si="285"/>
        <v>0</v>
      </c>
      <c r="CI246" s="184">
        <f t="shared" si="285"/>
        <v>0</v>
      </c>
      <c r="CJ246" s="184">
        <f t="shared" si="285"/>
        <v>0</v>
      </c>
      <c r="CK246" s="184">
        <f t="shared" si="285"/>
        <v>0</v>
      </c>
      <c r="CL246" s="184">
        <f t="shared" si="285"/>
        <v>0</v>
      </c>
      <c r="CM246" s="184">
        <f t="shared" si="285"/>
        <v>0</v>
      </c>
      <c r="CN246" s="184">
        <f t="shared" si="285"/>
        <v>0</v>
      </c>
      <c r="CO246" s="184">
        <f t="shared" si="285"/>
        <v>0</v>
      </c>
      <c r="CP246" s="184">
        <f t="shared" si="285"/>
        <v>0</v>
      </c>
      <c r="CQ246" s="184">
        <f t="shared" si="285"/>
        <v>0</v>
      </c>
      <c r="CR246" s="184">
        <f t="shared" si="285"/>
        <v>0</v>
      </c>
      <c r="CS246" s="184">
        <f t="shared" si="285"/>
        <v>0</v>
      </c>
      <c r="CT246" s="184">
        <f t="shared" si="285"/>
        <v>0</v>
      </c>
      <c r="CU246" s="184">
        <f t="shared" si="285"/>
        <v>0</v>
      </c>
      <c r="CV246" s="184">
        <f t="shared" si="285"/>
        <v>0</v>
      </c>
      <c r="CW246" s="184">
        <f t="shared" si="285"/>
        <v>0</v>
      </c>
      <c r="CX246" s="184">
        <f t="shared" si="285"/>
        <v>0</v>
      </c>
      <c r="CY246" s="184">
        <f t="shared" si="285"/>
        <v>0</v>
      </c>
      <c r="CZ246" s="184">
        <f t="shared" si="285"/>
        <v>0</v>
      </c>
      <c r="DA246" s="184">
        <f t="shared" si="285"/>
        <v>0</v>
      </c>
      <c r="DB246" s="184">
        <f t="shared" si="285"/>
        <v>0</v>
      </c>
      <c r="DC246" s="184">
        <f t="shared" si="285"/>
        <v>0</v>
      </c>
      <c r="DD246" s="184">
        <f t="shared" si="285"/>
        <v>0</v>
      </c>
      <c r="DE246" s="184">
        <f t="shared" si="285"/>
        <v>0</v>
      </c>
      <c r="DF246" s="184">
        <f t="shared" si="285"/>
        <v>0</v>
      </c>
      <c r="DG246" s="184">
        <f t="shared" si="285"/>
        <v>0</v>
      </c>
      <c r="DH246" s="184">
        <f t="shared" si="285"/>
        <v>0</v>
      </c>
      <c r="DI246" s="184">
        <f t="shared" si="285"/>
        <v>0</v>
      </c>
      <c r="DJ246" s="184">
        <f t="shared" si="285"/>
        <v>0</v>
      </c>
      <c r="DK246" s="184">
        <f t="shared" si="285"/>
        <v>0</v>
      </c>
      <c r="DL246" s="184">
        <f t="shared" si="285"/>
        <v>0</v>
      </c>
      <c r="DM246" s="184">
        <f t="shared" si="285"/>
        <v>0</v>
      </c>
      <c r="DN246" s="184">
        <f t="shared" si="285"/>
        <v>0</v>
      </c>
      <c r="DO246" s="184">
        <f t="shared" si="285"/>
        <v>0</v>
      </c>
      <c r="DP246" s="184">
        <f t="shared" si="285"/>
        <v>0</v>
      </c>
      <c r="DQ246" s="184">
        <f t="shared" si="285"/>
        <v>0</v>
      </c>
      <c r="DR246" s="184">
        <f t="shared" si="285"/>
        <v>0</v>
      </c>
      <c r="DS246" s="184">
        <f t="shared" si="285"/>
        <v>0</v>
      </c>
      <c r="DT246" s="184">
        <f t="shared" si="285"/>
        <v>0</v>
      </c>
      <c r="DU246" s="184">
        <f t="shared" si="285"/>
        <v>0</v>
      </c>
    </row>
    <row r="247" spans="1:125" x14ac:dyDescent="0.3">
      <c r="D247" s="141" t="s">
        <v>37</v>
      </c>
      <c r="F247" s="175">
        <f>'Finance and Value Assumptions'!F87</f>
        <v>0.01</v>
      </c>
      <c r="K247" s="184">
        <f t="shared" ref="K247:BV247" ca="1" si="286">$F$247*K245</f>
        <v>0</v>
      </c>
      <c r="L247" s="184">
        <f t="shared" ca="1" si="286"/>
        <v>0</v>
      </c>
      <c r="M247" s="184">
        <f t="shared" ca="1" si="286"/>
        <v>0</v>
      </c>
      <c r="N247" s="184">
        <f t="shared" ca="1" si="286"/>
        <v>0</v>
      </c>
      <c r="O247" s="184">
        <f t="shared" ca="1" si="286"/>
        <v>0</v>
      </c>
      <c r="P247" s="184">
        <f t="shared" ca="1" si="286"/>
        <v>0</v>
      </c>
      <c r="Q247" s="184">
        <f t="shared" ca="1" si="286"/>
        <v>0</v>
      </c>
      <c r="R247" s="184">
        <f t="shared" ca="1" si="286"/>
        <v>0</v>
      </c>
      <c r="S247" s="184">
        <f t="shared" ca="1" si="286"/>
        <v>0</v>
      </c>
      <c r="T247" s="184">
        <f t="shared" ca="1" si="286"/>
        <v>0</v>
      </c>
      <c r="U247" s="184">
        <f t="shared" ca="1" si="286"/>
        <v>0</v>
      </c>
      <c r="V247" s="184">
        <f t="shared" ca="1" si="286"/>
        <v>0</v>
      </c>
      <c r="W247" s="184">
        <f t="shared" ca="1" si="286"/>
        <v>0</v>
      </c>
      <c r="X247" s="184">
        <f t="shared" ca="1" si="286"/>
        <v>0</v>
      </c>
      <c r="Y247" s="184">
        <f t="shared" ca="1" si="286"/>
        <v>0</v>
      </c>
      <c r="Z247" s="184">
        <f t="shared" ca="1" si="286"/>
        <v>0</v>
      </c>
      <c r="AA247" s="184">
        <f t="shared" ca="1" si="286"/>
        <v>0</v>
      </c>
      <c r="AB247" s="184">
        <f t="shared" ca="1" si="286"/>
        <v>0</v>
      </c>
      <c r="AC247" s="184">
        <f t="shared" ca="1" si="286"/>
        <v>0</v>
      </c>
      <c r="AD247" s="184">
        <f t="shared" ca="1" si="286"/>
        <v>0</v>
      </c>
      <c r="AE247" s="184">
        <f t="shared" ca="1" si="286"/>
        <v>0</v>
      </c>
      <c r="AF247" s="184">
        <f t="shared" ca="1" si="286"/>
        <v>0</v>
      </c>
      <c r="AG247" s="184">
        <f t="shared" ca="1" si="286"/>
        <v>0</v>
      </c>
      <c r="AH247" s="184">
        <f t="shared" ca="1" si="286"/>
        <v>0</v>
      </c>
      <c r="AI247" s="184">
        <f t="shared" ca="1" si="286"/>
        <v>0</v>
      </c>
      <c r="AJ247" s="184">
        <f t="shared" ca="1" si="286"/>
        <v>0</v>
      </c>
      <c r="AK247" s="184">
        <f t="shared" ca="1" si="286"/>
        <v>0</v>
      </c>
      <c r="AL247" s="184">
        <f t="shared" ca="1" si="286"/>
        <v>0</v>
      </c>
      <c r="AM247" s="184">
        <f t="shared" ca="1" si="286"/>
        <v>0</v>
      </c>
      <c r="AN247" s="184">
        <f t="shared" ca="1" si="286"/>
        <v>0</v>
      </c>
      <c r="AO247" s="184">
        <f t="shared" ca="1" si="286"/>
        <v>0</v>
      </c>
      <c r="AP247" s="184">
        <f t="shared" ca="1" si="286"/>
        <v>0</v>
      </c>
      <c r="AQ247" s="184">
        <f t="shared" ca="1" si="286"/>
        <v>0</v>
      </c>
      <c r="AR247" s="184">
        <f t="shared" ca="1" si="286"/>
        <v>0</v>
      </c>
      <c r="AS247" s="184">
        <f t="shared" ca="1" si="286"/>
        <v>0</v>
      </c>
      <c r="AT247" s="184">
        <f t="shared" ca="1" si="286"/>
        <v>0</v>
      </c>
      <c r="AU247" s="184">
        <f t="shared" ca="1" si="286"/>
        <v>0</v>
      </c>
      <c r="AV247" s="184">
        <f t="shared" ca="1" si="286"/>
        <v>0</v>
      </c>
      <c r="AW247" s="184">
        <f t="shared" ca="1" si="286"/>
        <v>0</v>
      </c>
      <c r="AX247" s="184">
        <f t="shared" ca="1" si="286"/>
        <v>0</v>
      </c>
      <c r="AY247" s="198">
        <f t="shared" ca="1" si="286"/>
        <v>0</v>
      </c>
      <c r="AZ247" s="184">
        <f t="shared" ca="1" si="286"/>
        <v>0</v>
      </c>
      <c r="BA247" s="184">
        <f t="shared" ca="1" si="286"/>
        <v>0</v>
      </c>
      <c r="BB247" s="184">
        <f t="shared" ca="1" si="286"/>
        <v>0</v>
      </c>
      <c r="BC247" s="184">
        <f t="shared" ca="1" si="286"/>
        <v>0</v>
      </c>
      <c r="BD247" s="184">
        <f t="shared" ca="1" si="286"/>
        <v>0</v>
      </c>
      <c r="BE247" s="184">
        <f t="shared" ca="1" si="286"/>
        <v>0</v>
      </c>
      <c r="BF247" s="184">
        <f t="shared" ca="1" si="286"/>
        <v>0</v>
      </c>
      <c r="BG247" s="184">
        <f t="shared" ca="1" si="286"/>
        <v>0</v>
      </c>
      <c r="BH247" s="184">
        <f t="shared" ca="1" si="286"/>
        <v>0</v>
      </c>
      <c r="BI247" s="184">
        <f t="shared" ca="1" si="286"/>
        <v>0</v>
      </c>
      <c r="BJ247" s="184">
        <f t="shared" ca="1" si="286"/>
        <v>0</v>
      </c>
      <c r="BK247" s="184">
        <f t="shared" ca="1" si="286"/>
        <v>0</v>
      </c>
      <c r="BL247" s="184">
        <f t="shared" ca="1" si="286"/>
        <v>0</v>
      </c>
      <c r="BM247" s="184">
        <f t="shared" ca="1" si="286"/>
        <v>0</v>
      </c>
      <c r="BN247" s="184">
        <f t="shared" ca="1" si="286"/>
        <v>0</v>
      </c>
      <c r="BO247" s="184">
        <f t="shared" ca="1" si="286"/>
        <v>0</v>
      </c>
      <c r="BP247" s="184">
        <f t="shared" ca="1" si="286"/>
        <v>0</v>
      </c>
      <c r="BQ247" s="184">
        <f t="shared" ca="1" si="286"/>
        <v>0</v>
      </c>
      <c r="BR247" s="184">
        <f t="shared" ca="1" si="286"/>
        <v>0</v>
      </c>
      <c r="BS247" s="184">
        <f t="shared" ca="1" si="286"/>
        <v>0</v>
      </c>
      <c r="BT247" s="184">
        <f t="shared" ca="1" si="286"/>
        <v>0</v>
      </c>
      <c r="BU247" s="184">
        <f t="shared" ca="1" si="286"/>
        <v>0</v>
      </c>
      <c r="BV247" s="184">
        <f t="shared" ca="1" si="286"/>
        <v>0</v>
      </c>
      <c r="BW247" s="184">
        <f t="shared" ref="BW247:DU247" ca="1" si="287">$F$247*BW245</f>
        <v>0</v>
      </c>
      <c r="BX247" s="184">
        <f t="shared" ca="1" si="287"/>
        <v>0</v>
      </c>
      <c r="BY247" s="184">
        <f t="shared" ca="1" si="287"/>
        <v>0</v>
      </c>
      <c r="BZ247" s="184">
        <f t="shared" ca="1" si="287"/>
        <v>0</v>
      </c>
      <c r="CA247" s="184">
        <f t="shared" ca="1" si="287"/>
        <v>0</v>
      </c>
      <c r="CB247" s="184">
        <f t="shared" ca="1" si="287"/>
        <v>0</v>
      </c>
      <c r="CC247" s="184">
        <f t="shared" ca="1" si="287"/>
        <v>0</v>
      </c>
      <c r="CD247" s="184">
        <f t="shared" ca="1" si="287"/>
        <v>0</v>
      </c>
      <c r="CE247" s="184">
        <f t="shared" ca="1" si="287"/>
        <v>0</v>
      </c>
      <c r="CF247" s="184">
        <f t="shared" ca="1" si="287"/>
        <v>0</v>
      </c>
      <c r="CG247" s="184">
        <f t="shared" ca="1" si="287"/>
        <v>0</v>
      </c>
      <c r="CH247" s="184">
        <f t="shared" ca="1" si="287"/>
        <v>0</v>
      </c>
      <c r="CI247" s="184">
        <f t="shared" ca="1" si="287"/>
        <v>0</v>
      </c>
      <c r="CJ247" s="184">
        <f t="shared" ca="1" si="287"/>
        <v>0</v>
      </c>
      <c r="CK247" s="184">
        <f t="shared" ca="1" si="287"/>
        <v>0</v>
      </c>
      <c r="CL247" s="184">
        <f t="shared" ca="1" si="287"/>
        <v>0</v>
      </c>
      <c r="CM247" s="184">
        <f t="shared" ca="1" si="287"/>
        <v>0</v>
      </c>
      <c r="CN247" s="184">
        <f t="shared" ca="1" si="287"/>
        <v>0</v>
      </c>
      <c r="CO247" s="184">
        <f t="shared" ca="1" si="287"/>
        <v>0</v>
      </c>
      <c r="CP247" s="184">
        <f t="shared" ca="1" si="287"/>
        <v>0</v>
      </c>
      <c r="CQ247" s="184">
        <f t="shared" ca="1" si="287"/>
        <v>0</v>
      </c>
      <c r="CR247" s="184">
        <f t="shared" ca="1" si="287"/>
        <v>0</v>
      </c>
      <c r="CS247" s="184">
        <f t="shared" ca="1" si="287"/>
        <v>0</v>
      </c>
      <c r="CT247" s="184">
        <f t="shared" ca="1" si="287"/>
        <v>0</v>
      </c>
      <c r="CU247" s="184">
        <f t="shared" ca="1" si="287"/>
        <v>0</v>
      </c>
      <c r="CV247" s="184">
        <f t="shared" ca="1" si="287"/>
        <v>0</v>
      </c>
      <c r="CW247" s="184">
        <f t="shared" ca="1" si="287"/>
        <v>0</v>
      </c>
      <c r="CX247" s="184">
        <f t="shared" ca="1" si="287"/>
        <v>0</v>
      </c>
      <c r="CY247" s="184">
        <f t="shared" ca="1" si="287"/>
        <v>0</v>
      </c>
      <c r="CZ247" s="184">
        <f t="shared" ca="1" si="287"/>
        <v>0</v>
      </c>
      <c r="DA247" s="184">
        <f t="shared" ca="1" si="287"/>
        <v>0</v>
      </c>
      <c r="DB247" s="184">
        <f t="shared" ca="1" si="287"/>
        <v>0</v>
      </c>
      <c r="DC247" s="184">
        <f t="shared" ca="1" si="287"/>
        <v>0</v>
      </c>
      <c r="DD247" s="184">
        <f t="shared" ca="1" si="287"/>
        <v>0</v>
      </c>
      <c r="DE247" s="184">
        <f t="shared" ca="1" si="287"/>
        <v>0</v>
      </c>
      <c r="DF247" s="184">
        <f t="shared" ca="1" si="287"/>
        <v>0</v>
      </c>
      <c r="DG247" s="184">
        <f t="shared" ca="1" si="287"/>
        <v>0</v>
      </c>
      <c r="DH247" s="184">
        <f t="shared" ca="1" si="287"/>
        <v>0</v>
      </c>
      <c r="DI247" s="184">
        <f t="shared" ca="1" si="287"/>
        <v>0</v>
      </c>
      <c r="DJ247" s="184">
        <f t="shared" ca="1" si="287"/>
        <v>0</v>
      </c>
      <c r="DK247" s="184">
        <f t="shared" ca="1" si="287"/>
        <v>0</v>
      </c>
      <c r="DL247" s="184">
        <f t="shared" ca="1" si="287"/>
        <v>0</v>
      </c>
      <c r="DM247" s="184">
        <f t="shared" ca="1" si="287"/>
        <v>0</v>
      </c>
      <c r="DN247" s="184">
        <f t="shared" ca="1" si="287"/>
        <v>0</v>
      </c>
      <c r="DO247" s="184">
        <f t="shared" ca="1" si="287"/>
        <v>0</v>
      </c>
      <c r="DP247" s="184">
        <f t="shared" ca="1" si="287"/>
        <v>0</v>
      </c>
      <c r="DQ247" s="184">
        <f t="shared" ca="1" si="287"/>
        <v>0</v>
      </c>
      <c r="DR247" s="184">
        <f t="shared" ca="1" si="287"/>
        <v>0</v>
      </c>
      <c r="DS247" s="184">
        <f t="shared" ca="1" si="287"/>
        <v>0</v>
      </c>
      <c r="DT247" s="184">
        <f t="shared" ca="1" si="287"/>
        <v>0</v>
      </c>
      <c r="DU247" s="184">
        <f t="shared" ca="1" si="287"/>
        <v>0</v>
      </c>
    </row>
    <row r="248" spans="1:125" x14ac:dyDescent="0.3">
      <c r="D248" s="141" t="s">
        <v>907</v>
      </c>
      <c r="K248" s="181">
        <f ca="1">K242-K245-K246-K247</f>
        <v>0</v>
      </c>
      <c r="L248" s="181">
        <f t="shared" ref="L248:BW248" ca="1" si="288">L242-L245-L246-L247</f>
        <v>0</v>
      </c>
      <c r="M248" s="181">
        <f t="shared" ca="1" si="288"/>
        <v>0</v>
      </c>
      <c r="N248" s="181">
        <f t="shared" ca="1" si="288"/>
        <v>0</v>
      </c>
      <c r="O248" s="181">
        <f t="shared" ca="1" si="288"/>
        <v>0</v>
      </c>
      <c r="P248" s="181">
        <f t="shared" ca="1" si="288"/>
        <v>0</v>
      </c>
      <c r="Q248" s="181">
        <f t="shared" ca="1" si="288"/>
        <v>0</v>
      </c>
      <c r="R248" s="181">
        <f t="shared" ca="1" si="288"/>
        <v>0</v>
      </c>
      <c r="S248" s="181">
        <f t="shared" ca="1" si="288"/>
        <v>0</v>
      </c>
      <c r="T248" s="181">
        <f t="shared" ca="1" si="288"/>
        <v>0</v>
      </c>
      <c r="U248" s="181">
        <f t="shared" ca="1" si="288"/>
        <v>0</v>
      </c>
      <c r="V248" s="181">
        <f t="shared" ca="1" si="288"/>
        <v>0</v>
      </c>
      <c r="W248" s="181">
        <f t="shared" ca="1" si="288"/>
        <v>0</v>
      </c>
      <c r="X248" s="181">
        <f t="shared" ca="1" si="288"/>
        <v>0</v>
      </c>
      <c r="Y248" s="181">
        <f t="shared" ca="1" si="288"/>
        <v>0</v>
      </c>
      <c r="Z248" s="181">
        <f t="shared" ca="1" si="288"/>
        <v>0</v>
      </c>
      <c r="AA248" s="181">
        <f t="shared" ca="1" si="288"/>
        <v>0</v>
      </c>
      <c r="AB248" s="181">
        <f t="shared" ca="1" si="288"/>
        <v>0</v>
      </c>
      <c r="AC248" s="181">
        <f t="shared" ca="1" si="288"/>
        <v>0</v>
      </c>
      <c r="AD248" s="181">
        <f t="shared" ca="1" si="288"/>
        <v>0</v>
      </c>
      <c r="AE248" s="181">
        <f t="shared" ca="1" si="288"/>
        <v>0</v>
      </c>
      <c r="AF248" s="181">
        <f t="shared" ca="1" si="288"/>
        <v>0</v>
      </c>
      <c r="AG248" s="181">
        <f t="shared" ca="1" si="288"/>
        <v>0</v>
      </c>
      <c r="AH248" s="181">
        <f t="shared" ca="1" si="288"/>
        <v>0</v>
      </c>
      <c r="AI248" s="181">
        <f t="shared" ca="1" si="288"/>
        <v>0</v>
      </c>
      <c r="AJ248" s="181">
        <f t="shared" ca="1" si="288"/>
        <v>0</v>
      </c>
      <c r="AK248" s="181">
        <f t="shared" ca="1" si="288"/>
        <v>0</v>
      </c>
      <c r="AL248" s="181">
        <f t="shared" ca="1" si="288"/>
        <v>0</v>
      </c>
      <c r="AM248" s="181">
        <f t="shared" ca="1" si="288"/>
        <v>0</v>
      </c>
      <c r="AN248" s="181">
        <f t="shared" ca="1" si="288"/>
        <v>0</v>
      </c>
      <c r="AO248" s="181">
        <f t="shared" ca="1" si="288"/>
        <v>0</v>
      </c>
      <c r="AP248" s="181">
        <f t="shared" ca="1" si="288"/>
        <v>0</v>
      </c>
      <c r="AQ248" s="181">
        <f t="shared" ca="1" si="288"/>
        <v>0</v>
      </c>
      <c r="AR248" s="181">
        <f t="shared" ca="1" si="288"/>
        <v>0</v>
      </c>
      <c r="AS248" s="181">
        <f t="shared" ca="1" si="288"/>
        <v>0</v>
      </c>
      <c r="AT248" s="181">
        <f t="shared" ca="1" si="288"/>
        <v>0</v>
      </c>
      <c r="AU248" s="181">
        <f t="shared" ca="1" si="288"/>
        <v>0</v>
      </c>
      <c r="AV248" s="181">
        <f t="shared" ca="1" si="288"/>
        <v>0</v>
      </c>
      <c r="AW248" s="181">
        <f t="shared" ca="1" si="288"/>
        <v>0</v>
      </c>
      <c r="AX248" s="181">
        <f t="shared" ca="1" si="288"/>
        <v>0</v>
      </c>
      <c r="AY248" s="198">
        <f t="shared" ca="1" si="288"/>
        <v>0</v>
      </c>
      <c r="AZ248" s="181">
        <f t="shared" ca="1" si="288"/>
        <v>0</v>
      </c>
      <c r="BA248" s="181">
        <f t="shared" ca="1" si="288"/>
        <v>0</v>
      </c>
      <c r="BB248" s="181">
        <f t="shared" ca="1" si="288"/>
        <v>0</v>
      </c>
      <c r="BC248" s="181">
        <f t="shared" ca="1" si="288"/>
        <v>0</v>
      </c>
      <c r="BD248" s="181">
        <f t="shared" ca="1" si="288"/>
        <v>0</v>
      </c>
      <c r="BE248" s="181">
        <f t="shared" ca="1" si="288"/>
        <v>0</v>
      </c>
      <c r="BF248" s="181">
        <f t="shared" ca="1" si="288"/>
        <v>0</v>
      </c>
      <c r="BG248" s="181">
        <f t="shared" ca="1" si="288"/>
        <v>0</v>
      </c>
      <c r="BH248" s="181">
        <f t="shared" ca="1" si="288"/>
        <v>0</v>
      </c>
      <c r="BI248" s="181">
        <f t="shared" ca="1" si="288"/>
        <v>0</v>
      </c>
      <c r="BJ248" s="181">
        <f t="shared" ca="1" si="288"/>
        <v>0</v>
      </c>
      <c r="BK248" s="181">
        <f t="shared" ca="1" si="288"/>
        <v>0</v>
      </c>
      <c r="BL248" s="181">
        <f t="shared" ca="1" si="288"/>
        <v>0</v>
      </c>
      <c r="BM248" s="181">
        <f t="shared" ca="1" si="288"/>
        <v>0</v>
      </c>
      <c r="BN248" s="181">
        <f t="shared" ca="1" si="288"/>
        <v>0</v>
      </c>
      <c r="BO248" s="181">
        <f t="shared" ca="1" si="288"/>
        <v>0</v>
      </c>
      <c r="BP248" s="181">
        <f t="shared" ca="1" si="288"/>
        <v>0</v>
      </c>
      <c r="BQ248" s="181">
        <f t="shared" ca="1" si="288"/>
        <v>0</v>
      </c>
      <c r="BR248" s="181">
        <f t="shared" ca="1" si="288"/>
        <v>0</v>
      </c>
      <c r="BS248" s="181">
        <f t="shared" ca="1" si="288"/>
        <v>0</v>
      </c>
      <c r="BT248" s="181">
        <f t="shared" ca="1" si="288"/>
        <v>0</v>
      </c>
      <c r="BU248" s="181">
        <f t="shared" ca="1" si="288"/>
        <v>0</v>
      </c>
      <c r="BV248" s="181">
        <f t="shared" ca="1" si="288"/>
        <v>0</v>
      </c>
      <c r="BW248" s="181">
        <f t="shared" ca="1" si="288"/>
        <v>0</v>
      </c>
      <c r="BX248" s="181">
        <f t="shared" ref="BX248:DU248" ca="1" si="289">BX242-BX245-BX246-BX247</f>
        <v>0</v>
      </c>
      <c r="BY248" s="181">
        <f t="shared" ca="1" si="289"/>
        <v>0</v>
      </c>
      <c r="BZ248" s="181">
        <f t="shared" ca="1" si="289"/>
        <v>0</v>
      </c>
      <c r="CA248" s="181">
        <f t="shared" ca="1" si="289"/>
        <v>0</v>
      </c>
      <c r="CB248" s="181">
        <f t="shared" ca="1" si="289"/>
        <v>0</v>
      </c>
      <c r="CC248" s="181">
        <f t="shared" ca="1" si="289"/>
        <v>0</v>
      </c>
      <c r="CD248" s="181">
        <f t="shared" ca="1" si="289"/>
        <v>0</v>
      </c>
      <c r="CE248" s="181">
        <f t="shared" ca="1" si="289"/>
        <v>0</v>
      </c>
      <c r="CF248" s="181">
        <f t="shared" ca="1" si="289"/>
        <v>0</v>
      </c>
      <c r="CG248" s="181">
        <f t="shared" ca="1" si="289"/>
        <v>0</v>
      </c>
      <c r="CH248" s="181">
        <f t="shared" ca="1" si="289"/>
        <v>0</v>
      </c>
      <c r="CI248" s="181">
        <f t="shared" ca="1" si="289"/>
        <v>0</v>
      </c>
      <c r="CJ248" s="181">
        <f t="shared" ca="1" si="289"/>
        <v>0</v>
      </c>
      <c r="CK248" s="181">
        <f t="shared" ca="1" si="289"/>
        <v>0</v>
      </c>
      <c r="CL248" s="181">
        <f t="shared" ca="1" si="289"/>
        <v>0</v>
      </c>
      <c r="CM248" s="181">
        <f t="shared" ca="1" si="289"/>
        <v>0</v>
      </c>
      <c r="CN248" s="181">
        <f t="shared" ca="1" si="289"/>
        <v>0</v>
      </c>
      <c r="CO248" s="181">
        <f t="shared" ca="1" si="289"/>
        <v>0</v>
      </c>
      <c r="CP248" s="181">
        <f t="shared" ca="1" si="289"/>
        <v>0</v>
      </c>
      <c r="CQ248" s="181">
        <f t="shared" ca="1" si="289"/>
        <v>0</v>
      </c>
      <c r="CR248" s="181">
        <f t="shared" ca="1" si="289"/>
        <v>0</v>
      </c>
      <c r="CS248" s="181">
        <f t="shared" ca="1" si="289"/>
        <v>0</v>
      </c>
      <c r="CT248" s="181">
        <f t="shared" ca="1" si="289"/>
        <v>0</v>
      </c>
      <c r="CU248" s="181">
        <f t="shared" ca="1" si="289"/>
        <v>0</v>
      </c>
      <c r="CV248" s="181">
        <f t="shared" ca="1" si="289"/>
        <v>0</v>
      </c>
      <c r="CW248" s="181">
        <f t="shared" ca="1" si="289"/>
        <v>0</v>
      </c>
      <c r="CX248" s="181">
        <f t="shared" ca="1" si="289"/>
        <v>0</v>
      </c>
      <c r="CY248" s="181">
        <f t="shared" ca="1" si="289"/>
        <v>0</v>
      </c>
      <c r="CZ248" s="181">
        <f t="shared" ca="1" si="289"/>
        <v>0</v>
      </c>
      <c r="DA248" s="181">
        <f t="shared" ca="1" si="289"/>
        <v>0</v>
      </c>
      <c r="DB248" s="181">
        <f t="shared" ca="1" si="289"/>
        <v>0</v>
      </c>
      <c r="DC248" s="181">
        <f t="shared" ca="1" si="289"/>
        <v>0</v>
      </c>
      <c r="DD248" s="181">
        <f t="shared" ca="1" si="289"/>
        <v>0</v>
      </c>
      <c r="DE248" s="181">
        <f t="shared" ca="1" si="289"/>
        <v>0</v>
      </c>
      <c r="DF248" s="181">
        <f t="shared" ca="1" si="289"/>
        <v>0</v>
      </c>
      <c r="DG248" s="181">
        <f t="shared" ca="1" si="289"/>
        <v>0</v>
      </c>
      <c r="DH248" s="181">
        <f t="shared" ca="1" si="289"/>
        <v>0</v>
      </c>
      <c r="DI248" s="181">
        <f t="shared" ca="1" si="289"/>
        <v>0</v>
      </c>
      <c r="DJ248" s="181">
        <f t="shared" ca="1" si="289"/>
        <v>0</v>
      </c>
      <c r="DK248" s="181">
        <f t="shared" ca="1" si="289"/>
        <v>0</v>
      </c>
      <c r="DL248" s="181">
        <f t="shared" ca="1" si="289"/>
        <v>0</v>
      </c>
      <c r="DM248" s="181">
        <f t="shared" ca="1" si="289"/>
        <v>0</v>
      </c>
      <c r="DN248" s="181">
        <f t="shared" ca="1" si="289"/>
        <v>0</v>
      </c>
      <c r="DO248" s="181">
        <f t="shared" ca="1" si="289"/>
        <v>0</v>
      </c>
      <c r="DP248" s="181">
        <f t="shared" ca="1" si="289"/>
        <v>0</v>
      </c>
      <c r="DQ248" s="181">
        <f t="shared" ca="1" si="289"/>
        <v>0</v>
      </c>
      <c r="DR248" s="181">
        <f t="shared" ca="1" si="289"/>
        <v>0</v>
      </c>
      <c r="DS248" s="181">
        <f t="shared" ca="1" si="289"/>
        <v>0</v>
      </c>
      <c r="DT248" s="181">
        <f t="shared" ca="1" si="289"/>
        <v>0</v>
      </c>
      <c r="DU248" s="181">
        <f t="shared" ca="1" si="289"/>
        <v>0</v>
      </c>
    </row>
    <row r="249" spans="1:125" x14ac:dyDescent="0.3">
      <c r="K249" s="68"/>
      <c r="L249" s="68"/>
      <c r="M249" s="68"/>
      <c r="N249" s="68"/>
      <c r="O249" s="68"/>
      <c r="P249" s="68"/>
      <c r="Q249" s="68"/>
      <c r="R249" s="68"/>
      <c r="S249" s="68"/>
      <c r="T249" s="68"/>
      <c r="U249" s="68"/>
      <c r="V249" s="68"/>
      <c r="W249" s="68"/>
      <c r="X249" s="68"/>
      <c r="Y249" s="68"/>
      <c r="Z249" s="68"/>
      <c r="AA249" s="68"/>
      <c r="AB249" s="68"/>
      <c r="AC249" s="68"/>
      <c r="AD249" s="68"/>
      <c r="AE249" s="68"/>
      <c r="AF249" s="68"/>
      <c r="AG249" s="68"/>
      <c r="AH249" s="68"/>
      <c r="AI249" s="68"/>
      <c r="AJ249" s="68"/>
      <c r="AK249" s="68"/>
      <c r="AL249" s="68"/>
      <c r="AM249" s="68"/>
      <c r="AN249" s="68"/>
      <c r="AO249" s="68"/>
      <c r="AP249" s="68"/>
      <c r="AQ249" s="68"/>
      <c r="AR249" s="68"/>
      <c r="AS249" s="68"/>
      <c r="AT249" s="68"/>
      <c r="AU249" s="68"/>
      <c r="AV249" s="68"/>
      <c r="AW249" s="68"/>
      <c r="AX249" s="68"/>
      <c r="AZ249" s="68"/>
      <c r="BA249" s="68"/>
      <c r="BB249" s="68"/>
      <c r="BC249" s="68"/>
      <c r="BD249" s="68"/>
      <c r="BE249" s="68"/>
      <c r="BF249" s="68"/>
      <c r="BG249" s="68"/>
      <c r="BH249" s="68"/>
      <c r="BI249" s="68"/>
      <c r="BJ249" s="68"/>
      <c r="BK249" s="68"/>
      <c r="BL249" s="68"/>
      <c r="BM249" s="68"/>
      <c r="BN249" s="68"/>
      <c r="BO249" s="68"/>
      <c r="BP249" s="68"/>
      <c r="BQ249" s="68"/>
      <c r="BR249" s="68"/>
      <c r="BS249" s="68"/>
      <c r="BT249" s="68"/>
      <c r="BU249" s="68"/>
      <c r="BV249" s="68"/>
      <c r="BW249" s="68"/>
      <c r="BX249" s="68"/>
      <c r="BY249" s="68"/>
      <c r="BZ249" s="68"/>
      <c r="CA249" s="68"/>
      <c r="CB249" s="68"/>
      <c r="CC249" s="68"/>
      <c r="CD249" s="68"/>
      <c r="CE249" s="68"/>
      <c r="CF249" s="68"/>
      <c r="CG249" s="68"/>
      <c r="CH249" s="68"/>
      <c r="CI249" s="68"/>
      <c r="CJ249" s="68"/>
      <c r="CK249" s="68"/>
      <c r="CL249" s="68"/>
      <c r="CM249" s="68"/>
      <c r="CN249" s="68"/>
      <c r="CO249" s="68"/>
      <c r="CP249" s="68"/>
      <c r="CQ249" s="68"/>
      <c r="CR249" s="68"/>
      <c r="CS249" s="68"/>
      <c r="CT249" s="68"/>
      <c r="CU249" s="68"/>
      <c r="CV249" s="68"/>
      <c r="CW249" s="68"/>
      <c r="CX249" s="68"/>
      <c r="CY249" s="68"/>
      <c r="CZ249" s="68"/>
      <c r="DA249" s="68"/>
      <c r="DB249" s="68"/>
      <c r="DC249" s="68"/>
      <c r="DD249" s="68"/>
      <c r="DE249" s="68"/>
      <c r="DF249" s="68"/>
      <c r="DG249" s="68"/>
      <c r="DH249" s="68"/>
      <c r="DI249" s="68"/>
      <c r="DJ249" s="68"/>
      <c r="DK249" s="68"/>
      <c r="DL249" s="68"/>
      <c r="DM249" s="68"/>
      <c r="DN249" s="68"/>
      <c r="DO249" s="68"/>
      <c r="DP249" s="68"/>
      <c r="DQ249" s="68"/>
      <c r="DR249" s="68"/>
      <c r="DS249" s="68"/>
      <c r="DT249" s="68"/>
      <c r="DU249" s="68"/>
    </row>
    <row r="250" spans="1:125" s="128" customFormat="1" outlineLevel="1" x14ac:dyDescent="0.3">
      <c r="A250" s="133" t="s">
        <v>424</v>
      </c>
      <c r="AY250" s="198"/>
    </row>
    <row r="251" spans="1:125" outlineLevel="1" x14ac:dyDescent="0.3">
      <c r="K251" s="68"/>
      <c r="L251" s="68"/>
      <c r="M251" s="68"/>
      <c r="N251" s="68"/>
      <c r="O251" s="68"/>
      <c r="P251" s="68"/>
      <c r="Q251" s="68"/>
      <c r="R251" s="68"/>
      <c r="S251" s="68"/>
      <c r="T251" s="68"/>
      <c r="U251" s="68"/>
      <c r="V251" s="68"/>
      <c r="W251" s="68"/>
      <c r="X251" s="68"/>
      <c r="Y251" s="68"/>
      <c r="Z251" s="68"/>
      <c r="AA251" s="68"/>
      <c r="AB251" s="68"/>
      <c r="AC251" s="68"/>
      <c r="AD251" s="68"/>
      <c r="AE251" s="68"/>
      <c r="AF251" s="68"/>
      <c r="AG251" s="68"/>
      <c r="AH251" s="68"/>
      <c r="AI251" s="68"/>
      <c r="AJ251" s="68"/>
      <c r="AK251" s="68"/>
      <c r="AL251" s="68"/>
      <c r="AM251" s="68"/>
      <c r="AN251" s="68"/>
      <c r="AO251" s="68"/>
      <c r="AP251" s="68"/>
      <c r="AQ251" s="68"/>
      <c r="AR251" s="68"/>
      <c r="AS251" s="68"/>
      <c r="AT251" s="68"/>
      <c r="AU251" s="68"/>
      <c r="AV251" s="68"/>
      <c r="AW251" s="68"/>
      <c r="AX251" s="68"/>
      <c r="AZ251" s="68"/>
      <c r="BA251" s="68"/>
      <c r="BB251" s="68"/>
      <c r="BC251" s="68"/>
      <c r="BD251" s="68"/>
      <c r="BE251" s="68"/>
      <c r="BF251" s="68"/>
      <c r="BG251" s="68"/>
      <c r="BH251" s="68"/>
      <c r="BI251" s="68"/>
      <c r="BJ251" s="68"/>
      <c r="BK251" s="68"/>
      <c r="BL251" s="68"/>
      <c r="BM251" s="68"/>
      <c r="BN251" s="68"/>
      <c r="BO251" s="68"/>
      <c r="BP251" s="68"/>
      <c r="BQ251" s="68"/>
      <c r="BR251" s="68"/>
      <c r="BS251" s="68"/>
      <c r="BT251" s="68"/>
      <c r="BU251" s="68"/>
      <c r="BV251" s="68"/>
      <c r="BW251" s="68"/>
      <c r="BX251" s="68"/>
      <c r="BY251" s="68"/>
      <c r="BZ251" s="68"/>
      <c r="CA251" s="68"/>
      <c r="CB251" s="68"/>
      <c r="CC251" s="68"/>
      <c r="CD251" s="68"/>
      <c r="CE251" s="68"/>
      <c r="CF251" s="68"/>
      <c r="CG251" s="68"/>
      <c r="CH251" s="68"/>
      <c r="CI251" s="68"/>
      <c r="CJ251" s="68"/>
      <c r="CK251" s="68"/>
      <c r="CL251" s="68"/>
      <c r="CM251" s="68"/>
      <c r="CN251" s="68"/>
      <c r="CO251" s="68"/>
      <c r="CP251" s="68"/>
      <c r="CQ251" s="68"/>
      <c r="CR251" s="68"/>
      <c r="CS251" s="68"/>
      <c r="CT251" s="68"/>
      <c r="CU251" s="68"/>
      <c r="CV251" s="68"/>
      <c r="CW251" s="68"/>
      <c r="CX251" s="68"/>
      <c r="CY251" s="68"/>
      <c r="CZ251" s="68"/>
      <c r="DA251" s="68"/>
      <c r="DB251" s="68"/>
      <c r="DC251" s="68"/>
      <c r="DD251" s="68"/>
      <c r="DE251" s="68"/>
      <c r="DF251" s="68"/>
      <c r="DG251" s="68"/>
      <c r="DH251" s="68"/>
      <c r="DI251" s="68"/>
      <c r="DJ251" s="68"/>
      <c r="DK251" s="68"/>
      <c r="DL251" s="68"/>
      <c r="DM251" s="68"/>
      <c r="DN251" s="68"/>
      <c r="DO251" s="68"/>
      <c r="DP251" s="68"/>
      <c r="DQ251" s="68"/>
      <c r="DR251" s="68"/>
      <c r="DS251" s="68"/>
      <c r="DT251" s="68"/>
      <c r="DU251" s="68"/>
    </row>
    <row r="252" spans="1:125" outlineLevel="1" x14ac:dyDescent="0.3">
      <c r="D252" s="141" t="s">
        <v>17</v>
      </c>
      <c r="K252" s="68"/>
      <c r="L252" s="68"/>
      <c r="M252" s="68"/>
      <c r="N252" s="68"/>
      <c r="O252" s="68"/>
      <c r="P252" s="68"/>
      <c r="Q252" s="68"/>
      <c r="R252" s="68"/>
      <c r="S252" s="68"/>
      <c r="T252" s="68"/>
      <c r="U252" s="68"/>
      <c r="V252" s="68"/>
      <c r="W252" s="68"/>
      <c r="X252" s="68"/>
      <c r="Y252" s="68"/>
      <c r="Z252" s="68"/>
      <c r="AA252" s="68"/>
      <c r="AB252" s="68"/>
      <c r="AC252" s="68"/>
      <c r="AD252" s="68"/>
      <c r="AE252" s="68"/>
      <c r="AF252" s="68"/>
      <c r="AG252" s="68"/>
      <c r="AH252" s="68"/>
      <c r="AI252" s="68"/>
      <c r="AJ252" s="68"/>
      <c r="AK252" s="68"/>
      <c r="AL252" s="68"/>
      <c r="AM252" s="68"/>
      <c r="AN252" s="68"/>
      <c r="AO252" s="68"/>
      <c r="AP252" s="68"/>
      <c r="AQ252" s="68"/>
      <c r="AR252" s="68"/>
      <c r="AS252" s="68"/>
      <c r="AT252" s="68"/>
      <c r="AU252" s="68"/>
      <c r="AV252" s="68"/>
      <c r="AW252" s="68"/>
      <c r="AX252" s="68"/>
      <c r="AZ252" s="68"/>
      <c r="BA252" s="68"/>
      <c r="BB252" s="68"/>
      <c r="BC252" s="68"/>
      <c r="BD252" s="68"/>
      <c r="BE252" s="68"/>
      <c r="BF252" s="68"/>
      <c r="BG252" s="68"/>
      <c r="BH252" s="68"/>
      <c r="BI252" s="68"/>
      <c r="BJ252" s="68"/>
      <c r="BK252" s="68"/>
      <c r="BL252" s="68"/>
      <c r="BM252" s="68"/>
      <c r="BN252" s="68"/>
      <c r="BO252" s="68"/>
      <c r="BP252" s="68"/>
      <c r="BQ252" s="68"/>
      <c r="BR252" s="68"/>
      <c r="BS252" s="68"/>
      <c r="BT252" s="68"/>
      <c r="BU252" s="68"/>
      <c r="BV252" s="68"/>
      <c r="BW252" s="68"/>
      <c r="BX252" s="68"/>
      <c r="BY252" s="68"/>
      <c r="BZ252" s="68"/>
      <c r="CA252" s="68"/>
      <c r="CB252" s="68"/>
      <c r="CC252" s="68"/>
      <c r="CD252" s="68"/>
      <c r="CE252" s="68"/>
      <c r="CF252" s="68"/>
      <c r="CG252" s="68"/>
      <c r="CH252" s="68"/>
      <c r="CI252" s="68"/>
      <c r="CJ252" s="68"/>
      <c r="CK252" s="68"/>
      <c r="CL252" s="68"/>
      <c r="CM252" s="68"/>
      <c r="CN252" s="68"/>
      <c r="CO252" s="68"/>
      <c r="CP252" s="68"/>
      <c r="CQ252" s="68"/>
      <c r="CR252" s="68"/>
      <c r="CS252" s="68"/>
      <c r="CT252" s="68"/>
      <c r="CU252" s="68"/>
      <c r="CV252" s="68"/>
      <c r="CW252" s="68"/>
      <c r="CX252" s="68"/>
      <c r="CY252" s="68"/>
      <c r="CZ252" s="68"/>
      <c r="DA252" s="68"/>
      <c r="DB252" s="68"/>
      <c r="DC252" s="68"/>
      <c r="DD252" s="68"/>
      <c r="DE252" s="68"/>
      <c r="DF252" s="68"/>
      <c r="DG252" s="68"/>
      <c r="DH252" s="68"/>
      <c r="DI252" s="68"/>
      <c r="DJ252" s="68"/>
      <c r="DK252" s="68"/>
      <c r="DL252" s="68"/>
      <c r="DM252" s="68"/>
      <c r="DN252" s="68"/>
      <c r="DO252" s="68"/>
      <c r="DP252" s="68"/>
      <c r="DQ252" s="68"/>
      <c r="DR252" s="68"/>
      <c r="DS252" s="68"/>
      <c r="DT252" s="68"/>
      <c r="DU252" s="68"/>
    </row>
    <row r="253" spans="1:125" outlineLevel="1" x14ac:dyDescent="0.3">
      <c r="D253" s="141" t="s">
        <v>299</v>
      </c>
      <c r="K253" s="181">
        <f>J258</f>
        <v>0</v>
      </c>
      <c r="L253" s="181">
        <f t="shared" ref="L253:BW253" ca="1" si="290">K258</f>
        <v>0</v>
      </c>
      <c r="M253" s="181">
        <f t="shared" ca="1" si="290"/>
        <v>0</v>
      </c>
      <c r="N253" s="181">
        <f t="shared" ca="1" si="290"/>
        <v>0</v>
      </c>
      <c r="O253" s="181">
        <f t="shared" ca="1" si="290"/>
        <v>0</v>
      </c>
      <c r="P253" s="181">
        <f t="shared" ca="1" si="290"/>
        <v>0</v>
      </c>
      <c r="Q253" s="181">
        <f t="shared" ca="1" si="290"/>
        <v>0</v>
      </c>
      <c r="R253" s="181">
        <f t="shared" ca="1" si="290"/>
        <v>0</v>
      </c>
      <c r="S253" s="181">
        <f t="shared" ca="1" si="290"/>
        <v>0</v>
      </c>
      <c r="T253" s="181">
        <f t="shared" ca="1" si="290"/>
        <v>0</v>
      </c>
      <c r="U253" s="181">
        <f t="shared" ca="1" si="290"/>
        <v>0</v>
      </c>
      <c r="V253" s="181">
        <f t="shared" ca="1" si="290"/>
        <v>0</v>
      </c>
      <c r="W253" s="181">
        <f t="shared" ca="1" si="290"/>
        <v>0</v>
      </c>
      <c r="X253" s="181">
        <f t="shared" ca="1" si="290"/>
        <v>0</v>
      </c>
      <c r="Y253" s="181">
        <f t="shared" ca="1" si="290"/>
        <v>0</v>
      </c>
      <c r="Z253" s="181">
        <f t="shared" ca="1" si="290"/>
        <v>0</v>
      </c>
      <c r="AA253" s="181">
        <f t="shared" ca="1" si="290"/>
        <v>0</v>
      </c>
      <c r="AB253" s="181">
        <f t="shared" ca="1" si="290"/>
        <v>0</v>
      </c>
      <c r="AC253" s="181">
        <f t="shared" ca="1" si="290"/>
        <v>0</v>
      </c>
      <c r="AD253" s="181">
        <f t="shared" ca="1" si="290"/>
        <v>0</v>
      </c>
      <c r="AE253" s="181">
        <f t="shared" ca="1" si="290"/>
        <v>0</v>
      </c>
      <c r="AF253" s="181">
        <f t="shared" ca="1" si="290"/>
        <v>0</v>
      </c>
      <c r="AG253" s="181">
        <f t="shared" ca="1" si="290"/>
        <v>0</v>
      </c>
      <c r="AH253" s="181">
        <f t="shared" ca="1" si="290"/>
        <v>0</v>
      </c>
      <c r="AI253" s="181">
        <f t="shared" ca="1" si="290"/>
        <v>0</v>
      </c>
      <c r="AJ253" s="181">
        <f t="shared" ca="1" si="290"/>
        <v>0</v>
      </c>
      <c r="AK253" s="181">
        <f t="shared" ca="1" si="290"/>
        <v>0</v>
      </c>
      <c r="AL253" s="181">
        <f t="shared" ca="1" si="290"/>
        <v>0</v>
      </c>
      <c r="AM253" s="181">
        <f t="shared" ca="1" si="290"/>
        <v>0</v>
      </c>
      <c r="AN253" s="181">
        <f t="shared" ca="1" si="290"/>
        <v>0</v>
      </c>
      <c r="AO253" s="181">
        <f t="shared" ca="1" si="290"/>
        <v>0</v>
      </c>
      <c r="AP253" s="181">
        <f t="shared" ca="1" si="290"/>
        <v>0</v>
      </c>
      <c r="AQ253" s="181">
        <f t="shared" ca="1" si="290"/>
        <v>0</v>
      </c>
      <c r="AR253" s="181">
        <f t="shared" ca="1" si="290"/>
        <v>0</v>
      </c>
      <c r="AS253" s="181">
        <f t="shared" ca="1" si="290"/>
        <v>0</v>
      </c>
      <c r="AT253" s="181">
        <f t="shared" ca="1" si="290"/>
        <v>0</v>
      </c>
      <c r="AU253" s="181">
        <f t="shared" ca="1" si="290"/>
        <v>0</v>
      </c>
      <c r="AV253" s="181">
        <f t="shared" ca="1" si="290"/>
        <v>0</v>
      </c>
      <c r="AW253" s="181">
        <f t="shared" ca="1" si="290"/>
        <v>0</v>
      </c>
      <c r="AX253" s="181">
        <f t="shared" ca="1" si="290"/>
        <v>0</v>
      </c>
      <c r="AY253" s="198">
        <f t="shared" ca="1" si="290"/>
        <v>215723867.62115249</v>
      </c>
      <c r="AZ253" s="181">
        <f t="shared" ca="1" si="290"/>
        <v>208461730.07420513</v>
      </c>
      <c r="BA253" s="181">
        <f t="shared" ca="1" si="290"/>
        <v>200910461.61083776</v>
      </c>
      <c r="BB253" s="181">
        <f t="shared" ca="1" si="290"/>
        <v>193476558.95694739</v>
      </c>
      <c r="BC253" s="181">
        <f t="shared" ca="1" si="290"/>
        <v>185611889.17441419</v>
      </c>
      <c r="BD253" s="181">
        <f t="shared" ca="1" si="290"/>
        <v>177809234.90124291</v>
      </c>
      <c r="BE253" s="181">
        <f t="shared" ca="1" si="290"/>
        <v>169736644.57200947</v>
      </c>
      <c r="BF253" s="181">
        <f t="shared" ca="1" si="290"/>
        <v>161743783.07340223</v>
      </c>
      <c r="BG253" s="181">
        <f t="shared" ca="1" si="290"/>
        <v>153345096.77641493</v>
      </c>
      <c r="BH253" s="181">
        <f t="shared" ca="1" si="290"/>
        <v>145045463.09186819</v>
      </c>
      <c r="BI253" s="181">
        <f t="shared" ca="1" si="290"/>
        <v>136300699.8957341</v>
      </c>
      <c r="BJ253" s="181">
        <f t="shared" ca="1" si="290"/>
        <v>127677210.96485324</v>
      </c>
      <c r="BK253" s="181">
        <f t="shared" ca="1" si="290"/>
        <v>118644517.01094435</v>
      </c>
      <c r="BL253" s="181">
        <f t="shared" ca="1" si="290"/>
        <v>109679024.5938706</v>
      </c>
      <c r="BM253" s="181">
        <f t="shared" ca="1" si="290"/>
        <v>100434870.51991376</v>
      </c>
      <c r="BN253" s="181">
        <f t="shared" ca="1" si="290"/>
        <v>91201740.702122241</v>
      </c>
      <c r="BO253" s="181">
        <f t="shared" ca="1" si="290"/>
        <v>81509006.420128107</v>
      </c>
      <c r="BP253" s="181">
        <f t="shared" ca="1" si="290"/>
        <v>71919190.602541625</v>
      </c>
      <c r="BQ253" s="181">
        <f t="shared" ca="1" si="290"/>
        <v>61908411.549882784</v>
      </c>
      <c r="BR253" s="181">
        <f t="shared" ca="1" si="290"/>
        <v>52112745.34146142</v>
      </c>
      <c r="BS253" s="181">
        <f t="shared" ca="1" si="290"/>
        <v>41971760.741857469</v>
      </c>
      <c r="BT253" s="181">
        <f t="shared" ca="1" si="290"/>
        <v>31825248.134645209</v>
      </c>
      <c r="BU253" s="181">
        <f t="shared" ca="1" si="290"/>
        <v>21346445.005824793</v>
      </c>
      <c r="BV253" s="181">
        <f t="shared" ca="1" si="290"/>
        <v>10885387.150133468</v>
      </c>
      <c r="BW253" s="181">
        <f t="shared" ca="1" si="290"/>
        <v>1.7881393432617188E-7</v>
      </c>
      <c r="BX253" s="181">
        <f t="shared" ref="BX253:DT253" ca="1" si="291">BW258</f>
        <v>1.8328428268432618E-7</v>
      </c>
      <c r="BY253" s="181">
        <f t="shared" ca="1" si="291"/>
        <v>1.8786638975143433E-7</v>
      </c>
      <c r="BZ253" s="181">
        <f t="shared" ca="1" si="291"/>
        <v>1.9256304949522019E-7</v>
      </c>
      <c r="CA253" s="181">
        <f t="shared" ca="1" si="291"/>
        <v>1.9737712573260069E-7</v>
      </c>
      <c r="CB253" s="181">
        <f t="shared" ca="1" si="291"/>
        <v>2.023115538759157E-7</v>
      </c>
      <c r="CC253" s="181">
        <f t="shared" ca="1" si="291"/>
        <v>2.0736934272281359E-7</v>
      </c>
      <c r="CD253" s="181">
        <f t="shared" ca="1" si="291"/>
        <v>2.1255357629088393E-7</v>
      </c>
      <c r="CE253" s="181">
        <f t="shared" ca="1" si="291"/>
        <v>2.1786741569815603E-7</v>
      </c>
      <c r="CF253" s="181">
        <f t="shared" ca="1" si="291"/>
        <v>2.2331410109060993E-7</v>
      </c>
      <c r="CG253" s="181">
        <f t="shared" ca="1" si="291"/>
        <v>2.2889695361787517E-7</v>
      </c>
      <c r="CH253" s="181">
        <f t="shared" ca="1" si="291"/>
        <v>2.3461937745832205E-7</v>
      </c>
      <c r="CI253" s="181">
        <f t="shared" ca="1" si="291"/>
        <v>2.4048486189478009E-7</v>
      </c>
      <c r="CJ253" s="181">
        <f t="shared" ca="1" si="291"/>
        <v>2.4649698344214956E-7</v>
      </c>
      <c r="CK253" s="181">
        <f t="shared" ca="1" si="291"/>
        <v>2.526594080282033E-7</v>
      </c>
      <c r="CL253" s="181">
        <f t="shared" ca="1" si="291"/>
        <v>2.5897589322890836E-7</v>
      </c>
      <c r="CM253" s="181">
        <f t="shared" ca="1" si="291"/>
        <v>2.6545029055963105E-7</v>
      </c>
      <c r="CN253" s="181">
        <f t="shared" ca="1" si="291"/>
        <v>2.7208654782362182E-7</v>
      </c>
      <c r="CO253" s="181">
        <f t="shared" ca="1" si="291"/>
        <v>2.7888871151921236E-7</v>
      </c>
      <c r="CP253" s="181">
        <f t="shared" ca="1" si="291"/>
        <v>2.8586092930719267E-7</v>
      </c>
      <c r="CQ253" s="181">
        <f t="shared" ca="1" si="291"/>
        <v>2.9300745253987251E-7</v>
      </c>
      <c r="CR253" s="181">
        <f t="shared" ca="1" si="291"/>
        <v>3.0033263885336931E-7</v>
      </c>
      <c r="CS253" s="181">
        <f t="shared" ca="1" si="291"/>
        <v>3.0784095482470352E-7</v>
      </c>
      <c r="CT253" s="181">
        <f t="shared" ca="1" si="291"/>
        <v>3.1553697869532112E-7</v>
      </c>
      <c r="CU253" s="181">
        <f t="shared" ca="1" si="291"/>
        <v>3.2342540316270416E-7</v>
      </c>
      <c r="CV253" s="181">
        <f t="shared" ca="1" si="291"/>
        <v>3.3151103824177178E-7</v>
      </c>
      <c r="CW253" s="181">
        <f t="shared" ca="1" si="291"/>
        <v>3.3979881419781607E-7</v>
      </c>
      <c r="CX253" s="181">
        <f t="shared" ca="1" si="291"/>
        <v>3.4829378455276149E-7</v>
      </c>
      <c r="CY253" s="181">
        <f t="shared" ca="1" si="291"/>
        <v>3.5700112916658052E-7</v>
      </c>
      <c r="CZ253" s="181">
        <f t="shared" ca="1" si="291"/>
        <v>3.6592615739574505E-7</v>
      </c>
      <c r="DA253" s="181">
        <f t="shared" ca="1" si="291"/>
        <v>3.7507431133063868E-7</v>
      </c>
      <c r="DB253" s="181">
        <f t="shared" ca="1" si="291"/>
        <v>3.8445116911390463E-7</v>
      </c>
      <c r="DC253" s="181">
        <f t="shared" ca="1" si="291"/>
        <v>3.9406244834175223E-7</v>
      </c>
      <c r="DD253" s="181">
        <f t="shared" ca="1" si="291"/>
        <v>4.0391400955029603E-7</v>
      </c>
      <c r="DE253" s="181">
        <f t="shared" ca="1" si="291"/>
        <v>4.1401185978905344E-7</v>
      </c>
      <c r="DF253" s="181">
        <f t="shared" ca="1" si="291"/>
        <v>4.2436215628377976E-7</v>
      </c>
      <c r="DG253" s="181">
        <f t="shared" ca="1" si="291"/>
        <v>4.3497121019087425E-7</v>
      </c>
      <c r="DH253" s="181">
        <f t="shared" ca="1" si="291"/>
        <v>4.4584549044564609E-7</v>
      </c>
      <c r="DI253" s="181">
        <f t="shared" ca="1" si="291"/>
        <v>4.5699162770678726E-7</v>
      </c>
      <c r="DJ253" s="181">
        <f t="shared" ca="1" si="291"/>
        <v>4.6841641839945696E-7</v>
      </c>
      <c r="DK253" s="181">
        <f t="shared" ca="1" si="291"/>
        <v>4.8012682885944344E-7</v>
      </c>
      <c r="DL253" s="181">
        <f t="shared" ca="1" si="291"/>
        <v>4.921299995809295E-7</v>
      </c>
      <c r="DM253" s="181">
        <f t="shared" ca="1" si="291"/>
        <v>5.0443324957045277E-7</v>
      </c>
      <c r="DN253" s="181">
        <f t="shared" ca="1" si="291"/>
        <v>5.1704408080971406E-7</v>
      </c>
      <c r="DO253" s="181">
        <f t="shared" ca="1" si="291"/>
        <v>5.2997018282995692E-7</v>
      </c>
      <c r="DP253" s="181">
        <f t="shared" ca="1" si="291"/>
        <v>5.4321943740070581E-7</v>
      </c>
      <c r="DQ253" s="181">
        <f t="shared" ca="1" si="291"/>
        <v>5.5679992333572346E-7</v>
      </c>
      <c r="DR253" s="181">
        <f t="shared" ca="1" si="291"/>
        <v>5.707199214191165E-7</v>
      </c>
      <c r="DS253" s="181">
        <f t="shared" ca="1" si="291"/>
        <v>5.8498791945459445E-7</v>
      </c>
      <c r="DT253" s="181">
        <f t="shared" ca="1" si="291"/>
        <v>5.9961261744095929E-7</v>
      </c>
      <c r="DU253" s="181">
        <f ca="1">DT258</f>
        <v>6.1460293287698324E-7</v>
      </c>
    </row>
    <row r="254" spans="1:125" outlineLevel="1" x14ac:dyDescent="0.3">
      <c r="D254" s="141" t="s">
        <v>387</v>
      </c>
      <c r="E254" s="127" t="s">
        <v>425</v>
      </c>
      <c r="F254" s="129">
        <f ca="1">I140</f>
        <v>215723867.62115249</v>
      </c>
      <c r="K254" s="181">
        <f t="shared" ref="K254:AP254" ca="1" si="292">$F$254*K14</f>
        <v>0</v>
      </c>
      <c r="L254" s="181">
        <f t="shared" ca="1" si="292"/>
        <v>0</v>
      </c>
      <c r="M254" s="181">
        <f t="shared" ca="1" si="292"/>
        <v>0</v>
      </c>
      <c r="N254" s="181">
        <f t="shared" ca="1" si="292"/>
        <v>0</v>
      </c>
      <c r="O254" s="181">
        <f t="shared" ca="1" si="292"/>
        <v>0</v>
      </c>
      <c r="P254" s="181">
        <f t="shared" ca="1" si="292"/>
        <v>0</v>
      </c>
      <c r="Q254" s="181">
        <f t="shared" ca="1" si="292"/>
        <v>0</v>
      </c>
      <c r="R254" s="181">
        <f t="shared" ca="1" si="292"/>
        <v>0</v>
      </c>
      <c r="S254" s="181">
        <f t="shared" ca="1" si="292"/>
        <v>0</v>
      </c>
      <c r="T254" s="181">
        <f t="shared" ca="1" si="292"/>
        <v>0</v>
      </c>
      <c r="U254" s="181">
        <f t="shared" ca="1" si="292"/>
        <v>0</v>
      </c>
      <c r="V254" s="181">
        <f t="shared" ca="1" si="292"/>
        <v>0</v>
      </c>
      <c r="W254" s="181">
        <f t="shared" ca="1" si="292"/>
        <v>0</v>
      </c>
      <c r="X254" s="181">
        <f t="shared" ca="1" si="292"/>
        <v>0</v>
      </c>
      <c r="Y254" s="181">
        <f t="shared" ca="1" si="292"/>
        <v>0</v>
      </c>
      <c r="Z254" s="181">
        <f t="shared" ca="1" si="292"/>
        <v>0</v>
      </c>
      <c r="AA254" s="181">
        <f t="shared" ca="1" si="292"/>
        <v>0</v>
      </c>
      <c r="AB254" s="181">
        <f t="shared" ca="1" si="292"/>
        <v>0</v>
      </c>
      <c r="AC254" s="181">
        <f t="shared" ca="1" si="292"/>
        <v>0</v>
      </c>
      <c r="AD254" s="181">
        <f t="shared" ca="1" si="292"/>
        <v>0</v>
      </c>
      <c r="AE254" s="181">
        <f t="shared" ca="1" si="292"/>
        <v>0</v>
      </c>
      <c r="AF254" s="181">
        <f t="shared" ca="1" si="292"/>
        <v>0</v>
      </c>
      <c r="AG254" s="181">
        <f t="shared" ca="1" si="292"/>
        <v>0</v>
      </c>
      <c r="AH254" s="181">
        <f t="shared" ca="1" si="292"/>
        <v>0</v>
      </c>
      <c r="AI254" s="181">
        <f t="shared" ca="1" si="292"/>
        <v>0</v>
      </c>
      <c r="AJ254" s="181">
        <f t="shared" ca="1" si="292"/>
        <v>0</v>
      </c>
      <c r="AK254" s="181">
        <f t="shared" ca="1" si="292"/>
        <v>0</v>
      </c>
      <c r="AL254" s="181">
        <f t="shared" ca="1" si="292"/>
        <v>0</v>
      </c>
      <c r="AM254" s="181">
        <f t="shared" ca="1" si="292"/>
        <v>0</v>
      </c>
      <c r="AN254" s="181">
        <f t="shared" ca="1" si="292"/>
        <v>0</v>
      </c>
      <c r="AO254" s="181">
        <f t="shared" ca="1" si="292"/>
        <v>0</v>
      </c>
      <c r="AP254" s="181">
        <f t="shared" ca="1" si="292"/>
        <v>0</v>
      </c>
      <c r="AQ254" s="181">
        <f t="shared" ref="AQ254:BV254" ca="1" si="293">$F$254*AQ14</f>
        <v>0</v>
      </c>
      <c r="AR254" s="181">
        <f t="shared" ca="1" si="293"/>
        <v>0</v>
      </c>
      <c r="AS254" s="181">
        <f t="shared" ca="1" si="293"/>
        <v>0</v>
      </c>
      <c r="AT254" s="181">
        <f t="shared" ca="1" si="293"/>
        <v>0</v>
      </c>
      <c r="AU254" s="181">
        <f t="shared" ca="1" si="293"/>
        <v>0</v>
      </c>
      <c r="AV254" s="181">
        <f t="shared" ca="1" si="293"/>
        <v>0</v>
      </c>
      <c r="AW254" s="181">
        <f t="shared" ca="1" si="293"/>
        <v>0</v>
      </c>
      <c r="AX254" s="181">
        <f t="shared" ca="1" si="293"/>
        <v>215723867.62115249</v>
      </c>
      <c r="AY254" s="198">
        <f t="shared" ca="1" si="293"/>
        <v>0</v>
      </c>
      <c r="AZ254" s="181">
        <f t="shared" ca="1" si="293"/>
        <v>0</v>
      </c>
      <c r="BA254" s="181">
        <f t="shared" ca="1" si="293"/>
        <v>0</v>
      </c>
      <c r="BB254" s="181">
        <f t="shared" ca="1" si="293"/>
        <v>0</v>
      </c>
      <c r="BC254" s="181">
        <f t="shared" ca="1" si="293"/>
        <v>0</v>
      </c>
      <c r="BD254" s="181">
        <f t="shared" ca="1" si="293"/>
        <v>0</v>
      </c>
      <c r="BE254" s="181">
        <f t="shared" ca="1" si="293"/>
        <v>0</v>
      </c>
      <c r="BF254" s="181">
        <f t="shared" ca="1" si="293"/>
        <v>0</v>
      </c>
      <c r="BG254" s="181">
        <f t="shared" ca="1" si="293"/>
        <v>0</v>
      </c>
      <c r="BH254" s="181">
        <f t="shared" ca="1" si="293"/>
        <v>0</v>
      </c>
      <c r="BI254" s="181">
        <f t="shared" ca="1" si="293"/>
        <v>0</v>
      </c>
      <c r="BJ254" s="181">
        <f t="shared" ca="1" si="293"/>
        <v>0</v>
      </c>
      <c r="BK254" s="181">
        <f t="shared" ca="1" si="293"/>
        <v>0</v>
      </c>
      <c r="BL254" s="181">
        <f t="shared" ca="1" si="293"/>
        <v>0</v>
      </c>
      <c r="BM254" s="181">
        <f t="shared" ca="1" si="293"/>
        <v>0</v>
      </c>
      <c r="BN254" s="181">
        <f t="shared" ca="1" si="293"/>
        <v>0</v>
      </c>
      <c r="BO254" s="181">
        <f t="shared" ca="1" si="293"/>
        <v>0</v>
      </c>
      <c r="BP254" s="181">
        <f t="shared" ca="1" si="293"/>
        <v>0</v>
      </c>
      <c r="BQ254" s="181">
        <f t="shared" ca="1" si="293"/>
        <v>0</v>
      </c>
      <c r="BR254" s="181">
        <f t="shared" ca="1" si="293"/>
        <v>0</v>
      </c>
      <c r="BS254" s="181">
        <f t="shared" ca="1" si="293"/>
        <v>0</v>
      </c>
      <c r="BT254" s="181">
        <f t="shared" ca="1" si="293"/>
        <v>0</v>
      </c>
      <c r="BU254" s="181">
        <f t="shared" ca="1" si="293"/>
        <v>0</v>
      </c>
      <c r="BV254" s="181">
        <f t="shared" ca="1" si="293"/>
        <v>0</v>
      </c>
      <c r="BW254" s="181">
        <f t="shared" ref="BW254:DB254" ca="1" si="294">$F$254*BW14</f>
        <v>0</v>
      </c>
      <c r="BX254" s="181">
        <f t="shared" ca="1" si="294"/>
        <v>0</v>
      </c>
      <c r="BY254" s="181">
        <f t="shared" ca="1" si="294"/>
        <v>0</v>
      </c>
      <c r="BZ254" s="181">
        <f t="shared" ca="1" si="294"/>
        <v>0</v>
      </c>
      <c r="CA254" s="181">
        <f t="shared" ca="1" si="294"/>
        <v>0</v>
      </c>
      <c r="CB254" s="181">
        <f t="shared" ca="1" si="294"/>
        <v>0</v>
      </c>
      <c r="CC254" s="181">
        <f t="shared" ca="1" si="294"/>
        <v>0</v>
      </c>
      <c r="CD254" s="181">
        <f t="shared" ca="1" si="294"/>
        <v>0</v>
      </c>
      <c r="CE254" s="181">
        <f t="shared" ca="1" si="294"/>
        <v>0</v>
      </c>
      <c r="CF254" s="181">
        <f t="shared" ca="1" si="294"/>
        <v>0</v>
      </c>
      <c r="CG254" s="181">
        <f t="shared" ca="1" si="294"/>
        <v>0</v>
      </c>
      <c r="CH254" s="181">
        <f t="shared" ca="1" si="294"/>
        <v>0</v>
      </c>
      <c r="CI254" s="181">
        <f t="shared" ca="1" si="294"/>
        <v>0</v>
      </c>
      <c r="CJ254" s="181">
        <f t="shared" ca="1" si="294"/>
        <v>0</v>
      </c>
      <c r="CK254" s="181">
        <f t="shared" ca="1" si="294"/>
        <v>0</v>
      </c>
      <c r="CL254" s="181">
        <f t="shared" ca="1" si="294"/>
        <v>0</v>
      </c>
      <c r="CM254" s="181">
        <f t="shared" ca="1" si="294"/>
        <v>0</v>
      </c>
      <c r="CN254" s="181">
        <f t="shared" ca="1" si="294"/>
        <v>0</v>
      </c>
      <c r="CO254" s="181">
        <f t="shared" ca="1" si="294"/>
        <v>0</v>
      </c>
      <c r="CP254" s="181">
        <f t="shared" ca="1" si="294"/>
        <v>0</v>
      </c>
      <c r="CQ254" s="181">
        <f t="shared" ca="1" si="294"/>
        <v>0</v>
      </c>
      <c r="CR254" s="181">
        <f t="shared" ca="1" si="294"/>
        <v>0</v>
      </c>
      <c r="CS254" s="181">
        <f t="shared" ca="1" si="294"/>
        <v>0</v>
      </c>
      <c r="CT254" s="181">
        <f t="shared" ca="1" si="294"/>
        <v>0</v>
      </c>
      <c r="CU254" s="181">
        <f t="shared" ca="1" si="294"/>
        <v>0</v>
      </c>
      <c r="CV254" s="181">
        <f t="shared" ca="1" si="294"/>
        <v>0</v>
      </c>
      <c r="CW254" s="181">
        <f t="shared" ca="1" si="294"/>
        <v>0</v>
      </c>
      <c r="CX254" s="181">
        <f t="shared" ca="1" si="294"/>
        <v>0</v>
      </c>
      <c r="CY254" s="181">
        <f t="shared" ca="1" si="294"/>
        <v>0</v>
      </c>
      <c r="CZ254" s="181">
        <f t="shared" ca="1" si="294"/>
        <v>0</v>
      </c>
      <c r="DA254" s="181">
        <f t="shared" ca="1" si="294"/>
        <v>0</v>
      </c>
      <c r="DB254" s="181">
        <f t="shared" ca="1" si="294"/>
        <v>0</v>
      </c>
      <c r="DC254" s="181">
        <f t="shared" ref="DC254:DU254" ca="1" si="295">$F$254*DC14</f>
        <v>0</v>
      </c>
      <c r="DD254" s="181">
        <f t="shared" ca="1" si="295"/>
        <v>0</v>
      </c>
      <c r="DE254" s="181">
        <f t="shared" ca="1" si="295"/>
        <v>0</v>
      </c>
      <c r="DF254" s="181">
        <f t="shared" ca="1" si="295"/>
        <v>0</v>
      </c>
      <c r="DG254" s="181">
        <f t="shared" ca="1" si="295"/>
        <v>0</v>
      </c>
      <c r="DH254" s="181">
        <f t="shared" ca="1" si="295"/>
        <v>0</v>
      </c>
      <c r="DI254" s="181">
        <f t="shared" ca="1" si="295"/>
        <v>0</v>
      </c>
      <c r="DJ254" s="181">
        <f t="shared" ca="1" si="295"/>
        <v>0</v>
      </c>
      <c r="DK254" s="181">
        <f t="shared" ca="1" si="295"/>
        <v>0</v>
      </c>
      <c r="DL254" s="181">
        <f t="shared" ca="1" si="295"/>
        <v>0</v>
      </c>
      <c r="DM254" s="181">
        <f t="shared" ca="1" si="295"/>
        <v>0</v>
      </c>
      <c r="DN254" s="181">
        <f t="shared" ca="1" si="295"/>
        <v>0</v>
      </c>
      <c r="DO254" s="181">
        <f t="shared" ca="1" si="295"/>
        <v>0</v>
      </c>
      <c r="DP254" s="181">
        <f t="shared" ca="1" si="295"/>
        <v>0</v>
      </c>
      <c r="DQ254" s="181">
        <f t="shared" ca="1" si="295"/>
        <v>0</v>
      </c>
      <c r="DR254" s="181">
        <f t="shared" ca="1" si="295"/>
        <v>0</v>
      </c>
      <c r="DS254" s="181">
        <f t="shared" ca="1" si="295"/>
        <v>0</v>
      </c>
      <c r="DT254" s="181">
        <f t="shared" ca="1" si="295"/>
        <v>0</v>
      </c>
      <c r="DU254" s="181">
        <f t="shared" ca="1" si="295"/>
        <v>0</v>
      </c>
    </row>
    <row r="255" spans="1:125" outlineLevel="1" x14ac:dyDescent="0.3">
      <c r="D255" s="141" t="s">
        <v>426</v>
      </c>
      <c r="K255" s="181">
        <f t="shared" ref="K255:AP255" ca="1" si="296">MIN(K276,K253)</f>
        <v>0</v>
      </c>
      <c r="L255" s="181">
        <f t="shared" ca="1" si="296"/>
        <v>0</v>
      </c>
      <c r="M255" s="181">
        <f t="shared" ca="1" si="296"/>
        <v>0</v>
      </c>
      <c r="N255" s="181">
        <f t="shared" ca="1" si="296"/>
        <v>0</v>
      </c>
      <c r="O255" s="181">
        <f t="shared" ca="1" si="296"/>
        <v>0</v>
      </c>
      <c r="P255" s="181">
        <f t="shared" ca="1" si="296"/>
        <v>0</v>
      </c>
      <c r="Q255" s="181">
        <f t="shared" ca="1" si="296"/>
        <v>0</v>
      </c>
      <c r="R255" s="181">
        <f t="shared" ca="1" si="296"/>
        <v>0</v>
      </c>
      <c r="S255" s="181">
        <f t="shared" ca="1" si="296"/>
        <v>0</v>
      </c>
      <c r="T255" s="181">
        <f t="shared" ca="1" si="296"/>
        <v>0</v>
      </c>
      <c r="U255" s="181">
        <f t="shared" ca="1" si="296"/>
        <v>0</v>
      </c>
      <c r="V255" s="181">
        <f t="shared" ca="1" si="296"/>
        <v>0</v>
      </c>
      <c r="W255" s="181">
        <f t="shared" ca="1" si="296"/>
        <v>0</v>
      </c>
      <c r="X255" s="181">
        <f t="shared" ca="1" si="296"/>
        <v>0</v>
      </c>
      <c r="Y255" s="181">
        <f t="shared" ca="1" si="296"/>
        <v>0</v>
      </c>
      <c r="Z255" s="181">
        <f t="shared" ca="1" si="296"/>
        <v>0</v>
      </c>
      <c r="AA255" s="181">
        <f t="shared" ca="1" si="296"/>
        <v>0</v>
      </c>
      <c r="AB255" s="181">
        <f t="shared" ca="1" si="296"/>
        <v>0</v>
      </c>
      <c r="AC255" s="181">
        <f t="shared" ca="1" si="296"/>
        <v>0</v>
      </c>
      <c r="AD255" s="181">
        <f t="shared" ca="1" si="296"/>
        <v>0</v>
      </c>
      <c r="AE255" s="181">
        <f t="shared" ca="1" si="296"/>
        <v>0</v>
      </c>
      <c r="AF255" s="181">
        <f t="shared" ca="1" si="296"/>
        <v>0</v>
      </c>
      <c r="AG255" s="181">
        <f t="shared" ca="1" si="296"/>
        <v>0</v>
      </c>
      <c r="AH255" s="181">
        <f t="shared" ca="1" si="296"/>
        <v>0</v>
      </c>
      <c r="AI255" s="181">
        <f t="shared" ca="1" si="296"/>
        <v>0</v>
      </c>
      <c r="AJ255" s="181">
        <f t="shared" ca="1" si="296"/>
        <v>0</v>
      </c>
      <c r="AK255" s="181">
        <f t="shared" ca="1" si="296"/>
        <v>0</v>
      </c>
      <c r="AL255" s="181">
        <f t="shared" ca="1" si="296"/>
        <v>0</v>
      </c>
      <c r="AM255" s="181">
        <f t="shared" ca="1" si="296"/>
        <v>0</v>
      </c>
      <c r="AN255" s="181">
        <f t="shared" ca="1" si="296"/>
        <v>0</v>
      </c>
      <c r="AO255" s="181">
        <f t="shared" ca="1" si="296"/>
        <v>0</v>
      </c>
      <c r="AP255" s="181">
        <f t="shared" ca="1" si="296"/>
        <v>0</v>
      </c>
      <c r="AQ255" s="181">
        <f t="shared" ref="AQ255:BV255" ca="1" si="297">MIN(AQ276,AQ253)</f>
        <v>0</v>
      </c>
      <c r="AR255" s="181">
        <f t="shared" ca="1" si="297"/>
        <v>0</v>
      </c>
      <c r="AS255" s="181">
        <f t="shared" ca="1" si="297"/>
        <v>0</v>
      </c>
      <c r="AT255" s="181">
        <f t="shared" ca="1" si="297"/>
        <v>0</v>
      </c>
      <c r="AU255" s="181">
        <f t="shared" ca="1" si="297"/>
        <v>0</v>
      </c>
      <c r="AV255" s="181">
        <f t="shared" ca="1" si="297"/>
        <v>0</v>
      </c>
      <c r="AW255" s="181">
        <f t="shared" ca="1" si="297"/>
        <v>0</v>
      </c>
      <c r="AX255" s="181">
        <f t="shared" ca="1" si="297"/>
        <v>0</v>
      </c>
      <c r="AY255" s="198">
        <f t="shared" ca="1" si="297"/>
        <v>7262137.5469473517</v>
      </c>
      <c r="AZ255" s="181">
        <f t="shared" ca="1" si="297"/>
        <v>7551268.4633673588</v>
      </c>
      <c r="BA255" s="181">
        <f t="shared" ca="1" si="297"/>
        <v>7433902.6538903648</v>
      </c>
      <c r="BB255" s="181">
        <f t="shared" ca="1" si="297"/>
        <v>7864669.7825331949</v>
      </c>
      <c r="BC255" s="181">
        <f t="shared" ca="1" si="297"/>
        <v>7802654.2731712703</v>
      </c>
      <c r="BD255" s="181">
        <f t="shared" ca="1" si="297"/>
        <v>8072590.3292334378</v>
      </c>
      <c r="BE255" s="181">
        <f t="shared" ca="1" si="297"/>
        <v>7992861.4986072527</v>
      </c>
      <c r="BF255" s="181">
        <f t="shared" ca="1" si="297"/>
        <v>8398686.2969872989</v>
      </c>
      <c r="BG255" s="181">
        <f t="shared" ca="1" si="297"/>
        <v>8299633.6845467389</v>
      </c>
      <c r="BH255" s="181">
        <f t="shared" ca="1" si="297"/>
        <v>8744763.196134083</v>
      </c>
      <c r="BI255" s="181">
        <f t="shared" ca="1" si="297"/>
        <v>8623488.9308808632</v>
      </c>
      <c r="BJ255" s="181">
        <f t="shared" ca="1" si="297"/>
        <v>9032693.9539088923</v>
      </c>
      <c r="BK255" s="181">
        <f t="shared" ca="1" si="297"/>
        <v>8965492.4170737546</v>
      </c>
      <c r="BL255" s="181">
        <f t="shared" ca="1" si="297"/>
        <v>9244154.0739568248</v>
      </c>
      <c r="BM255" s="181">
        <f t="shared" ca="1" si="297"/>
        <v>9233129.8177915178</v>
      </c>
      <c r="BN255" s="181">
        <f t="shared" ca="1" si="297"/>
        <v>9692734.2819941398</v>
      </c>
      <c r="BO255" s="181">
        <f t="shared" ca="1" si="297"/>
        <v>9589815.8175864797</v>
      </c>
      <c r="BP255" s="181">
        <f t="shared" ca="1" si="297"/>
        <v>10010779.052658845</v>
      </c>
      <c r="BQ255" s="181">
        <f t="shared" ca="1" si="297"/>
        <v>9795666.2084213644</v>
      </c>
      <c r="BR255" s="181">
        <f t="shared" ca="1" si="297"/>
        <v>10140984.599603949</v>
      </c>
      <c r="BS255" s="181">
        <f t="shared" ca="1" si="297"/>
        <v>10146512.607212262</v>
      </c>
      <c r="BT255" s="181">
        <f t="shared" ca="1" si="297"/>
        <v>10478803.128820416</v>
      </c>
      <c r="BU255" s="181">
        <f t="shared" ca="1" si="297"/>
        <v>10461057.855691325</v>
      </c>
      <c r="BV255" s="181">
        <f t="shared" ca="1" si="297"/>
        <v>10885387.150133289</v>
      </c>
      <c r="BW255" s="181">
        <f t="shared" ref="BW255:DB255" ca="1" si="298">MIN(BW276,BW253)</f>
        <v>-4.4703483581542975E-9</v>
      </c>
      <c r="BX255" s="181">
        <f t="shared" ca="1" si="298"/>
        <v>-4.5821070671081551E-9</v>
      </c>
      <c r="BY255" s="181">
        <f t="shared" ca="1" si="298"/>
        <v>-4.6966597437858583E-9</v>
      </c>
      <c r="BZ255" s="181">
        <f t="shared" ca="1" si="298"/>
        <v>-4.8140762373805049E-9</v>
      </c>
      <c r="CA255" s="181">
        <f t="shared" ca="1" si="298"/>
        <v>-4.9344281433150172E-9</v>
      </c>
      <c r="CB255" s="181">
        <f t="shared" ca="1" si="298"/>
        <v>-5.0577888468978926E-9</v>
      </c>
      <c r="CC255" s="181">
        <f t="shared" ca="1" si="298"/>
        <v>-5.1842335680703398E-9</v>
      </c>
      <c r="CD255" s="181">
        <f t="shared" ca="1" si="298"/>
        <v>-5.3138394072720985E-9</v>
      </c>
      <c r="CE255" s="181">
        <f t="shared" ca="1" si="298"/>
        <v>-5.4466853924539006E-9</v>
      </c>
      <c r="CF255" s="181">
        <f t="shared" ca="1" si="298"/>
        <v>-5.5828525272652482E-9</v>
      </c>
      <c r="CG255" s="181">
        <f t="shared" ca="1" si="298"/>
        <v>-5.7224238404468797E-9</v>
      </c>
      <c r="CH255" s="181">
        <f t="shared" ca="1" si="298"/>
        <v>-5.8654844364580513E-9</v>
      </c>
      <c r="CI255" s="181">
        <f t="shared" ca="1" si="298"/>
        <v>-6.0121215473695022E-9</v>
      </c>
      <c r="CJ255" s="181">
        <f t="shared" ca="1" si="298"/>
        <v>-6.1624245860537395E-9</v>
      </c>
      <c r="CK255" s="181">
        <f t="shared" ca="1" si="298"/>
        <v>-6.3164852007050831E-9</v>
      </c>
      <c r="CL255" s="181">
        <f t="shared" ca="1" si="298"/>
        <v>-6.4743973307227096E-9</v>
      </c>
      <c r="CM255" s="181">
        <f t="shared" ca="1" si="298"/>
        <v>-6.6362572639907765E-9</v>
      </c>
      <c r="CN255" s="181">
        <f t="shared" ca="1" si="298"/>
        <v>-6.8021636955905462E-9</v>
      </c>
      <c r="CO255" s="181">
        <f t="shared" ca="1" si="298"/>
        <v>-6.9722177879803091E-9</v>
      </c>
      <c r="CP255" s="181">
        <f t="shared" ca="1" si="298"/>
        <v>-7.146523232679817E-9</v>
      </c>
      <c r="CQ255" s="181">
        <f t="shared" ca="1" si="298"/>
        <v>-7.3251863134968133E-9</v>
      </c>
      <c r="CR255" s="181">
        <f t="shared" ca="1" si="298"/>
        <v>-7.5083159713342328E-9</v>
      </c>
      <c r="CS255" s="181">
        <f t="shared" ca="1" si="298"/>
        <v>-7.6960238706175877E-9</v>
      </c>
      <c r="CT255" s="181">
        <f t="shared" ca="1" si="298"/>
        <v>-7.8884244673830282E-9</v>
      </c>
      <c r="CU255" s="181">
        <f t="shared" ca="1" si="298"/>
        <v>-8.0856350790676039E-9</v>
      </c>
      <c r="CV255" s="181">
        <f t="shared" ca="1" si="298"/>
        <v>-8.2877759560442948E-9</v>
      </c>
      <c r="CW255" s="181">
        <f t="shared" ca="1" si="298"/>
        <v>-8.4949703549454025E-9</v>
      </c>
      <c r="CX255" s="181">
        <f t="shared" ca="1" si="298"/>
        <v>-8.707344613819037E-9</v>
      </c>
      <c r="CY255" s="181">
        <f t="shared" ca="1" si="298"/>
        <v>-8.9250282291645136E-9</v>
      </c>
      <c r="CZ255" s="181">
        <f t="shared" ca="1" si="298"/>
        <v>-9.1481539348936262E-9</v>
      </c>
      <c r="DA255" s="181">
        <f t="shared" ca="1" si="298"/>
        <v>-9.376857783265967E-9</v>
      </c>
      <c r="DB255" s="181">
        <f t="shared" ca="1" si="298"/>
        <v>-9.6112792278476165E-9</v>
      </c>
      <c r="DC255" s="181">
        <f t="shared" ref="DC255:DU255" ca="1" si="299">MIN(DC276,DC253)</f>
        <v>-9.8515612085438065E-9</v>
      </c>
      <c r="DD255" s="181">
        <f t="shared" ca="1" si="299"/>
        <v>-1.0097850238757401E-8</v>
      </c>
      <c r="DE255" s="181">
        <f t="shared" ca="1" si="299"/>
        <v>-1.0350296494726337E-8</v>
      </c>
      <c r="DF255" s="181">
        <f t="shared" ca="1" si="299"/>
        <v>-1.0609053907094495E-8</v>
      </c>
      <c r="DG255" s="181">
        <f t="shared" ca="1" si="299"/>
        <v>-1.0874280254771857E-8</v>
      </c>
      <c r="DH255" s="181">
        <f t="shared" ca="1" si="299"/>
        <v>-1.1146137261141153E-8</v>
      </c>
      <c r="DI255" s="181">
        <f t="shared" ca="1" si="299"/>
        <v>-1.1424790692669682E-8</v>
      </c>
      <c r="DJ255" s="181">
        <f t="shared" ca="1" si="299"/>
        <v>-1.1710410459986425E-8</v>
      </c>
      <c r="DK255" s="181">
        <f t="shared" ca="1" si="299"/>
        <v>-1.2003170721486087E-8</v>
      </c>
      <c r="DL255" s="181">
        <f t="shared" ca="1" si="299"/>
        <v>-1.2303249989523238E-8</v>
      </c>
      <c r="DM255" s="181">
        <f t="shared" ca="1" si="299"/>
        <v>-1.2610831239261319E-8</v>
      </c>
      <c r="DN255" s="181">
        <f t="shared" ca="1" si="299"/>
        <v>-1.2926102020242852E-8</v>
      </c>
      <c r="DO255" s="181">
        <f t="shared" ca="1" si="299"/>
        <v>-1.3249254570748923E-8</v>
      </c>
      <c r="DP255" s="181">
        <f t="shared" ca="1" si="299"/>
        <v>-1.3580485935017647E-8</v>
      </c>
      <c r="DQ255" s="181">
        <f t="shared" ca="1" si="299"/>
        <v>-1.3919998083393088E-8</v>
      </c>
      <c r="DR255" s="181">
        <f t="shared" ca="1" si="299"/>
        <v>-1.4267998035477914E-8</v>
      </c>
      <c r="DS255" s="181">
        <f t="shared" ca="1" si="299"/>
        <v>-1.4624697986364862E-8</v>
      </c>
      <c r="DT255" s="181">
        <f t="shared" ca="1" si="299"/>
        <v>-1.4990315436023982E-8</v>
      </c>
      <c r="DU255" s="181">
        <f t="shared" ca="1" si="299"/>
        <v>-1.5365073321924582E-8</v>
      </c>
    </row>
    <row r="256" spans="1:125" outlineLevel="1" x14ac:dyDescent="0.3">
      <c r="D256" s="141" t="s">
        <v>427</v>
      </c>
      <c r="K256" s="181">
        <f t="shared" ref="K256:AP256" si="300">IF(NOT($H$238),K385,0)</f>
        <v>0</v>
      </c>
      <c r="L256" s="181">
        <f t="shared" si="300"/>
        <v>0</v>
      </c>
      <c r="M256" s="181">
        <f t="shared" si="300"/>
        <v>0</v>
      </c>
      <c r="N256" s="181">
        <f t="shared" si="300"/>
        <v>0</v>
      </c>
      <c r="O256" s="181">
        <f t="shared" si="300"/>
        <v>0</v>
      </c>
      <c r="P256" s="181">
        <f t="shared" si="300"/>
        <v>0</v>
      </c>
      <c r="Q256" s="181">
        <f t="shared" si="300"/>
        <v>0</v>
      </c>
      <c r="R256" s="181">
        <f t="shared" si="300"/>
        <v>0</v>
      </c>
      <c r="S256" s="181">
        <f t="shared" si="300"/>
        <v>0</v>
      </c>
      <c r="T256" s="181">
        <f t="shared" si="300"/>
        <v>0</v>
      </c>
      <c r="U256" s="181">
        <f t="shared" si="300"/>
        <v>0</v>
      </c>
      <c r="V256" s="181">
        <f t="shared" si="300"/>
        <v>0</v>
      </c>
      <c r="W256" s="181">
        <f t="shared" si="300"/>
        <v>0</v>
      </c>
      <c r="X256" s="181">
        <f t="shared" si="300"/>
        <v>0</v>
      </c>
      <c r="Y256" s="181">
        <f t="shared" si="300"/>
        <v>0</v>
      </c>
      <c r="Z256" s="181">
        <f t="shared" si="300"/>
        <v>0</v>
      </c>
      <c r="AA256" s="181">
        <f t="shared" si="300"/>
        <v>0</v>
      </c>
      <c r="AB256" s="181">
        <f t="shared" si="300"/>
        <v>0</v>
      </c>
      <c r="AC256" s="181">
        <f t="shared" si="300"/>
        <v>0</v>
      </c>
      <c r="AD256" s="181">
        <f t="shared" si="300"/>
        <v>0</v>
      </c>
      <c r="AE256" s="181">
        <f t="shared" si="300"/>
        <v>0</v>
      </c>
      <c r="AF256" s="181">
        <f t="shared" si="300"/>
        <v>0</v>
      </c>
      <c r="AG256" s="181">
        <f t="shared" si="300"/>
        <v>0</v>
      </c>
      <c r="AH256" s="181">
        <f t="shared" si="300"/>
        <v>0</v>
      </c>
      <c r="AI256" s="181">
        <f t="shared" si="300"/>
        <v>0</v>
      </c>
      <c r="AJ256" s="181">
        <f t="shared" si="300"/>
        <v>0</v>
      </c>
      <c r="AK256" s="181">
        <f t="shared" si="300"/>
        <v>0</v>
      </c>
      <c r="AL256" s="181">
        <f t="shared" si="300"/>
        <v>0</v>
      </c>
      <c r="AM256" s="181">
        <f t="shared" si="300"/>
        <v>0</v>
      </c>
      <c r="AN256" s="181">
        <f t="shared" si="300"/>
        <v>0</v>
      </c>
      <c r="AO256" s="181">
        <f t="shared" si="300"/>
        <v>0</v>
      </c>
      <c r="AP256" s="181">
        <f t="shared" si="300"/>
        <v>0</v>
      </c>
      <c r="AQ256" s="181">
        <f t="shared" ref="AQ256:BV256" si="301">IF(NOT($H$238),AQ385,0)</f>
        <v>0</v>
      </c>
      <c r="AR256" s="181">
        <f t="shared" si="301"/>
        <v>0</v>
      </c>
      <c r="AS256" s="181">
        <f t="shared" si="301"/>
        <v>0</v>
      </c>
      <c r="AT256" s="181">
        <f t="shared" si="301"/>
        <v>0</v>
      </c>
      <c r="AU256" s="181">
        <f t="shared" si="301"/>
        <v>0</v>
      </c>
      <c r="AV256" s="181">
        <f t="shared" si="301"/>
        <v>0</v>
      </c>
      <c r="AW256" s="181">
        <f t="shared" si="301"/>
        <v>0</v>
      </c>
      <c r="AX256" s="181">
        <f t="shared" si="301"/>
        <v>0</v>
      </c>
      <c r="AY256" s="198">
        <f t="shared" ca="1" si="301"/>
        <v>0</v>
      </c>
      <c r="AZ256" s="181">
        <f t="shared" ca="1" si="301"/>
        <v>0</v>
      </c>
      <c r="BA256" s="181">
        <f t="shared" ca="1" si="301"/>
        <v>0</v>
      </c>
      <c r="BB256" s="181">
        <f t="shared" ca="1" si="301"/>
        <v>0</v>
      </c>
      <c r="BC256" s="181">
        <f t="shared" ca="1" si="301"/>
        <v>0</v>
      </c>
      <c r="BD256" s="181">
        <f t="shared" ca="1" si="301"/>
        <v>0</v>
      </c>
      <c r="BE256" s="181">
        <f t="shared" ca="1" si="301"/>
        <v>0</v>
      </c>
      <c r="BF256" s="181">
        <f t="shared" ca="1" si="301"/>
        <v>0</v>
      </c>
      <c r="BG256" s="181">
        <f t="shared" ca="1" si="301"/>
        <v>0</v>
      </c>
      <c r="BH256" s="181">
        <f t="shared" ca="1" si="301"/>
        <v>0</v>
      </c>
      <c r="BI256" s="181">
        <f t="shared" ca="1" si="301"/>
        <v>0</v>
      </c>
      <c r="BJ256" s="181">
        <f t="shared" ca="1" si="301"/>
        <v>0</v>
      </c>
      <c r="BK256" s="181">
        <f t="shared" ca="1" si="301"/>
        <v>0</v>
      </c>
      <c r="BL256" s="181">
        <f t="shared" ca="1" si="301"/>
        <v>0</v>
      </c>
      <c r="BM256" s="181">
        <f t="shared" ca="1" si="301"/>
        <v>0</v>
      </c>
      <c r="BN256" s="181">
        <f t="shared" ca="1" si="301"/>
        <v>0</v>
      </c>
      <c r="BO256" s="181">
        <f t="shared" ca="1" si="301"/>
        <v>0</v>
      </c>
      <c r="BP256" s="181">
        <f t="shared" ca="1" si="301"/>
        <v>0</v>
      </c>
      <c r="BQ256" s="181">
        <f t="shared" ca="1" si="301"/>
        <v>0</v>
      </c>
      <c r="BR256" s="181">
        <f t="shared" ca="1" si="301"/>
        <v>0</v>
      </c>
      <c r="BS256" s="181">
        <f t="shared" ca="1" si="301"/>
        <v>0</v>
      </c>
      <c r="BT256" s="181">
        <f t="shared" ca="1" si="301"/>
        <v>0</v>
      </c>
      <c r="BU256" s="181">
        <f t="shared" ca="1" si="301"/>
        <v>0</v>
      </c>
      <c r="BV256" s="181">
        <f t="shared" ca="1" si="301"/>
        <v>0</v>
      </c>
      <c r="BW256" s="181">
        <f t="shared" ref="BW256:DB256" ca="1" si="302">IF(NOT($H$238),BW385,0)</f>
        <v>0</v>
      </c>
      <c r="BX256" s="181">
        <f t="shared" ca="1" si="302"/>
        <v>0</v>
      </c>
      <c r="BY256" s="181">
        <f t="shared" ca="1" si="302"/>
        <v>0</v>
      </c>
      <c r="BZ256" s="181">
        <f t="shared" ca="1" si="302"/>
        <v>0</v>
      </c>
      <c r="CA256" s="181">
        <f t="shared" ca="1" si="302"/>
        <v>0</v>
      </c>
      <c r="CB256" s="181">
        <f t="shared" ca="1" si="302"/>
        <v>0</v>
      </c>
      <c r="CC256" s="181">
        <f t="shared" ca="1" si="302"/>
        <v>0</v>
      </c>
      <c r="CD256" s="181">
        <f t="shared" ca="1" si="302"/>
        <v>0</v>
      </c>
      <c r="CE256" s="181">
        <f t="shared" ca="1" si="302"/>
        <v>0</v>
      </c>
      <c r="CF256" s="181">
        <f t="shared" ca="1" si="302"/>
        <v>0</v>
      </c>
      <c r="CG256" s="181">
        <f t="shared" ca="1" si="302"/>
        <v>0</v>
      </c>
      <c r="CH256" s="181">
        <f t="shared" ca="1" si="302"/>
        <v>0</v>
      </c>
      <c r="CI256" s="181">
        <f t="shared" ca="1" si="302"/>
        <v>0</v>
      </c>
      <c r="CJ256" s="181">
        <f t="shared" ca="1" si="302"/>
        <v>0</v>
      </c>
      <c r="CK256" s="181">
        <f t="shared" ca="1" si="302"/>
        <v>0</v>
      </c>
      <c r="CL256" s="181">
        <f t="shared" ca="1" si="302"/>
        <v>0</v>
      </c>
      <c r="CM256" s="181">
        <f t="shared" ca="1" si="302"/>
        <v>0</v>
      </c>
      <c r="CN256" s="181">
        <f t="shared" ca="1" si="302"/>
        <v>0</v>
      </c>
      <c r="CO256" s="181">
        <f t="shared" ca="1" si="302"/>
        <v>0</v>
      </c>
      <c r="CP256" s="181">
        <f t="shared" ca="1" si="302"/>
        <v>0</v>
      </c>
      <c r="CQ256" s="181">
        <f t="shared" ca="1" si="302"/>
        <v>0</v>
      </c>
      <c r="CR256" s="181">
        <f t="shared" ca="1" si="302"/>
        <v>0</v>
      </c>
      <c r="CS256" s="181">
        <f t="shared" ca="1" si="302"/>
        <v>0</v>
      </c>
      <c r="CT256" s="181">
        <f t="shared" ca="1" si="302"/>
        <v>0</v>
      </c>
      <c r="CU256" s="181">
        <f t="shared" ca="1" si="302"/>
        <v>0</v>
      </c>
      <c r="CV256" s="181">
        <f t="shared" ca="1" si="302"/>
        <v>0</v>
      </c>
      <c r="CW256" s="181">
        <f t="shared" si="302"/>
        <v>0</v>
      </c>
      <c r="CX256" s="181">
        <f t="shared" si="302"/>
        <v>0</v>
      </c>
      <c r="CY256" s="181">
        <f t="shared" si="302"/>
        <v>0</v>
      </c>
      <c r="CZ256" s="181">
        <f t="shared" si="302"/>
        <v>0</v>
      </c>
      <c r="DA256" s="181">
        <f t="shared" si="302"/>
        <v>0</v>
      </c>
      <c r="DB256" s="181">
        <f t="shared" si="302"/>
        <v>0</v>
      </c>
      <c r="DC256" s="181">
        <f t="shared" ref="DC256:DU256" si="303">IF(NOT($H$238),DC385,0)</f>
        <v>0</v>
      </c>
      <c r="DD256" s="181">
        <f t="shared" si="303"/>
        <v>0</v>
      </c>
      <c r="DE256" s="181">
        <f t="shared" si="303"/>
        <v>0</v>
      </c>
      <c r="DF256" s="181">
        <f t="shared" si="303"/>
        <v>0</v>
      </c>
      <c r="DG256" s="181">
        <f t="shared" si="303"/>
        <v>0</v>
      </c>
      <c r="DH256" s="181">
        <f t="shared" si="303"/>
        <v>0</v>
      </c>
      <c r="DI256" s="181">
        <f t="shared" si="303"/>
        <v>0</v>
      </c>
      <c r="DJ256" s="181">
        <f t="shared" si="303"/>
        <v>0</v>
      </c>
      <c r="DK256" s="181">
        <f t="shared" si="303"/>
        <v>0</v>
      </c>
      <c r="DL256" s="181">
        <f t="shared" si="303"/>
        <v>0</v>
      </c>
      <c r="DM256" s="181">
        <f t="shared" si="303"/>
        <v>0</v>
      </c>
      <c r="DN256" s="181">
        <f t="shared" si="303"/>
        <v>0</v>
      </c>
      <c r="DO256" s="181">
        <f t="shared" si="303"/>
        <v>0</v>
      </c>
      <c r="DP256" s="181">
        <f t="shared" si="303"/>
        <v>0</v>
      </c>
      <c r="DQ256" s="181">
        <f t="shared" si="303"/>
        <v>0</v>
      </c>
      <c r="DR256" s="181">
        <f t="shared" si="303"/>
        <v>0</v>
      </c>
      <c r="DS256" s="181">
        <f t="shared" si="303"/>
        <v>0</v>
      </c>
      <c r="DT256" s="181">
        <f t="shared" si="303"/>
        <v>0</v>
      </c>
      <c r="DU256" s="181">
        <f t="shared" si="303"/>
        <v>0</v>
      </c>
    </row>
    <row r="257" spans="1:125" outlineLevel="1" x14ac:dyDescent="0.3">
      <c r="D257" s="141" t="s">
        <v>428</v>
      </c>
      <c r="K257" s="181">
        <f t="shared" ref="K257:AP257" ca="1" si="304">K245</f>
        <v>0</v>
      </c>
      <c r="L257" s="181">
        <f t="shared" ca="1" si="304"/>
        <v>0</v>
      </c>
      <c r="M257" s="181">
        <f t="shared" ca="1" si="304"/>
        <v>0</v>
      </c>
      <c r="N257" s="181">
        <f t="shared" ca="1" si="304"/>
        <v>0</v>
      </c>
      <c r="O257" s="181">
        <f t="shared" ca="1" si="304"/>
        <v>0</v>
      </c>
      <c r="P257" s="181">
        <f t="shared" ca="1" si="304"/>
        <v>0</v>
      </c>
      <c r="Q257" s="181">
        <f t="shared" ca="1" si="304"/>
        <v>0</v>
      </c>
      <c r="R257" s="181">
        <f t="shared" ca="1" si="304"/>
        <v>0</v>
      </c>
      <c r="S257" s="181">
        <f t="shared" ca="1" si="304"/>
        <v>0</v>
      </c>
      <c r="T257" s="181">
        <f t="shared" ca="1" si="304"/>
        <v>0</v>
      </c>
      <c r="U257" s="181">
        <f t="shared" ca="1" si="304"/>
        <v>0</v>
      </c>
      <c r="V257" s="181">
        <f t="shared" ca="1" si="304"/>
        <v>0</v>
      </c>
      <c r="W257" s="181">
        <f t="shared" ca="1" si="304"/>
        <v>0</v>
      </c>
      <c r="X257" s="181">
        <f t="shared" ca="1" si="304"/>
        <v>0</v>
      </c>
      <c r="Y257" s="181">
        <f t="shared" ca="1" si="304"/>
        <v>0</v>
      </c>
      <c r="Z257" s="181">
        <f t="shared" ca="1" si="304"/>
        <v>0</v>
      </c>
      <c r="AA257" s="181">
        <f t="shared" ca="1" si="304"/>
        <v>0</v>
      </c>
      <c r="AB257" s="181">
        <f t="shared" ca="1" si="304"/>
        <v>0</v>
      </c>
      <c r="AC257" s="181">
        <f t="shared" ca="1" si="304"/>
        <v>0</v>
      </c>
      <c r="AD257" s="181">
        <f t="shared" ca="1" si="304"/>
        <v>0</v>
      </c>
      <c r="AE257" s="181">
        <f t="shared" ca="1" si="304"/>
        <v>0</v>
      </c>
      <c r="AF257" s="181">
        <f t="shared" ca="1" si="304"/>
        <v>0</v>
      </c>
      <c r="AG257" s="181">
        <f t="shared" ca="1" si="304"/>
        <v>0</v>
      </c>
      <c r="AH257" s="181">
        <f t="shared" ca="1" si="304"/>
        <v>0</v>
      </c>
      <c r="AI257" s="181">
        <f t="shared" ca="1" si="304"/>
        <v>0</v>
      </c>
      <c r="AJ257" s="181">
        <f t="shared" ca="1" si="304"/>
        <v>0</v>
      </c>
      <c r="AK257" s="181">
        <f t="shared" ca="1" si="304"/>
        <v>0</v>
      </c>
      <c r="AL257" s="181">
        <f t="shared" ca="1" si="304"/>
        <v>0</v>
      </c>
      <c r="AM257" s="181">
        <f t="shared" ca="1" si="304"/>
        <v>0</v>
      </c>
      <c r="AN257" s="181">
        <f t="shared" ca="1" si="304"/>
        <v>0</v>
      </c>
      <c r="AO257" s="181">
        <f t="shared" ca="1" si="304"/>
        <v>0</v>
      </c>
      <c r="AP257" s="181">
        <f t="shared" ca="1" si="304"/>
        <v>0</v>
      </c>
      <c r="AQ257" s="181">
        <f t="shared" ref="AQ257:BV257" ca="1" si="305">AQ245</f>
        <v>0</v>
      </c>
      <c r="AR257" s="181">
        <f t="shared" ca="1" si="305"/>
        <v>0</v>
      </c>
      <c r="AS257" s="181">
        <f t="shared" ca="1" si="305"/>
        <v>0</v>
      </c>
      <c r="AT257" s="181">
        <f t="shared" ca="1" si="305"/>
        <v>0</v>
      </c>
      <c r="AU257" s="181">
        <f t="shared" ca="1" si="305"/>
        <v>0</v>
      </c>
      <c r="AV257" s="181">
        <f t="shared" ca="1" si="305"/>
        <v>0</v>
      </c>
      <c r="AW257" s="181">
        <f t="shared" ca="1" si="305"/>
        <v>0</v>
      </c>
      <c r="AX257" s="181">
        <f t="shared" ca="1" si="305"/>
        <v>0</v>
      </c>
      <c r="AY257" s="198">
        <f t="shared" ca="1" si="305"/>
        <v>0</v>
      </c>
      <c r="AZ257" s="181">
        <f t="shared" ca="1" si="305"/>
        <v>0</v>
      </c>
      <c r="BA257" s="181">
        <f t="shared" ca="1" si="305"/>
        <v>0</v>
      </c>
      <c r="BB257" s="181">
        <f t="shared" ca="1" si="305"/>
        <v>0</v>
      </c>
      <c r="BC257" s="181">
        <f t="shared" ca="1" si="305"/>
        <v>0</v>
      </c>
      <c r="BD257" s="181">
        <f t="shared" ca="1" si="305"/>
        <v>0</v>
      </c>
      <c r="BE257" s="181">
        <f t="shared" ca="1" si="305"/>
        <v>0</v>
      </c>
      <c r="BF257" s="181">
        <f t="shared" ca="1" si="305"/>
        <v>0</v>
      </c>
      <c r="BG257" s="181">
        <f t="shared" ca="1" si="305"/>
        <v>0</v>
      </c>
      <c r="BH257" s="181">
        <f t="shared" ca="1" si="305"/>
        <v>0</v>
      </c>
      <c r="BI257" s="181">
        <f t="shared" ca="1" si="305"/>
        <v>0</v>
      </c>
      <c r="BJ257" s="181">
        <f t="shared" ca="1" si="305"/>
        <v>0</v>
      </c>
      <c r="BK257" s="181">
        <f t="shared" ca="1" si="305"/>
        <v>0</v>
      </c>
      <c r="BL257" s="181">
        <f t="shared" ca="1" si="305"/>
        <v>0</v>
      </c>
      <c r="BM257" s="181">
        <f t="shared" ca="1" si="305"/>
        <v>0</v>
      </c>
      <c r="BN257" s="181">
        <f t="shared" ca="1" si="305"/>
        <v>0</v>
      </c>
      <c r="BO257" s="181">
        <f t="shared" ca="1" si="305"/>
        <v>0</v>
      </c>
      <c r="BP257" s="181">
        <f t="shared" ca="1" si="305"/>
        <v>0</v>
      </c>
      <c r="BQ257" s="181">
        <f t="shared" ca="1" si="305"/>
        <v>0</v>
      </c>
      <c r="BR257" s="181">
        <f t="shared" ca="1" si="305"/>
        <v>0</v>
      </c>
      <c r="BS257" s="181">
        <f t="shared" ca="1" si="305"/>
        <v>0</v>
      </c>
      <c r="BT257" s="181">
        <f t="shared" ca="1" si="305"/>
        <v>0</v>
      </c>
      <c r="BU257" s="181">
        <f t="shared" ca="1" si="305"/>
        <v>0</v>
      </c>
      <c r="BV257" s="181">
        <f t="shared" ca="1" si="305"/>
        <v>0</v>
      </c>
      <c r="BW257" s="181">
        <f t="shared" ref="BW257:DB257" ca="1" si="306">BW245</f>
        <v>0</v>
      </c>
      <c r="BX257" s="181">
        <f t="shared" ca="1" si="306"/>
        <v>0</v>
      </c>
      <c r="BY257" s="181">
        <f t="shared" ca="1" si="306"/>
        <v>0</v>
      </c>
      <c r="BZ257" s="181">
        <f t="shared" ca="1" si="306"/>
        <v>0</v>
      </c>
      <c r="CA257" s="181">
        <f t="shared" ca="1" si="306"/>
        <v>0</v>
      </c>
      <c r="CB257" s="181">
        <f t="shared" ca="1" si="306"/>
        <v>0</v>
      </c>
      <c r="CC257" s="181">
        <f t="shared" ca="1" si="306"/>
        <v>0</v>
      </c>
      <c r="CD257" s="181">
        <f t="shared" ca="1" si="306"/>
        <v>0</v>
      </c>
      <c r="CE257" s="181">
        <f t="shared" ca="1" si="306"/>
        <v>0</v>
      </c>
      <c r="CF257" s="181">
        <f t="shared" ca="1" si="306"/>
        <v>0</v>
      </c>
      <c r="CG257" s="181">
        <f t="shared" ca="1" si="306"/>
        <v>0</v>
      </c>
      <c r="CH257" s="181">
        <f t="shared" ca="1" si="306"/>
        <v>0</v>
      </c>
      <c r="CI257" s="181">
        <f t="shared" ca="1" si="306"/>
        <v>0</v>
      </c>
      <c r="CJ257" s="181">
        <f t="shared" ca="1" si="306"/>
        <v>0</v>
      </c>
      <c r="CK257" s="181">
        <f t="shared" ca="1" si="306"/>
        <v>0</v>
      </c>
      <c r="CL257" s="181">
        <f t="shared" ca="1" si="306"/>
        <v>0</v>
      </c>
      <c r="CM257" s="181">
        <f t="shared" ca="1" si="306"/>
        <v>0</v>
      </c>
      <c r="CN257" s="181">
        <f t="shared" ca="1" si="306"/>
        <v>0</v>
      </c>
      <c r="CO257" s="181">
        <f t="shared" ca="1" si="306"/>
        <v>0</v>
      </c>
      <c r="CP257" s="181">
        <f t="shared" ca="1" si="306"/>
        <v>0</v>
      </c>
      <c r="CQ257" s="181">
        <f t="shared" ca="1" si="306"/>
        <v>0</v>
      </c>
      <c r="CR257" s="181">
        <f t="shared" ca="1" si="306"/>
        <v>0</v>
      </c>
      <c r="CS257" s="181">
        <f t="shared" ca="1" si="306"/>
        <v>0</v>
      </c>
      <c r="CT257" s="181">
        <f t="shared" ca="1" si="306"/>
        <v>0</v>
      </c>
      <c r="CU257" s="181">
        <f t="shared" ca="1" si="306"/>
        <v>0</v>
      </c>
      <c r="CV257" s="181">
        <f t="shared" ca="1" si="306"/>
        <v>0</v>
      </c>
      <c r="CW257" s="181">
        <f t="shared" ca="1" si="306"/>
        <v>0</v>
      </c>
      <c r="CX257" s="181">
        <f t="shared" ca="1" si="306"/>
        <v>0</v>
      </c>
      <c r="CY257" s="181">
        <f t="shared" ca="1" si="306"/>
        <v>0</v>
      </c>
      <c r="CZ257" s="181">
        <f t="shared" ca="1" si="306"/>
        <v>0</v>
      </c>
      <c r="DA257" s="181">
        <f t="shared" ca="1" si="306"/>
        <v>0</v>
      </c>
      <c r="DB257" s="181">
        <f t="shared" ca="1" si="306"/>
        <v>0</v>
      </c>
      <c r="DC257" s="181">
        <f t="shared" ref="DC257:DU257" ca="1" si="307">DC245</f>
        <v>0</v>
      </c>
      <c r="DD257" s="181">
        <f t="shared" ca="1" si="307"/>
        <v>0</v>
      </c>
      <c r="DE257" s="181">
        <f t="shared" ca="1" si="307"/>
        <v>0</v>
      </c>
      <c r="DF257" s="181">
        <f t="shared" ca="1" si="307"/>
        <v>0</v>
      </c>
      <c r="DG257" s="181">
        <f t="shared" ca="1" si="307"/>
        <v>0</v>
      </c>
      <c r="DH257" s="181">
        <f t="shared" ca="1" si="307"/>
        <v>0</v>
      </c>
      <c r="DI257" s="181">
        <f t="shared" ca="1" si="307"/>
        <v>0</v>
      </c>
      <c r="DJ257" s="181">
        <f t="shared" ca="1" si="307"/>
        <v>0</v>
      </c>
      <c r="DK257" s="181">
        <f t="shared" ca="1" si="307"/>
        <v>0</v>
      </c>
      <c r="DL257" s="181">
        <f t="shared" ca="1" si="307"/>
        <v>0</v>
      </c>
      <c r="DM257" s="181">
        <f t="shared" ca="1" si="307"/>
        <v>0</v>
      </c>
      <c r="DN257" s="181">
        <f t="shared" ca="1" si="307"/>
        <v>0</v>
      </c>
      <c r="DO257" s="181">
        <f t="shared" ca="1" si="307"/>
        <v>0</v>
      </c>
      <c r="DP257" s="181">
        <f t="shared" ca="1" si="307"/>
        <v>0</v>
      </c>
      <c r="DQ257" s="181">
        <f t="shared" ca="1" si="307"/>
        <v>0</v>
      </c>
      <c r="DR257" s="181">
        <f t="shared" ca="1" si="307"/>
        <v>0</v>
      </c>
      <c r="DS257" s="181">
        <f t="shared" ca="1" si="307"/>
        <v>0</v>
      </c>
      <c r="DT257" s="181">
        <f t="shared" ca="1" si="307"/>
        <v>0</v>
      </c>
      <c r="DU257" s="181">
        <f t="shared" ca="1" si="307"/>
        <v>0</v>
      </c>
    </row>
    <row r="258" spans="1:125" outlineLevel="1" x14ac:dyDescent="0.3">
      <c r="D258" s="141" t="s">
        <v>301</v>
      </c>
      <c r="I258" s="126" t="b">
        <f ca="1">ROUND(SUMIF(11:11,FALSE,253:253),3)=0</f>
        <v>1</v>
      </c>
      <c r="K258" s="181">
        <f t="shared" ref="K258:AP258" ca="1" si="308">K253+K254-K255-K256-K257</f>
        <v>0</v>
      </c>
      <c r="L258" s="181">
        <f t="shared" ca="1" si="308"/>
        <v>0</v>
      </c>
      <c r="M258" s="181">
        <f t="shared" ca="1" si="308"/>
        <v>0</v>
      </c>
      <c r="N258" s="181">
        <f t="shared" ca="1" si="308"/>
        <v>0</v>
      </c>
      <c r="O258" s="181">
        <f t="shared" ca="1" si="308"/>
        <v>0</v>
      </c>
      <c r="P258" s="181">
        <f t="shared" ca="1" si="308"/>
        <v>0</v>
      </c>
      <c r="Q258" s="181">
        <f t="shared" ca="1" si="308"/>
        <v>0</v>
      </c>
      <c r="R258" s="181">
        <f t="shared" ca="1" si="308"/>
        <v>0</v>
      </c>
      <c r="S258" s="181">
        <f t="shared" ca="1" si="308"/>
        <v>0</v>
      </c>
      <c r="T258" s="181">
        <f t="shared" ca="1" si="308"/>
        <v>0</v>
      </c>
      <c r="U258" s="181">
        <f t="shared" ca="1" si="308"/>
        <v>0</v>
      </c>
      <c r="V258" s="181">
        <f t="shared" ca="1" si="308"/>
        <v>0</v>
      </c>
      <c r="W258" s="181">
        <f t="shared" ca="1" si="308"/>
        <v>0</v>
      </c>
      <c r="X258" s="181">
        <f t="shared" ca="1" si="308"/>
        <v>0</v>
      </c>
      <c r="Y258" s="181">
        <f t="shared" ca="1" si="308"/>
        <v>0</v>
      </c>
      <c r="Z258" s="181">
        <f t="shared" ca="1" si="308"/>
        <v>0</v>
      </c>
      <c r="AA258" s="181">
        <f t="shared" ca="1" si="308"/>
        <v>0</v>
      </c>
      <c r="AB258" s="181">
        <f t="shared" ca="1" si="308"/>
        <v>0</v>
      </c>
      <c r="AC258" s="181">
        <f t="shared" ca="1" si="308"/>
        <v>0</v>
      </c>
      <c r="AD258" s="181">
        <f t="shared" ca="1" si="308"/>
        <v>0</v>
      </c>
      <c r="AE258" s="181">
        <f t="shared" ca="1" si="308"/>
        <v>0</v>
      </c>
      <c r="AF258" s="181">
        <f t="shared" ca="1" si="308"/>
        <v>0</v>
      </c>
      <c r="AG258" s="181">
        <f t="shared" ca="1" si="308"/>
        <v>0</v>
      </c>
      <c r="AH258" s="181">
        <f t="shared" ca="1" si="308"/>
        <v>0</v>
      </c>
      <c r="AI258" s="181">
        <f t="shared" ca="1" si="308"/>
        <v>0</v>
      </c>
      <c r="AJ258" s="181">
        <f t="shared" ca="1" si="308"/>
        <v>0</v>
      </c>
      <c r="AK258" s="181">
        <f t="shared" ca="1" si="308"/>
        <v>0</v>
      </c>
      <c r="AL258" s="181">
        <f t="shared" ca="1" si="308"/>
        <v>0</v>
      </c>
      <c r="AM258" s="181">
        <f t="shared" ca="1" si="308"/>
        <v>0</v>
      </c>
      <c r="AN258" s="181">
        <f t="shared" ca="1" si="308"/>
        <v>0</v>
      </c>
      <c r="AO258" s="181">
        <f t="shared" ca="1" si="308"/>
        <v>0</v>
      </c>
      <c r="AP258" s="181">
        <f t="shared" ca="1" si="308"/>
        <v>0</v>
      </c>
      <c r="AQ258" s="181">
        <f t="shared" ref="AQ258:BV258" ca="1" si="309">AQ253+AQ254-AQ255-AQ256-AQ257</f>
        <v>0</v>
      </c>
      <c r="AR258" s="181">
        <f t="shared" ca="1" si="309"/>
        <v>0</v>
      </c>
      <c r="AS258" s="181">
        <f t="shared" ca="1" si="309"/>
        <v>0</v>
      </c>
      <c r="AT258" s="181">
        <f t="shared" ca="1" si="309"/>
        <v>0</v>
      </c>
      <c r="AU258" s="181">
        <f t="shared" ca="1" si="309"/>
        <v>0</v>
      </c>
      <c r="AV258" s="181">
        <f t="shared" ca="1" si="309"/>
        <v>0</v>
      </c>
      <c r="AW258" s="181">
        <f t="shared" ca="1" si="309"/>
        <v>0</v>
      </c>
      <c r="AX258" s="181">
        <f t="shared" ca="1" si="309"/>
        <v>215723867.62115249</v>
      </c>
      <c r="AY258" s="198">
        <f t="shared" ca="1" si="309"/>
        <v>208461730.07420513</v>
      </c>
      <c r="AZ258" s="181">
        <f t="shared" ca="1" si="309"/>
        <v>200910461.61083776</v>
      </c>
      <c r="BA258" s="181">
        <f t="shared" ca="1" si="309"/>
        <v>193476558.95694739</v>
      </c>
      <c r="BB258" s="181">
        <f t="shared" ca="1" si="309"/>
        <v>185611889.17441419</v>
      </c>
      <c r="BC258" s="181">
        <f t="shared" ca="1" si="309"/>
        <v>177809234.90124291</v>
      </c>
      <c r="BD258" s="181">
        <f t="shared" ca="1" si="309"/>
        <v>169736644.57200947</v>
      </c>
      <c r="BE258" s="181">
        <f t="shared" ca="1" si="309"/>
        <v>161743783.07340223</v>
      </c>
      <c r="BF258" s="181">
        <f t="shared" ca="1" si="309"/>
        <v>153345096.77641493</v>
      </c>
      <c r="BG258" s="181">
        <f t="shared" ca="1" si="309"/>
        <v>145045463.09186819</v>
      </c>
      <c r="BH258" s="181">
        <f t="shared" ca="1" si="309"/>
        <v>136300699.8957341</v>
      </c>
      <c r="BI258" s="181">
        <f t="shared" ca="1" si="309"/>
        <v>127677210.96485324</v>
      </c>
      <c r="BJ258" s="181">
        <f t="shared" ca="1" si="309"/>
        <v>118644517.01094435</v>
      </c>
      <c r="BK258" s="181">
        <f t="shared" ca="1" si="309"/>
        <v>109679024.5938706</v>
      </c>
      <c r="BL258" s="181">
        <f t="shared" ca="1" si="309"/>
        <v>100434870.51991376</v>
      </c>
      <c r="BM258" s="181">
        <f t="shared" ca="1" si="309"/>
        <v>91201740.702122241</v>
      </c>
      <c r="BN258" s="181">
        <f t="shared" ca="1" si="309"/>
        <v>81509006.420128107</v>
      </c>
      <c r="BO258" s="181">
        <f t="shared" ca="1" si="309"/>
        <v>71919190.602541625</v>
      </c>
      <c r="BP258" s="181">
        <f t="shared" ca="1" si="309"/>
        <v>61908411.549882784</v>
      </c>
      <c r="BQ258" s="181">
        <f t="shared" ca="1" si="309"/>
        <v>52112745.34146142</v>
      </c>
      <c r="BR258" s="181">
        <f t="shared" ca="1" si="309"/>
        <v>41971760.741857469</v>
      </c>
      <c r="BS258" s="181">
        <f t="shared" ca="1" si="309"/>
        <v>31825248.134645209</v>
      </c>
      <c r="BT258" s="181">
        <f t="shared" ca="1" si="309"/>
        <v>21346445.005824793</v>
      </c>
      <c r="BU258" s="181">
        <f t="shared" ca="1" si="309"/>
        <v>10885387.150133468</v>
      </c>
      <c r="BV258" s="181">
        <f t="shared" ca="1" si="309"/>
        <v>1.7881393432617188E-7</v>
      </c>
      <c r="BW258" s="181">
        <f t="shared" ref="BW258:DB258" ca="1" si="310">BW253+BW254-BW255-BW256-BW257</f>
        <v>1.8328428268432618E-7</v>
      </c>
      <c r="BX258" s="181">
        <f t="shared" ca="1" si="310"/>
        <v>1.8786638975143433E-7</v>
      </c>
      <c r="BY258" s="181">
        <f t="shared" ca="1" si="310"/>
        <v>1.9256304949522019E-7</v>
      </c>
      <c r="BZ258" s="181">
        <f t="shared" ca="1" si="310"/>
        <v>1.9737712573260069E-7</v>
      </c>
      <c r="CA258" s="181">
        <f t="shared" ca="1" si="310"/>
        <v>2.023115538759157E-7</v>
      </c>
      <c r="CB258" s="181">
        <f t="shared" ca="1" si="310"/>
        <v>2.0736934272281359E-7</v>
      </c>
      <c r="CC258" s="181">
        <f t="shared" ca="1" si="310"/>
        <v>2.1255357629088393E-7</v>
      </c>
      <c r="CD258" s="181">
        <f t="shared" ca="1" si="310"/>
        <v>2.1786741569815603E-7</v>
      </c>
      <c r="CE258" s="181">
        <f t="shared" ca="1" si="310"/>
        <v>2.2331410109060993E-7</v>
      </c>
      <c r="CF258" s="181">
        <f t="shared" ca="1" si="310"/>
        <v>2.2889695361787517E-7</v>
      </c>
      <c r="CG258" s="181">
        <f t="shared" ca="1" si="310"/>
        <v>2.3461937745832205E-7</v>
      </c>
      <c r="CH258" s="181">
        <f t="shared" ca="1" si="310"/>
        <v>2.4048486189478009E-7</v>
      </c>
      <c r="CI258" s="181">
        <f t="shared" ca="1" si="310"/>
        <v>2.4649698344214956E-7</v>
      </c>
      <c r="CJ258" s="181">
        <f t="shared" ca="1" si="310"/>
        <v>2.526594080282033E-7</v>
      </c>
      <c r="CK258" s="181">
        <f t="shared" ca="1" si="310"/>
        <v>2.5897589322890836E-7</v>
      </c>
      <c r="CL258" s="181">
        <f t="shared" ca="1" si="310"/>
        <v>2.6545029055963105E-7</v>
      </c>
      <c r="CM258" s="181">
        <f t="shared" ca="1" si="310"/>
        <v>2.7208654782362182E-7</v>
      </c>
      <c r="CN258" s="181">
        <f t="shared" ca="1" si="310"/>
        <v>2.7888871151921236E-7</v>
      </c>
      <c r="CO258" s="181">
        <f t="shared" ca="1" si="310"/>
        <v>2.8586092930719267E-7</v>
      </c>
      <c r="CP258" s="181">
        <f t="shared" ca="1" si="310"/>
        <v>2.9300745253987251E-7</v>
      </c>
      <c r="CQ258" s="181">
        <f t="shared" ca="1" si="310"/>
        <v>3.0033263885336931E-7</v>
      </c>
      <c r="CR258" s="181">
        <f t="shared" ca="1" si="310"/>
        <v>3.0784095482470352E-7</v>
      </c>
      <c r="CS258" s="181">
        <f t="shared" ca="1" si="310"/>
        <v>3.1553697869532112E-7</v>
      </c>
      <c r="CT258" s="181">
        <f t="shared" ca="1" si="310"/>
        <v>3.2342540316270416E-7</v>
      </c>
      <c r="CU258" s="181">
        <f t="shared" ca="1" si="310"/>
        <v>3.3151103824177178E-7</v>
      </c>
      <c r="CV258" s="181">
        <f t="shared" ca="1" si="310"/>
        <v>3.3979881419781607E-7</v>
      </c>
      <c r="CW258" s="181">
        <f t="shared" ca="1" si="310"/>
        <v>3.4829378455276149E-7</v>
      </c>
      <c r="CX258" s="181">
        <f t="shared" ca="1" si="310"/>
        <v>3.5700112916658052E-7</v>
      </c>
      <c r="CY258" s="181">
        <f t="shared" ca="1" si="310"/>
        <v>3.6592615739574505E-7</v>
      </c>
      <c r="CZ258" s="181">
        <f t="shared" ca="1" si="310"/>
        <v>3.7507431133063868E-7</v>
      </c>
      <c r="DA258" s="181">
        <f t="shared" ca="1" si="310"/>
        <v>3.8445116911390463E-7</v>
      </c>
      <c r="DB258" s="181">
        <f t="shared" ca="1" si="310"/>
        <v>3.9406244834175223E-7</v>
      </c>
      <c r="DC258" s="181">
        <f t="shared" ref="DC258:DU258" ca="1" si="311">DC253+DC254-DC255-DC256-DC257</f>
        <v>4.0391400955029603E-7</v>
      </c>
      <c r="DD258" s="181">
        <f t="shared" ca="1" si="311"/>
        <v>4.1401185978905344E-7</v>
      </c>
      <c r="DE258" s="181">
        <f t="shared" ca="1" si="311"/>
        <v>4.2436215628377976E-7</v>
      </c>
      <c r="DF258" s="181">
        <f t="shared" ca="1" si="311"/>
        <v>4.3497121019087425E-7</v>
      </c>
      <c r="DG258" s="181">
        <f t="shared" ca="1" si="311"/>
        <v>4.4584549044564609E-7</v>
      </c>
      <c r="DH258" s="181">
        <f t="shared" ca="1" si="311"/>
        <v>4.5699162770678726E-7</v>
      </c>
      <c r="DI258" s="181">
        <f t="shared" ca="1" si="311"/>
        <v>4.6841641839945696E-7</v>
      </c>
      <c r="DJ258" s="181">
        <f t="shared" ca="1" si="311"/>
        <v>4.8012682885944344E-7</v>
      </c>
      <c r="DK258" s="181">
        <f t="shared" ca="1" si="311"/>
        <v>4.921299995809295E-7</v>
      </c>
      <c r="DL258" s="181">
        <f t="shared" ca="1" si="311"/>
        <v>5.0443324957045277E-7</v>
      </c>
      <c r="DM258" s="181">
        <f t="shared" ca="1" si="311"/>
        <v>5.1704408080971406E-7</v>
      </c>
      <c r="DN258" s="181">
        <f t="shared" ca="1" si="311"/>
        <v>5.2997018282995692E-7</v>
      </c>
      <c r="DO258" s="181">
        <f t="shared" ca="1" si="311"/>
        <v>5.4321943740070581E-7</v>
      </c>
      <c r="DP258" s="181">
        <f t="shared" ca="1" si="311"/>
        <v>5.5679992333572346E-7</v>
      </c>
      <c r="DQ258" s="181">
        <f t="shared" ca="1" si="311"/>
        <v>5.707199214191165E-7</v>
      </c>
      <c r="DR258" s="181">
        <f t="shared" ca="1" si="311"/>
        <v>5.8498791945459445E-7</v>
      </c>
      <c r="DS258" s="181">
        <f t="shared" ca="1" si="311"/>
        <v>5.9961261744095929E-7</v>
      </c>
      <c r="DT258" s="181">
        <f t="shared" ca="1" si="311"/>
        <v>6.1460293287698324E-7</v>
      </c>
      <c r="DU258" s="181">
        <f t="shared" ca="1" si="311"/>
        <v>6.2996800619890778E-7</v>
      </c>
    </row>
    <row r="259" spans="1:125" outlineLevel="1" x14ac:dyDescent="0.3"/>
    <row r="260" spans="1:125" s="63" customFormat="1" outlineLevel="1" x14ac:dyDescent="0.3">
      <c r="A260" s="134"/>
      <c r="D260" s="141" t="s">
        <v>350</v>
      </c>
      <c r="K260" s="184">
        <f t="shared" ref="K260:AP260" si="312">K111</f>
        <v>4.1666666666666666E-3</v>
      </c>
      <c r="L260" s="184">
        <f t="shared" si="312"/>
        <v>4.1666666666666666E-3</v>
      </c>
      <c r="M260" s="184">
        <f t="shared" si="312"/>
        <v>4.1666666666666666E-3</v>
      </c>
      <c r="N260" s="184">
        <f t="shared" si="312"/>
        <v>4.1666666666666666E-3</v>
      </c>
      <c r="O260" s="184">
        <f t="shared" si="312"/>
        <v>4.1666666666666666E-3</v>
      </c>
      <c r="P260" s="184">
        <f t="shared" si="312"/>
        <v>4.1666666666666666E-3</v>
      </c>
      <c r="Q260" s="184">
        <f t="shared" si="312"/>
        <v>4.1666666666666666E-3</v>
      </c>
      <c r="R260" s="184">
        <f t="shared" si="312"/>
        <v>4.1666666666666666E-3</v>
      </c>
      <c r="S260" s="184">
        <f t="shared" si="312"/>
        <v>4.1666666666666666E-3</v>
      </c>
      <c r="T260" s="184">
        <f t="shared" si="312"/>
        <v>4.1666666666666666E-3</v>
      </c>
      <c r="U260" s="184">
        <f t="shared" si="312"/>
        <v>4.1666666666666666E-3</v>
      </c>
      <c r="V260" s="184">
        <f t="shared" si="312"/>
        <v>4.1666666666666666E-3</v>
      </c>
      <c r="W260" s="184">
        <f t="shared" si="312"/>
        <v>4.1666666666666666E-3</v>
      </c>
      <c r="X260" s="184">
        <f t="shared" si="312"/>
        <v>4.1666666666666666E-3</v>
      </c>
      <c r="Y260" s="184">
        <f t="shared" si="312"/>
        <v>4.1666666666666666E-3</v>
      </c>
      <c r="Z260" s="184">
        <f t="shared" si="312"/>
        <v>4.1666666666666666E-3</v>
      </c>
      <c r="AA260" s="184">
        <f t="shared" si="312"/>
        <v>4.1666666666666666E-3</v>
      </c>
      <c r="AB260" s="184">
        <f t="shared" si="312"/>
        <v>4.1666666666666666E-3</v>
      </c>
      <c r="AC260" s="184">
        <f t="shared" si="312"/>
        <v>4.1666666666666666E-3</v>
      </c>
      <c r="AD260" s="184">
        <f t="shared" si="312"/>
        <v>4.1666666666666666E-3</v>
      </c>
      <c r="AE260" s="184">
        <f t="shared" si="312"/>
        <v>4.1666666666666666E-3</v>
      </c>
      <c r="AF260" s="184">
        <f t="shared" si="312"/>
        <v>4.1666666666666666E-3</v>
      </c>
      <c r="AG260" s="184">
        <f t="shared" si="312"/>
        <v>4.1666666666666666E-3</v>
      </c>
      <c r="AH260" s="184">
        <f t="shared" si="312"/>
        <v>4.1666666666666666E-3</v>
      </c>
      <c r="AI260" s="184">
        <f t="shared" si="312"/>
        <v>4.1666666666666666E-3</v>
      </c>
      <c r="AJ260" s="184">
        <f t="shared" si="312"/>
        <v>4.1666666666666666E-3</v>
      </c>
      <c r="AK260" s="184">
        <f t="shared" si="312"/>
        <v>4.1666666666666666E-3</v>
      </c>
      <c r="AL260" s="184">
        <f t="shared" si="312"/>
        <v>4.1666666666666666E-3</v>
      </c>
      <c r="AM260" s="184">
        <f t="shared" si="312"/>
        <v>4.1666666666666666E-3</v>
      </c>
      <c r="AN260" s="184">
        <f t="shared" si="312"/>
        <v>4.1666666666666666E-3</v>
      </c>
      <c r="AO260" s="184">
        <f t="shared" si="312"/>
        <v>4.1666666666666666E-3</v>
      </c>
      <c r="AP260" s="184">
        <f t="shared" si="312"/>
        <v>4.1666666666666666E-3</v>
      </c>
      <c r="AQ260" s="184">
        <f t="shared" ref="AQ260:BV260" si="313">AQ111</f>
        <v>4.1666666666666666E-3</v>
      </c>
      <c r="AR260" s="184">
        <f t="shared" si="313"/>
        <v>4.1666666666666666E-3</v>
      </c>
      <c r="AS260" s="184">
        <f t="shared" si="313"/>
        <v>4.1666666666666666E-3</v>
      </c>
      <c r="AT260" s="184">
        <f t="shared" si="313"/>
        <v>4.1666666666666666E-3</v>
      </c>
      <c r="AU260" s="184">
        <f t="shared" si="313"/>
        <v>4.1666666666666666E-3</v>
      </c>
      <c r="AV260" s="184">
        <f t="shared" si="313"/>
        <v>4.1666666666666666E-3</v>
      </c>
      <c r="AW260" s="184">
        <f t="shared" si="313"/>
        <v>4.1666666666666666E-3</v>
      </c>
      <c r="AX260" s="184">
        <f t="shared" si="313"/>
        <v>4.1666666666666666E-3</v>
      </c>
      <c r="AY260" s="198">
        <f t="shared" si="313"/>
        <v>2.5000000000000001E-2</v>
      </c>
      <c r="AZ260" s="184">
        <f t="shared" si="313"/>
        <v>2.5000000000000001E-2</v>
      </c>
      <c r="BA260" s="184">
        <f t="shared" si="313"/>
        <v>2.5000000000000001E-2</v>
      </c>
      <c r="BB260" s="184">
        <f t="shared" si="313"/>
        <v>2.5000000000000001E-2</v>
      </c>
      <c r="BC260" s="184">
        <f t="shared" si="313"/>
        <v>2.5000000000000001E-2</v>
      </c>
      <c r="BD260" s="184">
        <f t="shared" si="313"/>
        <v>2.5000000000000001E-2</v>
      </c>
      <c r="BE260" s="184">
        <f t="shared" si="313"/>
        <v>2.5000000000000001E-2</v>
      </c>
      <c r="BF260" s="184">
        <f t="shared" si="313"/>
        <v>2.5000000000000001E-2</v>
      </c>
      <c r="BG260" s="184">
        <f t="shared" si="313"/>
        <v>2.5000000000000001E-2</v>
      </c>
      <c r="BH260" s="184">
        <f t="shared" si="313"/>
        <v>2.5000000000000001E-2</v>
      </c>
      <c r="BI260" s="184">
        <f t="shared" si="313"/>
        <v>2.5000000000000001E-2</v>
      </c>
      <c r="BJ260" s="184">
        <f t="shared" si="313"/>
        <v>2.5000000000000001E-2</v>
      </c>
      <c r="BK260" s="184">
        <f t="shared" si="313"/>
        <v>2.5000000000000001E-2</v>
      </c>
      <c r="BL260" s="184">
        <f t="shared" si="313"/>
        <v>2.5000000000000001E-2</v>
      </c>
      <c r="BM260" s="184">
        <f t="shared" si="313"/>
        <v>2.5000000000000001E-2</v>
      </c>
      <c r="BN260" s="184">
        <f t="shared" si="313"/>
        <v>2.5000000000000001E-2</v>
      </c>
      <c r="BO260" s="184">
        <f t="shared" si="313"/>
        <v>2.5000000000000001E-2</v>
      </c>
      <c r="BP260" s="184">
        <f t="shared" si="313"/>
        <v>2.5000000000000001E-2</v>
      </c>
      <c r="BQ260" s="184">
        <f t="shared" si="313"/>
        <v>2.5000000000000001E-2</v>
      </c>
      <c r="BR260" s="184">
        <f t="shared" si="313"/>
        <v>2.5000000000000001E-2</v>
      </c>
      <c r="BS260" s="184">
        <f t="shared" si="313"/>
        <v>2.5000000000000001E-2</v>
      </c>
      <c r="BT260" s="184">
        <f t="shared" si="313"/>
        <v>2.5000000000000001E-2</v>
      </c>
      <c r="BU260" s="184">
        <f t="shared" si="313"/>
        <v>2.5000000000000001E-2</v>
      </c>
      <c r="BV260" s="184">
        <f t="shared" si="313"/>
        <v>2.5000000000000001E-2</v>
      </c>
      <c r="BW260" s="184">
        <f t="shared" ref="BW260:DB260" si="314">BW111</f>
        <v>2.5000000000000001E-2</v>
      </c>
      <c r="BX260" s="184">
        <f t="shared" si="314"/>
        <v>2.5000000000000001E-2</v>
      </c>
      <c r="BY260" s="184">
        <f t="shared" si="314"/>
        <v>2.5000000000000001E-2</v>
      </c>
      <c r="BZ260" s="184">
        <f t="shared" si="314"/>
        <v>2.5000000000000001E-2</v>
      </c>
      <c r="CA260" s="184">
        <f t="shared" si="314"/>
        <v>2.5000000000000001E-2</v>
      </c>
      <c r="CB260" s="184">
        <f t="shared" si="314"/>
        <v>2.5000000000000001E-2</v>
      </c>
      <c r="CC260" s="184">
        <f t="shared" si="314"/>
        <v>2.5000000000000001E-2</v>
      </c>
      <c r="CD260" s="184">
        <f t="shared" si="314"/>
        <v>2.5000000000000001E-2</v>
      </c>
      <c r="CE260" s="184">
        <f t="shared" si="314"/>
        <v>2.5000000000000001E-2</v>
      </c>
      <c r="CF260" s="184">
        <f t="shared" si="314"/>
        <v>2.5000000000000001E-2</v>
      </c>
      <c r="CG260" s="184">
        <f t="shared" si="314"/>
        <v>2.5000000000000001E-2</v>
      </c>
      <c r="CH260" s="184">
        <f t="shared" si="314"/>
        <v>2.5000000000000001E-2</v>
      </c>
      <c r="CI260" s="184">
        <f t="shared" si="314"/>
        <v>2.5000000000000001E-2</v>
      </c>
      <c r="CJ260" s="184">
        <f t="shared" si="314"/>
        <v>2.5000000000000001E-2</v>
      </c>
      <c r="CK260" s="184">
        <f t="shared" si="314"/>
        <v>2.5000000000000001E-2</v>
      </c>
      <c r="CL260" s="184">
        <f t="shared" si="314"/>
        <v>2.5000000000000001E-2</v>
      </c>
      <c r="CM260" s="184">
        <f t="shared" si="314"/>
        <v>2.5000000000000001E-2</v>
      </c>
      <c r="CN260" s="184">
        <f t="shared" si="314"/>
        <v>2.5000000000000001E-2</v>
      </c>
      <c r="CO260" s="184">
        <f t="shared" si="314"/>
        <v>2.5000000000000001E-2</v>
      </c>
      <c r="CP260" s="184">
        <f t="shared" si="314"/>
        <v>2.5000000000000001E-2</v>
      </c>
      <c r="CQ260" s="184">
        <f t="shared" si="314"/>
        <v>2.5000000000000001E-2</v>
      </c>
      <c r="CR260" s="184">
        <f t="shared" si="314"/>
        <v>2.5000000000000001E-2</v>
      </c>
      <c r="CS260" s="184">
        <f t="shared" si="314"/>
        <v>2.5000000000000001E-2</v>
      </c>
      <c r="CT260" s="184">
        <f t="shared" si="314"/>
        <v>2.5000000000000001E-2</v>
      </c>
      <c r="CU260" s="184">
        <f t="shared" si="314"/>
        <v>2.5000000000000001E-2</v>
      </c>
      <c r="CV260" s="184">
        <f t="shared" si="314"/>
        <v>2.5000000000000001E-2</v>
      </c>
      <c r="CW260" s="184">
        <f t="shared" si="314"/>
        <v>2.5000000000000001E-2</v>
      </c>
      <c r="CX260" s="184">
        <f t="shared" si="314"/>
        <v>2.5000000000000001E-2</v>
      </c>
      <c r="CY260" s="184">
        <f t="shared" si="314"/>
        <v>2.5000000000000001E-2</v>
      </c>
      <c r="CZ260" s="184">
        <f t="shared" si="314"/>
        <v>2.5000000000000001E-2</v>
      </c>
      <c r="DA260" s="184">
        <f t="shared" si="314"/>
        <v>2.5000000000000001E-2</v>
      </c>
      <c r="DB260" s="184">
        <f t="shared" si="314"/>
        <v>2.5000000000000001E-2</v>
      </c>
      <c r="DC260" s="184">
        <f t="shared" ref="DC260:DU260" si="315">DC111</f>
        <v>2.5000000000000001E-2</v>
      </c>
      <c r="DD260" s="184">
        <f t="shared" si="315"/>
        <v>2.5000000000000001E-2</v>
      </c>
      <c r="DE260" s="184">
        <f t="shared" si="315"/>
        <v>2.5000000000000001E-2</v>
      </c>
      <c r="DF260" s="184">
        <f t="shared" si="315"/>
        <v>2.5000000000000001E-2</v>
      </c>
      <c r="DG260" s="184">
        <f t="shared" si="315"/>
        <v>2.5000000000000001E-2</v>
      </c>
      <c r="DH260" s="184">
        <f t="shared" si="315"/>
        <v>2.5000000000000001E-2</v>
      </c>
      <c r="DI260" s="184">
        <f t="shared" si="315"/>
        <v>2.5000000000000001E-2</v>
      </c>
      <c r="DJ260" s="184">
        <f t="shared" si="315"/>
        <v>2.5000000000000001E-2</v>
      </c>
      <c r="DK260" s="184">
        <f t="shared" si="315"/>
        <v>2.5000000000000001E-2</v>
      </c>
      <c r="DL260" s="184">
        <f t="shared" si="315"/>
        <v>2.5000000000000001E-2</v>
      </c>
      <c r="DM260" s="184">
        <f t="shared" si="315"/>
        <v>2.5000000000000001E-2</v>
      </c>
      <c r="DN260" s="184">
        <f t="shared" si="315"/>
        <v>2.5000000000000001E-2</v>
      </c>
      <c r="DO260" s="184">
        <f t="shared" si="315"/>
        <v>2.5000000000000001E-2</v>
      </c>
      <c r="DP260" s="184">
        <f t="shared" si="315"/>
        <v>2.5000000000000001E-2</v>
      </c>
      <c r="DQ260" s="184">
        <f t="shared" si="315"/>
        <v>2.5000000000000001E-2</v>
      </c>
      <c r="DR260" s="184">
        <f t="shared" si="315"/>
        <v>2.5000000000000001E-2</v>
      </c>
      <c r="DS260" s="184">
        <f t="shared" si="315"/>
        <v>2.5000000000000001E-2</v>
      </c>
      <c r="DT260" s="184">
        <f t="shared" si="315"/>
        <v>2.5000000000000001E-2</v>
      </c>
      <c r="DU260" s="184">
        <f t="shared" si="315"/>
        <v>2.5000000000000001E-2</v>
      </c>
    </row>
    <row r="261" spans="1:125" outlineLevel="1" x14ac:dyDescent="0.3">
      <c r="D261" s="141" t="s">
        <v>429</v>
      </c>
      <c r="H261" s="61"/>
      <c r="I261" s="68"/>
      <c r="K261" s="181">
        <f t="shared" ref="K261:AP261" si="316">K260*K253</f>
        <v>0</v>
      </c>
      <c r="L261" s="181">
        <f t="shared" ca="1" si="316"/>
        <v>0</v>
      </c>
      <c r="M261" s="181">
        <f t="shared" ca="1" si="316"/>
        <v>0</v>
      </c>
      <c r="N261" s="181">
        <f t="shared" ca="1" si="316"/>
        <v>0</v>
      </c>
      <c r="O261" s="181">
        <f t="shared" ca="1" si="316"/>
        <v>0</v>
      </c>
      <c r="P261" s="181">
        <f t="shared" ca="1" si="316"/>
        <v>0</v>
      </c>
      <c r="Q261" s="181">
        <f t="shared" ca="1" si="316"/>
        <v>0</v>
      </c>
      <c r="R261" s="181">
        <f t="shared" ca="1" si="316"/>
        <v>0</v>
      </c>
      <c r="S261" s="181">
        <f t="shared" ca="1" si="316"/>
        <v>0</v>
      </c>
      <c r="T261" s="181">
        <f t="shared" ca="1" si="316"/>
        <v>0</v>
      </c>
      <c r="U261" s="181">
        <f t="shared" ca="1" si="316"/>
        <v>0</v>
      </c>
      <c r="V261" s="181">
        <f t="shared" ca="1" si="316"/>
        <v>0</v>
      </c>
      <c r="W261" s="181">
        <f t="shared" ca="1" si="316"/>
        <v>0</v>
      </c>
      <c r="X261" s="181">
        <f t="shared" ca="1" si="316"/>
        <v>0</v>
      </c>
      <c r="Y261" s="181">
        <f t="shared" ca="1" si="316"/>
        <v>0</v>
      </c>
      <c r="Z261" s="181">
        <f t="shared" ca="1" si="316"/>
        <v>0</v>
      </c>
      <c r="AA261" s="181">
        <f t="shared" ca="1" si="316"/>
        <v>0</v>
      </c>
      <c r="AB261" s="181">
        <f t="shared" ca="1" si="316"/>
        <v>0</v>
      </c>
      <c r="AC261" s="181">
        <f t="shared" ca="1" si="316"/>
        <v>0</v>
      </c>
      <c r="AD261" s="181">
        <f t="shared" ca="1" si="316"/>
        <v>0</v>
      </c>
      <c r="AE261" s="181">
        <f t="shared" ca="1" si="316"/>
        <v>0</v>
      </c>
      <c r="AF261" s="181">
        <f t="shared" ca="1" si="316"/>
        <v>0</v>
      </c>
      <c r="AG261" s="181">
        <f t="shared" ca="1" si="316"/>
        <v>0</v>
      </c>
      <c r="AH261" s="181">
        <f t="shared" ca="1" si="316"/>
        <v>0</v>
      </c>
      <c r="AI261" s="181">
        <f t="shared" ca="1" si="316"/>
        <v>0</v>
      </c>
      <c r="AJ261" s="181">
        <f t="shared" ca="1" si="316"/>
        <v>0</v>
      </c>
      <c r="AK261" s="181">
        <f t="shared" ca="1" si="316"/>
        <v>0</v>
      </c>
      <c r="AL261" s="181">
        <f t="shared" ca="1" si="316"/>
        <v>0</v>
      </c>
      <c r="AM261" s="181">
        <f t="shared" ca="1" si="316"/>
        <v>0</v>
      </c>
      <c r="AN261" s="181">
        <f t="shared" ca="1" si="316"/>
        <v>0</v>
      </c>
      <c r="AO261" s="181">
        <f t="shared" ca="1" si="316"/>
        <v>0</v>
      </c>
      <c r="AP261" s="181">
        <f t="shared" ca="1" si="316"/>
        <v>0</v>
      </c>
      <c r="AQ261" s="181">
        <f t="shared" ref="AQ261:BV261" ca="1" si="317">AQ260*AQ253</f>
        <v>0</v>
      </c>
      <c r="AR261" s="181">
        <f t="shared" ca="1" si="317"/>
        <v>0</v>
      </c>
      <c r="AS261" s="181">
        <f t="shared" ca="1" si="317"/>
        <v>0</v>
      </c>
      <c r="AT261" s="181">
        <f t="shared" ca="1" si="317"/>
        <v>0</v>
      </c>
      <c r="AU261" s="181">
        <f t="shared" ca="1" si="317"/>
        <v>0</v>
      </c>
      <c r="AV261" s="181">
        <f t="shared" ca="1" si="317"/>
        <v>0</v>
      </c>
      <c r="AW261" s="181">
        <f t="shared" ca="1" si="317"/>
        <v>0</v>
      </c>
      <c r="AX261" s="181">
        <f t="shared" ca="1" si="317"/>
        <v>0</v>
      </c>
      <c r="AY261" s="198">
        <f t="shared" ca="1" si="317"/>
        <v>5393096.6905288128</v>
      </c>
      <c r="AZ261" s="181">
        <f t="shared" ca="1" si="317"/>
        <v>5211543.2518551284</v>
      </c>
      <c r="BA261" s="181">
        <f t="shared" ca="1" si="317"/>
        <v>5022761.5402709441</v>
      </c>
      <c r="BB261" s="181">
        <f t="shared" ca="1" si="317"/>
        <v>4836913.973923685</v>
      </c>
      <c r="BC261" s="181">
        <f t="shared" ca="1" si="317"/>
        <v>4640297.2293603551</v>
      </c>
      <c r="BD261" s="181">
        <f t="shared" ca="1" si="317"/>
        <v>4445230.8725310732</v>
      </c>
      <c r="BE261" s="181">
        <f t="shared" ca="1" si="317"/>
        <v>4243416.114300237</v>
      </c>
      <c r="BF261" s="181">
        <f t="shared" ca="1" si="317"/>
        <v>4043594.5768350558</v>
      </c>
      <c r="BG261" s="181">
        <f t="shared" ca="1" si="317"/>
        <v>3833627.4194103735</v>
      </c>
      <c r="BH261" s="181">
        <f t="shared" ca="1" si="317"/>
        <v>3626136.577296705</v>
      </c>
      <c r="BI261" s="181">
        <f t="shared" ca="1" si="317"/>
        <v>3407517.4973933529</v>
      </c>
      <c r="BJ261" s="181">
        <f t="shared" ca="1" si="317"/>
        <v>3191930.2741213311</v>
      </c>
      <c r="BK261" s="181">
        <f t="shared" ca="1" si="317"/>
        <v>2966112.9252736089</v>
      </c>
      <c r="BL261" s="181">
        <f t="shared" ca="1" si="317"/>
        <v>2741975.6148467651</v>
      </c>
      <c r="BM261" s="181">
        <f t="shared" ca="1" si="317"/>
        <v>2510871.7629978443</v>
      </c>
      <c r="BN261" s="181">
        <f t="shared" ca="1" si="317"/>
        <v>2280043.5175530561</v>
      </c>
      <c r="BO261" s="181">
        <f t="shared" ca="1" si="317"/>
        <v>2037725.1605032028</v>
      </c>
      <c r="BP261" s="181">
        <f t="shared" ca="1" si="317"/>
        <v>1797979.7650635408</v>
      </c>
      <c r="BQ261" s="181">
        <f t="shared" ca="1" si="317"/>
        <v>1547710.2887470697</v>
      </c>
      <c r="BR261" s="181">
        <f t="shared" ca="1" si="317"/>
        <v>1302818.6335365355</v>
      </c>
      <c r="BS261" s="181">
        <f t="shared" ca="1" si="317"/>
        <v>1049294.0185464367</v>
      </c>
      <c r="BT261" s="181">
        <f t="shared" ca="1" si="317"/>
        <v>795631.20336613024</v>
      </c>
      <c r="BU261" s="181">
        <f t="shared" ca="1" si="317"/>
        <v>533661.12514561985</v>
      </c>
      <c r="BV261" s="181">
        <f t="shared" ca="1" si="317"/>
        <v>272134.67875333672</v>
      </c>
      <c r="BW261" s="181">
        <f t="shared" ref="BW261:DB261" ca="1" si="318">BW260*BW253</f>
        <v>4.4703483581542975E-9</v>
      </c>
      <c r="BX261" s="181">
        <f t="shared" ca="1" si="318"/>
        <v>4.5821070671081551E-9</v>
      </c>
      <c r="BY261" s="181">
        <f t="shared" ca="1" si="318"/>
        <v>4.6966597437858583E-9</v>
      </c>
      <c r="BZ261" s="181">
        <f t="shared" ca="1" si="318"/>
        <v>4.8140762373805049E-9</v>
      </c>
      <c r="CA261" s="181">
        <f t="shared" ca="1" si="318"/>
        <v>4.9344281433150172E-9</v>
      </c>
      <c r="CB261" s="181">
        <f t="shared" ca="1" si="318"/>
        <v>5.0577888468978926E-9</v>
      </c>
      <c r="CC261" s="181">
        <f t="shared" ca="1" si="318"/>
        <v>5.1842335680703398E-9</v>
      </c>
      <c r="CD261" s="181">
        <f t="shared" ca="1" si="318"/>
        <v>5.3138394072720985E-9</v>
      </c>
      <c r="CE261" s="181">
        <f t="shared" ca="1" si="318"/>
        <v>5.4466853924539006E-9</v>
      </c>
      <c r="CF261" s="181">
        <f t="shared" ca="1" si="318"/>
        <v>5.5828525272652482E-9</v>
      </c>
      <c r="CG261" s="181">
        <f t="shared" ca="1" si="318"/>
        <v>5.7224238404468797E-9</v>
      </c>
      <c r="CH261" s="181">
        <f t="shared" ca="1" si="318"/>
        <v>5.8654844364580513E-9</v>
      </c>
      <c r="CI261" s="181">
        <f t="shared" ca="1" si="318"/>
        <v>6.0121215473695022E-9</v>
      </c>
      <c r="CJ261" s="181">
        <f t="shared" ca="1" si="318"/>
        <v>6.1624245860537395E-9</v>
      </c>
      <c r="CK261" s="181">
        <f t="shared" ca="1" si="318"/>
        <v>6.3164852007050831E-9</v>
      </c>
      <c r="CL261" s="181">
        <f t="shared" ca="1" si="318"/>
        <v>6.4743973307227096E-9</v>
      </c>
      <c r="CM261" s="181">
        <f t="shared" ca="1" si="318"/>
        <v>6.6362572639907765E-9</v>
      </c>
      <c r="CN261" s="181">
        <f t="shared" ca="1" si="318"/>
        <v>6.8021636955905462E-9</v>
      </c>
      <c r="CO261" s="181">
        <f t="shared" ca="1" si="318"/>
        <v>6.9722177879803091E-9</v>
      </c>
      <c r="CP261" s="181">
        <f t="shared" ca="1" si="318"/>
        <v>7.146523232679817E-9</v>
      </c>
      <c r="CQ261" s="181">
        <f t="shared" ca="1" si="318"/>
        <v>7.3251863134968133E-9</v>
      </c>
      <c r="CR261" s="181">
        <f t="shared" ca="1" si="318"/>
        <v>7.5083159713342328E-9</v>
      </c>
      <c r="CS261" s="181">
        <f t="shared" ca="1" si="318"/>
        <v>7.6960238706175877E-9</v>
      </c>
      <c r="CT261" s="181">
        <f t="shared" ca="1" si="318"/>
        <v>7.8884244673830282E-9</v>
      </c>
      <c r="CU261" s="181">
        <f t="shared" ca="1" si="318"/>
        <v>8.0856350790676039E-9</v>
      </c>
      <c r="CV261" s="181">
        <f t="shared" ca="1" si="318"/>
        <v>8.2877759560442948E-9</v>
      </c>
      <c r="CW261" s="181">
        <f t="shared" ca="1" si="318"/>
        <v>8.4949703549454025E-9</v>
      </c>
      <c r="CX261" s="181">
        <f t="shared" ca="1" si="318"/>
        <v>8.707344613819037E-9</v>
      </c>
      <c r="CY261" s="181">
        <f t="shared" ca="1" si="318"/>
        <v>8.9250282291645136E-9</v>
      </c>
      <c r="CZ261" s="181">
        <f t="shared" ca="1" si="318"/>
        <v>9.1481539348936262E-9</v>
      </c>
      <c r="DA261" s="181">
        <f t="shared" ca="1" si="318"/>
        <v>9.376857783265967E-9</v>
      </c>
      <c r="DB261" s="181">
        <f t="shared" ca="1" si="318"/>
        <v>9.6112792278476165E-9</v>
      </c>
      <c r="DC261" s="181">
        <f t="shared" ref="DC261:DU261" ca="1" si="319">DC260*DC253</f>
        <v>9.8515612085438065E-9</v>
      </c>
      <c r="DD261" s="181">
        <f t="shared" ca="1" si="319"/>
        <v>1.0097850238757401E-8</v>
      </c>
      <c r="DE261" s="181">
        <f t="shared" ca="1" si="319"/>
        <v>1.0350296494726337E-8</v>
      </c>
      <c r="DF261" s="181">
        <f t="shared" ca="1" si="319"/>
        <v>1.0609053907094495E-8</v>
      </c>
      <c r="DG261" s="181">
        <f t="shared" ca="1" si="319"/>
        <v>1.0874280254771857E-8</v>
      </c>
      <c r="DH261" s="181">
        <f t="shared" ca="1" si="319"/>
        <v>1.1146137261141153E-8</v>
      </c>
      <c r="DI261" s="181">
        <f t="shared" ca="1" si="319"/>
        <v>1.1424790692669682E-8</v>
      </c>
      <c r="DJ261" s="181">
        <f t="shared" ca="1" si="319"/>
        <v>1.1710410459986425E-8</v>
      </c>
      <c r="DK261" s="181">
        <f t="shared" ca="1" si="319"/>
        <v>1.2003170721486087E-8</v>
      </c>
      <c r="DL261" s="181">
        <f t="shared" ca="1" si="319"/>
        <v>1.2303249989523238E-8</v>
      </c>
      <c r="DM261" s="181">
        <f t="shared" ca="1" si="319"/>
        <v>1.2610831239261319E-8</v>
      </c>
      <c r="DN261" s="181">
        <f t="shared" ca="1" si="319"/>
        <v>1.2926102020242852E-8</v>
      </c>
      <c r="DO261" s="181">
        <f t="shared" ca="1" si="319"/>
        <v>1.3249254570748923E-8</v>
      </c>
      <c r="DP261" s="181">
        <f t="shared" ca="1" si="319"/>
        <v>1.3580485935017647E-8</v>
      </c>
      <c r="DQ261" s="181">
        <f t="shared" ca="1" si="319"/>
        <v>1.3919998083393088E-8</v>
      </c>
      <c r="DR261" s="181">
        <f t="shared" ca="1" si="319"/>
        <v>1.4267998035477914E-8</v>
      </c>
      <c r="DS261" s="181">
        <f t="shared" ca="1" si="319"/>
        <v>1.4624697986364862E-8</v>
      </c>
      <c r="DT261" s="181">
        <f t="shared" ca="1" si="319"/>
        <v>1.4990315436023982E-8</v>
      </c>
      <c r="DU261" s="181">
        <f t="shared" ca="1" si="319"/>
        <v>1.5365073321924582E-8</v>
      </c>
    </row>
    <row r="262" spans="1:125" outlineLevel="1" x14ac:dyDescent="0.3">
      <c r="Y262" s="72"/>
    </row>
    <row r="263" spans="1:125" outlineLevel="1" x14ac:dyDescent="0.3">
      <c r="D263" s="141" t="s">
        <v>769</v>
      </c>
      <c r="H263" s="129">
        <f ca="1">H140</f>
        <v>215723867.62115249</v>
      </c>
      <c r="I263" s="126">
        <f ca="1">H265-H263</f>
        <v>0</v>
      </c>
      <c r="J263" s="126" t="b">
        <f ca="1">IF(AND(E93=3,NOT(H238)),ROUND(I263,1)=0,TRUE)</f>
        <v>1</v>
      </c>
    </row>
    <row r="264" spans="1:125" outlineLevel="1" x14ac:dyDescent="0.3">
      <c r="D264" s="141" t="s">
        <v>690</v>
      </c>
      <c r="G264" s="127" t="s">
        <v>772</v>
      </c>
      <c r="H264" s="129">
        <f ca="1">SUMPRODUCT(K264:DU264/K266:DU266)</f>
        <v>280441027.90749836</v>
      </c>
      <c r="I264" s="138">
        <f ca="1">H264/H263</f>
        <v>1.3000000000000005</v>
      </c>
      <c r="K264" s="181">
        <f t="shared" ref="K264:AP264" ca="1" si="320">K381*K11</f>
        <v>0</v>
      </c>
      <c r="L264" s="181">
        <f t="shared" ca="1" si="320"/>
        <v>0</v>
      </c>
      <c r="M264" s="181">
        <f t="shared" ca="1" si="320"/>
        <v>0</v>
      </c>
      <c r="N264" s="181">
        <f t="shared" ca="1" si="320"/>
        <v>0</v>
      </c>
      <c r="O264" s="181">
        <f t="shared" ca="1" si="320"/>
        <v>0</v>
      </c>
      <c r="P264" s="181">
        <f t="shared" ca="1" si="320"/>
        <v>0</v>
      </c>
      <c r="Q264" s="181">
        <f t="shared" ca="1" si="320"/>
        <v>0</v>
      </c>
      <c r="R264" s="181">
        <f t="shared" ca="1" si="320"/>
        <v>0</v>
      </c>
      <c r="S264" s="181">
        <f t="shared" ca="1" si="320"/>
        <v>0</v>
      </c>
      <c r="T264" s="181">
        <f t="shared" ca="1" si="320"/>
        <v>0</v>
      </c>
      <c r="U264" s="181">
        <f t="shared" ca="1" si="320"/>
        <v>0</v>
      </c>
      <c r="V264" s="181">
        <f t="shared" ca="1" si="320"/>
        <v>0</v>
      </c>
      <c r="W264" s="181">
        <f t="shared" ca="1" si="320"/>
        <v>0</v>
      </c>
      <c r="X264" s="181">
        <f t="shared" ca="1" si="320"/>
        <v>0</v>
      </c>
      <c r="Y264" s="181">
        <f t="shared" ca="1" si="320"/>
        <v>0</v>
      </c>
      <c r="Z264" s="181">
        <f t="shared" ca="1" si="320"/>
        <v>0</v>
      </c>
      <c r="AA264" s="181">
        <f t="shared" ca="1" si="320"/>
        <v>0</v>
      </c>
      <c r="AB264" s="181">
        <f t="shared" ca="1" si="320"/>
        <v>0</v>
      </c>
      <c r="AC264" s="181">
        <f t="shared" ca="1" si="320"/>
        <v>0</v>
      </c>
      <c r="AD264" s="181">
        <f t="shared" ca="1" si="320"/>
        <v>0</v>
      </c>
      <c r="AE264" s="181">
        <f t="shared" ca="1" si="320"/>
        <v>0</v>
      </c>
      <c r="AF264" s="181">
        <f t="shared" ca="1" si="320"/>
        <v>0</v>
      </c>
      <c r="AG264" s="181">
        <f t="shared" ca="1" si="320"/>
        <v>0</v>
      </c>
      <c r="AH264" s="181">
        <f t="shared" ca="1" si="320"/>
        <v>0</v>
      </c>
      <c r="AI264" s="181">
        <f t="shared" ca="1" si="320"/>
        <v>0</v>
      </c>
      <c r="AJ264" s="181">
        <f t="shared" ca="1" si="320"/>
        <v>0</v>
      </c>
      <c r="AK264" s="181">
        <f t="shared" ca="1" si="320"/>
        <v>0</v>
      </c>
      <c r="AL264" s="181">
        <f t="shared" ca="1" si="320"/>
        <v>0</v>
      </c>
      <c r="AM264" s="181">
        <f t="shared" ca="1" si="320"/>
        <v>0</v>
      </c>
      <c r="AN264" s="181">
        <f t="shared" ca="1" si="320"/>
        <v>0</v>
      </c>
      <c r="AO264" s="181">
        <f t="shared" ca="1" si="320"/>
        <v>0</v>
      </c>
      <c r="AP264" s="181">
        <f t="shared" ca="1" si="320"/>
        <v>0</v>
      </c>
      <c r="AQ264" s="181">
        <f t="shared" ref="AQ264:BV264" ca="1" si="321">AQ381*AQ11</f>
        <v>0</v>
      </c>
      <c r="AR264" s="181">
        <f t="shared" ca="1" si="321"/>
        <v>0</v>
      </c>
      <c r="AS264" s="181">
        <f t="shared" ca="1" si="321"/>
        <v>0</v>
      </c>
      <c r="AT264" s="181">
        <f t="shared" ca="1" si="321"/>
        <v>0</v>
      </c>
      <c r="AU264" s="181">
        <f t="shared" ca="1" si="321"/>
        <v>0</v>
      </c>
      <c r="AV264" s="181">
        <f t="shared" ca="1" si="321"/>
        <v>0</v>
      </c>
      <c r="AW264" s="181">
        <f t="shared" ca="1" si="321"/>
        <v>0</v>
      </c>
      <c r="AX264" s="181">
        <f t="shared" ca="1" si="321"/>
        <v>0</v>
      </c>
      <c r="AY264" s="198">
        <f t="shared" ca="1" si="321"/>
        <v>16451804.508719014</v>
      </c>
      <c r="AZ264" s="181">
        <f t="shared" ca="1" si="321"/>
        <v>16591655.229789235</v>
      </c>
      <c r="BA264" s="181">
        <f t="shared" ca="1" si="321"/>
        <v>16193663.452409701</v>
      </c>
      <c r="BB264" s="181">
        <f t="shared" ca="1" si="321"/>
        <v>16512058.883393945</v>
      </c>
      <c r="BC264" s="181">
        <f t="shared" ca="1" si="321"/>
        <v>16175836.953291114</v>
      </c>
      <c r="BD264" s="181">
        <f t="shared" ca="1" si="321"/>
        <v>16273167.562293865</v>
      </c>
      <c r="BE264" s="181">
        <f t="shared" ca="1" si="321"/>
        <v>15907160.896779738</v>
      </c>
      <c r="BF264" s="181">
        <f t="shared" ca="1" si="321"/>
        <v>16174965.135969061</v>
      </c>
      <c r="BG264" s="181">
        <f t="shared" ca="1" si="321"/>
        <v>15773239.435144247</v>
      </c>
      <c r="BH264" s="181">
        <f t="shared" ca="1" si="321"/>
        <v>16082169.705460023</v>
      </c>
      <c r="BI264" s="181">
        <f t="shared" ca="1" si="321"/>
        <v>15640308.35675648</v>
      </c>
      <c r="BJ264" s="181">
        <f t="shared" ca="1" si="321"/>
        <v>15892011.496439291</v>
      </c>
      <c r="BK264" s="181">
        <f t="shared" ca="1" si="321"/>
        <v>15511086.945051573</v>
      </c>
      <c r="BL264" s="181">
        <f t="shared" ca="1" si="321"/>
        <v>15581968.595444668</v>
      </c>
      <c r="BM264" s="181">
        <f t="shared" ca="1" si="321"/>
        <v>15267202.055026174</v>
      </c>
      <c r="BN264" s="181">
        <f t="shared" ca="1" si="321"/>
        <v>15564611.139411354</v>
      </c>
      <c r="BO264" s="181">
        <f t="shared" ca="1" si="321"/>
        <v>15115803.271516588</v>
      </c>
      <c r="BP264" s="181">
        <f t="shared" ca="1" si="321"/>
        <v>15351386.463039102</v>
      </c>
      <c r="BQ264" s="181">
        <f t="shared" ca="1" si="321"/>
        <v>14746389.446318965</v>
      </c>
      <c r="BR264" s="181">
        <f t="shared" ca="1" si="321"/>
        <v>14876944.20308263</v>
      </c>
      <c r="BS264" s="181">
        <f t="shared" ca="1" si="321"/>
        <v>14554548.613486309</v>
      </c>
      <c r="BT264" s="181">
        <f t="shared" ca="1" si="321"/>
        <v>14656764.631842511</v>
      </c>
      <c r="BU264" s="181">
        <f t="shared" ca="1" si="321"/>
        <v>14293134.675088027</v>
      </c>
      <c r="BV264" s="181">
        <f t="shared" ca="1" si="321"/>
        <v>14504778.377552615</v>
      </c>
      <c r="BW264" s="181">
        <f t="shared" ref="BW264:DB264" ca="1" si="322">BW381*BW11</f>
        <v>0</v>
      </c>
      <c r="BX264" s="181">
        <f t="shared" ca="1" si="322"/>
        <v>0</v>
      </c>
      <c r="BY264" s="181">
        <f t="shared" ca="1" si="322"/>
        <v>0</v>
      </c>
      <c r="BZ264" s="181">
        <f t="shared" ca="1" si="322"/>
        <v>0</v>
      </c>
      <c r="CA264" s="181">
        <f t="shared" ca="1" si="322"/>
        <v>0</v>
      </c>
      <c r="CB264" s="181">
        <f t="shared" ca="1" si="322"/>
        <v>0</v>
      </c>
      <c r="CC264" s="181">
        <f t="shared" ca="1" si="322"/>
        <v>0</v>
      </c>
      <c r="CD264" s="181">
        <f t="shared" ca="1" si="322"/>
        <v>0</v>
      </c>
      <c r="CE264" s="181">
        <f t="shared" ca="1" si="322"/>
        <v>0</v>
      </c>
      <c r="CF264" s="181">
        <f t="shared" ca="1" si="322"/>
        <v>0</v>
      </c>
      <c r="CG264" s="181">
        <f t="shared" ca="1" si="322"/>
        <v>0</v>
      </c>
      <c r="CH264" s="181">
        <f t="shared" ca="1" si="322"/>
        <v>0</v>
      </c>
      <c r="CI264" s="181">
        <f t="shared" ca="1" si="322"/>
        <v>0</v>
      </c>
      <c r="CJ264" s="181">
        <f t="shared" ca="1" si="322"/>
        <v>0</v>
      </c>
      <c r="CK264" s="181">
        <f t="shared" ca="1" si="322"/>
        <v>0</v>
      </c>
      <c r="CL264" s="181">
        <f t="shared" ca="1" si="322"/>
        <v>0</v>
      </c>
      <c r="CM264" s="181">
        <f t="shared" ca="1" si="322"/>
        <v>0</v>
      </c>
      <c r="CN264" s="181">
        <f t="shared" ca="1" si="322"/>
        <v>0</v>
      </c>
      <c r="CO264" s="181">
        <f t="shared" ca="1" si="322"/>
        <v>0</v>
      </c>
      <c r="CP264" s="181">
        <f t="shared" ca="1" si="322"/>
        <v>0</v>
      </c>
      <c r="CQ264" s="181">
        <f t="shared" ca="1" si="322"/>
        <v>0</v>
      </c>
      <c r="CR264" s="181">
        <f t="shared" ca="1" si="322"/>
        <v>0</v>
      </c>
      <c r="CS264" s="181">
        <f t="shared" ca="1" si="322"/>
        <v>0</v>
      </c>
      <c r="CT264" s="181">
        <f t="shared" ca="1" si="322"/>
        <v>0</v>
      </c>
      <c r="CU264" s="181">
        <f t="shared" ca="1" si="322"/>
        <v>0</v>
      </c>
      <c r="CV264" s="181">
        <f t="shared" ca="1" si="322"/>
        <v>0</v>
      </c>
      <c r="CW264" s="181">
        <f t="shared" ca="1" si="322"/>
        <v>0</v>
      </c>
      <c r="CX264" s="181">
        <f t="shared" ca="1" si="322"/>
        <v>0</v>
      </c>
      <c r="CY264" s="181">
        <f t="shared" ca="1" si="322"/>
        <v>0</v>
      </c>
      <c r="CZ264" s="181">
        <f t="shared" ca="1" si="322"/>
        <v>0</v>
      </c>
      <c r="DA264" s="181">
        <f t="shared" ca="1" si="322"/>
        <v>0</v>
      </c>
      <c r="DB264" s="181">
        <f t="shared" ca="1" si="322"/>
        <v>0</v>
      </c>
      <c r="DC264" s="181">
        <f t="shared" ref="DC264:DU264" ca="1" si="323">DC381*DC11</f>
        <v>0</v>
      </c>
      <c r="DD264" s="181">
        <f t="shared" ca="1" si="323"/>
        <v>0</v>
      </c>
      <c r="DE264" s="181">
        <f t="shared" ca="1" si="323"/>
        <v>0</v>
      </c>
      <c r="DF264" s="181">
        <f t="shared" ca="1" si="323"/>
        <v>0</v>
      </c>
      <c r="DG264" s="181">
        <f t="shared" ca="1" si="323"/>
        <v>0</v>
      </c>
      <c r="DH264" s="181">
        <f t="shared" ca="1" si="323"/>
        <v>0</v>
      </c>
      <c r="DI264" s="181">
        <f t="shared" ca="1" si="323"/>
        <v>0</v>
      </c>
      <c r="DJ264" s="181">
        <f t="shared" ca="1" si="323"/>
        <v>0</v>
      </c>
      <c r="DK264" s="181">
        <f t="shared" ca="1" si="323"/>
        <v>0</v>
      </c>
      <c r="DL264" s="181">
        <f t="shared" ca="1" si="323"/>
        <v>0</v>
      </c>
      <c r="DM264" s="181">
        <f t="shared" ca="1" si="323"/>
        <v>0</v>
      </c>
      <c r="DN264" s="181">
        <f t="shared" ca="1" si="323"/>
        <v>0</v>
      </c>
      <c r="DO264" s="181">
        <f t="shared" ca="1" si="323"/>
        <v>0</v>
      </c>
      <c r="DP264" s="181">
        <f t="shared" ca="1" si="323"/>
        <v>0</v>
      </c>
      <c r="DQ264" s="181">
        <f t="shared" ca="1" si="323"/>
        <v>0</v>
      </c>
      <c r="DR264" s="181">
        <f t="shared" ca="1" si="323"/>
        <v>0</v>
      </c>
      <c r="DS264" s="181">
        <f t="shared" ca="1" si="323"/>
        <v>0</v>
      </c>
      <c r="DT264" s="181">
        <f t="shared" ca="1" si="323"/>
        <v>0</v>
      </c>
      <c r="DU264" s="181">
        <f t="shared" ca="1" si="323"/>
        <v>0</v>
      </c>
    </row>
    <row r="265" spans="1:125" outlineLevel="1" x14ac:dyDescent="0.3">
      <c r="D265" s="141" t="s">
        <v>818</v>
      </c>
      <c r="E265" s="127" t="s">
        <v>431</v>
      </c>
      <c r="F265" s="138">
        <f ca="1">F118</f>
        <v>1.3</v>
      </c>
      <c r="G265" s="127" t="s">
        <v>773</v>
      </c>
      <c r="H265" s="129">
        <f ca="1">SUMPRODUCT(K265:DU265/K266:DU266)</f>
        <v>215723867.62115249</v>
      </c>
      <c r="I265" s="138">
        <f ca="1">H264/H265</f>
        <v>1.3000000000000005</v>
      </c>
      <c r="K265" s="181">
        <f t="shared" ref="K265:AP265" ca="1" si="324">IF($F$265,K264/$F$265*K11)</f>
        <v>0</v>
      </c>
      <c r="L265" s="181">
        <f t="shared" ca="1" si="324"/>
        <v>0</v>
      </c>
      <c r="M265" s="181">
        <f t="shared" ca="1" si="324"/>
        <v>0</v>
      </c>
      <c r="N265" s="181">
        <f t="shared" ca="1" si="324"/>
        <v>0</v>
      </c>
      <c r="O265" s="181">
        <f t="shared" ca="1" si="324"/>
        <v>0</v>
      </c>
      <c r="P265" s="181">
        <f t="shared" ca="1" si="324"/>
        <v>0</v>
      </c>
      <c r="Q265" s="181">
        <f t="shared" ca="1" si="324"/>
        <v>0</v>
      </c>
      <c r="R265" s="181">
        <f t="shared" ca="1" si="324"/>
        <v>0</v>
      </c>
      <c r="S265" s="181">
        <f t="shared" ca="1" si="324"/>
        <v>0</v>
      </c>
      <c r="T265" s="181">
        <f t="shared" ca="1" si="324"/>
        <v>0</v>
      </c>
      <c r="U265" s="181">
        <f t="shared" ca="1" si="324"/>
        <v>0</v>
      </c>
      <c r="V265" s="181">
        <f t="shared" ca="1" si="324"/>
        <v>0</v>
      </c>
      <c r="W265" s="181">
        <f t="shared" ca="1" si="324"/>
        <v>0</v>
      </c>
      <c r="X265" s="181">
        <f t="shared" ca="1" si="324"/>
        <v>0</v>
      </c>
      <c r="Y265" s="181">
        <f t="shared" ca="1" si="324"/>
        <v>0</v>
      </c>
      <c r="Z265" s="181">
        <f t="shared" ca="1" si="324"/>
        <v>0</v>
      </c>
      <c r="AA265" s="181">
        <f t="shared" ca="1" si="324"/>
        <v>0</v>
      </c>
      <c r="AB265" s="181">
        <f t="shared" ca="1" si="324"/>
        <v>0</v>
      </c>
      <c r="AC265" s="181">
        <f t="shared" ca="1" si="324"/>
        <v>0</v>
      </c>
      <c r="AD265" s="181">
        <f t="shared" ca="1" si="324"/>
        <v>0</v>
      </c>
      <c r="AE265" s="181">
        <f t="shared" ca="1" si="324"/>
        <v>0</v>
      </c>
      <c r="AF265" s="181">
        <f t="shared" ca="1" si="324"/>
        <v>0</v>
      </c>
      <c r="AG265" s="181">
        <f t="shared" ca="1" si="324"/>
        <v>0</v>
      </c>
      <c r="AH265" s="181">
        <f t="shared" ca="1" si="324"/>
        <v>0</v>
      </c>
      <c r="AI265" s="181">
        <f t="shared" ca="1" si="324"/>
        <v>0</v>
      </c>
      <c r="AJ265" s="181">
        <f t="shared" ca="1" si="324"/>
        <v>0</v>
      </c>
      <c r="AK265" s="181">
        <f t="shared" ca="1" si="324"/>
        <v>0</v>
      </c>
      <c r="AL265" s="181">
        <f t="shared" ca="1" si="324"/>
        <v>0</v>
      </c>
      <c r="AM265" s="181">
        <f t="shared" ca="1" si="324"/>
        <v>0</v>
      </c>
      <c r="AN265" s="181">
        <f t="shared" ca="1" si="324"/>
        <v>0</v>
      </c>
      <c r="AO265" s="181">
        <f t="shared" ca="1" si="324"/>
        <v>0</v>
      </c>
      <c r="AP265" s="181">
        <f t="shared" ca="1" si="324"/>
        <v>0</v>
      </c>
      <c r="AQ265" s="181">
        <f t="shared" ref="AQ265:BV265" ca="1" si="325">IF($F$265,AQ264/$F$265*AQ11)</f>
        <v>0</v>
      </c>
      <c r="AR265" s="181">
        <f t="shared" ca="1" si="325"/>
        <v>0</v>
      </c>
      <c r="AS265" s="181">
        <f t="shared" ca="1" si="325"/>
        <v>0</v>
      </c>
      <c r="AT265" s="181">
        <f t="shared" ca="1" si="325"/>
        <v>0</v>
      </c>
      <c r="AU265" s="181">
        <f t="shared" ca="1" si="325"/>
        <v>0</v>
      </c>
      <c r="AV265" s="181">
        <f t="shared" ca="1" si="325"/>
        <v>0</v>
      </c>
      <c r="AW265" s="181">
        <f t="shared" ca="1" si="325"/>
        <v>0</v>
      </c>
      <c r="AX265" s="181">
        <f t="shared" ca="1" si="325"/>
        <v>0</v>
      </c>
      <c r="AY265" s="198">
        <f t="shared" ca="1" si="325"/>
        <v>12655234.237476164</v>
      </c>
      <c r="AZ265" s="181">
        <f t="shared" ca="1" si="325"/>
        <v>12762811.715222487</v>
      </c>
      <c r="BA265" s="181">
        <f t="shared" ca="1" si="325"/>
        <v>12456664.194161309</v>
      </c>
      <c r="BB265" s="181">
        <f t="shared" ca="1" si="325"/>
        <v>12701583.75645688</v>
      </c>
      <c r="BC265" s="181">
        <f t="shared" ca="1" si="325"/>
        <v>12442951.502531625</v>
      </c>
      <c r="BD265" s="181">
        <f t="shared" ca="1" si="325"/>
        <v>12517821.201764511</v>
      </c>
      <c r="BE265" s="181">
        <f t="shared" ca="1" si="325"/>
        <v>12236277.61290749</v>
      </c>
      <c r="BF265" s="181">
        <f t="shared" ca="1" si="325"/>
        <v>12442280.873822354</v>
      </c>
      <c r="BG265" s="181">
        <f t="shared" ca="1" si="325"/>
        <v>12133261.103957113</v>
      </c>
      <c r="BH265" s="181">
        <f t="shared" ca="1" si="325"/>
        <v>12370899.773430787</v>
      </c>
      <c r="BI265" s="181">
        <f t="shared" ca="1" si="325"/>
        <v>12031006.428274216</v>
      </c>
      <c r="BJ265" s="181">
        <f t="shared" ca="1" si="325"/>
        <v>12224624.228030223</v>
      </c>
      <c r="BK265" s="181">
        <f t="shared" ca="1" si="325"/>
        <v>11931605.342347363</v>
      </c>
      <c r="BL265" s="181">
        <f t="shared" ca="1" si="325"/>
        <v>11986129.688803591</v>
      </c>
      <c r="BM265" s="181">
        <f t="shared" ca="1" si="325"/>
        <v>11744001.580789363</v>
      </c>
      <c r="BN265" s="181">
        <f t="shared" ca="1" si="325"/>
        <v>11972777.799547195</v>
      </c>
      <c r="BO265" s="181">
        <f t="shared" ca="1" si="325"/>
        <v>11627540.978089683</v>
      </c>
      <c r="BP265" s="181">
        <f t="shared" ca="1" si="325"/>
        <v>11808758.817722386</v>
      </c>
      <c r="BQ265" s="181">
        <f t="shared" ca="1" si="325"/>
        <v>11343376.497168435</v>
      </c>
      <c r="BR265" s="181">
        <f t="shared" ca="1" si="325"/>
        <v>11443803.233140485</v>
      </c>
      <c r="BS265" s="181">
        <f t="shared" ca="1" si="325"/>
        <v>11195806.625758698</v>
      </c>
      <c r="BT265" s="181">
        <f t="shared" ca="1" si="325"/>
        <v>11274434.332186546</v>
      </c>
      <c r="BU265" s="181">
        <f t="shared" ca="1" si="325"/>
        <v>10994718.980836945</v>
      </c>
      <c r="BV265" s="181">
        <f t="shared" ca="1" si="325"/>
        <v>11157521.828886626</v>
      </c>
      <c r="BW265" s="181">
        <f t="shared" ref="BW265:DB265" ca="1" si="326">IF($F$265,BW264/$F$265*BW11)</f>
        <v>0</v>
      </c>
      <c r="BX265" s="181">
        <f t="shared" ca="1" si="326"/>
        <v>0</v>
      </c>
      <c r="BY265" s="181">
        <f t="shared" ca="1" si="326"/>
        <v>0</v>
      </c>
      <c r="BZ265" s="181">
        <f t="shared" ca="1" si="326"/>
        <v>0</v>
      </c>
      <c r="CA265" s="181">
        <f t="shared" ca="1" si="326"/>
        <v>0</v>
      </c>
      <c r="CB265" s="181">
        <f t="shared" ca="1" si="326"/>
        <v>0</v>
      </c>
      <c r="CC265" s="181">
        <f t="shared" ca="1" si="326"/>
        <v>0</v>
      </c>
      <c r="CD265" s="181">
        <f t="shared" ca="1" si="326"/>
        <v>0</v>
      </c>
      <c r="CE265" s="181">
        <f t="shared" ca="1" si="326"/>
        <v>0</v>
      </c>
      <c r="CF265" s="181">
        <f t="shared" ca="1" si="326"/>
        <v>0</v>
      </c>
      <c r="CG265" s="181">
        <f t="shared" ca="1" si="326"/>
        <v>0</v>
      </c>
      <c r="CH265" s="181">
        <f t="shared" ca="1" si="326"/>
        <v>0</v>
      </c>
      <c r="CI265" s="181">
        <f t="shared" ca="1" si="326"/>
        <v>0</v>
      </c>
      <c r="CJ265" s="181">
        <f t="shared" ca="1" si="326"/>
        <v>0</v>
      </c>
      <c r="CK265" s="181">
        <f t="shared" ca="1" si="326"/>
        <v>0</v>
      </c>
      <c r="CL265" s="181">
        <f t="shared" ca="1" si="326"/>
        <v>0</v>
      </c>
      <c r="CM265" s="181">
        <f t="shared" ca="1" si="326"/>
        <v>0</v>
      </c>
      <c r="CN265" s="181">
        <f t="shared" ca="1" si="326"/>
        <v>0</v>
      </c>
      <c r="CO265" s="181">
        <f t="shared" ca="1" si="326"/>
        <v>0</v>
      </c>
      <c r="CP265" s="181">
        <f t="shared" ca="1" si="326"/>
        <v>0</v>
      </c>
      <c r="CQ265" s="181">
        <f t="shared" ca="1" si="326"/>
        <v>0</v>
      </c>
      <c r="CR265" s="181">
        <f t="shared" ca="1" si="326"/>
        <v>0</v>
      </c>
      <c r="CS265" s="181">
        <f t="shared" ca="1" si="326"/>
        <v>0</v>
      </c>
      <c r="CT265" s="181">
        <f t="shared" ca="1" si="326"/>
        <v>0</v>
      </c>
      <c r="CU265" s="181">
        <f t="shared" ca="1" si="326"/>
        <v>0</v>
      </c>
      <c r="CV265" s="181">
        <f t="shared" ca="1" si="326"/>
        <v>0</v>
      </c>
      <c r="CW265" s="181">
        <f t="shared" ca="1" si="326"/>
        <v>0</v>
      </c>
      <c r="CX265" s="181">
        <f t="shared" ca="1" si="326"/>
        <v>0</v>
      </c>
      <c r="CY265" s="181">
        <f t="shared" ca="1" si="326"/>
        <v>0</v>
      </c>
      <c r="CZ265" s="181">
        <f t="shared" ca="1" si="326"/>
        <v>0</v>
      </c>
      <c r="DA265" s="181">
        <f t="shared" ca="1" si="326"/>
        <v>0</v>
      </c>
      <c r="DB265" s="181">
        <f t="shared" ca="1" si="326"/>
        <v>0</v>
      </c>
      <c r="DC265" s="181">
        <f t="shared" ref="DC265:DU265" ca="1" si="327">IF($F$265,DC264/$F$265*DC11)</f>
        <v>0</v>
      </c>
      <c r="DD265" s="181">
        <f t="shared" ca="1" si="327"/>
        <v>0</v>
      </c>
      <c r="DE265" s="181">
        <f t="shared" ca="1" si="327"/>
        <v>0</v>
      </c>
      <c r="DF265" s="181">
        <f t="shared" ca="1" si="327"/>
        <v>0</v>
      </c>
      <c r="DG265" s="181">
        <f t="shared" ca="1" si="327"/>
        <v>0</v>
      </c>
      <c r="DH265" s="181">
        <f t="shared" ca="1" si="327"/>
        <v>0</v>
      </c>
      <c r="DI265" s="181">
        <f t="shared" ca="1" si="327"/>
        <v>0</v>
      </c>
      <c r="DJ265" s="181">
        <f t="shared" ca="1" si="327"/>
        <v>0</v>
      </c>
      <c r="DK265" s="181">
        <f t="shared" ca="1" si="327"/>
        <v>0</v>
      </c>
      <c r="DL265" s="181">
        <f t="shared" ca="1" si="327"/>
        <v>0</v>
      </c>
      <c r="DM265" s="181">
        <f t="shared" ca="1" si="327"/>
        <v>0</v>
      </c>
      <c r="DN265" s="181">
        <f t="shared" ca="1" si="327"/>
        <v>0</v>
      </c>
      <c r="DO265" s="181">
        <f t="shared" ca="1" si="327"/>
        <v>0</v>
      </c>
      <c r="DP265" s="181">
        <f t="shared" ca="1" si="327"/>
        <v>0</v>
      </c>
      <c r="DQ265" s="181">
        <f t="shared" ca="1" si="327"/>
        <v>0</v>
      </c>
      <c r="DR265" s="181">
        <f t="shared" ca="1" si="327"/>
        <v>0</v>
      </c>
      <c r="DS265" s="181">
        <f t="shared" ca="1" si="327"/>
        <v>0</v>
      </c>
      <c r="DT265" s="181">
        <f t="shared" ca="1" si="327"/>
        <v>0</v>
      </c>
      <c r="DU265" s="181">
        <f t="shared" ca="1" si="327"/>
        <v>0</v>
      </c>
    </row>
    <row r="266" spans="1:125" outlineLevel="1" x14ac:dyDescent="0.3">
      <c r="D266" s="141" t="s">
        <v>432</v>
      </c>
      <c r="J266" s="207">
        <v>1</v>
      </c>
      <c r="K266" s="64">
        <f t="shared" ref="K266:AP266" si="328">J266*(1+K111*K11)</f>
        <v>1</v>
      </c>
      <c r="L266" s="64">
        <f t="shared" si="328"/>
        <v>1</v>
      </c>
      <c r="M266" s="64">
        <f t="shared" si="328"/>
        <v>1</v>
      </c>
      <c r="N266" s="64">
        <f t="shared" si="328"/>
        <v>1</v>
      </c>
      <c r="O266" s="64">
        <f t="shared" si="328"/>
        <v>1</v>
      </c>
      <c r="P266" s="64">
        <f t="shared" si="328"/>
        <v>1</v>
      </c>
      <c r="Q266" s="64">
        <f t="shared" si="328"/>
        <v>1</v>
      </c>
      <c r="R266" s="64">
        <f t="shared" si="328"/>
        <v>1</v>
      </c>
      <c r="S266" s="64">
        <f t="shared" si="328"/>
        <v>1</v>
      </c>
      <c r="T266" s="64">
        <f t="shared" si="328"/>
        <v>1</v>
      </c>
      <c r="U266" s="64">
        <f t="shared" si="328"/>
        <v>1</v>
      </c>
      <c r="V266" s="64">
        <f t="shared" si="328"/>
        <v>1</v>
      </c>
      <c r="W266" s="64">
        <f t="shared" si="328"/>
        <v>1</v>
      </c>
      <c r="X266" s="64">
        <f t="shared" si="328"/>
        <v>1</v>
      </c>
      <c r="Y266" s="64">
        <f t="shared" si="328"/>
        <v>1</v>
      </c>
      <c r="Z266" s="64">
        <f t="shared" si="328"/>
        <v>1</v>
      </c>
      <c r="AA266" s="64">
        <f t="shared" si="328"/>
        <v>1</v>
      </c>
      <c r="AB266" s="64">
        <f t="shared" si="328"/>
        <v>1</v>
      </c>
      <c r="AC266" s="64">
        <f t="shared" si="328"/>
        <v>1</v>
      </c>
      <c r="AD266" s="64">
        <f t="shared" si="328"/>
        <v>1</v>
      </c>
      <c r="AE266" s="64">
        <f t="shared" si="328"/>
        <v>1</v>
      </c>
      <c r="AF266" s="64">
        <f t="shared" si="328"/>
        <v>1</v>
      </c>
      <c r="AG266" s="64">
        <f t="shared" si="328"/>
        <v>1</v>
      </c>
      <c r="AH266" s="64">
        <f t="shared" si="328"/>
        <v>1</v>
      </c>
      <c r="AI266" s="64">
        <f t="shared" si="328"/>
        <v>1</v>
      </c>
      <c r="AJ266" s="64">
        <f t="shared" si="328"/>
        <v>1</v>
      </c>
      <c r="AK266" s="64">
        <f t="shared" si="328"/>
        <v>1</v>
      </c>
      <c r="AL266" s="64">
        <f t="shared" si="328"/>
        <v>1</v>
      </c>
      <c r="AM266" s="64">
        <f t="shared" si="328"/>
        <v>1</v>
      </c>
      <c r="AN266" s="64">
        <f t="shared" si="328"/>
        <v>1</v>
      </c>
      <c r="AO266" s="64">
        <f t="shared" si="328"/>
        <v>1</v>
      </c>
      <c r="AP266" s="64">
        <f t="shared" si="328"/>
        <v>1</v>
      </c>
      <c r="AQ266" s="64">
        <f t="shared" ref="AQ266:BV266" si="329">AP266*(1+AQ111*AQ11)</f>
        <v>1</v>
      </c>
      <c r="AR266" s="64">
        <f t="shared" si="329"/>
        <v>1</v>
      </c>
      <c r="AS266" s="64">
        <f t="shared" si="329"/>
        <v>1</v>
      </c>
      <c r="AT266" s="64">
        <f t="shared" si="329"/>
        <v>1</v>
      </c>
      <c r="AU266" s="64">
        <f t="shared" si="329"/>
        <v>1</v>
      </c>
      <c r="AV266" s="64">
        <f t="shared" si="329"/>
        <v>1</v>
      </c>
      <c r="AW266" s="64">
        <f t="shared" si="329"/>
        <v>1</v>
      </c>
      <c r="AX266" s="64">
        <f t="shared" si="329"/>
        <v>1</v>
      </c>
      <c r="AY266" s="198">
        <f t="shared" si="329"/>
        <v>1.0249999999999999</v>
      </c>
      <c r="AZ266" s="64">
        <f t="shared" si="329"/>
        <v>1.0506249999999999</v>
      </c>
      <c r="BA266" s="64">
        <f t="shared" si="329"/>
        <v>1.0768906249999999</v>
      </c>
      <c r="BB266" s="64">
        <f t="shared" si="329"/>
        <v>1.1038128906249998</v>
      </c>
      <c r="BC266" s="64">
        <f t="shared" si="329"/>
        <v>1.1314082128906247</v>
      </c>
      <c r="BD266" s="64">
        <f t="shared" si="329"/>
        <v>1.1596934182128902</v>
      </c>
      <c r="BE266" s="64">
        <f t="shared" si="329"/>
        <v>1.1886857536682123</v>
      </c>
      <c r="BF266" s="64">
        <f t="shared" si="329"/>
        <v>1.2184028975099175</v>
      </c>
      <c r="BG266" s="64">
        <f t="shared" si="329"/>
        <v>1.2488629699476652</v>
      </c>
      <c r="BH266" s="64">
        <f t="shared" si="329"/>
        <v>1.2800845441963566</v>
      </c>
      <c r="BI266" s="64">
        <f t="shared" si="329"/>
        <v>1.3120866578012655</v>
      </c>
      <c r="BJ266" s="64">
        <f t="shared" si="329"/>
        <v>1.3448888242462971</v>
      </c>
      <c r="BK266" s="64">
        <f t="shared" si="329"/>
        <v>1.3785110448524545</v>
      </c>
      <c r="BL266" s="64">
        <f t="shared" si="329"/>
        <v>1.4129738209737657</v>
      </c>
      <c r="BM266" s="64">
        <f t="shared" si="329"/>
        <v>1.4482981664981096</v>
      </c>
      <c r="BN266" s="64">
        <f t="shared" si="329"/>
        <v>1.4845056206605622</v>
      </c>
      <c r="BO266" s="64">
        <f t="shared" si="329"/>
        <v>1.5216182611770761</v>
      </c>
      <c r="BP266" s="64">
        <f t="shared" si="329"/>
        <v>1.5596587177065029</v>
      </c>
      <c r="BQ266" s="64">
        <f t="shared" si="329"/>
        <v>1.5986501856491653</v>
      </c>
      <c r="BR266" s="64">
        <f t="shared" si="329"/>
        <v>1.6386164402903942</v>
      </c>
      <c r="BS266" s="64">
        <f t="shared" si="329"/>
        <v>1.6795818512976539</v>
      </c>
      <c r="BT266" s="64">
        <f t="shared" si="329"/>
        <v>1.721571397580095</v>
      </c>
      <c r="BU266" s="64">
        <f t="shared" si="329"/>
        <v>1.7646106825195973</v>
      </c>
      <c r="BV266" s="64">
        <f t="shared" si="329"/>
        <v>1.8087259495825871</v>
      </c>
      <c r="BW266" s="64">
        <f t="shared" ref="BW266:DB266" si="330">BV266*(1+BW111*BW11)</f>
        <v>1.8087259495825871</v>
      </c>
      <c r="BX266" s="64">
        <f t="shared" si="330"/>
        <v>1.8087259495825871</v>
      </c>
      <c r="BY266" s="64">
        <f t="shared" si="330"/>
        <v>1.8087259495825871</v>
      </c>
      <c r="BZ266" s="64">
        <f t="shared" si="330"/>
        <v>1.8087259495825871</v>
      </c>
      <c r="CA266" s="64">
        <f t="shared" si="330"/>
        <v>1.8087259495825871</v>
      </c>
      <c r="CB266" s="64">
        <f t="shared" si="330"/>
        <v>1.8087259495825871</v>
      </c>
      <c r="CC266" s="64">
        <f t="shared" si="330"/>
        <v>1.8087259495825871</v>
      </c>
      <c r="CD266" s="64">
        <f t="shared" si="330"/>
        <v>1.8087259495825871</v>
      </c>
      <c r="CE266" s="64">
        <f t="shared" si="330"/>
        <v>1.8087259495825871</v>
      </c>
      <c r="CF266" s="64">
        <f t="shared" si="330"/>
        <v>1.8087259495825871</v>
      </c>
      <c r="CG266" s="64">
        <f t="shared" si="330"/>
        <v>1.8087259495825871</v>
      </c>
      <c r="CH266" s="64">
        <f t="shared" si="330"/>
        <v>1.8087259495825871</v>
      </c>
      <c r="CI266" s="64">
        <f t="shared" si="330"/>
        <v>1.8087259495825871</v>
      </c>
      <c r="CJ266" s="64">
        <f t="shared" si="330"/>
        <v>1.8087259495825871</v>
      </c>
      <c r="CK266" s="64">
        <f t="shared" si="330"/>
        <v>1.8087259495825871</v>
      </c>
      <c r="CL266" s="64">
        <f t="shared" si="330"/>
        <v>1.8087259495825871</v>
      </c>
      <c r="CM266" s="64">
        <f t="shared" si="330"/>
        <v>1.8087259495825871</v>
      </c>
      <c r="CN266" s="64">
        <f t="shared" si="330"/>
        <v>1.8087259495825871</v>
      </c>
      <c r="CO266" s="64">
        <f t="shared" si="330"/>
        <v>1.8087259495825871</v>
      </c>
      <c r="CP266" s="64">
        <f t="shared" si="330"/>
        <v>1.8087259495825871</v>
      </c>
      <c r="CQ266" s="64">
        <f t="shared" si="330"/>
        <v>1.8087259495825871</v>
      </c>
      <c r="CR266" s="64">
        <f t="shared" si="330"/>
        <v>1.8087259495825871</v>
      </c>
      <c r="CS266" s="64">
        <f t="shared" si="330"/>
        <v>1.8087259495825871</v>
      </c>
      <c r="CT266" s="64">
        <f t="shared" si="330"/>
        <v>1.8087259495825871</v>
      </c>
      <c r="CU266" s="64">
        <f t="shared" si="330"/>
        <v>1.8087259495825871</v>
      </c>
      <c r="CV266" s="64">
        <f t="shared" si="330"/>
        <v>1.8087259495825871</v>
      </c>
      <c r="CW266" s="64">
        <f t="shared" si="330"/>
        <v>1.8087259495825871</v>
      </c>
      <c r="CX266" s="64">
        <f t="shared" si="330"/>
        <v>1.8087259495825871</v>
      </c>
      <c r="CY266" s="64">
        <f t="shared" si="330"/>
        <v>1.8087259495825871</v>
      </c>
      <c r="CZ266" s="64">
        <f t="shared" si="330"/>
        <v>1.8087259495825871</v>
      </c>
      <c r="DA266" s="64">
        <f t="shared" si="330"/>
        <v>1.8087259495825871</v>
      </c>
      <c r="DB266" s="64">
        <f t="shared" si="330"/>
        <v>1.8087259495825871</v>
      </c>
      <c r="DC266" s="64">
        <f t="shared" ref="DC266:DU266" si="331">DB266*(1+DC111*DC11)</f>
        <v>1.8087259495825871</v>
      </c>
      <c r="DD266" s="64">
        <f t="shared" si="331"/>
        <v>1.8087259495825871</v>
      </c>
      <c r="DE266" s="64">
        <f t="shared" si="331"/>
        <v>1.8087259495825871</v>
      </c>
      <c r="DF266" s="64">
        <f t="shared" si="331"/>
        <v>1.8087259495825871</v>
      </c>
      <c r="DG266" s="64">
        <f t="shared" si="331"/>
        <v>1.8087259495825871</v>
      </c>
      <c r="DH266" s="64">
        <f t="shared" si="331"/>
        <v>1.8087259495825871</v>
      </c>
      <c r="DI266" s="64">
        <f t="shared" si="331"/>
        <v>1.8087259495825871</v>
      </c>
      <c r="DJ266" s="64">
        <f t="shared" si="331"/>
        <v>1.8087259495825871</v>
      </c>
      <c r="DK266" s="64">
        <f t="shared" si="331"/>
        <v>1.8087259495825871</v>
      </c>
      <c r="DL266" s="64">
        <f t="shared" si="331"/>
        <v>1.8087259495825871</v>
      </c>
      <c r="DM266" s="64">
        <f t="shared" si="331"/>
        <v>1.8087259495825871</v>
      </c>
      <c r="DN266" s="64">
        <f t="shared" si="331"/>
        <v>1.8087259495825871</v>
      </c>
      <c r="DO266" s="64">
        <f t="shared" si="331"/>
        <v>1.8087259495825871</v>
      </c>
      <c r="DP266" s="64">
        <f t="shared" si="331"/>
        <v>1.8087259495825871</v>
      </c>
      <c r="DQ266" s="64">
        <f t="shared" si="331"/>
        <v>1.8087259495825871</v>
      </c>
      <c r="DR266" s="64">
        <f t="shared" si="331"/>
        <v>1.8087259495825871</v>
      </c>
      <c r="DS266" s="64">
        <f t="shared" si="331"/>
        <v>1.8087259495825871</v>
      </c>
      <c r="DT266" s="64">
        <f t="shared" si="331"/>
        <v>1.8087259495825871</v>
      </c>
      <c r="DU266" s="64">
        <f t="shared" si="331"/>
        <v>1.8087259495825871</v>
      </c>
    </row>
    <row r="267" spans="1:125" outlineLevel="1" x14ac:dyDescent="0.3">
      <c r="I267" s="55"/>
    </row>
    <row r="268" spans="1:125" outlineLevel="1" x14ac:dyDescent="0.3">
      <c r="C268" s="19" t="s">
        <v>433</v>
      </c>
      <c r="E268" s="127" t="s">
        <v>752</v>
      </c>
      <c r="F268" s="138">
        <f>'Finance and Value Assumptions'!F17</f>
        <v>3</v>
      </c>
      <c r="G268" s="127" t="str">
        <f>INDEX(D269:D271,F268)</f>
        <v>Sculpted Repayments</v>
      </c>
      <c r="I268" s="55"/>
      <c r="K268" s="181">
        <f t="shared" ref="K268:AP268" si="332">J268+K11</f>
        <v>0</v>
      </c>
      <c r="L268" s="181">
        <f t="shared" si="332"/>
        <v>0</v>
      </c>
      <c r="M268" s="181">
        <f t="shared" si="332"/>
        <v>0</v>
      </c>
      <c r="N268" s="181">
        <f t="shared" si="332"/>
        <v>0</v>
      </c>
      <c r="O268" s="181">
        <f t="shared" si="332"/>
        <v>0</v>
      </c>
      <c r="P268" s="181">
        <f t="shared" si="332"/>
        <v>0</v>
      </c>
      <c r="Q268" s="181">
        <f t="shared" si="332"/>
        <v>0</v>
      </c>
      <c r="R268" s="181">
        <f t="shared" si="332"/>
        <v>0</v>
      </c>
      <c r="S268" s="181">
        <f t="shared" si="332"/>
        <v>0</v>
      </c>
      <c r="T268" s="181">
        <f t="shared" si="332"/>
        <v>0</v>
      </c>
      <c r="U268" s="181">
        <f t="shared" si="332"/>
        <v>0</v>
      </c>
      <c r="V268" s="181">
        <f t="shared" si="332"/>
        <v>0</v>
      </c>
      <c r="W268" s="181">
        <f t="shared" si="332"/>
        <v>0</v>
      </c>
      <c r="X268" s="181">
        <f t="shared" si="332"/>
        <v>0</v>
      </c>
      <c r="Y268" s="181">
        <f t="shared" si="332"/>
        <v>0</v>
      </c>
      <c r="Z268" s="181">
        <f t="shared" si="332"/>
        <v>0</v>
      </c>
      <c r="AA268" s="181">
        <f t="shared" si="332"/>
        <v>0</v>
      </c>
      <c r="AB268" s="181">
        <f t="shared" si="332"/>
        <v>0</v>
      </c>
      <c r="AC268" s="181">
        <f t="shared" si="332"/>
        <v>0</v>
      </c>
      <c r="AD268" s="181">
        <f t="shared" si="332"/>
        <v>0</v>
      </c>
      <c r="AE268" s="181">
        <f t="shared" si="332"/>
        <v>0</v>
      </c>
      <c r="AF268" s="181">
        <f t="shared" si="332"/>
        <v>0</v>
      </c>
      <c r="AG268" s="181">
        <f t="shared" si="332"/>
        <v>0</v>
      </c>
      <c r="AH268" s="181">
        <f t="shared" si="332"/>
        <v>0</v>
      </c>
      <c r="AI268" s="181">
        <f t="shared" si="332"/>
        <v>0</v>
      </c>
      <c r="AJ268" s="181">
        <f t="shared" si="332"/>
        <v>0</v>
      </c>
      <c r="AK268" s="181">
        <f t="shared" si="332"/>
        <v>0</v>
      </c>
      <c r="AL268" s="181">
        <f t="shared" si="332"/>
        <v>0</v>
      </c>
      <c r="AM268" s="181">
        <f t="shared" si="332"/>
        <v>0</v>
      </c>
      <c r="AN268" s="181">
        <f t="shared" si="332"/>
        <v>0</v>
      </c>
      <c r="AO268" s="181">
        <f t="shared" si="332"/>
        <v>0</v>
      </c>
      <c r="AP268" s="181">
        <f t="shared" si="332"/>
        <v>0</v>
      </c>
      <c r="AQ268" s="181">
        <f t="shared" ref="AQ268:BV268" si="333">AP268+AQ11</f>
        <v>0</v>
      </c>
      <c r="AR268" s="181">
        <f t="shared" si="333"/>
        <v>0</v>
      </c>
      <c r="AS268" s="181">
        <f t="shared" si="333"/>
        <v>0</v>
      </c>
      <c r="AT268" s="181">
        <f t="shared" si="333"/>
        <v>0</v>
      </c>
      <c r="AU268" s="181">
        <f t="shared" si="333"/>
        <v>0</v>
      </c>
      <c r="AV268" s="181">
        <f t="shared" si="333"/>
        <v>0</v>
      </c>
      <c r="AW268" s="181">
        <f t="shared" si="333"/>
        <v>0</v>
      </c>
      <c r="AX268" s="181">
        <f t="shared" si="333"/>
        <v>0</v>
      </c>
      <c r="AY268" s="198">
        <f t="shared" si="333"/>
        <v>1</v>
      </c>
      <c r="AZ268" s="181">
        <f t="shared" si="333"/>
        <v>2</v>
      </c>
      <c r="BA268" s="181">
        <f t="shared" si="333"/>
        <v>3</v>
      </c>
      <c r="BB268" s="181">
        <f t="shared" si="333"/>
        <v>4</v>
      </c>
      <c r="BC268" s="181">
        <f t="shared" si="333"/>
        <v>5</v>
      </c>
      <c r="BD268" s="181">
        <f t="shared" si="333"/>
        <v>6</v>
      </c>
      <c r="BE268" s="181">
        <f t="shared" si="333"/>
        <v>7</v>
      </c>
      <c r="BF268" s="181">
        <f t="shared" si="333"/>
        <v>8</v>
      </c>
      <c r="BG268" s="181">
        <f t="shared" si="333"/>
        <v>9</v>
      </c>
      <c r="BH268" s="181">
        <f t="shared" si="333"/>
        <v>10</v>
      </c>
      <c r="BI268" s="181">
        <f t="shared" si="333"/>
        <v>11</v>
      </c>
      <c r="BJ268" s="181">
        <f t="shared" si="333"/>
        <v>12</v>
      </c>
      <c r="BK268" s="181">
        <f t="shared" si="333"/>
        <v>13</v>
      </c>
      <c r="BL268" s="181">
        <f t="shared" si="333"/>
        <v>14</v>
      </c>
      <c r="BM268" s="181">
        <f t="shared" si="333"/>
        <v>15</v>
      </c>
      <c r="BN268" s="181">
        <f t="shared" si="333"/>
        <v>16</v>
      </c>
      <c r="BO268" s="181">
        <f t="shared" si="333"/>
        <v>17</v>
      </c>
      <c r="BP268" s="181">
        <f t="shared" si="333"/>
        <v>18</v>
      </c>
      <c r="BQ268" s="181">
        <f t="shared" si="333"/>
        <v>19</v>
      </c>
      <c r="BR268" s="181">
        <f t="shared" si="333"/>
        <v>20</v>
      </c>
      <c r="BS268" s="181">
        <f t="shared" si="333"/>
        <v>21</v>
      </c>
      <c r="BT268" s="181">
        <f t="shared" si="333"/>
        <v>22</v>
      </c>
      <c r="BU268" s="181">
        <f t="shared" si="333"/>
        <v>23</v>
      </c>
      <c r="BV268" s="181">
        <f t="shared" si="333"/>
        <v>24</v>
      </c>
      <c r="BW268" s="181">
        <f t="shared" ref="BW268:DB268" si="334">BV268+BW11</f>
        <v>24</v>
      </c>
      <c r="BX268" s="181">
        <f t="shared" si="334"/>
        <v>24</v>
      </c>
      <c r="BY268" s="181">
        <f t="shared" si="334"/>
        <v>24</v>
      </c>
      <c r="BZ268" s="181">
        <f t="shared" si="334"/>
        <v>24</v>
      </c>
      <c r="CA268" s="181">
        <f t="shared" si="334"/>
        <v>24</v>
      </c>
      <c r="CB268" s="181">
        <f t="shared" si="334"/>
        <v>24</v>
      </c>
      <c r="CC268" s="181">
        <f t="shared" si="334"/>
        <v>24</v>
      </c>
      <c r="CD268" s="181">
        <f t="shared" si="334"/>
        <v>24</v>
      </c>
      <c r="CE268" s="181">
        <f t="shared" si="334"/>
        <v>24</v>
      </c>
      <c r="CF268" s="181">
        <f t="shared" si="334"/>
        <v>24</v>
      </c>
      <c r="CG268" s="181">
        <f t="shared" si="334"/>
        <v>24</v>
      </c>
      <c r="CH268" s="181">
        <f t="shared" si="334"/>
        <v>24</v>
      </c>
      <c r="CI268" s="181">
        <f t="shared" si="334"/>
        <v>24</v>
      </c>
      <c r="CJ268" s="181">
        <f t="shared" si="334"/>
        <v>24</v>
      </c>
      <c r="CK268" s="181">
        <f t="shared" si="334"/>
        <v>24</v>
      </c>
      <c r="CL268" s="181">
        <f t="shared" si="334"/>
        <v>24</v>
      </c>
      <c r="CM268" s="181">
        <f t="shared" si="334"/>
        <v>24</v>
      </c>
      <c r="CN268" s="181">
        <f t="shared" si="334"/>
        <v>24</v>
      </c>
      <c r="CO268" s="181">
        <f t="shared" si="334"/>
        <v>24</v>
      </c>
      <c r="CP268" s="181">
        <f t="shared" si="334"/>
        <v>24</v>
      </c>
      <c r="CQ268" s="181">
        <f t="shared" si="334"/>
        <v>24</v>
      </c>
      <c r="CR268" s="181">
        <f t="shared" si="334"/>
        <v>24</v>
      </c>
      <c r="CS268" s="181">
        <f t="shared" si="334"/>
        <v>24</v>
      </c>
      <c r="CT268" s="181">
        <f t="shared" si="334"/>
        <v>24</v>
      </c>
      <c r="CU268" s="181">
        <f t="shared" si="334"/>
        <v>24</v>
      </c>
      <c r="CV268" s="181">
        <f t="shared" si="334"/>
        <v>24</v>
      </c>
      <c r="CW268" s="181">
        <f t="shared" si="334"/>
        <v>24</v>
      </c>
      <c r="CX268" s="181">
        <f t="shared" si="334"/>
        <v>24</v>
      </c>
      <c r="CY268" s="181">
        <f t="shared" si="334"/>
        <v>24</v>
      </c>
      <c r="CZ268" s="181">
        <f t="shared" si="334"/>
        <v>24</v>
      </c>
      <c r="DA268" s="181">
        <f t="shared" si="334"/>
        <v>24</v>
      </c>
      <c r="DB268" s="181">
        <f t="shared" si="334"/>
        <v>24</v>
      </c>
      <c r="DC268" s="181">
        <f t="shared" ref="DC268:DU268" si="335">DB268+DC11</f>
        <v>24</v>
      </c>
      <c r="DD268" s="181">
        <f t="shared" si="335"/>
        <v>24</v>
      </c>
      <c r="DE268" s="181">
        <f t="shared" si="335"/>
        <v>24</v>
      </c>
      <c r="DF268" s="181">
        <f t="shared" si="335"/>
        <v>24</v>
      </c>
      <c r="DG268" s="181">
        <f t="shared" si="335"/>
        <v>24</v>
      </c>
      <c r="DH268" s="181">
        <f t="shared" si="335"/>
        <v>24</v>
      </c>
      <c r="DI268" s="181">
        <f t="shared" si="335"/>
        <v>24</v>
      </c>
      <c r="DJ268" s="181">
        <f t="shared" si="335"/>
        <v>24</v>
      </c>
      <c r="DK268" s="181">
        <f t="shared" si="335"/>
        <v>24</v>
      </c>
      <c r="DL268" s="181">
        <f t="shared" si="335"/>
        <v>24</v>
      </c>
      <c r="DM268" s="181">
        <f t="shared" si="335"/>
        <v>24</v>
      </c>
      <c r="DN268" s="181">
        <f t="shared" si="335"/>
        <v>24</v>
      </c>
      <c r="DO268" s="181">
        <f t="shared" si="335"/>
        <v>24</v>
      </c>
      <c r="DP268" s="181">
        <f t="shared" si="335"/>
        <v>24</v>
      </c>
      <c r="DQ268" s="181">
        <f t="shared" si="335"/>
        <v>24</v>
      </c>
      <c r="DR268" s="181">
        <f t="shared" si="335"/>
        <v>24</v>
      </c>
      <c r="DS268" s="181">
        <f t="shared" si="335"/>
        <v>24</v>
      </c>
      <c r="DT268" s="181">
        <f t="shared" si="335"/>
        <v>24</v>
      </c>
      <c r="DU268" s="181">
        <f t="shared" si="335"/>
        <v>24</v>
      </c>
    </row>
    <row r="269" spans="1:125" outlineLevel="1" x14ac:dyDescent="0.3">
      <c r="C269" s="19">
        <v>1</v>
      </c>
      <c r="D269" s="141" t="s">
        <v>434</v>
      </c>
      <c r="F269" s="138">
        <f>'Finance and Value Assumptions'!F14*'Operating Assumptions'!F15</f>
        <v>24</v>
      </c>
      <c r="G269" s="129">
        <f ca="1">F254</f>
        <v>215723867.62115249</v>
      </c>
      <c r="I269" s="55"/>
      <c r="K269" s="181">
        <f t="shared" ref="K269:AP269" ca="1" si="336">$G$269/$F$269*K11</f>
        <v>0</v>
      </c>
      <c r="L269" s="181">
        <f t="shared" ca="1" si="336"/>
        <v>0</v>
      </c>
      <c r="M269" s="181">
        <f t="shared" ca="1" si="336"/>
        <v>0</v>
      </c>
      <c r="N269" s="181">
        <f t="shared" ca="1" si="336"/>
        <v>0</v>
      </c>
      <c r="O269" s="181">
        <f t="shared" ca="1" si="336"/>
        <v>0</v>
      </c>
      <c r="P269" s="181">
        <f t="shared" ca="1" si="336"/>
        <v>0</v>
      </c>
      <c r="Q269" s="181">
        <f t="shared" ca="1" si="336"/>
        <v>0</v>
      </c>
      <c r="R269" s="181">
        <f t="shared" ca="1" si="336"/>
        <v>0</v>
      </c>
      <c r="S269" s="181">
        <f t="shared" ca="1" si="336"/>
        <v>0</v>
      </c>
      <c r="T269" s="181">
        <f t="shared" ca="1" si="336"/>
        <v>0</v>
      </c>
      <c r="U269" s="181">
        <f t="shared" ca="1" si="336"/>
        <v>0</v>
      </c>
      <c r="V269" s="181">
        <f t="shared" ca="1" si="336"/>
        <v>0</v>
      </c>
      <c r="W269" s="181">
        <f t="shared" ca="1" si="336"/>
        <v>0</v>
      </c>
      <c r="X269" s="181">
        <f t="shared" ca="1" si="336"/>
        <v>0</v>
      </c>
      <c r="Y269" s="181">
        <f t="shared" ca="1" si="336"/>
        <v>0</v>
      </c>
      <c r="Z269" s="181">
        <f t="shared" ca="1" si="336"/>
        <v>0</v>
      </c>
      <c r="AA269" s="181">
        <f t="shared" ca="1" si="336"/>
        <v>0</v>
      </c>
      <c r="AB269" s="181">
        <f t="shared" ca="1" si="336"/>
        <v>0</v>
      </c>
      <c r="AC269" s="181">
        <f t="shared" ca="1" si="336"/>
        <v>0</v>
      </c>
      <c r="AD269" s="181">
        <f t="shared" ca="1" si="336"/>
        <v>0</v>
      </c>
      <c r="AE269" s="181">
        <f t="shared" ca="1" si="336"/>
        <v>0</v>
      </c>
      <c r="AF269" s="181">
        <f t="shared" ca="1" si="336"/>
        <v>0</v>
      </c>
      <c r="AG269" s="181">
        <f t="shared" ca="1" si="336"/>
        <v>0</v>
      </c>
      <c r="AH269" s="181">
        <f t="shared" ca="1" si="336"/>
        <v>0</v>
      </c>
      <c r="AI269" s="181">
        <f t="shared" ca="1" si="336"/>
        <v>0</v>
      </c>
      <c r="AJ269" s="181">
        <f t="shared" ca="1" si="336"/>
        <v>0</v>
      </c>
      <c r="AK269" s="181">
        <f t="shared" ca="1" si="336"/>
        <v>0</v>
      </c>
      <c r="AL269" s="181">
        <f t="shared" ca="1" si="336"/>
        <v>0</v>
      </c>
      <c r="AM269" s="181">
        <f t="shared" ca="1" si="336"/>
        <v>0</v>
      </c>
      <c r="AN269" s="181">
        <f t="shared" ca="1" si="336"/>
        <v>0</v>
      </c>
      <c r="AO269" s="181">
        <f t="shared" ca="1" si="336"/>
        <v>0</v>
      </c>
      <c r="AP269" s="181">
        <f t="shared" ca="1" si="336"/>
        <v>0</v>
      </c>
      <c r="AQ269" s="181">
        <f t="shared" ref="AQ269:BV269" ca="1" si="337">$G$269/$F$269*AQ11</f>
        <v>0</v>
      </c>
      <c r="AR269" s="181">
        <f t="shared" ca="1" si="337"/>
        <v>0</v>
      </c>
      <c r="AS269" s="181">
        <f t="shared" ca="1" si="337"/>
        <v>0</v>
      </c>
      <c r="AT269" s="181">
        <f t="shared" ca="1" si="337"/>
        <v>0</v>
      </c>
      <c r="AU269" s="181">
        <f t="shared" ca="1" si="337"/>
        <v>0</v>
      </c>
      <c r="AV269" s="181">
        <f t="shared" ca="1" si="337"/>
        <v>0</v>
      </c>
      <c r="AW269" s="181">
        <f t="shared" ca="1" si="337"/>
        <v>0</v>
      </c>
      <c r="AX269" s="181">
        <f t="shared" ca="1" si="337"/>
        <v>0</v>
      </c>
      <c r="AY269" s="198">
        <f t="shared" ca="1" si="337"/>
        <v>8988494.4842146877</v>
      </c>
      <c r="AZ269" s="181">
        <f t="shared" ca="1" si="337"/>
        <v>8988494.4842146877</v>
      </c>
      <c r="BA269" s="181">
        <f t="shared" ca="1" si="337"/>
        <v>8988494.4842146877</v>
      </c>
      <c r="BB269" s="181">
        <f t="shared" ca="1" si="337"/>
        <v>8988494.4842146877</v>
      </c>
      <c r="BC269" s="181">
        <f t="shared" ca="1" si="337"/>
        <v>8988494.4842146877</v>
      </c>
      <c r="BD269" s="181">
        <f t="shared" ca="1" si="337"/>
        <v>8988494.4842146877</v>
      </c>
      <c r="BE269" s="181">
        <f t="shared" ca="1" si="337"/>
        <v>8988494.4842146877</v>
      </c>
      <c r="BF269" s="181">
        <f t="shared" ca="1" si="337"/>
        <v>8988494.4842146877</v>
      </c>
      <c r="BG269" s="181">
        <f t="shared" ca="1" si="337"/>
        <v>8988494.4842146877</v>
      </c>
      <c r="BH269" s="181">
        <f t="shared" ca="1" si="337"/>
        <v>8988494.4842146877</v>
      </c>
      <c r="BI269" s="181">
        <f t="shared" ca="1" si="337"/>
        <v>8988494.4842146877</v>
      </c>
      <c r="BJ269" s="181">
        <f t="shared" ca="1" si="337"/>
        <v>8988494.4842146877</v>
      </c>
      <c r="BK269" s="181">
        <f t="shared" ca="1" si="337"/>
        <v>8988494.4842146877</v>
      </c>
      <c r="BL269" s="181">
        <f t="shared" ca="1" si="337"/>
        <v>8988494.4842146877</v>
      </c>
      <c r="BM269" s="181">
        <f t="shared" ca="1" si="337"/>
        <v>8988494.4842146877</v>
      </c>
      <c r="BN269" s="181">
        <f t="shared" ca="1" si="337"/>
        <v>8988494.4842146877</v>
      </c>
      <c r="BO269" s="181">
        <f t="shared" ca="1" si="337"/>
        <v>8988494.4842146877</v>
      </c>
      <c r="BP269" s="181">
        <f t="shared" ca="1" si="337"/>
        <v>8988494.4842146877</v>
      </c>
      <c r="BQ269" s="181">
        <f t="shared" ca="1" si="337"/>
        <v>8988494.4842146877</v>
      </c>
      <c r="BR269" s="181">
        <f t="shared" ca="1" si="337"/>
        <v>8988494.4842146877</v>
      </c>
      <c r="BS269" s="181">
        <f t="shared" ca="1" si="337"/>
        <v>8988494.4842146877</v>
      </c>
      <c r="BT269" s="181">
        <f t="shared" ca="1" si="337"/>
        <v>8988494.4842146877</v>
      </c>
      <c r="BU269" s="181">
        <f t="shared" ca="1" si="337"/>
        <v>8988494.4842146877</v>
      </c>
      <c r="BV269" s="181">
        <f t="shared" ca="1" si="337"/>
        <v>8988494.4842146877</v>
      </c>
      <c r="BW269" s="181">
        <f t="shared" ref="BW269:DB269" ca="1" si="338">$G$269/$F$269*BW11</f>
        <v>0</v>
      </c>
      <c r="BX269" s="181">
        <f t="shared" ca="1" si="338"/>
        <v>0</v>
      </c>
      <c r="BY269" s="181">
        <f t="shared" ca="1" si="338"/>
        <v>0</v>
      </c>
      <c r="BZ269" s="181">
        <f t="shared" ca="1" si="338"/>
        <v>0</v>
      </c>
      <c r="CA269" s="181">
        <f t="shared" ca="1" si="338"/>
        <v>0</v>
      </c>
      <c r="CB269" s="181">
        <f t="shared" ca="1" si="338"/>
        <v>0</v>
      </c>
      <c r="CC269" s="181">
        <f t="shared" ca="1" si="338"/>
        <v>0</v>
      </c>
      <c r="CD269" s="181">
        <f t="shared" ca="1" si="338"/>
        <v>0</v>
      </c>
      <c r="CE269" s="181">
        <f t="shared" ca="1" si="338"/>
        <v>0</v>
      </c>
      <c r="CF269" s="181">
        <f t="shared" ca="1" si="338"/>
        <v>0</v>
      </c>
      <c r="CG269" s="181">
        <f t="shared" ca="1" si="338"/>
        <v>0</v>
      </c>
      <c r="CH269" s="181">
        <f t="shared" ca="1" si="338"/>
        <v>0</v>
      </c>
      <c r="CI269" s="181">
        <f t="shared" ca="1" si="338"/>
        <v>0</v>
      </c>
      <c r="CJ269" s="181">
        <f t="shared" ca="1" si="338"/>
        <v>0</v>
      </c>
      <c r="CK269" s="181">
        <f t="shared" ca="1" si="338"/>
        <v>0</v>
      </c>
      <c r="CL269" s="181">
        <f t="shared" ca="1" si="338"/>
        <v>0</v>
      </c>
      <c r="CM269" s="181">
        <f t="shared" ca="1" si="338"/>
        <v>0</v>
      </c>
      <c r="CN269" s="181">
        <f t="shared" ca="1" si="338"/>
        <v>0</v>
      </c>
      <c r="CO269" s="181">
        <f t="shared" ca="1" si="338"/>
        <v>0</v>
      </c>
      <c r="CP269" s="181">
        <f t="shared" ca="1" si="338"/>
        <v>0</v>
      </c>
      <c r="CQ269" s="181">
        <f t="shared" ca="1" si="338"/>
        <v>0</v>
      </c>
      <c r="CR269" s="181">
        <f t="shared" ca="1" si="338"/>
        <v>0</v>
      </c>
      <c r="CS269" s="181">
        <f t="shared" ca="1" si="338"/>
        <v>0</v>
      </c>
      <c r="CT269" s="181">
        <f t="shared" ca="1" si="338"/>
        <v>0</v>
      </c>
      <c r="CU269" s="181">
        <f t="shared" ca="1" si="338"/>
        <v>0</v>
      </c>
      <c r="CV269" s="181">
        <f t="shared" ca="1" si="338"/>
        <v>0</v>
      </c>
      <c r="CW269" s="181">
        <f t="shared" ca="1" si="338"/>
        <v>0</v>
      </c>
      <c r="CX269" s="181">
        <f t="shared" ca="1" si="338"/>
        <v>0</v>
      </c>
      <c r="CY269" s="181">
        <f t="shared" ca="1" si="338"/>
        <v>0</v>
      </c>
      <c r="CZ269" s="181">
        <f t="shared" ca="1" si="338"/>
        <v>0</v>
      </c>
      <c r="DA269" s="181">
        <f t="shared" ca="1" si="338"/>
        <v>0</v>
      </c>
      <c r="DB269" s="181">
        <f t="shared" ca="1" si="338"/>
        <v>0</v>
      </c>
      <c r="DC269" s="181">
        <f t="shared" ref="DC269:DU269" ca="1" si="339">$G$269/$F$269*DC11</f>
        <v>0</v>
      </c>
      <c r="DD269" s="181">
        <f t="shared" ca="1" si="339"/>
        <v>0</v>
      </c>
      <c r="DE269" s="181">
        <f t="shared" ca="1" si="339"/>
        <v>0</v>
      </c>
      <c r="DF269" s="181">
        <f t="shared" ca="1" si="339"/>
        <v>0</v>
      </c>
      <c r="DG269" s="181">
        <f t="shared" ca="1" si="339"/>
        <v>0</v>
      </c>
      <c r="DH269" s="181">
        <f t="shared" ca="1" si="339"/>
        <v>0</v>
      </c>
      <c r="DI269" s="181">
        <f t="shared" ca="1" si="339"/>
        <v>0</v>
      </c>
      <c r="DJ269" s="181">
        <f t="shared" ca="1" si="339"/>
        <v>0</v>
      </c>
      <c r="DK269" s="181">
        <f t="shared" ca="1" si="339"/>
        <v>0</v>
      </c>
      <c r="DL269" s="181">
        <f t="shared" ca="1" si="339"/>
        <v>0</v>
      </c>
      <c r="DM269" s="181">
        <f t="shared" ca="1" si="339"/>
        <v>0</v>
      </c>
      <c r="DN269" s="181">
        <f t="shared" ca="1" si="339"/>
        <v>0</v>
      </c>
      <c r="DO269" s="181">
        <f t="shared" ca="1" si="339"/>
        <v>0</v>
      </c>
      <c r="DP269" s="181">
        <f t="shared" ca="1" si="339"/>
        <v>0</v>
      </c>
      <c r="DQ269" s="181">
        <f t="shared" ca="1" si="339"/>
        <v>0</v>
      </c>
      <c r="DR269" s="181">
        <f t="shared" ca="1" si="339"/>
        <v>0</v>
      </c>
      <c r="DS269" s="181">
        <f t="shared" ca="1" si="339"/>
        <v>0</v>
      </c>
      <c r="DT269" s="181">
        <f t="shared" ca="1" si="339"/>
        <v>0</v>
      </c>
      <c r="DU269" s="181">
        <f t="shared" ca="1" si="339"/>
        <v>0</v>
      </c>
    </row>
    <row r="270" spans="1:125" outlineLevel="1" x14ac:dyDescent="0.3">
      <c r="C270" s="19">
        <v>2</v>
      </c>
      <c r="D270" s="141" t="s">
        <v>435</v>
      </c>
      <c r="F270" s="138">
        <f>F269</f>
        <v>24</v>
      </c>
      <c r="G270" s="129">
        <f ca="1">G269</f>
        <v>215723867.62115249</v>
      </c>
      <c r="I270" s="55"/>
      <c r="K270" s="61" t="b">
        <f t="shared" ref="K270:AP270" si="340">IF(K11,PPMT(K260,K268,$F$270,-$G$270))</f>
        <v>0</v>
      </c>
      <c r="L270" s="61" t="b">
        <f t="shared" si="340"/>
        <v>0</v>
      </c>
      <c r="M270" s="61" t="b">
        <f t="shared" si="340"/>
        <v>0</v>
      </c>
      <c r="N270" s="61" t="b">
        <f t="shared" si="340"/>
        <v>0</v>
      </c>
      <c r="O270" s="61" t="b">
        <f t="shared" si="340"/>
        <v>0</v>
      </c>
      <c r="P270" s="61" t="b">
        <f t="shared" si="340"/>
        <v>0</v>
      </c>
      <c r="Q270" s="61" t="b">
        <f t="shared" si="340"/>
        <v>0</v>
      </c>
      <c r="R270" s="61" t="b">
        <f t="shared" si="340"/>
        <v>0</v>
      </c>
      <c r="S270" s="61" t="b">
        <f t="shared" si="340"/>
        <v>0</v>
      </c>
      <c r="T270" s="61" t="b">
        <f t="shared" si="340"/>
        <v>0</v>
      </c>
      <c r="U270" s="61" t="b">
        <f t="shared" si="340"/>
        <v>0</v>
      </c>
      <c r="V270" s="61" t="b">
        <f t="shared" si="340"/>
        <v>0</v>
      </c>
      <c r="W270" s="61" t="b">
        <f t="shared" si="340"/>
        <v>0</v>
      </c>
      <c r="X270" s="61" t="b">
        <f t="shared" si="340"/>
        <v>0</v>
      </c>
      <c r="Y270" s="61" t="b">
        <f t="shared" si="340"/>
        <v>0</v>
      </c>
      <c r="Z270" s="61" t="b">
        <f t="shared" si="340"/>
        <v>0</v>
      </c>
      <c r="AA270" s="61" t="b">
        <f t="shared" si="340"/>
        <v>0</v>
      </c>
      <c r="AB270" s="61" t="b">
        <f t="shared" si="340"/>
        <v>0</v>
      </c>
      <c r="AC270" s="61" t="b">
        <f t="shared" si="340"/>
        <v>0</v>
      </c>
      <c r="AD270" s="61" t="b">
        <f t="shared" si="340"/>
        <v>0</v>
      </c>
      <c r="AE270" s="61" t="b">
        <f t="shared" si="340"/>
        <v>0</v>
      </c>
      <c r="AF270" s="61" t="b">
        <f t="shared" si="340"/>
        <v>0</v>
      </c>
      <c r="AG270" s="61" t="b">
        <f t="shared" si="340"/>
        <v>0</v>
      </c>
      <c r="AH270" s="61" t="b">
        <f t="shared" si="340"/>
        <v>0</v>
      </c>
      <c r="AI270" s="61" t="b">
        <f t="shared" si="340"/>
        <v>0</v>
      </c>
      <c r="AJ270" s="61" t="b">
        <f t="shared" si="340"/>
        <v>0</v>
      </c>
      <c r="AK270" s="61" t="b">
        <f t="shared" si="340"/>
        <v>0</v>
      </c>
      <c r="AL270" s="61" t="b">
        <f t="shared" si="340"/>
        <v>0</v>
      </c>
      <c r="AM270" s="61" t="b">
        <f t="shared" si="340"/>
        <v>0</v>
      </c>
      <c r="AN270" s="61" t="b">
        <f t="shared" si="340"/>
        <v>0</v>
      </c>
      <c r="AO270" s="61" t="b">
        <f t="shared" si="340"/>
        <v>0</v>
      </c>
      <c r="AP270" s="61" t="b">
        <f t="shared" si="340"/>
        <v>0</v>
      </c>
      <c r="AQ270" s="61" t="b">
        <f t="shared" ref="AQ270:BV270" si="341">IF(AQ11,PPMT(AQ260,AQ268,$F$270,-$G$270))</f>
        <v>0</v>
      </c>
      <c r="AR270" s="61" t="b">
        <f t="shared" si="341"/>
        <v>0</v>
      </c>
      <c r="AS270" s="61" t="b">
        <f t="shared" si="341"/>
        <v>0</v>
      </c>
      <c r="AT270" s="61" t="b">
        <f t="shared" si="341"/>
        <v>0</v>
      </c>
      <c r="AU270" s="61" t="b">
        <f t="shared" si="341"/>
        <v>0</v>
      </c>
      <c r="AV270" s="61" t="b">
        <f t="shared" si="341"/>
        <v>0</v>
      </c>
      <c r="AW270" s="61" t="b">
        <f t="shared" si="341"/>
        <v>0</v>
      </c>
      <c r="AX270" s="61" t="b">
        <f t="shared" si="341"/>
        <v>0</v>
      </c>
      <c r="AY270" s="198">
        <f t="shared" ca="1" si="341"/>
        <v>6668633.1671592332</v>
      </c>
      <c r="AZ270" s="61">
        <f t="shared" ca="1" si="341"/>
        <v>6835348.9963382129</v>
      </c>
      <c r="BA270" s="61">
        <f t="shared" ca="1" si="341"/>
        <v>7006232.7212466691</v>
      </c>
      <c r="BB270" s="61">
        <f t="shared" ca="1" si="341"/>
        <v>7181388.5392778357</v>
      </c>
      <c r="BC270" s="61">
        <f t="shared" ca="1" si="341"/>
        <v>7360923.2527597817</v>
      </c>
      <c r="BD270" s="61">
        <f t="shared" ca="1" si="341"/>
        <v>7544946.3340787757</v>
      </c>
      <c r="BE270" s="61">
        <f t="shared" ca="1" si="341"/>
        <v>7733569.9924307456</v>
      </c>
      <c r="BF270" s="61">
        <f t="shared" ca="1" si="341"/>
        <v>7926909.2422415139</v>
      </c>
      <c r="BG270" s="61">
        <f t="shared" ca="1" si="341"/>
        <v>8125081.9732975513</v>
      </c>
      <c r="BH270" s="61">
        <f t="shared" ca="1" si="341"/>
        <v>8328209.0226299902</v>
      </c>
      <c r="BI270" s="61">
        <f t="shared" ca="1" si="341"/>
        <v>8536414.2481957395</v>
      </c>
      <c r="BJ270" s="61">
        <f t="shared" ca="1" si="341"/>
        <v>8749824.6044006329</v>
      </c>
      <c r="BK270" s="61">
        <f t="shared" ca="1" si="341"/>
        <v>8968570.2195106503</v>
      </c>
      <c r="BL270" s="61">
        <f t="shared" ca="1" si="341"/>
        <v>9192784.4749984145</v>
      </c>
      <c r="BM270" s="61">
        <f t="shared" ca="1" si="341"/>
        <v>9422604.0868733767</v>
      </c>
      <c r="BN270" s="61">
        <f t="shared" ca="1" si="341"/>
        <v>9658169.1890452113</v>
      </c>
      <c r="BO270" s="61">
        <f t="shared" ca="1" si="341"/>
        <v>9899623.4187713414</v>
      </c>
      <c r="BP270" s="61">
        <f t="shared" ca="1" si="341"/>
        <v>10147114.004240625</v>
      </c>
      <c r="BQ270" s="61">
        <f t="shared" ca="1" si="341"/>
        <v>10400791.85434664</v>
      </c>
      <c r="BR270" s="61">
        <f t="shared" ca="1" si="341"/>
        <v>10660811.650705308</v>
      </c>
      <c r="BS270" s="61">
        <f t="shared" ca="1" si="341"/>
        <v>10927331.941972939</v>
      </c>
      <c r="BT270" s="61">
        <f t="shared" ca="1" si="341"/>
        <v>11200515.240522264</v>
      </c>
      <c r="BU270" s="61">
        <f t="shared" ca="1" si="341"/>
        <v>11480528.12153532</v>
      </c>
      <c r="BV270" s="61">
        <f t="shared" ca="1" si="341"/>
        <v>11767541.324573703</v>
      </c>
      <c r="BW270" s="61" t="b">
        <f t="shared" ref="BW270:DB270" si="342">IF(BW11,PPMT(BW260,BW268,$F$270,-$G$270))</f>
        <v>0</v>
      </c>
      <c r="BX270" s="61" t="b">
        <f t="shared" si="342"/>
        <v>0</v>
      </c>
      <c r="BY270" s="61" t="b">
        <f t="shared" si="342"/>
        <v>0</v>
      </c>
      <c r="BZ270" s="61" t="b">
        <f t="shared" si="342"/>
        <v>0</v>
      </c>
      <c r="CA270" s="61" t="b">
        <f t="shared" si="342"/>
        <v>0</v>
      </c>
      <c r="CB270" s="61" t="b">
        <f t="shared" si="342"/>
        <v>0</v>
      </c>
      <c r="CC270" s="61" t="b">
        <f t="shared" si="342"/>
        <v>0</v>
      </c>
      <c r="CD270" s="61" t="b">
        <f t="shared" si="342"/>
        <v>0</v>
      </c>
      <c r="CE270" s="61" t="b">
        <f t="shared" si="342"/>
        <v>0</v>
      </c>
      <c r="CF270" s="61" t="b">
        <f t="shared" si="342"/>
        <v>0</v>
      </c>
      <c r="CG270" s="61" t="b">
        <f t="shared" si="342"/>
        <v>0</v>
      </c>
      <c r="CH270" s="61" t="b">
        <f t="shared" si="342"/>
        <v>0</v>
      </c>
      <c r="CI270" s="61" t="b">
        <f t="shared" si="342"/>
        <v>0</v>
      </c>
      <c r="CJ270" s="61" t="b">
        <f t="shared" si="342"/>
        <v>0</v>
      </c>
      <c r="CK270" s="61" t="b">
        <f t="shared" si="342"/>
        <v>0</v>
      </c>
      <c r="CL270" s="61" t="b">
        <f t="shared" si="342"/>
        <v>0</v>
      </c>
      <c r="CM270" s="61" t="b">
        <f t="shared" si="342"/>
        <v>0</v>
      </c>
      <c r="CN270" s="61" t="b">
        <f t="shared" si="342"/>
        <v>0</v>
      </c>
      <c r="CO270" s="61" t="b">
        <f t="shared" si="342"/>
        <v>0</v>
      </c>
      <c r="CP270" s="61" t="b">
        <f t="shared" si="342"/>
        <v>0</v>
      </c>
      <c r="CQ270" s="61" t="b">
        <f t="shared" si="342"/>
        <v>0</v>
      </c>
      <c r="CR270" s="61" t="b">
        <f t="shared" si="342"/>
        <v>0</v>
      </c>
      <c r="CS270" s="61" t="b">
        <f t="shared" si="342"/>
        <v>0</v>
      </c>
      <c r="CT270" s="61" t="b">
        <f t="shared" si="342"/>
        <v>0</v>
      </c>
      <c r="CU270" s="61" t="b">
        <f t="shared" si="342"/>
        <v>0</v>
      </c>
      <c r="CV270" s="61" t="b">
        <f t="shared" si="342"/>
        <v>0</v>
      </c>
      <c r="CW270" s="61" t="b">
        <f t="shared" si="342"/>
        <v>0</v>
      </c>
      <c r="CX270" s="61" t="b">
        <f t="shared" si="342"/>
        <v>0</v>
      </c>
      <c r="CY270" s="61" t="b">
        <f t="shared" si="342"/>
        <v>0</v>
      </c>
      <c r="CZ270" s="61" t="b">
        <f t="shared" si="342"/>
        <v>0</v>
      </c>
      <c r="DA270" s="61" t="b">
        <f t="shared" si="342"/>
        <v>0</v>
      </c>
      <c r="DB270" s="61" t="b">
        <f t="shared" si="342"/>
        <v>0</v>
      </c>
      <c r="DC270" s="61" t="b">
        <f t="shared" ref="DC270:DU270" si="343">IF(DC11,PPMT(DC260,DC268,$F$270,-$G$270))</f>
        <v>0</v>
      </c>
      <c r="DD270" s="61" t="b">
        <f t="shared" si="343"/>
        <v>0</v>
      </c>
      <c r="DE270" s="61" t="b">
        <f t="shared" si="343"/>
        <v>0</v>
      </c>
      <c r="DF270" s="61" t="b">
        <f t="shared" si="343"/>
        <v>0</v>
      </c>
      <c r="DG270" s="61" t="b">
        <f t="shared" si="343"/>
        <v>0</v>
      </c>
      <c r="DH270" s="61" t="b">
        <f t="shared" si="343"/>
        <v>0</v>
      </c>
      <c r="DI270" s="61" t="b">
        <f t="shared" si="343"/>
        <v>0</v>
      </c>
      <c r="DJ270" s="61" t="b">
        <f t="shared" si="343"/>
        <v>0</v>
      </c>
      <c r="DK270" s="61" t="b">
        <f t="shared" si="343"/>
        <v>0</v>
      </c>
      <c r="DL270" s="61" t="b">
        <f t="shared" si="343"/>
        <v>0</v>
      </c>
      <c r="DM270" s="61" t="b">
        <f t="shared" si="343"/>
        <v>0</v>
      </c>
      <c r="DN270" s="61" t="b">
        <f t="shared" si="343"/>
        <v>0</v>
      </c>
      <c r="DO270" s="61" t="b">
        <f t="shared" si="343"/>
        <v>0</v>
      </c>
      <c r="DP270" s="61" t="b">
        <f t="shared" si="343"/>
        <v>0</v>
      </c>
      <c r="DQ270" s="61" t="b">
        <f t="shared" si="343"/>
        <v>0</v>
      </c>
      <c r="DR270" s="61" t="b">
        <f t="shared" si="343"/>
        <v>0</v>
      </c>
      <c r="DS270" s="61" t="b">
        <f t="shared" si="343"/>
        <v>0</v>
      </c>
      <c r="DT270" s="61" t="b">
        <f t="shared" si="343"/>
        <v>0</v>
      </c>
      <c r="DU270" s="61" t="b">
        <f t="shared" si="343"/>
        <v>0</v>
      </c>
    </row>
    <row r="271" spans="1:125" ht="12.5" outlineLevel="1" thickBot="1" x14ac:dyDescent="0.35">
      <c r="C271" s="19">
        <v>3</v>
      </c>
      <c r="D271" s="216" t="s">
        <v>436</v>
      </c>
      <c r="I271" s="55"/>
      <c r="K271" s="61">
        <f t="shared" ref="K271:BV271" ca="1" si="344">K265-K261</f>
        <v>0</v>
      </c>
      <c r="L271" s="61">
        <f t="shared" ca="1" si="344"/>
        <v>0</v>
      </c>
      <c r="M271" s="61">
        <f t="shared" ca="1" si="344"/>
        <v>0</v>
      </c>
      <c r="N271" s="61">
        <f t="shared" ca="1" si="344"/>
        <v>0</v>
      </c>
      <c r="O271" s="61">
        <f t="shared" ca="1" si="344"/>
        <v>0</v>
      </c>
      <c r="P271" s="61">
        <f t="shared" ca="1" si="344"/>
        <v>0</v>
      </c>
      <c r="Q271" s="61">
        <f t="shared" ca="1" si="344"/>
        <v>0</v>
      </c>
      <c r="R271" s="61">
        <f t="shared" ca="1" si="344"/>
        <v>0</v>
      </c>
      <c r="S271" s="61">
        <f t="shared" ca="1" si="344"/>
        <v>0</v>
      </c>
      <c r="T271" s="61">
        <f t="shared" ca="1" si="344"/>
        <v>0</v>
      </c>
      <c r="U271" s="61">
        <f t="shared" ca="1" si="344"/>
        <v>0</v>
      </c>
      <c r="V271" s="61">
        <f t="shared" ca="1" si="344"/>
        <v>0</v>
      </c>
      <c r="W271" s="61">
        <f t="shared" ca="1" si="344"/>
        <v>0</v>
      </c>
      <c r="X271" s="61">
        <f t="shared" ca="1" si="344"/>
        <v>0</v>
      </c>
      <c r="Y271" s="61">
        <f t="shared" ca="1" si="344"/>
        <v>0</v>
      </c>
      <c r="Z271" s="61">
        <f t="shared" ca="1" si="344"/>
        <v>0</v>
      </c>
      <c r="AA271" s="61">
        <f t="shared" ca="1" si="344"/>
        <v>0</v>
      </c>
      <c r="AB271" s="61">
        <f t="shared" ca="1" si="344"/>
        <v>0</v>
      </c>
      <c r="AC271" s="61">
        <f t="shared" ca="1" si="344"/>
        <v>0</v>
      </c>
      <c r="AD271" s="61">
        <f t="shared" ca="1" si="344"/>
        <v>0</v>
      </c>
      <c r="AE271" s="61">
        <f t="shared" ca="1" si="344"/>
        <v>0</v>
      </c>
      <c r="AF271" s="61">
        <f t="shared" ca="1" si="344"/>
        <v>0</v>
      </c>
      <c r="AG271" s="61">
        <f t="shared" ca="1" si="344"/>
        <v>0</v>
      </c>
      <c r="AH271" s="61">
        <f t="shared" ca="1" si="344"/>
        <v>0</v>
      </c>
      <c r="AI271" s="61">
        <f t="shared" ca="1" si="344"/>
        <v>0</v>
      </c>
      <c r="AJ271" s="61">
        <f t="shared" ca="1" si="344"/>
        <v>0</v>
      </c>
      <c r="AK271" s="61">
        <f t="shared" ca="1" si="344"/>
        <v>0</v>
      </c>
      <c r="AL271" s="61">
        <f t="shared" ca="1" si="344"/>
        <v>0</v>
      </c>
      <c r="AM271" s="61">
        <f t="shared" ca="1" si="344"/>
        <v>0</v>
      </c>
      <c r="AN271" s="61">
        <f t="shared" ca="1" si="344"/>
        <v>0</v>
      </c>
      <c r="AO271" s="61">
        <f t="shared" ca="1" si="344"/>
        <v>0</v>
      </c>
      <c r="AP271" s="61">
        <f t="shared" ca="1" si="344"/>
        <v>0</v>
      </c>
      <c r="AQ271" s="61">
        <f t="shared" ca="1" si="344"/>
        <v>0</v>
      </c>
      <c r="AR271" s="61">
        <f t="shared" ca="1" si="344"/>
        <v>0</v>
      </c>
      <c r="AS271" s="61">
        <f t="shared" ca="1" si="344"/>
        <v>0</v>
      </c>
      <c r="AT271" s="61">
        <f t="shared" ca="1" si="344"/>
        <v>0</v>
      </c>
      <c r="AU271" s="61">
        <f t="shared" ca="1" si="344"/>
        <v>0</v>
      </c>
      <c r="AV271" s="61">
        <f t="shared" ca="1" si="344"/>
        <v>0</v>
      </c>
      <c r="AW271" s="61">
        <f t="shared" ca="1" si="344"/>
        <v>0</v>
      </c>
      <c r="AX271" s="61">
        <f t="shared" ca="1" si="344"/>
        <v>0</v>
      </c>
      <c r="AY271" s="198">
        <f t="shared" ca="1" si="344"/>
        <v>7262137.5469473517</v>
      </c>
      <c r="AZ271" s="61">
        <f t="shared" ca="1" si="344"/>
        <v>7551268.4633673588</v>
      </c>
      <c r="BA271" s="61">
        <f t="shared" ca="1" si="344"/>
        <v>7433902.6538903648</v>
      </c>
      <c r="BB271" s="61">
        <f t="shared" ca="1" si="344"/>
        <v>7864669.7825331949</v>
      </c>
      <c r="BC271" s="61">
        <f t="shared" ca="1" si="344"/>
        <v>7802654.2731712703</v>
      </c>
      <c r="BD271" s="61">
        <f t="shared" ca="1" si="344"/>
        <v>8072590.3292334378</v>
      </c>
      <c r="BE271" s="61">
        <f t="shared" ca="1" si="344"/>
        <v>7992861.4986072527</v>
      </c>
      <c r="BF271" s="61">
        <f t="shared" ca="1" si="344"/>
        <v>8398686.2969872989</v>
      </c>
      <c r="BG271" s="61">
        <f t="shared" ca="1" si="344"/>
        <v>8299633.6845467389</v>
      </c>
      <c r="BH271" s="61">
        <f t="shared" ca="1" si="344"/>
        <v>8744763.196134083</v>
      </c>
      <c r="BI271" s="61">
        <f t="shared" ca="1" si="344"/>
        <v>8623488.9308808632</v>
      </c>
      <c r="BJ271" s="61">
        <f t="shared" ca="1" si="344"/>
        <v>9032693.9539088923</v>
      </c>
      <c r="BK271" s="61">
        <f t="shared" ca="1" si="344"/>
        <v>8965492.4170737546</v>
      </c>
      <c r="BL271" s="61">
        <f t="shared" ca="1" si="344"/>
        <v>9244154.0739568248</v>
      </c>
      <c r="BM271" s="61">
        <f t="shared" ca="1" si="344"/>
        <v>9233129.8177915178</v>
      </c>
      <c r="BN271" s="61">
        <f t="shared" ca="1" si="344"/>
        <v>9692734.2819941398</v>
      </c>
      <c r="BO271" s="61">
        <f t="shared" ca="1" si="344"/>
        <v>9589815.8175864797</v>
      </c>
      <c r="BP271" s="61">
        <f t="shared" ca="1" si="344"/>
        <v>10010779.052658845</v>
      </c>
      <c r="BQ271" s="61">
        <f t="shared" ca="1" si="344"/>
        <v>9795666.2084213644</v>
      </c>
      <c r="BR271" s="61">
        <f t="shared" ca="1" si="344"/>
        <v>10140984.599603949</v>
      </c>
      <c r="BS271" s="61">
        <f t="shared" ca="1" si="344"/>
        <v>10146512.607212262</v>
      </c>
      <c r="BT271" s="61">
        <f t="shared" ca="1" si="344"/>
        <v>10478803.128820416</v>
      </c>
      <c r="BU271" s="61">
        <f t="shared" ca="1" si="344"/>
        <v>10461057.855691325</v>
      </c>
      <c r="BV271" s="61">
        <f t="shared" ca="1" si="344"/>
        <v>10885387.150133289</v>
      </c>
      <c r="BW271" s="61">
        <f t="shared" ref="BW271:DU271" ca="1" si="345">BW265-BW261</f>
        <v>-4.4703483581542975E-9</v>
      </c>
      <c r="BX271" s="61">
        <f t="shared" ca="1" si="345"/>
        <v>-4.5821070671081551E-9</v>
      </c>
      <c r="BY271" s="61">
        <f t="shared" ca="1" si="345"/>
        <v>-4.6966597437858583E-9</v>
      </c>
      <c r="BZ271" s="61">
        <f t="shared" ca="1" si="345"/>
        <v>-4.8140762373805049E-9</v>
      </c>
      <c r="CA271" s="61">
        <f t="shared" ca="1" si="345"/>
        <v>-4.9344281433150172E-9</v>
      </c>
      <c r="CB271" s="61">
        <f t="shared" ca="1" si="345"/>
        <v>-5.0577888468978926E-9</v>
      </c>
      <c r="CC271" s="61">
        <f t="shared" ca="1" si="345"/>
        <v>-5.1842335680703398E-9</v>
      </c>
      <c r="CD271" s="61">
        <f t="shared" ca="1" si="345"/>
        <v>-5.3138394072720985E-9</v>
      </c>
      <c r="CE271" s="61">
        <f t="shared" ca="1" si="345"/>
        <v>-5.4466853924539006E-9</v>
      </c>
      <c r="CF271" s="61">
        <f t="shared" ca="1" si="345"/>
        <v>-5.5828525272652482E-9</v>
      </c>
      <c r="CG271" s="61">
        <f t="shared" ca="1" si="345"/>
        <v>-5.7224238404468797E-9</v>
      </c>
      <c r="CH271" s="61">
        <f t="shared" ca="1" si="345"/>
        <v>-5.8654844364580513E-9</v>
      </c>
      <c r="CI271" s="61">
        <f t="shared" ca="1" si="345"/>
        <v>-6.0121215473695022E-9</v>
      </c>
      <c r="CJ271" s="61">
        <f t="shared" ca="1" si="345"/>
        <v>-6.1624245860537395E-9</v>
      </c>
      <c r="CK271" s="61">
        <f t="shared" ca="1" si="345"/>
        <v>-6.3164852007050831E-9</v>
      </c>
      <c r="CL271" s="61">
        <f t="shared" ca="1" si="345"/>
        <v>-6.4743973307227096E-9</v>
      </c>
      <c r="CM271" s="61">
        <f t="shared" ca="1" si="345"/>
        <v>-6.6362572639907765E-9</v>
      </c>
      <c r="CN271" s="61">
        <f t="shared" ca="1" si="345"/>
        <v>-6.8021636955905462E-9</v>
      </c>
      <c r="CO271" s="61">
        <f t="shared" ca="1" si="345"/>
        <v>-6.9722177879803091E-9</v>
      </c>
      <c r="CP271" s="61">
        <f t="shared" ca="1" si="345"/>
        <v>-7.146523232679817E-9</v>
      </c>
      <c r="CQ271" s="61">
        <f t="shared" ca="1" si="345"/>
        <v>-7.3251863134968133E-9</v>
      </c>
      <c r="CR271" s="61">
        <f t="shared" ca="1" si="345"/>
        <v>-7.5083159713342328E-9</v>
      </c>
      <c r="CS271" s="61">
        <f t="shared" ca="1" si="345"/>
        <v>-7.6960238706175877E-9</v>
      </c>
      <c r="CT271" s="61">
        <f t="shared" ca="1" si="345"/>
        <v>-7.8884244673830282E-9</v>
      </c>
      <c r="CU271" s="61">
        <f t="shared" ca="1" si="345"/>
        <v>-8.0856350790676039E-9</v>
      </c>
      <c r="CV271" s="61">
        <f t="shared" ca="1" si="345"/>
        <v>-8.2877759560442948E-9</v>
      </c>
      <c r="CW271" s="61">
        <f t="shared" ca="1" si="345"/>
        <v>-8.4949703549454025E-9</v>
      </c>
      <c r="CX271" s="61">
        <f t="shared" ca="1" si="345"/>
        <v>-8.707344613819037E-9</v>
      </c>
      <c r="CY271" s="61">
        <f t="shared" ca="1" si="345"/>
        <v>-8.9250282291645136E-9</v>
      </c>
      <c r="CZ271" s="61">
        <f t="shared" ca="1" si="345"/>
        <v>-9.1481539348936262E-9</v>
      </c>
      <c r="DA271" s="61">
        <f t="shared" ca="1" si="345"/>
        <v>-9.376857783265967E-9</v>
      </c>
      <c r="DB271" s="61">
        <f t="shared" ca="1" si="345"/>
        <v>-9.6112792278476165E-9</v>
      </c>
      <c r="DC271" s="61">
        <f t="shared" ca="1" si="345"/>
        <v>-9.8515612085438065E-9</v>
      </c>
      <c r="DD271" s="61">
        <f t="shared" ca="1" si="345"/>
        <v>-1.0097850238757401E-8</v>
      </c>
      <c r="DE271" s="61">
        <f t="shared" ca="1" si="345"/>
        <v>-1.0350296494726337E-8</v>
      </c>
      <c r="DF271" s="61">
        <f t="shared" ca="1" si="345"/>
        <v>-1.0609053907094495E-8</v>
      </c>
      <c r="DG271" s="61">
        <f t="shared" ca="1" si="345"/>
        <v>-1.0874280254771857E-8</v>
      </c>
      <c r="DH271" s="61">
        <f t="shared" ca="1" si="345"/>
        <v>-1.1146137261141153E-8</v>
      </c>
      <c r="DI271" s="61">
        <f t="shared" ca="1" si="345"/>
        <v>-1.1424790692669682E-8</v>
      </c>
      <c r="DJ271" s="61">
        <f t="shared" ca="1" si="345"/>
        <v>-1.1710410459986425E-8</v>
      </c>
      <c r="DK271" s="61">
        <f t="shared" ca="1" si="345"/>
        <v>-1.2003170721486087E-8</v>
      </c>
      <c r="DL271" s="61">
        <f t="shared" ca="1" si="345"/>
        <v>-1.2303249989523238E-8</v>
      </c>
      <c r="DM271" s="61">
        <f t="shared" ca="1" si="345"/>
        <v>-1.2610831239261319E-8</v>
      </c>
      <c r="DN271" s="61">
        <f t="shared" ca="1" si="345"/>
        <v>-1.2926102020242852E-8</v>
      </c>
      <c r="DO271" s="61">
        <f t="shared" ca="1" si="345"/>
        <v>-1.3249254570748923E-8</v>
      </c>
      <c r="DP271" s="61">
        <f t="shared" ca="1" si="345"/>
        <v>-1.3580485935017647E-8</v>
      </c>
      <c r="DQ271" s="61">
        <f t="shared" ca="1" si="345"/>
        <v>-1.3919998083393088E-8</v>
      </c>
      <c r="DR271" s="61">
        <f t="shared" ca="1" si="345"/>
        <v>-1.4267998035477914E-8</v>
      </c>
      <c r="DS271" s="61">
        <f t="shared" ca="1" si="345"/>
        <v>-1.4624697986364862E-8</v>
      </c>
      <c r="DT271" s="61">
        <f t="shared" ca="1" si="345"/>
        <v>-1.4990315436023982E-8</v>
      </c>
      <c r="DU271" s="61">
        <f t="shared" ca="1" si="345"/>
        <v>-1.5365073321924582E-8</v>
      </c>
    </row>
    <row r="272" spans="1:125" ht="12.5" outlineLevel="1" thickBot="1" x14ac:dyDescent="0.35">
      <c r="C272" s="76">
        <f>INDEX(C269:C271,$F$268)</f>
        <v>3</v>
      </c>
      <c r="D272" s="217" t="str">
        <f>INDEX(D269:D271,$F$268)</f>
        <v>Sculpted Repayments</v>
      </c>
      <c r="E272" s="77"/>
      <c r="F272" s="77"/>
      <c r="G272" s="77"/>
      <c r="H272" s="77"/>
      <c r="I272" s="77"/>
      <c r="J272" s="77"/>
      <c r="K272" s="78">
        <f t="shared" ref="K272:BV272" ca="1" si="346">INDEX(K269:K271,$F$268)</f>
        <v>0</v>
      </c>
      <c r="L272" s="78">
        <f t="shared" ca="1" si="346"/>
        <v>0</v>
      </c>
      <c r="M272" s="78">
        <f t="shared" ca="1" si="346"/>
        <v>0</v>
      </c>
      <c r="N272" s="78">
        <f t="shared" ca="1" si="346"/>
        <v>0</v>
      </c>
      <c r="O272" s="78">
        <f t="shared" ca="1" si="346"/>
        <v>0</v>
      </c>
      <c r="P272" s="78">
        <f t="shared" ca="1" si="346"/>
        <v>0</v>
      </c>
      <c r="Q272" s="78">
        <f t="shared" ca="1" si="346"/>
        <v>0</v>
      </c>
      <c r="R272" s="78">
        <f t="shared" ca="1" si="346"/>
        <v>0</v>
      </c>
      <c r="S272" s="78">
        <f t="shared" ca="1" si="346"/>
        <v>0</v>
      </c>
      <c r="T272" s="78">
        <f t="shared" ca="1" si="346"/>
        <v>0</v>
      </c>
      <c r="U272" s="78">
        <f t="shared" ca="1" si="346"/>
        <v>0</v>
      </c>
      <c r="V272" s="78">
        <f t="shared" ca="1" si="346"/>
        <v>0</v>
      </c>
      <c r="W272" s="78">
        <f t="shared" ca="1" si="346"/>
        <v>0</v>
      </c>
      <c r="X272" s="78">
        <f t="shared" ca="1" si="346"/>
        <v>0</v>
      </c>
      <c r="Y272" s="78">
        <f t="shared" ca="1" si="346"/>
        <v>0</v>
      </c>
      <c r="Z272" s="78">
        <f t="shared" ca="1" si="346"/>
        <v>0</v>
      </c>
      <c r="AA272" s="78">
        <f t="shared" ca="1" si="346"/>
        <v>0</v>
      </c>
      <c r="AB272" s="78">
        <f t="shared" ca="1" si="346"/>
        <v>0</v>
      </c>
      <c r="AC272" s="78">
        <f t="shared" ca="1" si="346"/>
        <v>0</v>
      </c>
      <c r="AD272" s="78">
        <f t="shared" ca="1" si="346"/>
        <v>0</v>
      </c>
      <c r="AE272" s="78">
        <f t="shared" ca="1" si="346"/>
        <v>0</v>
      </c>
      <c r="AF272" s="78">
        <f t="shared" ca="1" si="346"/>
        <v>0</v>
      </c>
      <c r="AG272" s="78">
        <f t="shared" ca="1" si="346"/>
        <v>0</v>
      </c>
      <c r="AH272" s="78">
        <f t="shared" ca="1" si="346"/>
        <v>0</v>
      </c>
      <c r="AI272" s="78">
        <f t="shared" ca="1" si="346"/>
        <v>0</v>
      </c>
      <c r="AJ272" s="78">
        <f t="shared" ca="1" si="346"/>
        <v>0</v>
      </c>
      <c r="AK272" s="78">
        <f t="shared" ca="1" si="346"/>
        <v>0</v>
      </c>
      <c r="AL272" s="78">
        <f t="shared" ca="1" si="346"/>
        <v>0</v>
      </c>
      <c r="AM272" s="78">
        <f t="shared" ca="1" si="346"/>
        <v>0</v>
      </c>
      <c r="AN272" s="78">
        <f t="shared" ca="1" si="346"/>
        <v>0</v>
      </c>
      <c r="AO272" s="78">
        <f t="shared" ca="1" si="346"/>
        <v>0</v>
      </c>
      <c r="AP272" s="78">
        <f t="shared" ca="1" si="346"/>
        <v>0</v>
      </c>
      <c r="AQ272" s="78">
        <f t="shared" ca="1" si="346"/>
        <v>0</v>
      </c>
      <c r="AR272" s="78">
        <f t="shared" ca="1" si="346"/>
        <v>0</v>
      </c>
      <c r="AS272" s="78">
        <f t="shared" ca="1" si="346"/>
        <v>0</v>
      </c>
      <c r="AT272" s="78">
        <f t="shared" ca="1" si="346"/>
        <v>0</v>
      </c>
      <c r="AU272" s="78">
        <f t="shared" ca="1" si="346"/>
        <v>0</v>
      </c>
      <c r="AV272" s="78">
        <f t="shared" ca="1" si="346"/>
        <v>0</v>
      </c>
      <c r="AW272" s="78">
        <f t="shared" ca="1" si="346"/>
        <v>0</v>
      </c>
      <c r="AX272" s="78">
        <f t="shared" ca="1" si="346"/>
        <v>0</v>
      </c>
      <c r="AY272" s="198">
        <f t="shared" ca="1" si="346"/>
        <v>7262137.5469473517</v>
      </c>
      <c r="AZ272" s="78">
        <f t="shared" ca="1" si="346"/>
        <v>7551268.4633673588</v>
      </c>
      <c r="BA272" s="78">
        <f t="shared" ca="1" si="346"/>
        <v>7433902.6538903648</v>
      </c>
      <c r="BB272" s="78">
        <f t="shared" ca="1" si="346"/>
        <v>7864669.7825331949</v>
      </c>
      <c r="BC272" s="78">
        <f t="shared" ca="1" si="346"/>
        <v>7802654.2731712703</v>
      </c>
      <c r="BD272" s="78">
        <f t="shared" ca="1" si="346"/>
        <v>8072590.3292334378</v>
      </c>
      <c r="BE272" s="78">
        <f t="shared" ca="1" si="346"/>
        <v>7992861.4986072527</v>
      </c>
      <c r="BF272" s="78">
        <f t="shared" ca="1" si="346"/>
        <v>8398686.2969872989</v>
      </c>
      <c r="BG272" s="78">
        <f t="shared" ca="1" si="346"/>
        <v>8299633.6845467389</v>
      </c>
      <c r="BH272" s="78">
        <f t="shared" ca="1" si="346"/>
        <v>8744763.196134083</v>
      </c>
      <c r="BI272" s="78">
        <f t="shared" ca="1" si="346"/>
        <v>8623488.9308808632</v>
      </c>
      <c r="BJ272" s="78">
        <f t="shared" ca="1" si="346"/>
        <v>9032693.9539088923</v>
      </c>
      <c r="BK272" s="78">
        <f t="shared" ca="1" si="346"/>
        <v>8965492.4170737546</v>
      </c>
      <c r="BL272" s="78">
        <f t="shared" ca="1" si="346"/>
        <v>9244154.0739568248</v>
      </c>
      <c r="BM272" s="78">
        <f t="shared" ca="1" si="346"/>
        <v>9233129.8177915178</v>
      </c>
      <c r="BN272" s="78">
        <f t="shared" ca="1" si="346"/>
        <v>9692734.2819941398</v>
      </c>
      <c r="BO272" s="78">
        <f t="shared" ca="1" si="346"/>
        <v>9589815.8175864797</v>
      </c>
      <c r="BP272" s="78">
        <f t="shared" ca="1" si="346"/>
        <v>10010779.052658845</v>
      </c>
      <c r="BQ272" s="78">
        <f t="shared" ca="1" si="346"/>
        <v>9795666.2084213644</v>
      </c>
      <c r="BR272" s="78">
        <f t="shared" ca="1" si="346"/>
        <v>10140984.599603949</v>
      </c>
      <c r="BS272" s="78">
        <f t="shared" ca="1" si="346"/>
        <v>10146512.607212262</v>
      </c>
      <c r="BT272" s="78">
        <f t="shared" ca="1" si="346"/>
        <v>10478803.128820416</v>
      </c>
      <c r="BU272" s="78">
        <f t="shared" ca="1" si="346"/>
        <v>10461057.855691325</v>
      </c>
      <c r="BV272" s="78">
        <f t="shared" ca="1" si="346"/>
        <v>10885387.150133289</v>
      </c>
      <c r="BW272" s="78">
        <f t="shared" ref="BW272:DU272" ca="1" si="347">INDEX(BW269:BW271,$F$268)</f>
        <v>-4.4703483581542975E-9</v>
      </c>
      <c r="BX272" s="78">
        <f t="shared" ca="1" si="347"/>
        <v>-4.5821070671081551E-9</v>
      </c>
      <c r="BY272" s="78">
        <f t="shared" ca="1" si="347"/>
        <v>-4.6966597437858583E-9</v>
      </c>
      <c r="BZ272" s="78">
        <f t="shared" ca="1" si="347"/>
        <v>-4.8140762373805049E-9</v>
      </c>
      <c r="CA272" s="78">
        <f t="shared" ca="1" si="347"/>
        <v>-4.9344281433150172E-9</v>
      </c>
      <c r="CB272" s="78">
        <f t="shared" ca="1" si="347"/>
        <v>-5.0577888468978926E-9</v>
      </c>
      <c r="CC272" s="78">
        <f t="shared" ca="1" si="347"/>
        <v>-5.1842335680703398E-9</v>
      </c>
      <c r="CD272" s="78">
        <f t="shared" ca="1" si="347"/>
        <v>-5.3138394072720985E-9</v>
      </c>
      <c r="CE272" s="78">
        <f t="shared" ca="1" si="347"/>
        <v>-5.4466853924539006E-9</v>
      </c>
      <c r="CF272" s="78">
        <f t="shared" ca="1" si="347"/>
        <v>-5.5828525272652482E-9</v>
      </c>
      <c r="CG272" s="78">
        <f t="shared" ca="1" si="347"/>
        <v>-5.7224238404468797E-9</v>
      </c>
      <c r="CH272" s="78">
        <f t="shared" ca="1" si="347"/>
        <v>-5.8654844364580513E-9</v>
      </c>
      <c r="CI272" s="78">
        <f t="shared" ca="1" si="347"/>
        <v>-6.0121215473695022E-9</v>
      </c>
      <c r="CJ272" s="78">
        <f t="shared" ca="1" si="347"/>
        <v>-6.1624245860537395E-9</v>
      </c>
      <c r="CK272" s="78">
        <f t="shared" ca="1" si="347"/>
        <v>-6.3164852007050831E-9</v>
      </c>
      <c r="CL272" s="78">
        <f t="shared" ca="1" si="347"/>
        <v>-6.4743973307227096E-9</v>
      </c>
      <c r="CM272" s="78">
        <f t="shared" ca="1" si="347"/>
        <v>-6.6362572639907765E-9</v>
      </c>
      <c r="CN272" s="78">
        <f t="shared" ca="1" si="347"/>
        <v>-6.8021636955905462E-9</v>
      </c>
      <c r="CO272" s="78">
        <f t="shared" ca="1" si="347"/>
        <v>-6.9722177879803091E-9</v>
      </c>
      <c r="CP272" s="78">
        <f t="shared" ca="1" si="347"/>
        <v>-7.146523232679817E-9</v>
      </c>
      <c r="CQ272" s="78">
        <f t="shared" ca="1" si="347"/>
        <v>-7.3251863134968133E-9</v>
      </c>
      <c r="CR272" s="78">
        <f t="shared" ca="1" si="347"/>
        <v>-7.5083159713342328E-9</v>
      </c>
      <c r="CS272" s="78">
        <f t="shared" ca="1" si="347"/>
        <v>-7.6960238706175877E-9</v>
      </c>
      <c r="CT272" s="78">
        <f t="shared" ca="1" si="347"/>
        <v>-7.8884244673830282E-9</v>
      </c>
      <c r="CU272" s="78">
        <f t="shared" ca="1" si="347"/>
        <v>-8.0856350790676039E-9</v>
      </c>
      <c r="CV272" s="78">
        <f t="shared" ca="1" si="347"/>
        <v>-8.2877759560442948E-9</v>
      </c>
      <c r="CW272" s="78">
        <f t="shared" ca="1" si="347"/>
        <v>-8.4949703549454025E-9</v>
      </c>
      <c r="CX272" s="78">
        <f t="shared" ca="1" si="347"/>
        <v>-8.707344613819037E-9</v>
      </c>
      <c r="CY272" s="78">
        <f t="shared" ca="1" si="347"/>
        <v>-8.9250282291645136E-9</v>
      </c>
      <c r="CZ272" s="78">
        <f t="shared" ca="1" si="347"/>
        <v>-9.1481539348936262E-9</v>
      </c>
      <c r="DA272" s="78">
        <f t="shared" ca="1" si="347"/>
        <v>-9.376857783265967E-9</v>
      </c>
      <c r="DB272" s="78">
        <f t="shared" ca="1" si="347"/>
        <v>-9.6112792278476165E-9</v>
      </c>
      <c r="DC272" s="78">
        <f t="shared" ca="1" si="347"/>
        <v>-9.8515612085438065E-9</v>
      </c>
      <c r="DD272" s="78">
        <f t="shared" ca="1" si="347"/>
        <v>-1.0097850238757401E-8</v>
      </c>
      <c r="DE272" s="78">
        <f t="shared" ca="1" si="347"/>
        <v>-1.0350296494726337E-8</v>
      </c>
      <c r="DF272" s="78">
        <f t="shared" ca="1" si="347"/>
        <v>-1.0609053907094495E-8</v>
      </c>
      <c r="DG272" s="78">
        <f t="shared" ca="1" si="347"/>
        <v>-1.0874280254771857E-8</v>
      </c>
      <c r="DH272" s="78">
        <f t="shared" ca="1" si="347"/>
        <v>-1.1146137261141153E-8</v>
      </c>
      <c r="DI272" s="78">
        <f t="shared" ca="1" si="347"/>
        <v>-1.1424790692669682E-8</v>
      </c>
      <c r="DJ272" s="78">
        <f t="shared" ca="1" si="347"/>
        <v>-1.1710410459986425E-8</v>
      </c>
      <c r="DK272" s="78">
        <f t="shared" ca="1" si="347"/>
        <v>-1.2003170721486087E-8</v>
      </c>
      <c r="DL272" s="78">
        <f t="shared" ca="1" si="347"/>
        <v>-1.2303249989523238E-8</v>
      </c>
      <c r="DM272" s="78">
        <f t="shared" ca="1" si="347"/>
        <v>-1.2610831239261319E-8</v>
      </c>
      <c r="DN272" s="78">
        <f t="shared" ca="1" si="347"/>
        <v>-1.2926102020242852E-8</v>
      </c>
      <c r="DO272" s="78">
        <f t="shared" ca="1" si="347"/>
        <v>-1.3249254570748923E-8</v>
      </c>
      <c r="DP272" s="78">
        <f t="shared" ca="1" si="347"/>
        <v>-1.3580485935017647E-8</v>
      </c>
      <c r="DQ272" s="78">
        <f t="shared" ca="1" si="347"/>
        <v>-1.3919998083393088E-8</v>
      </c>
      <c r="DR272" s="78">
        <f t="shared" ca="1" si="347"/>
        <v>-1.4267998035477914E-8</v>
      </c>
      <c r="DS272" s="78">
        <f t="shared" ca="1" si="347"/>
        <v>-1.4624697986364862E-8</v>
      </c>
      <c r="DT272" s="78">
        <f t="shared" ca="1" si="347"/>
        <v>-1.4990315436023982E-8</v>
      </c>
      <c r="DU272" s="79">
        <f t="shared" ca="1" si="347"/>
        <v>-1.5365073321924582E-8</v>
      </c>
    </row>
    <row r="273" spans="3:125" outlineLevel="1" x14ac:dyDescent="0.3">
      <c r="C273" s="19" t="s">
        <v>437</v>
      </c>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Z273" s="58"/>
      <c r="BA273" s="58"/>
      <c r="BB273" s="58"/>
      <c r="BC273" s="58"/>
      <c r="BD273" s="58"/>
      <c r="BE273" s="58"/>
      <c r="BF273" s="58"/>
      <c r="BG273" s="58"/>
      <c r="BH273" s="58"/>
      <c r="BI273" s="58"/>
      <c r="BJ273" s="58"/>
      <c r="BK273" s="58"/>
      <c r="BL273" s="58"/>
      <c r="BM273" s="58"/>
      <c r="BN273" s="58"/>
      <c r="BO273" s="58"/>
      <c r="BP273" s="58"/>
      <c r="BQ273" s="58"/>
      <c r="BR273" s="58"/>
      <c r="BS273" s="58"/>
      <c r="BT273" s="58"/>
      <c r="BU273" s="58"/>
      <c r="BV273" s="58"/>
      <c r="BW273" s="58"/>
      <c r="BX273" s="58"/>
      <c r="BY273" s="58"/>
      <c r="BZ273" s="58"/>
      <c r="CA273" s="58"/>
      <c r="CB273" s="58"/>
      <c r="CC273" s="58"/>
      <c r="CD273" s="58"/>
      <c r="CE273" s="58"/>
      <c r="CF273" s="58"/>
      <c r="CG273" s="58"/>
      <c r="CH273" s="58"/>
      <c r="CI273" s="58"/>
      <c r="CJ273" s="58"/>
      <c r="CK273" s="58"/>
      <c r="CL273" s="58"/>
      <c r="CM273" s="58"/>
      <c r="CN273" s="58"/>
      <c r="CO273" s="58"/>
      <c r="CP273" s="58"/>
      <c r="CQ273" s="58"/>
      <c r="CR273" s="58"/>
      <c r="CS273" s="58"/>
      <c r="CT273" s="58"/>
      <c r="CU273" s="58"/>
      <c r="CV273" s="58"/>
      <c r="CW273" s="58"/>
      <c r="CX273" s="58"/>
      <c r="CY273" s="58"/>
      <c r="CZ273" s="58"/>
      <c r="DA273" s="58"/>
      <c r="DB273" s="58"/>
      <c r="DC273" s="58"/>
      <c r="DD273" s="58"/>
      <c r="DE273" s="58"/>
      <c r="DF273" s="58"/>
      <c r="DG273" s="58"/>
      <c r="DH273" s="58"/>
      <c r="DI273" s="58"/>
      <c r="DJ273" s="58"/>
      <c r="DK273" s="58"/>
      <c r="DL273" s="58"/>
      <c r="DM273" s="58"/>
      <c r="DN273" s="58"/>
      <c r="DO273" s="58"/>
      <c r="DP273" s="58"/>
      <c r="DQ273" s="58"/>
      <c r="DR273" s="58"/>
      <c r="DS273" s="58"/>
      <c r="DT273" s="58"/>
      <c r="DU273" s="58"/>
    </row>
    <row r="274" spans="3:125" outlineLevel="1" x14ac:dyDescent="0.3">
      <c r="C274" s="19">
        <v>1</v>
      </c>
      <c r="D274" s="210" t="s">
        <v>791</v>
      </c>
      <c r="E274" s="208"/>
      <c r="F274" s="209" t="s">
        <v>438</v>
      </c>
      <c r="G274" s="209" t="s">
        <v>439</v>
      </c>
      <c r="H274" s="209" t="s">
        <v>248</v>
      </c>
      <c r="I274" s="208"/>
      <c r="J274" s="209" t="s">
        <v>440</v>
      </c>
      <c r="K274" s="58">
        <f t="shared" ref="K274:BV274" ca="1" si="348">K272</f>
        <v>0</v>
      </c>
      <c r="L274" s="58">
        <f t="shared" ca="1" si="348"/>
        <v>0</v>
      </c>
      <c r="M274" s="58">
        <f t="shared" ca="1" si="348"/>
        <v>0</v>
      </c>
      <c r="N274" s="58">
        <f t="shared" ca="1" si="348"/>
        <v>0</v>
      </c>
      <c r="O274" s="58">
        <f t="shared" ca="1" si="348"/>
        <v>0</v>
      </c>
      <c r="P274" s="58">
        <f t="shared" ca="1" si="348"/>
        <v>0</v>
      </c>
      <c r="Q274" s="58">
        <f t="shared" ca="1" si="348"/>
        <v>0</v>
      </c>
      <c r="R274" s="58">
        <f t="shared" ca="1" si="348"/>
        <v>0</v>
      </c>
      <c r="S274" s="58">
        <f t="shared" ca="1" si="348"/>
        <v>0</v>
      </c>
      <c r="T274" s="58">
        <f t="shared" ca="1" si="348"/>
        <v>0</v>
      </c>
      <c r="U274" s="58">
        <f t="shared" ca="1" si="348"/>
        <v>0</v>
      </c>
      <c r="V274" s="58">
        <f t="shared" ca="1" si="348"/>
        <v>0</v>
      </c>
      <c r="W274" s="58">
        <f t="shared" ca="1" si="348"/>
        <v>0</v>
      </c>
      <c r="X274" s="58">
        <f t="shared" ca="1" si="348"/>
        <v>0</v>
      </c>
      <c r="Y274" s="58">
        <f t="shared" ca="1" si="348"/>
        <v>0</v>
      </c>
      <c r="Z274" s="58">
        <f t="shared" ca="1" si="348"/>
        <v>0</v>
      </c>
      <c r="AA274" s="58">
        <f t="shared" ca="1" si="348"/>
        <v>0</v>
      </c>
      <c r="AB274" s="58">
        <f t="shared" ca="1" si="348"/>
        <v>0</v>
      </c>
      <c r="AC274" s="58">
        <f t="shared" ca="1" si="348"/>
        <v>0</v>
      </c>
      <c r="AD274" s="58">
        <f t="shared" ca="1" si="348"/>
        <v>0</v>
      </c>
      <c r="AE274" s="58">
        <f t="shared" ca="1" si="348"/>
        <v>0</v>
      </c>
      <c r="AF274" s="58">
        <f t="shared" ca="1" si="348"/>
        <v>0</v>
      </c>
      <c r="AG274" s="58">
        <f t="shared" ca="1" si="348"/>
        <v>0</v>
      </c>
      <c r="AH274" s="58">
        <f t="shared" ca="1" si="348"/>
        <v>0</v>
      </c>
      <c r="AI274" s="58">
        <f t="shared" ca="1" si="348"/>
        <v>0</v>
      </c>
      <c r="AJ274" s="58">
        <f t="shared" ca="1" si="348"/>
        <v>0</v>
      </c>
      <c r="AK274" s="58">
        <f t="shared" ca="1" si="348"/>
        <v>0</v>
      </c>
      <c r="AL274" s="58">
        <f t="shared" ca="1" si="348"/>
        <v>0</v>
      </c>
      <c r="AM274" s="58">
        <f t="shared" ca="1" si="348"/>
        <v>0</v>
      </c>
      <c r="AN274" s="58">
        <f t="shared" ca="1" si="348"/>
        <v>0</v>
      </c>
      <c r="AO274" s="58">
        <f t="shared" ca="1" si="348"/>
        <v>0</v>
      </c>
      <c r="AP274" s="58">
        <f t="shared" ca="1" si="348"/>
        <v>0</v>
      </c>
      <c r="AQ274" s="58">
        <f t="shared" ca="1" si="348"/>
        <v>0</v>
      </c>
      <c r="AR274" s="58">
        <f t="shared" ca="1" si="348"/>
        <v>0</v>
      </c>
      <c r="AS274" s="58">
        <f t="shared" ca="1" si="348"/>
        <v>0</v>
      </c>
      <c r="AT274" s="58">
        <f t="shared" ca="1" si="348"/>
        <v>0</v>
      </c>
      <c r="AU274" s="58">
        <f t="shared" ca="1" si="348"/>
        <v>0</v>
      </c>
      <c r="AV274" s="58">
        <f t="shared" ca="1" si="348"/>
        <v>0</v>
      </c>
      <c r="AW274" s="58">
        <f t="shared" ca="1" si="348"/>
        <v>0</v>
      </c>
      <c r="AX274" s="58">
        <f t="shared" ca="1" si="348"/>
        <v>0</v>
      </c>
      <c r="AY274" s="198">
        <f t="shared" ca="1" si="348"/>
        <v>7262137.5469473517</v>
      </c>
      <c r="AZ274" s="58">
        <f t="shared" ca="1" si="348"/>
        <v>7551268.4633673588</v>
      </c>
      <c r="BA274" s="58">
        <f t="shared" ca="1" si="348"/>
        <v>7433902.6538903648</v>
      </c>
      <c r="BB274" s="58">
        <f t="shared" ca="1" si="348"/>
        <v>7864669.7825331949</v>
      </c>
      <c r="BC274" s="58">
        <f t="shared" ca="1" si="348"/>
        <v>7802654.2731712703</v>
      </c>
      <c r="BD274" s="58">
        <f t="shared" ca="1" si="348"/>
        <v>8072590.3292334378</v>
      </c>
      <c r="BE274" s="58">
        <f t="shared" ca="1" si="348"/>
        <v>7992861.4986072527</v>
      </c>
      <c r="BF274" s="58">
        <f t="shared" ca="1" si="348"/>
        <v>8398686.2969872989</v>
      </c>
      <c r="BG274" s="58">
        <f t="shared" ca="1" si="348"/>
        <v>8299633.6845467389</v>
      </c>
      <c r="BH274" s="58">
        <f t="shared" ca="1" si="348"/>
        <v>8744763.196134083</v>
      </c>
      <c r="BI274" s="58">
        <f t="shared" ca="1" si="348"/>
        <v>8623488.9308808632</v>
      </c>
      <c r="BJ274" s="58">
        <f t="shared" ca="1" si="348"/>
        <v>9032693.9539088923</v>
      </c>
      <c r="BK274" s="58">
        <f t="shared" ca="1" si="348"/>
        <v>8965492.4170737546</v>
      </c>
      <c r="BL274" s="58">
        <f t="shared" ca="1" si="348"/>
        <v>9244154.0739568248</v>
      </c>
      <c r="BM274" s="58">
        <f t="shared" ca="1" si="348"/>
        <v>9233129.8177915178</v>
      </c>
      <c r="BN274" s="58">
        <f t="shared" ca="1" si="348"/>
        <v>9692734.2819941398</v>
      </c>
      <c r="BO274" s="58">
        <f t="shared" ca="1" si="348"/>
        <v>9589815.8175864797</v>
      </c>
      <c r="BP274" s="58">
        <f t="shared" ca="1" si="348"/>
        <v>10010779.052658845</v>
      </c>
      <c r="BQ274" s="58">
        <f t="shared" ca="1" si="348"/>
        <v>9795666.2084213644</v>
      </c>
      <c r="BR274" s="58">
        <f t="shared" ca="1" si="348"/>
        <v>10140984.599603949</v>
      </c>
      <c r="BS274" s="58">
        <f t="shared" ca="1" si="348"/>
        <v>10146512.607212262</v>
      </c>
      <c r="BT274" s="58">
        <f t="shared" ca="1" si="348"/>
        <v>10478803.128820416</v>
      </c>
      <c r="BU274" s="58">
        <f t="shared" ca="1" si="348"/>
        <v>10461057.855691325</v>
      </c>
      <c r="BV274" s="58">
        <f t="shared" ca="1" si="348"/>
        <v>10885387.150133289</v>
      </c>
      <c r="BW274" s="58">
        <f t="shared" ref="BW274:DU274" ca="1" si="349">BW272</f>
        <v>-4.4703483581542975E-9</v>
      </c>
      <c r="BX274" s="58">
        <f t="shared" ca="1" si="349"/>
        <v>-4.5821070671081551E-9</v>
      </c>
      <c r="BY274" s="58">
        <f t="shared" ca="1" si="349"/>
        <v>-4.6966597437858583E-9</v>
      </c>
      <c r="BZ274" s="58">
        <f t="shared" ca="1" si="349"/>
        <v>-4.8140762373805049E-9</v>
      </c>
      <c r="CA274" s="58">
        <f t="shared" ca="1" si="349"/>
        <v>-4.9344281433150172E-9</v>
      </c>
      <c r="CB274" s="58">
        <f t="shared" ca="1" si="349"/>
        <v>-5.0577888468978926E-9</v>
      </c>
      <c r="CC274" s="58">
        <f t="shared" ca="1" si="349"/>
        <v>-5.1842335680703398E-9</v>
      </c>
      <c r="CD274" s="58">
        <f t="shared" ca="1" si="349"/>
        <v>-5.3138394072720985E-9</v>
      </c>
      <c r="CE274" s="58">
        <f t="shared" ca="1" si="349"/>
        <v>-5.4466853924539006E-9</v>
      </c>
      <c r="CF274" s="58">
        <f t="shared" ca="1" si="349"/>
        <v>-5.5828525272652482E-9</v>
      </c>
      <c r="CG274" s="58">
        <f t="shared" ca="1" si="349"/>
        <v>-5.7224238404468797E-9</v>
      </c>
      <c r="CH274" s="58">
        <f t="shared" ca="1" si="349"/>
        <v>-5.8654844364580513E-9</v>
      </c>
      <c r="CI274" s="58">
        <f t="shared" ca="1" si="349"/>
        <v>-6.0121215473695022E-9</v>
      </c>
      <c r="CJ274" s="58">
        <f t="shared" ca="1" si="349"/>
        <v>-6.1624245860537395E-9</v>
      </c>
      <c r="CK274" s="58">
        <f t="shared" ca="1" si="349"/>
        <v>-6.3164852007050831E-9</v>
      </c>
      <c r="CL274" s="58">
        <f t="shared" ca="1" si="349"/>
        <v>-6.4743973307227096E-9</v>
      </c>
      <c r="CM274" s="58">
        <f t="shared" ca="1" si="349"/>
        <v>-6.6362572639907765E-9</v>
      </c>
      <c r="CN274" s="58">
        <f t="shared" ca="1" si="349"/>
        <v>-6.8021636955905462E-9</v>
      </c>
      <c r="CO274" s="58">
        <f t="shared" ca="1" si="349"/>
        <v>-6.9722177879803091E-9</v>
      </c>
      <c r="CP274" s="58">
        <f t="shared" ca="1" si="349"/>
        <v>-7.146523232679817E-9</v>
      </c>
      <c r="CQ274" s="58">
        <f t="shared" ca="1" si="349"/>
        <v>-7.3251863134968133E-9</v>
      </c>
      <c r="CR274" s="58">
        <f t="shared" ca="1" si="349"/>
        <v>-7.5083159713342328E-9</v>
      </c>
      <c r="CS274" s="58">
        <f t="shared" ca="1" si="349"/>
        <v>-7.6960238706175877E-9</v>
      </c>
      <c r="CT274" s="58">
        <f t="shared" ca="1" si="349"/>
        <v>-7.8884244673830282E-9</v>
      </c>
      <c r="CU274" s="58">
        <f t="shared" ca="1" si="349"/>
        <v>-8.0856350790676039E-9</v>
      </c>
      <c r="CV274" s="58">
        <f t="shared" ca="1" si="349"/>
        <v>-8.2877759560442948E-9</v>
      </c>
      <c r="CW274" s="58">
        <f t="shared" ca="1" si="349"/>
        <v>-8.4949703549454025E-9</v>
      </c>
      <c r="CX274" s="58">
        <f t="shared" ca="1" si="349"/>
        <v>-8.707344613819037E-9</v>
      </c>
      <c r="CY274" s="58">
        <f t="shared" ca="1" si="349"/>
        <v>-8.9250282291645136E-9</v>
      </c>
      <c r="CZ274" s="58">
        <f t="shared" ca="1" si="349"/>
        <v>-9.1481539348936262E-9</v>
      </c>
      <c r="DA274" s="58">
        <f t="shared" ca="1" si="349"/>
        <v>-9.376857783265967E-9</v>
      </c>
      <c r="DB274" s="58">
        <f t="shared" ca="1" si="349"/>
        <v>-9.6112792278476165E-9</v>
      </c>
      <c r="DC274" s="58">
        <f t="shared" ca="1" si="349"/>
        <v>-9.8515612085438065E-9</v>
      </c>
      <c r="DD274" s="58">
        <f t="shared" ca="1" si="349"/>
        <v>-1.0097850238757401E-8</v>
      </c>
      <c r="DE274" s="58">
        <f t="shared" ca="1" si="349"/>
        <v>-1.0350296494726337E-8</v>
      </c>
      <c r="DF274" s="58">
        <f t="shared" ca="1" si="349"/>
        <v>-1.0609053907094495E-8</v>
      </c>
      <c r="DG274" s="58">
        <f t="shared" ca="1" si="349"/>
        <v>-1.0874280254771857E-8</v>
      </c>
      <c r="DH274" s="58">
        <f t="shared" ca="1" si="349"/>
        <v>-1.1146137261141153E-8</v>
      </c>
      <c r="DI274" s="58">
        <f t="shared" ca="1" si="349"/>
        <v>-1.1424790692669682E-8</v>
      </c>
      <c r="DJ274" s="58">
        <f t="shared" ca="1" si="349"/>
        <v>-1.1710410459986425E-8</v>
      </c>
      <c r="DK274" s="58">
        <f t="shared" ca="1" si="349"/>
        <v>-1.2003170721486087E-8</v>
      </c>
      <c r="DL274" s="58">
        <f t="shared" ca="1" si="349"/>
        <v>-1.2303249989523238E-8</v>
      </c>
      <c r="DM274" s="58">
        <f t="shared" ca="1" si="349"/>
        <v>-1.2610831239261319E-8</v>
      </c>
      <c r="DN274" s="58">
        <f t="shared" ca="1" si="349"/>
        <v>-1.2926102020242852E-8</v>
      </c>
      <c r="DO274" s="58">
        <f t="shared" ca="1" si="349"/>
        <v>-1.3249254570748923E-8</v>
      </c>
      <c r="DP274" s="58">
        <f t="shared" ca="1" si="349"/>
        <v>-1.3580485935017647E-8</v>
      </c>
      <c r="DQ274" s="58">
        <f t="shared" ca="1" si="349"/>
        <v>-1.3919998083393088E-8</v>
      </c>
      <c r="DR274" s="58">
        <f t="shared" ca="1" si="349"/>
        <v>-1.4267998035477914E-8</v>
      </c>
      <c r="DS274" s="58">
        <f t="shared" ca="1" si="349"/>
        <v>-1.4624697986364862E-8</v>
      </c>
      <c r="DT274" s="58">
        <f t="shared" ca="1" si="349"/>
        <v>-1.4990315436023982E-8</v>
      </c>
      <c r="DU274" s="58">
        <f t="shared" ca="1" si="349"/>
        <v>-1.5365073321924582E-8</v>
      </c>
    </row>
    <row r="275" spans="3:125" ht="12.5" outlineLevel="1" thickBot="1" x14ac:dyDescent="0.35">
      <c r="C275" s="19">
        <v>2</v>
      </c>
      <c r="D275" s="141" t="s">
        <v>441</v>
      </c>
      <c r="E275" s="19" t="s">
        <v>442</v>
      </c>
      <c r="F275" s="211">
        <v>-40</v>
      </c>
      <c r="G275" s="212">
        <f>start_period</f>
        <v>-40</v>
      </c>
      <c r="H275" s="212">
        <f>G275-Start_Repay</f>
        <v>0</v>
      </c>
      <c r="J275" s="127" t="s">
        <v>443</v>
      </c>
      <c r="K275" s="58">
        <v>0</v>
      </c>
      <c r="L275" s="58">
        <v>0</v>
      </c>
      <c r="M275" s="58">
        <v>0</v>
      </c>
      <c r="N275" s="58">
        <v>0</v>
      </c>
      <c r="O275" s="58">
        <v>0</v>
      </c>
      <c r="P275" s="58">
        <v>0</v>
      </c>
      <c r="Q275" s="58">
        <v>0</v>
      </c>
      <c r="R275" s="58">
        <v>0</v>
      </c>
      <c r="S275" s="58">
        <v>0</v>
      </c>
      <c r="T275" s="58">
        <v>0</v>
      </c>
      <c r="U275" s="58">
        <v>0</v>
      </c>
      <c r="V275" s="58">
        <v>0</v>
      </c>
      <c r="W275" s="58">
        <v>0</v>
      </c>
      <c r="X275" s="58">
        <v>0</v>
      </c>
      <c r="Y275" s="58">
        <v>0</v>
      </c>
      <c r="Z275" s="58">
        <v>0</v>
      </c>
      <c r="AA275" s="58">
        <v>0</v>
      </c>
      <c r="AB275" s="58">
        <v>0</v>
      </c>
      <c r="AC275" s="58">
        <v>0</v>
      </c>
      <c r="AD275" s="58">
        <v>0</v>
      </c>
      <c r="AE275" s="58">
        <v>0</v>
      </c>
      <c r="AF275" s="58">
        <v>0</v>
      </c>
      <c r="AG275" s="58">
        <v>0</v>
      </c>
      <c r="AH275" s="58">
        <v>0</v>
      </c>
      <c r="AI275" s="58">
        <v>0</v>
      </c>
      <c r="AJ275" s="58">
        <v>0</v>
      </c>
      <c r="AK275" s="58">
        <v>0</v>
      </c>
      <c r="AL275" s="58">
        <v>0</v>
      </c>
      <c r="AM275" s="58">
        <v>0</v>
      </c>
      <c r="AN275" s="58">
        <v>0</v>
      </c>
      <c r="AO275" s="58">
        <v>0</v>
      </c>
      <c r="AP275" s="58">
        <v>0</v>
      </c>
      <c r="AQ275" s="58">
        <v>0</v>
      </c>
      <c r="AR275" s="58">
        <v>0</v>
      </c>
      <c r="AS275" s="58">
        <v>0</v>
      </c>
      <c r="AT275" s="58">
        <v>0</v>
      </c>
      <c r="AU275" s="58">
        <v>0</v>
      </c>
      <c r="AV275" s="58">
        <v>0</v>
      </c>
      <c r="AW275" s="58">
        <v>0</v>
      </c>
      <c r="AX275" s="58">
        <v>0</v>
      </c>
      <c r="AY275" s="198">
        <v>52206.355869884603</v>
      </c>
      <c r="AZ275" s="58">
        <v>52990.455176314994</v>
      </c>
      <c r="BA275" s="58">
        <v>53786.331051174682</v>
      </c>
      <c r="BB275" s="58">
        <v>54594.160369462508</v>
      </c>
      <c r="BC275" s="58">
        <v>53143.483712183341</v>
      </c>
      <c r="BD275" s="58">
        <v>53997.867411863837</v>
      </c>
      <c r="BE275" s="58">
        <v>54865.986972562401</v>
      </c>
      <c r="BF275" s="58">
        <v>55748.063224659694</v>
      </c>
      <c r="BG275" s="58">
        <v>56644.320548809977</v>
      </c>
      <c r="BH275" s="58">
        <v>57554.986933017848</v>
      </c>
      <c r="BI275" s="58">
        <v>49794.300741350911</v>
      </c>
      <c r="BJ275" s="58">
        <v>50596.721165128023</v>
      </c>
      <c r="BK275" s="58">
        <v>59580.989921177112</v>
      </c>
      <c r="BL275" s="58">
        <v>60604.500845013543</v>
      </c>
      <c r="BM275" s="58">
        <v>61659.856892277734</v>
      </c>
      <c r="BN275" s="58">
        <v>62719.027673712022</v>
      </c>
      <c r="BO275" s="58">
        <v>63810.869583378815</v>
      </c>
      <c r="BP275" s="58">
        <v>64906.937001670638</v>
      </c>
      <c r="BQ275" s="58">
        <v>66036.525975129261</v>
      </c>
      <c r="BR275" s="58">
        <v>67178.240622637531</v>
      </c>
      <c r="BS275" s="58">
        <v>68339.53846462199</v>
      </c>
      <c r="BT275" s="58">
        <v>69513.284411699584</v>
      </c>
      <c r="BU275" s="58">
        <v>62359.828643008572</v>
      </c>
      <c r="BV275" s="58">
        <v>63414.344779101652</v>
      </c>
      <c r="BW275" s="58">
        <v>72881.526122950672</v>
      </c>
      <c r="BX275" s="58">
        <v>74133.147219427949</v>
      </c>
      <c r="BY275" s="58">
        <v>75421.674921435464</v>
      </c>
      <c r="BZ275" s="58">
        <v>76724.698688179473</v>
      </c>
      <c r="CA275" s="58">
        <v>78050.070612822761</v>
      </c>
      <c r="CB275" s="58">
        <v>79390.338241065576</v>
      </c>
      <c r="CC275" s="58">
        <v>80769.49951049361</v>
      </c>
      <c r="CD275" s="58">
        <v>82156.407227928881</v>
      </c>
      <c r="CE275" s="58">
        <v>83583.247090747333</v>
      </c>
      <c r="CF275" s="58">
        <v>85018.411668675995</v>
      </c>
      <c r="CG275" s="58">
        <v>77458.232578068506</v>
      </c>
      <c r="CH275" s="58">
        <v>78728.987450893852</v>
      </c>
      <c r="CI275" s="58">
        <v>0</v>
      </c>
      <c r="CJ275" s="58">
        <v>0</v>
      </c>
      <c r="CK275" s="58">
        <v>0</v>
      </c>
      <c r="CL275" s="58">
        <v>0</v>
      </c>
      <c r="CM275" s="58">
        <v>0</v>
      </c>
      <c r="CN275" s="58">
        <v>0</v>
      </c>
      <c r="CO275" s="58">
        <v>0</v>
      </c>
      <c r="CP275" s="58">
        <v>0</v>
      </c>
      <c r="CQ275" s="58">
        <v>0</v>
      </c>
      <c r="CR275" s="58">
        <v>0</v>
      </c>
      <c r="CS275" s="58">
        <v>0</v>
      </c>
      <c r="CT275" s="58">
        <v>0</v>
      </c>
      <c r="CU275" s="58">
        <v>0</v>
      </c>
      <c r="CV275" s="58">
        <v>0</v>
      </c>
      <c r="CW275" s="58">
        <v>0</v>
      </c>
      <c r="CX275" s="58">
        <v>0</v>
      </c>
      <c r="CY275" s="58">
        <v>0</v>
      </c>
      <c r="CZ275" s="58">
        <v>0</v>
      </c>
      <c r="DA275" s="58">
        <v>0</v>
      </c>
      <c r="DB275" s="58">
        <v>0</v>
      </c>
      <c r="DC275" s="58">
        <v>0</v>
      </c>
      <c r="DD275" s="58">
        <v>0</v>
      </c>
      <c r="DE275" s="58">
        <v>0</v>
      </c>
      <c r="DF275" s="58">
        <v>0</v>
      </c>
      <c r="DG275" s="58">
        <v>0</v>
      </c>
      <c r="DH275" s="58">
        <v>0</v>
      </c>
      <c r="DI275" s="58">
        <v>0</v>
      </c>
      <c r="DJ275" s="58">
        <v>0</v>
      </c>
      <c r="DK275" s="58">
        <v>0</v>
      </c>
      <c r="DL275" s="58">
        <v>0</v>
      </c>
      <c r="DM275" s="58">
        <v>0</v>
      </c>
      <c r="DN275" s="58">
        <v>0</v>
      </c>
      <c r="DO275" s="58">
        <v>0</v>
      </c>
      <c r="DP275" s="58">
        <v>0</v>
      </c>
      <c r="DQ275" s="58">
        <v>0</v>
      </c>
      <c r="DR275" s="58">
        <v>0</v>
      </c>
      <c r="DS275" s="58">
        <v>0</v>
      </c>
      <c r="DT275" s="58">
        <v>0</v>
      </c>
      <c r="DU275" s="58">
        <v>0</v>
      </c>
    </row>
    <row r="276" spans="3:125" ht="12.5" outlineLevel="1" thickBot="1" x14ac:dyDescent="0.35">
      <c r="C276" s="76" t="str">
        <f>INDEX(D274:D275,$F$276)</f>
        <v xml:space="preserve">Automated Debt Service Coverage Ratio Sculpted Repayment </v>
      </c>
      <c r="D276" s="77"/>
      <c r="E276" s="77"/>
      <c r="F276" s="213">
        <f xml:space="preserve"> 'Project Finance Dashboard'!L1</f>
        <v>1</v>
      </c>
      <c r="G276" s="214"/>
      <c r="H276" s="215" t="str">
        <f>INDEX(H274:H275,$F$276)</f>
        <v>Difference</v>
      </c>
      <c r="I276" s="77"/>
      <c r="J276" s="77"/>
      <c r="K276" s="80">
        <f t="shared" ref="K276:AP276" ca="1" si="350">CHOOSE($F$276,K274,IF(-K3&lt;-Start_Repay,OFFSET(K275,0,$H$275)))</f>
        <v>0</v>
      </c>
      <c r="L276" s="80">
        <f t="shared" ca="1" si="350"/>
        <v>0</v>
      </c>
      <c r="M276" s="80">
        <f t="shared" ca="1" si="350"/>
        <v>0</v>
      </c>
      <c r="N276" s="80">
        <f t="shared" ca="1" si="350"/>
        <v>0</v>
      </c>
      <c r="O276" s="80">
        <f t="shared" ca="1" si="350"/>
        <v>0</v>
      </c>
      <c r="P276" s="80">
        <f t="shared" ca="1" si="350"/>
        <v>0</v>
      </c>
      <c r="Q276" s="80">
        <f t="shared" ca="1" si="350"/>
        <v>0</v>
      </c>
      <c r="R276" s="80">
        <f t="shared" ca="1" si="350"/>
        <v>0</v>
      </c>
      <c r="S276" s="80">
        <f t="shared" ca="1" si="350"/>
        <v>0</v>
      </c>
      <c r="T276" s="80">
        <f t="shared" ca="1" si="350"/>
        <v>0</v>
      </c>
      <c r="U276" s="80">
        <f t="shared" ca="1" si="350"/>
        <v>0</v>
      </c>
      <c r="V276" s="80">
        <f t="shared" ca="1" si="350"/>
        <v>0</v>
      </c>
      <c r="W276" s="80">
        <f t="shared" ca="1" si="350"/>
        <v>0</v>
      </c>
      <c r="X276" s="80">
        <f t="shared" ca="1" si="350"/>
        <v>0</v>
      </c>
      <c r="Y276" s="80">
        <f t="shared" ca="1" si="350"/>
        <v>0</v>
      </c>
      <c r="Z276" s="80">
        <f t="shared" ca="1" si="350"/>
        <v>0</v>
      </c>
      <c r="AA276" s="80">
        <f t="shared" ca="1" si="350"/>
        <v>0</v>
      </c>
      <c r="AB276" s="80">
        <f t="shared" ca="1" si="350"/>
        <v>0</v>
      </c>
      <c r="AC276" s="80">
        <f t="shared" ca="1" si="350"/>
        <v>0</v>
      </c>
      <c r="AD276" s="80">
        <f t="shared" ca="1" si="350"/>
        <v>0</v>
      </c>
      <c r="AE276" s="80">
        <f t="shared" ca="1" si="350"/>
        <v>0</v>
      </c>
      <c r="AF276" s="80">
        <f t="shared" ca="1" si="350"/>
        <v>0</v>
      </c>
      <c r="AG276" s="80">
        <f t="shared" ca="1" si="350"/>
        <v>0</v>
      </c>
      <c r="AH276" s="80">
        <f t="shared" ca="1" si="350"/>
        <v>0</v>
      </c>
      <c r="AI276" s="80">
        <f t="shared" ca="1" si="350"/>
        <v>0</v>
      </c>
      <c r="AJ276" s="80">
        <f t="shared" ca="1" si="350"/>
        <v>0</v>
      </c>
      <c r="AK276" s="80">
        <f t="shared" ca="1" si="350"/>
        <v>0</v>
      </c>
      <c r="AL276" s="80">
        <f t="shared" ca="1" si="350"/>
        <v>0</v>
      </c>
      <c r="AM276" s="80">
        <f t="shared" ca="1" si="350"/>
        <v>0</v>
      </c>
      <c r="AN276" s="80">
        <f t="shared" ca="1" si="350"/>
        <v>0</v>
      </c>
      <c r="AO276" s="80">
        <f t="shared" ca="1" si="350"/>
        <v>0</v>
      </c>
      <c r="AP276" s="80">
        <f t="shared" ca="1" si="350"/>
        <v>0</v>
      </c>
      <c r="AQ276" s="80">
        <f t="shared" ref="AQ276:BV276" ca="1" si="351">CHOOSE($F$276,AQ274,IF(-AQ3&lt;-Start_Repay,OFFSET(AQ275,0,$H$275)))</f>
        <v>0</v>
      </c>
      <c r="AR276" s="80">
        <f t="shared" ca="1" si="351"/>
        <v>0</v>
      </c>
      <c r="AS276" s="80">
        <f t="shared" ca="1" si="351"/>
        <v>0</v>
      </c>
      <c r="AT276" s="80">
        <f t="shared" ca="1" si="351"/>
        <v>0</v>
      </c>
      <c r="AU276" s="80">
        <f t="shared" ca="1" si="351"/>
        <v>0</v>
      </c>
      <c r="AV276" s="80">
        <f t="shared" ca="1" si="351"/>
        <v>0</v>
      </c>
      <c r="AW276" s="80">
        <f t="shared" ca="1" si="351"/>
        <v>0</v>
      </c>
      <c r="AX276" s="80">
        <f t="shared" ca="1" si="351"/>
        <v>0</v>
      </c>
      <c r="AY276" s="198">
        <f t="shared" ca="1" si="351"/>
        <v>7262137.5469473517</v>
      </c>
      <c r="AZ276" s="80">
        <f t="shared" ca="1" si="351"/>
        <v>7551268.4633673588</v>
      </c>
      <c r="BA276" s="80">
        <f t="shared" ca="1" si="351"/>
        <v>7433902.6538903648</v>
      </c>
      <c r="BB276" s="80">
        <f t="shared" ca="1" si="351"/>
        <v>7864669.7825331949</v>
      </c>
      <c r="BC276" s="80">
        <f t="shared" ca="1" si="351"/>
        <v>7802654.2731712703</v>
      </c>
      <c r="BD276" s="80">
        <f t="shared" ca="1" si="351"/>
        <v>8072590.3292334378</v>
      </c>
      <c r="BE276" s="80">
        <f t="shared" ca="1" si="351"/>
        <v>7992861.4986072527</v>
      </c>
      <c r="BF276" s="81">
        <f t="shared" ca="1" si="351"/>
        <v>8398686.2969872989</v>
      </c>
      <c r="BG276" s="80">
        <f t="shared" ca="1" si="351"/>
        <v>8299633.6845467389</v>
      </c>
      <c r="BH276" s="80">
        <f t="shared" ca="1" si="351"/>
        <v>8744763.196134083</v>
      </c>
      <c r="BI276" s="80">
        <f t="shared" ca="1" si="351"/>
        <v>8623488.9308808632</v>
      </c>
      <c r="BJ276" s="80">
        <f t="shared" ca="1" si="351"/>
        <v>9032693.9539088923</v>
      </c>
      <c r="BK276" s="80">
        <f t="shared" ca="1" si="351"/>
        <v>8965492.4170737546</v>
      </c>
      <c r="BL276" s="80">
        <f t="shared" ca="1" si="351"/>
        <v>9244154.0739568248</v>
      </c>
      <c r="BM276" s="80">
        <f t="shared" ca="1" si="351"/>
        <v>9233129.8177915178</v>
      </c>
      <c r="BN276" s="80">
        <f t="shared" ca="1" si="351"/>
        <v>9692734.2819941398</v>
      </c>
      <c r="BO276" s="80">
        <f t="shared" ca="1" si="351"/>
        <v>9589815.8175864797</v>
      </c>
      <c r="BP276" s="80">
        <f t="shared" ca="1" si="351"/>
        <v>10010779.052658845</v>
      </c>
      <c r="BQ276" s="80">
        <f t="shared" ca="1" si="351"/>
        <v>9795666.2084213644</v>
      </c>
      <c r="BR276" s="80">
        <f t="shared" ca="1" si="351"/>
        <v>10140984.599603949</v>
      </c>
      <c r="BS276" s="80">
        <f t="shared" ca="1" si="351"/>
        <v>10146512.607212262</v>
      </c>
      <c r="BT276" s="80">
        <f t="shared" ca="1" si="351"/>
        <v>10478803.128820416</v>
      </c>
      <c r="BU276" s="80">
        <f t="shared" ca="1" si="351"/>
        <v>10461057.855691325</v>
      </c>
      <c r="BV276" s="80">
        <f t="shared" ca="1" si="351"/>
        <v>10885387.150133289</v>
      </c>
      <c r="BW276" s="80">
        <f t="shared" ref="BW276:DB276" ca="1" si="352">CHOOSE($F$276,BW274,IF(-BW3&lt;-Start_Repay,OFFSET(BW275,0,$H$275)))</f>
        <v>-4.4703483581542975E-9</v>
      </c>
      <c r="BX276" s="80">
        <f t="shared" ca="1" si="352"/>
        <v>-4.5821070671081551E-9</v>
      </c>
      <c r="BY276" s="80">
        <f t="shared" ca="1" si="352"/>
        <v>-4.6966597437858583E-9</v>
      </c>
      <c r="BZ276" s="80">
        <f t="shared" ca="1" si="352"/>
        <v>-4.8140762373805049E-9</v>
      </c>
      <c r="CA276" s="80">
        <f t="shared" ca="1" si="352"/>
        <v>-4.9344281433150172E-9</v>
      </c>
      <c r="CB276" s="80">
        <f t="shared" ca="1" si="352"/>
        <v>-5.0577888468978926E-9</v>
      </c>
      <c r="CC276" s="80">
        <f t="shared" ca="1" si="352"/>
        <v>-5.1842335680703398E-9</v>
      </c>
      <c r="CD276" s="80">
        <f t="shared" ca="1" si="352"/>
        <v>-5.3138394072720985E-9</v>
      </c>
      <c r="CE276" s="80">
        <f t="shared" ca="1" si="352"/>
        <v>-5.4466853924539006E-9</v>
      </c>
      <c r="CF276" s="80">
        <f t="shared" ca="1" si="352"/>
        <v>-5.5828525272652482E-9</v>
      </c>
      <c r="CG276" s="80">
        <f t="shared" ca="1" si="352"/>
        <v>-5.7224238404468797E-9</v>
      </c>
      <c r="CH276" s="80">
        <f t="shared" ca="1" si="352"/>
        <v>-5.8654844364580513E-9</v>
      </c>
      <c r="CI276" s="80">
        <f t="shared" ca="1" si="352"/>
        <v>-6.0121215473695022E-9</v>
      </c>
      <c r="CJ276" s="80">
        <f t="shared" ca="1" si="352"/>
        <v>-6.1624245860537395E-9</v>
      </c>
      <c r="CK276" s="80">
        <f t="shared" ca="1" si="352"/>
        <v>-6.3164852007050831E-9</v>
      </c>
      <c r="CL276" s="80">
        <f t="shared" ca="1" si="352"/>
        <v>-6.4743973307227096E-9</v>
      </c>
      <c r="CM276" s="80">
        <f t="shared" ca="1" si="352"/>
        <v>-6.6362572639907765E-9</v>
      </c>
      <c r="CN276" s="80">
        <f t="shared" ca="1" si="352"/>
        <v>-6.8021636955905462E-9</v>
      </c>
      <c r="CO276" s="80">
        <f t="shared" ca="1" si="352"/>
        <v>-6.9722177879803091E-9</v>
      </c>
      <c r="CP276" s="80">
        <f t="shared" ca="1" si="352"/>
        <v>-7.146523232679817E-9</v>
      </c>
      <c r="CQ276" s="80">
        <f t="shared" ca="1" si="352"/>
        <v>-7.3251863134968133E-9</v>
      </c>
      <c r="CR276" s="80">
        <f t="shared" ca="1" si="352"/>
        <v>-7.5083159713342328E-9</v>
      </c>
      <c r="CS276" s="80">
        <f t="shared" ca="1" si="352"/>
        <v>-7.6960238706175877E-9</v>
      </c>
      <c r="CT276" s="80">
        <f t="shared" ca="1" si="352"/>
        <v>-7.8884244673830282E-9</v>
      </c>
      <c r="CU276" s="80">
        <f t="shared" ca="1" si="352"/>
        <v>-8.0856350790676039E-9</v>
      </c>
      <c r="CV276" s="80">
        <f t="shared" ca="1" si="352"/>
        <v>-8.2877759560442948E-9</v>
      </c>
      <c r="CW276" s="80">
        <f t="shared" ca="1" si="352"/>
        <v>-8.4949703549454025E-9</v>
      </c>
      <c r="CX276" s="80">
        <f t="shared" ca="1" si="352"/>
        <v>-8.707344613819037E-9</v>
      </c>
      <c r="CY276" s="80">
        <f t="shared" ca="1" si="352"/>
        <v>-8.9250282291645136E-9</v>
      </c>
      <c r="CZ276" s="80">
        <f t="shared" ca="1" si="352"/>
        <v>-9.1481539348936262E-9</v>
      </c>
      <c r="DA276" s="80">
        <f t="shared" ca="1" si="352"/>
        <v>-9.376857783265967E-9</v>
      </c>
      <c r="DB276" s="80">
        <f t="shared" ca="1" si="352"/>
        <v>-9.6112792278476165E-9</v>
      </c>
      <c r="DC276" s="80">
        <f t="shared" ref="DC276:DU276" ca="1" si="353">CHOOSE($F$276,DC274,IF(-DC3&lt;-Start_Repay,OFFSET(DC275,0,$H$275)))</f>
        <v>-9.8515612085438065E-9</v>
      </c>
      <c r="DD276" s="80">
        <f t="shared" ca="1" si="353"/>
        <v>-1.0097850238757401E-8</v>
      </c>
      <c r="DE276" s="80">
        <f t="shared" ca="1" si="353"/>
        <v>-1.0350296494726337E-8</v>
      </c>
      <c r="DF276" s="80">
        <f t="shared" ca="1" si="353"/>
        <v>-1.0609053907094495E-8</v>
      </c>
      <c r="DG276" s="80">
        <f t="shared" ca="1" si="353"/>
        <v>-1.0874280254771857E-8</v>
      </c>
      <c r="DH276" s="80">
        <f t="shared" ca="1" si="353"/>
        <v>-1.1146137261141153E-8</v>
      </c>
      <c r="DI276" s="80">
        <f t="shared" ca="1" si="353"/>
        <v>-1.1424790692669682E-8</v>
      </c>
      <c r="DJ276" s="80">
        <f t="shared" ca="1" si="353"/>
        <v>-1.1710410459986425E-8</v>
      </c>
      <c r="DK276" s="80">
        <f t="shared" ca="1" si="353"/>
        <v>-1.2003170721486087E-8</v>
      </c>
      <c r="DL276" s="80">
        <f t="shared" ca="1" si="353"/>
        <v>-1.2303249989523238E-8</v>
      </c>
      <c r="DM276" s="80">
        <f t="shared" ca="1" si="353"/>
        <v>-1.2610831239261319E-8</v>
      </c>
      <c r="DN276" s="80">
        <f t="shared" ca="1" si="353"/>
        <v>-1.2926102020242852E-8</v>
      </c>
      <c r="DO276" s="80">
        <f t="shared" ca="1" si="353"/>
        <v>-1.3249254570748923E-8</v>
      </c>
      <c r="DP276" s="80">
        <f t="shared" ca="1" si="353"/>
        <v>-1.3580485935017647E-8</v>
      </c>
      <c r="DQ276" s="80">
        <f t="shared" ca="1" si="353"/>
        <v>-1.3919998083393088E-8</v>
      </c>
      <c r="DR276" s="80">
        <f t="shared" ca="1" si="353"/>
        <v>-1.4267998035477914E-8</v>
      </c>
      <c r="DS276" s="80">
        <f t="shared" ca="1" si="353"/>
        <v>-1.4624697986364862E-8</v>
      </c>
      <c r="DT276" s="80">
        <f t="shared" ca="1" si="353"/>
        <v>-1.4990315436023982E-8</v>
      </c>
      <c r="DU276" s="80">
        <f t="shared" ca="1" si="353"/>
        <v>-1.5365073321924582E-8</v>
      </c>
    </row>
    <row r="277" spans="3:125" outlineLevel="1" x14ac:dyDescent="0.3"/>
    <row r="278" spans="3:125" outlineLevel="1" x14ac:dyDescent="0.3">
      <c r="D278" s="141" t="s">
        <v>444</v>
      </c>
      <c r="I278" s="55"/>
    </row>
    <row r="279" spans="3:125" outlineLevel="1" x14ac:dyDescent="0.3">
      <c r="D279" s="141" t="s">
        <v>690</v>
      </c>
      <c r="I279" s="55"/>
      <c r="K279" s="181">
        <f t="shared" ref="K279:AP279" ca="1" si="354">K381*K234</f>
        <v>0</v>
      </c>
      <c r="L279" s="181">
        <f t="shared" ca="1" si="354"/>
        <v>0</v>
      </c>
      <c r="M279" s="181">
        <f t="shared" ca="1" si="354"/>
        <v>0</v>
      </c>
      <c r="N279" s="181">
        <f t="shared" ca="1" si="354"/>
        <v>0</v>
      </c>
      <c r="O279" s="181">
        <f t="shared" ca="1" si="354"/>
        <v>0</v>
      </c>
      <c r="P279" s="181">
        <f t="shared" ca="1" si="354"/>
        <v>0</v>
      </c>
      <c r="Q279" s="181">
        <f t="shared" ca="1" si="354"/>
        <v>0</v>
      </c>
      <c r="R279" s="181">
        <f t="shared" ca="1" si="354"/>
        <v>0</v>
      </c>
      <c r="S279" s="181">
        <f t="shared" ca="1" si="354"/>
        <v>0</v>
      </c>
      <c r="T279" s="181">
        <f t="shared" ca="1" si="354"/>
        <v>0</v>
      </c>
      <c r="U279" s="181">
        <f t="shared" ca="1" si="354"/>
        <v>0</v>
      </c>
      <c r="V279" s="181">
        <f t="shared" ca="1" si="354"/>
        <v>0</v>
      </c>
      <c r="W279" s="181">
        <f t="shared" ca="1" si="354"/>
        <v>0</v>
      </c>
      <c r="X279" s="181">
        <f t="shared" ca="1" si="354"/>
        <v>0</v>
      </c>
      <c r="Y279" s="181">
        <f t="shared" ca="1" si="354"/>
        <v>0</v>
      </c>
      <c r="Z279" s="181">
        <f t="shared" ca="1" si="354"/>
        <v>0</v>
      </c>
      <c r="AA279" s="181">
        <f t="shared" ca="1" si="354"/>
        <v>0</v>
      </c>
      <c r="AB279" s="181">
        <f t="shared" ca="1" si="354"/>
        <v>0</v>
      </c>
      <c r="AC279" s="181">
        <f t="shared" ca="1" si="354"/>
        <v>0</v>
      </c>
      <c r="AD279" s="181">
        <f t="shared" ca="1" si="354"/>
        <v>0</v>
      </c>
      <c r="AE279" s="181">
        <f t="shared" ca="1" si="354"/>
        <v>0</v>
      </c>
      <c r="AF279" s="181">
        <f t="shared" ca="1" si="354"/>
        <v>0</v>
      </c>
      <c r="AG279" s="181">
        <f t="shared" ca="1" si="354"/>
        <v>0</v>
      </c>
      <c r="AH279" s="181">
        <f t="shared" ca="1" si="354"/>
        <v>0</v>
      </c>
      <c r="AI279" s="181">
        <f t="shared" ca="1" si="354"/>
        <v>0</v>
      </c>
      <c r="AJ279" s="181">
        <f t="shared" ca="1" si="354"/>
        <v>0</v>
      </c>
      <c r="AK279" s="181">
        <f t="shared" ca="1" si="354"/>
        <v>0</v>
      </c>
      <c r="AL279" s="181">
        <f t="shared" ca="1" si="354"/>
        <v>0</v>
      </c>
      <c r="AM279" s="181">
        <f t="shared" ca="1" si="354"/>
        <v>0</v>
      </c>
      <c r="AN279" s="181">
        <f t="shared" ca="1" si="354"/>
        <v>0</v>
      </c>
      <c r="AO279" s="181">
        <f t="shared" ca="1" si="354"/>
        <v>0</v>
      </c>
      <c r="AP279" s="181">
        <f t="shared" ca="1" si="354"/>
        <v>0</v>
      </c>
      <c r="AQ279" s="181">
        <f t="shared" ref="AQ279:BV279" ca="1" si="355">AQ381*AQ234</f>
        <v>0</v>
      </c>
      <c r="AR279" s="181">
        <f t="shared" ca="1" si="355"/>
        <v>0</v>
      </c>
      <c r="AS279" s="181">
        <f t="shared" ca="1" si="355"/>
        <v>0</v>
      </c>
      <c r="AT279" s="181">
        <f t="shared" ca="1" si="355"/>
        <v>0</v>
      </c>
      <c r="AU279" s="181">
        <f t="shared" ca="1" si="355"/>
        <v>0</v>
      </c>
      <c r="AV279" s="181">
        <f t="shared" ca="1" si="355"/>
        <v>0</v>
      </c>
      <c r="AW279" s="181">
        <f t="shared" ca="1" si="355"/>
        <v>0</v>
      </c>
      <c r="AX279" s="181">
        <f t="shared" ca="1" si="355"/>
        <v>0</v>
      </c>
      <c r="AY279" s="198">
        <f t="shared" ca="1" si="355"/>
        <v>0</v>
      </c>
      <c r="AZ279" s="181">
        <f t="shared" ca="1" si="355"/>
        <v>0</v>
      </c>
      <c r="BA279" s="181">
        <f t="shared" ca="1" si="355"/>
        <v>0</v>
      </c>
      <c r="BB279" s="181">
        <f t="shared" ca="1" si="355"/>
        <v>0</v>
      </c>
      <c r="BC279" s="181">
        <f t="shared" ca="1" si="355"/>
        <v>0</v>
      </c>
      <c r="BD279" s="181">
        <f t="shared" ca="1" si="355"/>
        <v>0</v>
      </c>
      <c r="BE279" s="181">
        <f t="shared" ca="1" si="355"/>
        <v>0</v>
      </c>
      <c r="BF279" s="181">
        <f t="shared" ca="1" si="355"/>
        <v>0</v>
      </c>
      <c r="BG279" s="181">
        <f t="shared" ca="1" si="355"/>
        <v>0</v>
      </c>
      <c r="BH279" s="181">
        <f t="shared" ca="1" si="355"/>
        <v>0</v>
      </c>
      <c r="BI279" s="181">
        <f t="shared" ca="1" si="355"/>
        <v>0</v>
      </c>
      <c r="BJ279" s="181">
        <f t="shared" ca="1" si="355"/>
        <v>0</v>
      </c>
      <c r="BK279" s="181">
        <f t="shared" ca="1" si="355"/>
        <v>0</v>
      </c>
      <c r="BL279" s="181">
        <f t="shared" ca="1" si="355"/>
        <v>0</v>
      </c>
      <c r="BM279" s="181">
        <f t="shared" ca="1" si="355"/>
        <v>0</v>
      </c>
      <c r="BN279" s="181">
        <f t="shared" ca="1" si="355"/>
        <v>0</v>
      </c>
      <c r="BO279" s="181">
        <f t="shared" ca="1" si="355"/>
        <v>0</v>
      </c>
      <c r="BP279" s="181">
        <f t="shared" ca="1" si="355"/>
        <v>0</v>
      </c>
      <c r="BQ279" s="181">
        <f t="shared" ca="1" si="355"/>
        <v>0</v>
      </c>
      <c r="BR279" s="181">
        <f t="shared" ca="1" si="355"/>
        <v>0</v>
      </c>
      <c r="BS279" s="181">
        <f t="shared" ca="1" si="355"/>
        <v>0</v>
      </c>
      <c r="BT279" s="181">
        <f t="shared" ca="1" si="355"/>
        <v>0</v>
      </c>
      <c r="BU279" s="181">
        <f t="shared" ca="1" si="355"/>
        <v>0</v>
      </c>
      <c r="BV279" s="181">
        <f t="shared" ca="1" si="355"/>
        <v>0</v>
      </c>
      <c r="BW279" s="181">
        <f t="shared" ref="BW279:DB279" ca="1" si="356">BW381*BW234</f>
        <v>0</v>
      </c>
      <c r="BX279" s="181">
        <f t="shared" ca="1" si="356"/>
        <v>0</v>
      </c>
      <c r="BY279" s="181">
        <f t="shared" ca="1" si="356"/>
        <v>0</v>
      </c>
      <c r="BZ279" s="181">
        <f t="shared" ca="1" si="356"/>
        <v>0</v>
      </c>
      <c r="CA279" s="181">
        <f t="shared" ca="1" si="356"/>
        <v>0</v>
      </c>
      <c r="CB279" s="181">
        <f t="shared" ca="1" si="356"/>
        <v>0</v>
      </c>
      <c r="CC279" s="181">
        <f t="shared" ca="1" si="356"/>
        <v>0</v>
      </c>
      <c r="CD279" s="181">
        <f t="shared" ca="1" si="356"/>
        <v>0</v>
      </c>
      <c r="CE279" s="181">
        <f t="shared" ca="1" si="356"/>
        <v>0</v>
      </c>
      <c r="CF279" s="181">
        <f t="shared" ca="1" si="356"/>
        <v>0</v>
      </c>
      <c r="CG279" s="181">
        <f t="shared" ca="1" si="356"/>
        <v>0</v>
      </c>
      <c r="CH279" s="181">
        <f t="shared" ca="1" si="356"/>
        <v>0</v>
      </c>
      <c r="CI279" s="181">
        <f t="shared" ca="1" si="356"/>
        <v>0</v>
      </c>
      <c r="CJ279" s="181">
        <f t="shared" ca="1" si="356"/>
        <v>0</v>
      </c>
      <c r="CK279" s="181">
        <f t="shared" ca="1" si="356"/>
        <v>0</v>
      </c>
      <c r="CL279" s="181">
        <f t="shared" ca="1" si="356"/>
        <v>0</v>
      </c>
      <c r="CM279" s="181">
        <f t="shared" ca="1" si="356"/>
        <v>0</v>
      </c>
      <c r="CN279" s="181">
        <f t="shared" ca="1" si="356"/>
        <v>0</v>
      </c>
      <c r="CO279" s="181">
        <f t="shared" ca="1" si="356"/>
        <v>0</v>
      </c>
      <c r="CP279" s="181">
        <f t="shared" ca="1" si="356"/>
        <v>0</v>
      </c>
      <c r="CQ279" s="181">
        <f t="shared" ca="1" si="356"/>
        <v>0</v>
      </c>
      <c r="CR279" s="181">
        <f t="shared" ca="1" si="356"/>
        <v>0</v>
      </c>
      <c r="CS279" s="181">
        <f t="shared" ca="1" si="356"/>
        <v>0</v>
      </c>
      <c r="CT279" s="181">
        <f t="shared" ca="1" si="356"/>
        <v>0</v>
      </c>
      <c r="CU279" s="181">
        <f t="shared" ca="1" si="356"/>
        <v>0</v>
      </c>
      <c r="CV279" s="181">
        <f t="shared" ca="1" si="356"/>
        <v>0</v>
      </c>
      <c r="CW279" s="181">
        <f t="shared" ca="1" si="356"/>
        <v>0</v>
      </c>
      <c r="CX279" s="181">
        <f t="shared" ca="1" si="356"/>
        <v>0</v>
      </c>
      <c r="CY279" s="181">
        <f t="shared" ca="1" si="356"/>
        <v>0</v>
      </c>
      <c r="CZ279" s="181">
        <f t="shared" ca="1" si="356"/>
        <v>0</v>
      </c>
      <c r="DA279" s="181">
        <f t="shared" ca="1" si="356"/>
        <v>0</v>
      </c>
      <c r="DB279" s="181">
        <f t="shared" ca="1" si="356"/>
        <v>0</v>
      </c>
      <c r="DC279" s="181">
        <f t="shared" ref="DC279:DU279" ca="1" si="357">DC381*DC234</f>
        <v>0</v>
      </c>
      <c r="DD279" s="181">
        <f t="shared" ca="1" si="357"/>
        <v>0</v>
      </c>
      <c r="DE279" s="181">
        <f t="shared" ca="1" si="357"/>
        <v>0</v>
      </c>
      <c r="DF279" s="181">
        <f t="shared" ca="1" si="357"/>
        <v>0</v>
      </c>
      <c r="DG279" s="181">
        <f t="shared" ca="1" si="357"/>
        <v>0</v>
      </c>
      <c r="DH279" s="181">
        <f t="shared" ca="1" si="357"/>
        <v>0</v>
      </c>
      <c r="DI279" s="181">
        <f t="shared" ca="1" si="357"/>
        <v>0</v>
      </c>
      <c r="DJ279" s="181">
        <f t="shared" ca="1" si="357"/>
        <v>0</v>
      </c>
      <c r="DK279" s="181">
        <f t="shared" ca="1" si="357"/>
        <v>0</v>
      </c>
      <c r="DL279" s="181">
        <f t="shared" ca="1" si="357"/>
        <v>0</v>
      </c>
      <c r="DM279" s="181">
        <f t="shared" ca="1" si="357"/>
        <v>0</v>
      </c>
      <c r="DN279" s="181">
        <f t="shared" ca="1" si="357"/>
        <v>0</v>
      </c>
      <c r="DO279" s="181">
        <f t="shared" ca="1" si="357"/>
        <v>0</v>
      </c>
      <c r="DP279" s="181">
        <f t="shared" ca="1" si="357"/>
        <v>0</v>
      </c>
      <c r="DQ279" s="181">
        <f t="shared" ca="1" si="357"/>
        <v>0</v>
      </c>
      <c r="DR279" s="181">
        <f t="shared" ca="1" si="357"/>
        <v>0</v>
      </c>
      <c r="DS279" s="181">
        <f t="shared" ca="1" si="357"/>
        <v>0</v>
      </c>
      <c r="DT279" s="181">
        <f t="shared" ca="1" si="357"/>
        <v>0</v>
      </c>
      <c r="DU279" s="181">
        <f t="shared" ca="1" si="357"/>
        <v>0</v>
      </c>
    </row>
    <row r="280" spans="3:125" outlineLevel="1" x14ac:dyDescent="0.3">
      <c r="D280" s="141" t="s">
        <v>430</v>
      </c>
      <c r="E280" s="127" t="s">
        <v>792</v>
      </c>
      <c r="F280" s="175">
        <f>F236</f>
        <v>1.3</v>
      </c>
      <c r="G280" s="202">
        <f ca="1">NPV(AR287,AS280:DU280)</f>
        <v>0</v>
      </c>
      <c r="I280" s="55"/>
      <c r="K280" s="181">
        <f t="shared" ref="K280:AP280" ca="1" si="358">K279/$F$280*K234</f>
        <v>0</v>
      </c>
      <c r="L280" s="181">
        <f t="shared" ca="1" si="358"/>
        <v>0</v>
      </c>
      <c r="M280" s="181">
        <f t="shared" ca="1" si="358"/>
        <v>0</v>
      </c>
      <c r="N280" s="181">
        <f t="shared" ca="1" si="358"/>
        <v>0</v>
      </c>
      <c r="O280" s="181">
        <f t="shared" ca="1" si="358"/>
        <v>0</v>
      </c>
      <c r="P280" s="181">
        <f t="shared" ca="1" si="358"/>
        <v>0</v>
      </c>
      <c r="Q280" s="181">
        <f t="shared" ca="1" si="358"/>
        <v>0</v>
      </c>
      <c r="R280" s="181">
        <f t="shared" ca="1" si="358"/>
        <v>0</v>
      </c>
      <c r="S280" s="181">
        <f t="shared" ca="1" si="358"/>
        <v>0</v>
      </c>
      <c r="T280" s="181">
        <f t="shared" ca="1" si="358"/>
        <v>0</v>
      </c>
      <c r="U280" s="181">
        <f t="shared" ca="1" si="358"/>
        <v>0</v>
      </c>
      <c r="V280" s="181">
        <f t="shared" ca="1" si="358"/>
        <v>0</v>
      </c>
      <c r="W280" s="181">
        <f t="shared" ca="1" si="358"/>
        <v>0</v>
      </c>
      <c r="X280" s="181">
        <f t="shared" ca="1" si="358"/>
        <v>0</v>
      </c>
      <c r="Y280" s="181">
        <f t="shared" ca="1" si="358"/>
        <v>0</v>
      </c>
      <c r="Z280" s="181">
        <f t="shared" ca="1" si="358"/>
        <v>0</v>
      </c>
      <c r="AA280" s="181">
        <f t="shared" ca="1" si="358"/>
        <v>0</v>
      </c>
      <c r="AB280" s="181">
        <f t="shared" ca="1" si="358"/>
        <v>0</v>
      </c>
      <c r="AC280" s="181">
        <f t="shared" ca="1" si="358"/>
        <v>0</v>
      </c>
      <c r="AD280" s="181">
        <f t="shared" ca="1" si="358"/>
        <v>0</v>
      </c>
      <c r="AE280" s="181">
        <f t="shared" ca="1" si="358"/>
        <v>0</v>
      </c>
      <c r="AF280" s="181">
        <f t="shared" ca="1" si="358"/>
        <v>0</v>
      </c>
      <c r="AG280" s="181">
        <f t="shared" ca="1" si="358"/>
        <v>0</v>
      </c>
      <c r="AH280" s="181">
        <f t="shared" ca="1" si="358"/>
        <v>0</v>
      </c>
      <c r="AI280" s="181">
        <f t="shared" ca="1" si="358"/>
        <v>0</v>
      </c>
      <c r="AJ280" s="181">
        <f t="shared" ca="1" si="358"/>
        <v>0</v>
      </c>
      <c r="AK280" s="181">
        <f t="shared" ca="1" si="358"/>
        <v>0</v>
      </c>
      <c r="AL280" s="181">
        <f t="shared" ca="1" si="358"/>
        <v>0</v>
      </c>
      <c r="AM280" s="181">
        <f t="shared" ca="1" si="358"/>
        <v>0</v>
      </c>
      <c r="AN280" s="181">
        <f t="shared" ca="1" si="358"/>
        <v>0</v>
      </c>
      <c r="AO280" s="181">
        <f t="shared" ca="1" si="358"/>
        <v>0</v>
      </c>
      <c r="AP280" s="181">
        <f t="shared" ca="1" si="358"/>
        <v>0</v>
      </c>
      <c r="AQ280" s="181">
        <f t="shared" ref="AQ280:BV280" ca="1" si="359">AQ279/$F$280*AQ234</f>
        <v>0</v>
      </c>
      <c r="AR280" s="181">
        <f t="shared" ca="1" si="359"/>
        <v>0</v>
      </c>
      <c r="AS280" s="181">
        <f t="shared" ca="1" si="359"/>
        <v>0</v>
      </c>
      <c r="AT280" s="181">
        <f t="shared" ca="1" si="359"/>
        <v>0</v>
      </c>
      <c r="AU280" s="181">
        <f t="shared" ca="1" si="359"/>
        <v>0</v>
      </c>
      <c r="AV280" s="181">
        <f t="shared" ca="1" si="359"/>
        <v>0</v>
      </c>
      <c r="AW280" s="181">
        <f t="shared" ca="1" si="359"/>
        <v>0</v>
      </c>
      <c r="AX280" s="181">
        <f t="shared" ca="1" si="359"/>
        <v>0</v>
      </c>
      <c r="AY280" s="198">
        <f t="shared" ca="1" si="359"/>
        <v>0</v>
      </c>
      <c r="AZ280" s="181">
        <f t="shared" ca="1" si="359"/>
        <v>0</v>
      </c>
      <c r="BA280" s="181">
        <f t="shared" ca="1" si="359"/>
        <v>0</v>
      </c>
      <c r="BB280" s="181">
        <f t="shared" ca="1" si="359"/>
        <v>0</v>
      </c>
      <c r="BC280" s="181">
        <f t="shared" ca="1" si="359"/>
        <v>0</v>
      </c>
      <c r="BD280" s="181">
        <f t="shared" ca="1" si="359"/>
        <v>0</v>
      </c>
      <c r="BE280" s="181">
        <f t="shared" ca="1" si="359"/>
        <v>0</v>
      </c>
      <c r="BF280" s="181">
        <f t="shared" ca="1" si="359"/>
        <v>0</v>
      </c>
      <c r="BG280" s="181">
        <f t="shared" ca="1" si="359"/>
        <v>0</v>
      </c>
      <c r="BH280" s="181">
        <f t="shared" ca="1" si="359"/>
        <v>0</v>
      </c>
      <c r="BI280" s="181">
        <f t="shared" ca="1" si="359"/>
        <v>0</v>
      </c>
      <c r="BJ280" s="181">
        <f t="shared" ca="1" si="359"/>
        <v>0</v>
      </c>
      <c r="BK280" s="181">
        <f t="shared" ca="1" si="359"/>
        <v>0</v>
      </c>
      <c r="BL280" s="181">
        <f t="shared" ca="1" si="359"/>
        <v>0</v>
      </c>
      <c r="BM280" s="181">
        <f t="shared" ca="1" si="359"/>
        <v>0</v>
      </c>
      <c r="BN280" s="181">
        <f t="shared" ca="1" si="359"/>
        <v>0</v>
      </c>
      <c r="BO280" s="181">
        <f t="shared" ca="1" si="359"/>
        <v>0</v>
      </c>
      <c r="BP280" s="181">
        <f t="shared" ca="1" si="359"/>
        <v>0</v>
      </c>
      <c r="BQ280" s="181">
        <f t="shared" ca="1" si="359"/>
        <v>0</v>
      </c>
      <c r="BR280" s="181">
        <f t="shared" ca="1" si="359"/>
        <v>0</v>
      </c>
      <c r="BS280" s="181">
        <f t="shared" ca="1" si="359"/>
        <v>0</v>
      </c>
      <c r="BT280" s="181">
        <f t="shared" ca="1" si="359"/>
        <v>0</v>
      </c>
      <c r="BU280" s="181">
        <f t="shared" ca="1" si="359"/>
        <v>0</v>
      </c>
      <c r="BV280" s="181">
        <f t="shared" ca="1" si="359"/>
        <v>0</v>
      </c>
      <c r="BW280" s="181">
        <f t="shared" ref="BW280:DB280" ca="1" si="360">BW279/$F$280*BW234</f>
        <v>0</v>
      </c>
      <c r="BX280" s="181">
        <f t="shared" ca="1" si="360"/>
        <v>0</v>
      </c>
      <c r="BY280" s="181">
        <f t="shared" ca="1" si="360"/>
        <v>0</v>
      </c>
      <c r="BZ280" s="181">
        <f t="shared" ca="1" si="360"/>
        <v>0</v>
      </c>
      <c r="CA280" s="181">
        <f t="shared" ca="1" si="360"/>
        <v>0</v>
      </c>
      <c r="CB280" s="181">
        <f t="shared" ca="1" si="360"/>
        <v>0</v>
      </c>
      <c r="CC280" s="181">
        <f t="shared" ca="1" si="360"/>
        <v>0</v>
      </c>
      <c r="CD280" s="181">
        <f t="shared" ca="1" si="360"/>
        <v>0</v>
      </c>
      <c r="CE280" s="181">
        <f t="shared" ca="1" si="360"/>
        <v>0</v>
      </c>
      <c r="CF280" s="181">
        <f t="shared" ca="1" si="360"/>
        <v>0</v>
      </c>
      <c r="CG280" s="181">
        <f t="shared" ca="1" si="360"/>
        <v>0</v>
      </c>
      <c r="CH280" s="181">
        <f t="shared" ca="1" si="360"/>
        <v>0</v>
      </c>
      <c r="CI280" s="181">
        <f t="shared" ca="1" si="360"/>
        <v>0</v>
      </c>
      <c r="CJ280" s="181">
        <f t="shared" ca="1" si="360"/>
        <v>0</v>
      </c>
      <c r="CK280" s="181">
        <f t="shared" ca="1" si="360"/>
        <v>0</v>
      </c>
      <c r="CL280" s="181">
        <f t="shared" ca="1" si="360"/>
        <v>0</v>
      </c>
      <c r="CM280" s="181">
        <f t="shared" ca="1" si="360"/>
        <v>0</v>
      </c>
      <c r="CN280" s="181">
        <f t="shared" ca="1" si="360"/>
        <v>0</v>
      </c>
      <c r="CO280" s="181">
        <f t="shared" ca="1" si="360"/>
        <v>0</v>
      </c>
      <c r="CP280" s="181">
        <f t="shared" ca="1" si="360"/>
        <v>0</v>
      </c>
      <c r="CQ280" s="181">
        <f t="shared" ca="1" si="360"/>
        <v>0</v>
      </c>
      <c r="CR280" s="181">
        <f t="shared" ca="1" si="360"/>
        <v>0</v>
      </c>
      <c r="CS280" s="181">
        <f t="shared" ca="1" si="360"/>
        <v>0</v>
      </c>
      <c r="CT280" s="181">
        <f t="shared" ca="1" si="360"/>
        <v>0</v>
      </c>
      <c r="CU280" s="181">
        <f t="shared" ca="1" si="360"/>
        <v>0</v>
      </c>
      <c r="CV280" s="181">
        <f t="shared" ca="1" si="360"/>
        <v>0</v>
      </c>
      <c r="CW280" s="181">
        <f t="shared" ca="1" si="360"/>
        <v>0</v>
      </c>
      <c r="CX280" s="181">
        <f t="shared" ca="1" si="360"/>
        <v>0</v>
      </c>
      <c r="CY280" s="181">
        <f t="shared" ca="1" si="360"/>
        <v>0</v>
      </c>
      <c r="CZ280" s="181">
        <f t="shared" ca="1" si="360"/>
        <v>0</v>
      </c>
      <c r="DA280" s="181">
        <f t="shared" ca="1" si="360"/>
        <v>0</v>
      </c>
      <c r="DB280" s="181">
        <f t="shared" ca="1" si="360"/>
        <v>0</v>
      </c>
      <c r="DC280" s="181">
        <f t="shared" ref="DC280:DU280" ca="1" si="361">DC279/$F$280*DC234</f>
        <v>0</v>
      </c>
      <c r="DD280" s="181">
        <f t="shared" ca="1" si="361"/>
        <v>0</v>
      </c>
      <c r="DE280" s="181">
        <f t="shared" ca="1" si="361"/>
        <v>0</v>
      </c>
      <c r="DF280" s="181">
        <f t="shared" ca="1" si="361"/>
        <v>0</v>
      </c>
      <c r="DG280" s="181">
        <f t="shared" ca="1" si="361"/>
        <v>0</v>
      </c>
      <c r="DH280" s="181">
        <f t="shared" ca="1" si="361"/>
        <v>0</v>
      </c>
      <c r="DI280" s="181">
        <f t="shared" ca="1" si="361"/>
        <v>0</v>
      </c>
      <c r="DJ280" s="181">
        <f t="shared" ca="1" si="361"/>
        <v>0</v>
      </c>
      <c r="DK280" s="181">
        <f t="shared" ca="1" si="361"/>
        <v>0</v>
      </c>
      <c r="DL280" s="181">
        <f t="shared" ca="1" si="361"/>
        <v>0</v>
      </c>
      <c r="DM280" s="181">
        <f t="shared" ca="1" si="361"/>
        <v>0</v>
      </c>
      <c r="DN280" s="181">
        <f t="shared" ca="1" si="361"/>
        <v>0</v>
      </c>
      <c r="DO280" s="181">
        <f t="shared" ca="1" si="361"/>
        <v>0</v>
      </c>
      <c r="DP280" s="181">
        <f t="shared" ca="1" si="361"/>
        <v>0</v>
      </c>
      <c r="DQ280" s="181">
        <f t="shared" ca="1" si="361"/>
        <v>0</v>
      </c>
      <c r="DR280" s="181">
        <f t="shared" ca="1" si="361"/>
        <v>0</v>
      </c>
      <c r="DS280" s="181">
        <f t="shared" ca="1" si="361"/>
        <v>0</v>
      </c>
      <c r="DT280" s="181">
        <f t="shared" ca="1" si="361"/>
        <v>0</v>
      </c>
      <c r="DU280" s="181">
        <f t="shared" ca="1" si="361"/>
        <v>0</v>
      </c>
    </row>
    <row r="281" spans="3:125" outlineLevel="1" x14ac:dyDescent="0.3">
      <c r="I281" s="55"/>
    </row>
    <row r="282" spans="3:125" outlineLevel="1" x14ac:dyDescent="0.3">
      <c r="D282" s="141" t="s">
        <v>299</v>
      </c>
      <c r="I282" s="55"/>
      <c r="K282" s="181">
        <f>J285</f>
        <v>0</v>
      </c>
      <c r="L282" s="181">
        <f t="shared" ref="L282:BW282" ca="1" si="362">K285</f>
        <v>0</v>
      </c>
      <c r="M282" s="181">
        <f t="shared" ca="1" si="362"/>
        <v>0</v>
      </c>
      <c r="N282" s="181">
        <f t="shared" ca="1" si="362"/>
        <v>0</v>
      </c>
      <c r="O282" s="181">
        <f t="shared" ca="1" si="362"/>
        <v>0</v>
      </c>
      <c r="P282" s="181">
        <f t="shared" ca="1" si="362"/>
        <v>0</v>
      </c>
      <c r="Q282" s="181">
        <f t="shared" ca="1" si="362"/>
        <v>0</v>
      </c>
      <c r="R282" s="181">
        <f t="shared" ca="1" si="362"/>
        <v>0</v>
      </c>
      <c r="S282" s="181">
        <f t="shared" ca="1" si="362"/>
        <v>0</v>
      </c>
      <c r="T282" s="181">
        <f t="shared" ca="1" si="362"/>
        <v>0</v>
      </c>
      <c r="U282" s="181">
        <f t="shared" ca="1" si="362"/>
        <v>0</v>
      </c>
      <c r="V282" s="181">
        <f t="shared" ca="1" si="362"/>
        <v>0</v>
      </c>
      <c r="W282" s="181">
        <f t="shared" ca="1" si="362"/>
        <v>0</v>
      </c>
      <c r="X282" s="181">
        <f t="shared" ca="1" si="362"/>
        <v>0</v>
      </c>
      <c r="Y282" s="181">
        <f t="shared" ca="1" si="362"/>
        <v>0</v>
      </c>
      <c r="Z282" s="181">
        <f t="shared" ca="1" si="362"/>
        <v>0</v>
      </c>
      <c r="AA282" s="181">
        <f t="shared" ca="1" si="362"/>
        <v>0</v>
      </c>
      <c r="AB282" s="181">
        <f t="shared" ca="1" si="362"/>
        <v>0</v>
      </c>
      <c r="AC282" s="181">
        <f t="shared" ca="1" si="362"/>
        <v>0</v>
      </c>
      <c r="AD282" s="181">
        <f t="shared" ca="1" si="362"/>
        <v>0</v>
      </c>
      <c r="AE282" s="181">
        <f t="shared" ca="1" si="362"/>
        <v>0</v>
      </c>
      <c r="AF282" s="181">
        <f t="shared" ca="1" si="362"/>
        <v>0</v>
      </c>
      <c r="AG282" s="181">
        <f t="shared" ca="1" si="362"/>
        <v>0</v>
      </c>
      <c r="AH282" s="181">
        <f t="shared" ca="1" si="362"/>
        <v>0</v>
      </c>
      <c r="AI282" s="181">
        <f t="shared" ca="1" si="362"/>
        <v>0</v>
      </c>
      <c r="AJ282" s="181">
        <f t="shared" ca="1" si="362"/>
        <v>0</v>
      </c>
      <c r="AK282" s="181">
        <f t="shared" ca="1" si="362"/>
        <v>0</v>
      </c>
      <c r="AL282" s="181">
        <f t="shared" ca="1" si="362"/>
        <v>0</v>
      </c>
      <c r="AM282" s="181">
        <f t="shared" ca="1" si="362"/>
        <v>0</v>
      </c>
      <c r="AN282" s="181">
        <f t="shared" ca="1" si="362"/>
        <v>0</v>
      </c>
      <c r="AO282" s="181">
        <f t="shared" ca="1" si="362"/>
        <v>0</v>
      </c>
      <c r="AP282" s="181">
        <f t="shared" ca="1" si="362"/>
        <v>0</v>
      </c>
      <c r="AQ282" s="181">
        <f t="shared" ca="1" si="362"/>
        <v>0</v>
      </c>
      <c r="AR282" s="181">
        <f t="shared" ca="1" si="362"/>
        <v>0</v>
      </c>
      <c r="AS282" s="181">
        <f t="shared" ca="1" si="362"/>
        <v>0</v>
      </c>
      <c r="AT282" s="181">
        <f t="shared" ca="1" si="362"/>
        <v>0</v>
      </c>
      <c r="AU282" s="181">
        <f t="shared" ca="1" si="362"/>
        <v>0</v>
      </c>
      <c r="AV282" s="181">
        <f t="shared" ca="1" si="362"/>
        <v>0</v>
      </c>
      <c r="AW282" s="181">
        <f t="shared" ca="1" si="362"/>
        <v>0</v>
      </c>
      <c r="AX282" s="181">
        <f t="shared" ca="1" si="362"/>
        <v>0</v>
      </c>
      <c r="AY282" s="198">
        <f t="shared" ca="1" si="362"/>
        <v>0</v>
      </c>
      <c r="AZ282" s="181">
        <f t="shared" ca="1" si="362"/>
        <v>0</v>
      </c>
      <c r="BA282" s="181">
        <f t="shared" ca="1" si="362"/>
        <v>0</v>
      </c>
      <c r="BB282" s="181">
        <f t="shared" ca="1" si="362"/>
        <v>0</v>
      </c>
      <c r="BC282" s="181">
        <f t="shared" ca="1" si="362"/>
        <v>0</v>
      </c>
      <c r="BD282" s="181">
        <f t="shared" ca="1" si="362"/>
        <v>0</v>
      </c>
      <c r="BE282" s="181">
        <f t="shared" ca="1" si="362"/>
        <v>0</v>
      </c>
      <c r="BF282" s="181">
        <f t="shared" ca="1" si="362"/>
        <v>0</v>
      </c>
      <c r="BG282" s="181">
        <f t="shared" ca="1" si="362"/>
        <v>0</v>
      </c>
      <c r="BH282" s="181">
        <f t="shared" ca="1" si="362"/>
        <v>0</v>
      </c>
      <c r="BI282" s="181">
        <f t="shared" ca="1" si="362"/>
        <v>0</v>
      </c>
      <c r="BJ282" s="181">
        <f t="shared" ca="1" si="362"/>
        <v>0</v>
      </c>
      <c r="BK282" s="181">
        <f t="shared" ca="1" si="362"/>
        <v>0</v>
      </c>
      <c r="BL282" s="181">
        <f t="shared" ca="1" si="362"/>
        <v>0</v>
      </c>
      <c r="BM282" s="181">
        <f t="shared" ca="1" si="362"/>
        <v>0</v>
      </c>
      <c r="BN282" s="181">
        <f t="shared" ca="1" si="362"/>
        <v>0</v>
      </c>
      <c r="BO282" s="181">
        <f t="shared" ca="1" si="362"/>
        <v>0</v>
      </c>
      <c r="BP282" s="181">
        <f t="shared" ca="1" si="362"/>
        <v>0</v>
      </c>
      <c r="BQ282" s="181">
        <f t="shared" ca="1" si="362"/>
        <v>0</v>
      </c>
      <c r="BR282" s="181">
        <f t="shared" ca="1" si="362"/>
        <v>0</v>
      </c>
      <c r="BS282" s="181">
        <f t="shared" ca="1" si="362"/>
        <v>0</v>
      </c>
      <c r="BT282" s="181">
        <f t="shared" ca="1" si="362"/>
        <v>0</v>
      </c>
      <c r="BU282" s="181">
        <f t="shared" ca="1" si="362"/>
        <v>0</v>
      </c>
      <c r="BV282" s="181">
        <f t="shared" ca="1" si="362"/>
        <v>0</v>
      </c>
      <c r="BW282" s="181">
        <f t="shared" ca="1" si="362"/>
        <v>0</v>
      </c>
      <c r="BX282" s="181">
        <f t="shared" ref="BX282:DT282" ca="1" si="363">BW285</f>
        <v>0</v>
      </c>
      <c r="BY282" s="181">
        <f t="shared" ca="1" si="363"/>
        <v>0</v>
      </c>
      <c r="BZ282" s="181">
        <f t="shared" ca="1" si="363"/>
        <v>0</v>
      </c>
      <c r="CA282" s="181">
        <f t="shared" ca="1" si="363"/>
        <v>0</v>
      </c>
      <c r="CB282" s="181">
        <f t="shared" ca="1" si="363"/>
        <v>0</v>
      </c>
      <c r="CC282" s="181">
        <f t="shared" ca="1" si="363"/>
        <v>0</v>
      </c>
      <c r="CD282" s="181">
        <f t="shared" ca="1" si="363"/>
        <v>0</v>
      </c>
      <c r="CE282" s="181">
        <f t="shared" ca="1" si="363"/>
        <v>0</v>
      </c>
      <c r="CF282" s="181">
        <f t="shared" ca="1" si="363"/>
        <v>0</v>
      </c>
      <c r="CG282" s="181">
        <f t="shared" ca="1" si="363"/>
        <v>0</v>
      </c>
      <c r="CH282" s="181">
        <f t="shared" ca="1" si="363"/>
        <v>0</v>
      </c>
      <c r="CI282" s="181">
        <f t="shared" ca="1" si="363"/>
        <v>0</v>
      </c>
      <c r="CJ282" s="181">
        <f t="shared" ca="1" si="363"/>
        <v>0</v>
      </c>
      <c r="CK282" s="181">
        <f t="shared" ca="1" si="363"/>
        <v>0</v>
      </c>
      <c r="CL282" s="181">
        <f t="shared" ca="1" si="363"/>
        <v>0</v>
      </c>
      <c r="CM282" s="181">
        <f t="shared" ca="1" si="363"/>
        <v>0</v>
      </c>
      <c r="CN282" s="181">
        <f t="shared" ca="1" si="363"/>
        <v>0</v>
      </c>
      <c r="CO282" s="181">
        <f t="shared" ca="1" si="363"/>
        <v>0</v>
      </c>
      <c r="CP282" s="181">
        <f t="shared" ca="1" si="363"/>
        <v>0</v>
      </c>
      <c r="CQ282" s="181">
        <f t="shared" ca="1" si="363"/>
        <v>0</v>
      </c>
      <c r="CR282" s="181">
        <f t="shared" ca="1" si="363"/>
        <v>0</v>
      </c>
      <c r="CS282" s="181">
        <f t="shared" ca="1" si="363"/>
        <v>0</v>
      </c>
      <c r="CT282" s="181">
        <f t="shared" ca="1" si="363"/>
        <v>0</v>
      </c>
      <c r="CU282" s="181">
        <f t="shared" ca="1" si="363"/>
        <v>0</v>
      </c>
      <c r="CV282" s="181">
        <f t="shared" ca="1" si="363"/>
        <v>0</v>
      </c>
      <c r="CW282" s="181">
        <f t="shared" ca="1" si="363"/>
        <v>0</v>
      </c>
      <c r="CX282" s="181">
        <f t="shared" ca="1" si="363"/>
        <v>0</v>
      </c>
      <c r="CY282" s="181">
        <f t="shared" ca="1" si="363"/>
        <v>0</v>
      </c>
      <c r="CZ282" s="181">
        <f t="shared" ca="1" si="363"/>
        <v>0</v>
      </c>
      <c r="DA282" s="181">
        <f t="shared" ca="1" si="363"/>
        <v>0</v>
      </c>
      <c r="DB282" s="181">
        <f t="shared" ca="1" si="363"/>
        <v>0</v>
      </c>
      <c r="DC282" s="181">
        <f t="shared" ca="1" si="363"/>
        <v>0</v>
      </c>
      <c r="DD282" s="181">
        <f t="shared" ca="1" si="363"/>
        <v>0</v>
      </c>
      <c r="DE282" s="181">
        <f t="shared" ca="1" si="363"/>
        <v>0</v>
      </c>
      <c r="DF282" s="181">
        <f t="shared" ca="1" si="363"/>
        <v>0</v>
      </c>
      <c r="DG282" s="181">
        <f t="shared" ca="1" si="363"/>
        <v>0</v>
      </c>
      <c r="DH282" s="181">
        <f t="shared" ca="1" si="363"/>
        <v>0</v>
      </c>
      <c r="DI282" s="181">
        <f t="shared" ca="1" si="363"/>
        <v>0</v>
      </c>
      <c r="DJ282" s="181">
        <f t="shared" ca="1" si="363"/>
        <v>0</v>
      </c>
      <c r="DK282" s="181">
        <f t="shared" ca="1" si="363"/>
        <v>0</v>
      </c>
      <c r="DL282" s="181">
        <f t="shared" ca="1" si="363"/>
        <v>0</v>
      </c>
      <c r="DM282" s="181">
        <f t="shared" ca="1" si="363"/>
        <v>0</v>
      </c>
      <c r="DN282" s="181">
        <f t="shared" ca="1" si="363"/>
        <v>0</v>
      </c>
      <c r="DO282" s="181">
        <f t="shared" ca="1" si="363"/>
        <v>0</v>
      </c>
      <c r="DP282" s="181">
        <f t="shared" ca="1" si="363"/>
        <v>0</v>
      </c>
      <c r="DQ282" s="181">
        <f t="shared" ca="1" si="363"/>
        <v>0</v>
      </c>
      <c r="DR282" s="181">
        <f t="shared" ca="1" si="363"/>
        <v>0</v>
      </c>
      <c r="DS282" s="181">
        <f t="shared" ca="1" si="363"/>
        <v>0</v>
      </c>
      <c r="DT282" s="181">
        <f t="shared" ca="1" si="363"/>
        <v>0</v>
      </c>
      <c r="DU282" s="181">
        <f ca="1">DT285</f>
        <v>0</v>
      </c>
    </row>
    <row r="283" spans="3:125" outlineLevel="1" x14ac:dyDescent="0.3">
      <c r="D283" s="141" t="s">
        <v>445</v>
      </c>
      <c r="I283" s="55"/>
      <c r="K283" s="181">
        <f t="shared" ref="K283:AP283" si="364">K242</f>
        <v>0</v>
      </c>
      <c r="L283" s="181">
        <f t="shared" si="364"/>
        <v>0</v>
      </c>
      <c r="M283" s="181">
        <f t="shared" si="364"/>
        <v>0</v>
      </c>
      <c r="N283" s="181">
        <f t="shared" si="364"/>
        <v>0</v>
      </c>
      <c r="O283" s="181">
        <f t="shared" si="364"/>
        <v>0</v>
      </c>
      <c r="P283" s="181">
        <f t="shared" si="364"/>
        <v>0</v>
      </c>
      <c r="Q283" s="181">
        <f t="shared" si="364"/>
        <v>0</v>
      </c>
      <c r="R283" s="181">
        <f t="shared" si="364"/>
        <v>0</v>
      </c>
      <c r="S283" s="181">
        <f t="shared" si="364"/>
        <v>0</v>
      </c>
      <c r="T283" s="181">
        <f t="shared" si="364"/>
        <v>0</v>
      </c>
      <c r="U283" s="181">
        <f t="shared" si="364"/>
        <v>0</v>
      </c>
      <c r="V283" s="181">
        <f t="shared" si="364"/>
        <v>0</v>
      </c>
      <c r="W283" s="181">
        <f t="shared" si="364"/>
        <v>0</v>
      </c>
      <c r="X283" s="181">
        <f t="shared" si="364"/>
        <v>0</v>
      </c>
      <c r="Y283" s="181">
        <f t="shared" si="364"/>
        <v>0</v>
      </c>
      <c r="Z283" s="181">
        <f t="shared" si="364"/>
        <v>0</v>
      </c>
      <c r="AA283" s="181">
        <f t="shared" si="364"/>
        <v>0</v>
      </c>
      <c r="AB283" s="181">
        <f t="shared" si="364"/>
        <v>0</v>
      </c>
      <c r="AC283" s="181">
        <f t="shared" si="364"/>
        <v>0</v>
      </c>
      <c r="AD283" s="181">
        <f t="shared" si="364"/>
        <v>0</v>
      </c>
      <c r="AE283" s="181">
        <f t="shared" si="364"/>
        <v>0</v>
      </c>
      <c r="AF283" s="181">
        <f t="shared" si="364"/>
        <v>0</v>
      </c>
      <c r="AG283" s="181">
        <f t="shared" si="364"/>
        <v>0</v>
      </c>
      <c r="AH283" s="181">
        <f t="shared" si="364"/>
        <v>0</v>
      </c>
      <c r="AI283" s="181">
        <f t="shared" si="364"/>
        <v>0</v>
      </c>
      <c r="AJ283" s="181">
        <f t="shared" si="364"/>
        <v>0</v>
      </c>
      <c r="AK283" s="181">
        <f t="shared" si="364"/>
        <v>0</v>
      </c>
      <c r="AL283" s="181">
        <f t="shared" si="364"/>
        <v>0</v>
      </c>
      <c r="AM283" s="181">
        <f t="shared" si="364"/>
        <v>0</v>
      </c>
      <c r="AN283" s="181">
        <f t="shared" si="364"/>
        <v>0</v>
      </c>
      <c r="AO283" s="181">
        <f t="shared" si="364"/>
        <v>0</v>
      </c>
      <c r="AP283" s="181">
        <f t="shared" si="364"/>
        <v>0</v>
      </c>
      <c r="AQ283" s="181">
        <f t="shared" ref="AQ283:BV283" si="365">AQ242</f>
        <v>0</v>
      </c>
      <c r="AR283" s="181">
        <f t="shared" si="365"/>
        <v>0</v>
      </c>
      <c r="AS283" s="181">
        <f t="shared" si="365"/>
        <v>0</v>
      </c>
      <c r="AT283" s="181">
        <f t="shared" si="365"/>
        <v>0</v>
      </c>
      <c r="AU283" s="181">
        <f t="shared" si="365"/>
        <v>0</v>
      </c>
      <c r="AV283" s="181">
        <f t="shared" si="365"/>
        <v>0</v>
      </c>
      <c r="AW283" s="181">
        <f t="shared" si="365"/>
        <v>0</v>
      </c>
      <c r="AX283" s="181">
        <f t="shared" si="365"/>
        <v>0</v>
      </c>
      <c r="AY283" s="198">
        <f t="shared" si="365"/>
        <v>0</v>
      </c>
      <c r="AZ283" s="181">
        <f t="shared" si="365"/>
        <v>0</v>
      </c>
      <c r="BA283" s="181">
        <f t="shared" si="365"/>
        <v>0</v>
      </c>
      <c r="BB283" s="181">
        <f t="shared" si="365"/>
        <v>0</v>
      </c>
      <c r="BC283" s="181">
        <f t="shared" si="365"/>
        <v>0</v>
      </c>
      <c r="BD283" s="181">
        <f t="shared" si="365"/>
        <v>0</v>
      </c>
      <c r="BE283" s="181">
        <f t="shared" si="365"/>
        <v>0</v>
      </c>
      <c r="BF283" s="181">
        <f t="shared" si="365"/>
        <v>0</v>
      </c>
      <c r="BG283" s="181">
        <f t="shared" si="365"/>
        <v>0</v>
      </c>
      <c r="BH283" s="181">
        <f t="shared" si="365"/>
        <v>0</v>
      </c>
      <c r="BI283" s="181">
        <f t="shared" si="365"/>
        <v>0</v>
      </c>
      <c r="BJ283" s="181">
        <f t="shared" si="365"/>
        <v>0</v>
      </c>
      <c r="BK283" s="181">
        <f t="shared" si="365"/>
        <v>0</v>
      </c>
      <c r="BL283" s="181">
        <f t="shared" si="365"/>
        <v>0</v>
      </c>
      <c r="BM283" s="181">
        <f t="shared" si="365"/>
        <v>0</v>
      </c>
      <c r="BN283" s="181">
        <f t="shared" si="365"/>
        <v>0</v>
      </c>
      <c r="BO283" s="181">
        <f t="shared" si="365"/>
        <v>0</v>
      </c>
      <c r="BP283" s="181">
        <f t="shared" si="365"/>
        <v>0</v>
      </c>
      <c r="BQ283" s="181">
        <f t="shared" si="365"/>
        <v>0</v>
      </c>
      <c r="BR283" s="181">
        <f t="shared" si="365"/>
        <v>0</v>
      </c>
      <c r="BS283" s="181">
        <f t="shared" si="365"/>
        <v>0</v>
      </c>
      <c r="BT283" s="181">
        <f t="shared" si="365"/>
        <v>0</v>
      </c>
      <c r="BU283" s="181">
        <f t="shared" si="365"/>
        <v>0</v>
      </c>
      <c r="BV283" s="181">
        <f t="shared" si="365"/>
        <v>0</v>
      </c>
      <c r="BW283" s="181">
        <f t="shared" ref="BW283:DB283" si="366">BW242</f>
        <v>0</v>
      </c>
      <c r="BX283" s="181">
        <f t="shared" si="366"/>
        <v>0</v>
      </c>
      <c r="BY283" s="181">
        <f t="shared" si="366"/>
        <v>0</v>
      </c>
      <c r="BZ283" s="181">
        <f t="shared" si="366"/>
        <v>0</v>
      </c>
      <c r="CA283" s="181">
        <f t="shared" si="366"/>
        <v>0</v>
      </c>
      <c r="CB283" s="181">
        <f t="shared" si="366"/>
        <v>0</v>
      </c>
      <c r="CC283" s="181">
        <f t="shared" si="366"/>
        <v>0</v>
      </c>
      <c r="CD283" s="181">
        <f t="shared" si="366"/>
        <v>0</v>
      </c>
      <c r="CE283" s="181">
        <f t="shared" si="366"/>
        <v>0</v>
      </c>
      <c r="CF283" s="181">
        <f t="shared" si="366"/>
        <v>0</v>
      </c>
      <c r="CG283" s="181">
        <f t="shared" si="366"/>
        <v>0</v>
      </c>
      <c r="CH283" s="181">
        <f t="shared" si="366"/>
        <v>0</v>
      </c>
      <c r="CI283" s="181">
        <f t="shared" si="366"/>
        <v>0</v>
      </c>
      <c r="CJ283" s="181">
        <f t="shared" si="366"/>
        <v>0</v>
      </c>
      <c r="CK283" s="181">
        <f t="shared" si="366"/>
        <v>0</v>
      </c>
      <c r="CL283" s="181">
        <f t="shared" si="366"/>
        <v>0</v>
      </c>
      <c r="CM283" s="181">
        <f t="shared" si="366"/>
        <v>0</v>
      </c>
      <c r="CN283" s="181">
        <f t="shared" si="366"/>
        <v>0</v>
      </c>
      <c r="CO283" s="181">
        <f t="shared" si="366"/>
        <v>0</v>
      </c>
      <c r="CP283" s="181">
        <f t="shared" si="366"/>
        <v>0</v>
      </c>
      <c r="CQ283" s="181">
        <f t="shared" si="366"/>
        <v>0</v>
      </c>
      <c r="CR283" s="181">
        <f t="shared" si="366"/>
        <v>0</v>
      </c>
      <c r="CS283" s="181">
        <f t="shared" si="366"/>
        <v>0</v>
      </c>
      <c r="CT283" s="181">
        <f t="shared" si="366"/>
        <v>0</v>
      </c>
      <c r="CU283" s="181">
        <f t="shared" si="366"/>
        <v>0</v>
      </c>
      <c r="CV283" s="181">
        <f t="shared" si="366"/>
        <v>0</v>
      </c>
      <c r="CW283" s="181">
        <f t="shared" si="366"/>
        <v>0</v>
      </c>
      <c r="CX283" s="181">
        <f t="shared" si="366"/>
        <v>0</v>
      </c>
      <c r="CY283" s="181">
        <f t="shared" si="366"/>
        <v>0</v>
      </c>
      <c r="CZ283" s="181">
        <f t="shared" si="366"/>
        <v>0</v>
      </c>
      <c r="DA283" s="181">
        <f t="shared" si="366"/>
        <v>0</v>
      </c>
      <c r="DB283" s="181">
        <f t="shared" si="366"/>
        <v>0</v>
      </c>
      <c r="DC283" s="181">
        <f t="shared" ref="DC283:DU283" si="367">DC242</f>
        <v>0</v>
      </c>
      <c r="DD283" s="181">
        <f t="shared" si="367"/>
        <v>0</v>
      </c>
      <c r="DE283" s="181">
        <f t="shared" si="367"/>
        <v>0</v>
      </c>
      <c r="DF283" s="181">
        <f t="shared" si="367"/>
        <v>0</v>
      </c>
      <c r="DG283" s="181">
        <f t="shared" si="367"/>
        <v>0</v>
      </c>
      <c r="DH283" s="181">
        <f t="shared" si="367"/>
        <v>0</v>
      </c>
      <c r="DI283" s="181">
        <f t="shared" si="367"/>
        <v>0</v>
      </c>
      <c r="DJ283" s="181">
        <f t="shared" si="367"/>
        <v>0</v>
      </c>
      <c r="DK283" s="181">
        <f t="shared" si="367"/>
        <v>0</v>
      </c>
      <c r="DL283" s="181">
        <f t="shared" si="367"/>
        <v>0</v>
      </c>
      <c r="DM283" s="181">
        <f t="shared" si="367"/>
        <v>0</v>
      </c>
      <c r="DN283" s="181">
        <f t="shared" si="367"/>
        <v>0</v>
      </c>
      <c r="DO283" s="181">
        <f t="shared" si="367"/>
        <v>0</v>
      </c>
      <c r="DP283" s="181">
        <f t="shared" si="367"/>
        <v>0</v>
      </c>
      <c r="DQ283" s="181">
        <f t="shared" si="367"/>
        <v>0</v>
      </c>
      <c r="DR283" s="181">
        <f t="shared" si="367"/>
        <v>0</v>
      </c>
      <c r="DS283" s="181">
        <f t="shared" si="367"/>
        <v>0</v>
      </c>
      <c r="DT283" s="181">
        <f t="shared" si="367"/>
        <v>0</v>
      </c>
      <c r="DU283" s="181">
        <f t="shared" si="367"/>
        <v>0</v>
      </c>
    </row>
    <row r="284" spans="3:125" outlineLevel="1" x14ac:dyDescent="0.3">
      <c r="D284" s="141" t="s">
        <v>446</v>
      </c>
      <c r="I284" s="55"/>
      <c r="K284" s="181">
        <f ca="1">K280-K288</f>
        <v>0</v>
      </c>
      <c r="L284" s="181">
        <f t="shared" ref="L284:BW284" ca="1" si="368">L280-L288</f>
        <v>0</v>
      </c>
      <c r="M284" s="181">
        <f t="shared" ca="1" si="368"/>
        <v>0</v>
      </c>
      <c r="N284" s="181">
        <f t="shared" ca="1" si="368"/>
        <v>0</v>
      </c>
      <c r="O284" s="181">
        <f t="shared" ca="1" si="368"/>
        <v>0</v>
      </c>
      <c r="P284" s="181">
        <f t="shared" ca="1" si="368"/>
        <v>0</v>
      </c>
      <c r="Q284" s="181">
        <f t="shared" ca="1" si="368"/>
        <v>0</v>
      </c>
      <c r="R284" s="181">
        <f t="shared" ca="1" si="368"/>
        <v>0</v>
      </c>
      <c r="S284" s="181">
        <f t="shared" ca="1" si="368"/>
        <v>0</v>
      </c>
      <c r="T284" s="181">
        <f t="shared" ca="1" si="368"/>
        <v>0</v>
      </c>
      <c r="U284" s="181">
        <f t="shared" ca="1" si="368"/>
        <v>0</v>
      </c>
      <c r="V284" s="181">
        <f t="shared" ca="1" si="368"/>
        <v>0</v>
      </c>
      <c r="W284" s="181">
        <f t="shared" ca="1" si="368"/>
        <v>0</v>
      </c>
      <c r="X284" s="181">
        <f t="shared" ca="1" si="368"/>
        <v>0</v>
      </c>
      <c r="Y284" s="181">
        <f t="shared" ca="1" si="368"/>
        <v>0</v>
      </c>
      <c r="Z284" s="181">
        <f t="shared" ca="1" si="368"/>
        <v>0</v>
      </c>
      <c r="AA284" s="181">
        <f t="shared" ca="1" si="368"/>
        <v>0</v>
      </c>
      <c r="AB284" s="181">
        <f t="shared" ca="1" si="368"/>
        <v>0</v>
      </c>
      <c r="AC284" s="181">
        <f t="shared" ca="1" si="368"/>
        <v>0</v>
      </c>
      <c r="AD284" s="181">
        <f t="shared" ca="1" si="368"/>
        <v>0</v>
      </c>
      <c r="AE284" s="181">
        <f t="shared" ca="1" si="368"/>
        <v>0</v>
      </c>
      <c r="AF284" s="181">
        <f t="shared" ca="1" si="368"/>
        <v>0</v>
      </c>
      <c r="AG284" s="181">
        <f t="shared" ca="1" si="368"/>
        <v>0</v>
      </c>
      <c r="AH284" s="181">
        <f t="shared" ca="1" si="368"/>
        <v>0</v>
      </c>
      <c r="AI284" s="181">
        <f t="shared" ca="1" si="368"/>
        <v>0</v>
      </c>
      <c r="AJ284" s="181">
        <f t="shared" ca="1" si="368"/>
        <v>0</v>
      </c>
      <c r="AK284" s="181">
        <f t="shared" ca="1" si="368"/>
        <v>0</v>
      </c>
      <c r="AL284" s="181">
        <f t="shared" ca="1" si="368"/>
        <v>0</v>
      </c>
      <c r="AM284" s="181">
        <f t="shared" ca="1" si="368"/>
        <v>0</v>
      </c>
      <c r="AN284" s="181">
        <f t="shared" ca="1" si="368"/>
        <v>0</v>
      </c>
      <c r="AO284" s="181">
        <f t="shared" ca="1" si="368"/>
        <v>0</v>
      </c>
      <c r="AP284" s="181">
        <f t="shared" ca="1" si="368"/>
        <v>0</v>
      </c>
      <c r="AQ284" s="181">
        <f t="shared" ca="1" si="368"/>
        <v>0</v>
      </c>
      <c r="AR284" s="181">
        <f t="shared" ca="1" si="368"/>
        <v>0</v>
      </c>
      <c r="AS284" s="181">
        <f t="shared" ca="1" si="368"/>
        <v>0</v>
      </c>
      <c r="AT284" s="181">
        <f t="shared" ca="1" si="368"/>
        <v>0</v>
      </c>
      <c r="AU284" s="181">
        <f t="shared" ca="1" si="368"/>
        <v>0</v>
      </c>
      <c r="AV284" s="181">
        <f t="shared" ca="1" si="368"/>
        <v>0</v>
      </c>
      <c r="AW284" s="181">
        <f t="shared" ca="1" si="368"/>
        <v>0</v>
      </c>
      <c r="AX284" s="181">
        <f t="shared" ca="1" si="368"/>
        <v>0</v>
      </c>
      <c r="AY284" s="198">
        <f t="shared" ca="1" si="368"/>
        <v>0</v>
      </c>
      <c r="AZ284" s="181">
        <f t="shared" ca="1" si="368"/>
        <v>0</v>
      </c>
      <c r="BA284" s="181">
        <f t="shared" ca="1" si="368"/>
        <v>0</v>
      </c>
      <c r="BB284" s="181">
        <f t="shared" ca="1" si="368"/>
        <v>0</v>
      </c>
      <c r="BC284" s="181">
        <f t="shared" ca="1" si="368"/>
        <v>0</v>
      </c>
      <c r="BD284" s="181">
        <f t="shared" ca="1" si="368"/>
        <v>0</v>
      </c>
      <c r="BE284" s="181">
        <f t="shared" ca="1" si="368"/>
        <v>0</v>
      </c>
      <c r="BF284" s="181">
        <f t="shared" ca="1" si="368"/>
        <v>0</v>
      </c>
      <c r="BG284" s="181">
        <f t="shared" ca="1" si="368"/>
        <v>0</v>
      </c>
      <c r="BH284" s="181">
        <f t="shared" ca="1" si="368"/>
        <v>0</v>
      </c>
      <c r="BI284" s="181">
        <f t="shared" ca="1" si="368"/>
        <v>0</v>
      </c>
      <c r="BJ284" s="181">
        <f t="shared" ca="1" si="368"/>
        <v>0</v>
      </c>
      <c r="BK284" s="181">
        <f t="shared" ca="1" si="368"/>
        <v>0</v>
      </c>
      <c r="BL284" s="181">
        <f t="shared" ca="1" si="368"/>
        <v>0</v>
      </c>
      <c r="BM284" s="181">
        <f t="shared" ca="1" si="368"/>
        <v>0</v>
      </c>
      <c r="BN284" s="181">
        <f t="shared" ca="1" si="368"/>
        <v>0</v>
      </c>
      <c r="BO284" s="181">
        <f t="shared" ca="1" si="368"/>
        <v>0</v>
      </c>
      <c r="BP284" s="181">
        <f t="shared" ca="1" si="368"/>
        <v>0</v>
      </c>
      <c r="BQ284" s="181">
        <f t="shared" ca="1" si="368"/>
        <v>0</v>
      </c>
      <c r="BR284" s="181">
        <f t="shared" ca="1" si="368"/>
        <v>0</v>
      </c>
      <c r="BS284" s="181">
        <f t="shared" ca="1" si="368"/>
        <v>0</v>
      </c>
      <c r="BT284" s="181">
        <f t="shared" ca="1" si="368"/>
        <v>0</v>
      </c>
      <c r="BU284" s="181">
        <f t="shared" ca="1" si="368"/>
        <v>0</v>
      </c>
      <c r="BV284" s="181">
        <f t="shared" ca="1" si="368"/>
        <v>0</v>
      </c>
      <c r="BW284" s="181">
        <f t="shared" ca="1" si="368"/>
        <v>0</v>
      </c>
      <c r="BX284" s="181">
        <f t="shared" ref="BX284:DU284" ca="1" si="369">BX280-BX288</f>
        <v>0</v>
      </c>
      <c r="BY284" s="181">
        <f t="shared" ca="1" si="369"/>
        <v>0</v>
      </c>
      <c r="BZ284" s="181">
        <f t="shared" ca="1" si="369"/>
        <v>0</v>
      </c>
      <c r="CA284" s="181">
        <f t="shared" ca="1" si="369"/>
        <v>0</v>
      </c>
      <c r="CB284" s="181">
        <f t="shared" ca="1" si="369"/>
        <v>0</v>
      </c>
      <c r="CC284" s="181">
        <f t="shared" ca="1" si="369"/>
        <v>0</v>
      </c>
      <c r="CD284" s="181">
        <f t="shared" ca="1" si="369"/>
        <v>0</v>
      </c>
      <c r="CE284" s="181">
        <f t="shared" ca="1" si="369"/>
        <v>0</v>
      </c>
      <c r="CF284" s="181">
        <f t="shared" ca="1" si="369"/>
        <v>0</v>
      </c>
      <c r="CG284" s="181">
        <f t="shared" ca="1" si="369"/>
        <v>0</v>
      </c>
      <c r="CH284" s="181">
        <f t="shared" ca="1" si="369"/>
        <v>0</v>
      </c>
      <c r="CI284" s="181">
        <f t="shared" ca="1" si="369"/>
        <v>0</v>
      </c>
      <c r="CJ284" s="181">
        <f t="shared" ca="1" si="369"/>
        <v>0</v>
      </c>
      <c r="CK284" s="181">
        <f t="shared" ca="1" si="369"/>
        <v>0</v>
      </c>
      <c r="CL284" s="181">
        <f t="shared" ca="1" si="369"/>
        <v>0</v>
      </c>
      <c r="CM284" s="181">
        <f t="shared" ca="1" si="369"/>
        <v>0</v>
      </c>
      <c r="CN284" s="181">
        <f t="shared" ca="1" si="369"/>
        <v>0</v>
      </c>
      <c r="CO284" s="181">
        <f t="shared" ca="1" si="369"/>
        <v>0</v>
      </c>
      <c r="CP284" s="181">
        <f t="shared" ca="1" si="369"/>
        <v>0</v>
      </c>
      <c r="CQ284" s="181">
        <f t="shared" ca="1" si="369"/>
        <v>0</v>
      </c>
      <c r="CR284" s="181">
        <f t="shared" ca="1" si="369"/>
        <v>0</v>
      </c>
      <c r="CS284" s="181">
        <f t="shared" ca="1" si="369"/>
        <v>0</v>
      </c>
      <c r="CT284" s="181">
        <f t="shared" ca="1" si="369"/>
        <v>0</v>
      </c>
      <c r="CU284" s="181">
        <f t="shared" ca="1" si="369"/>
        <v>0</v>
      </c>
      <c r="CV284" s="181">
        <f t="shared" ca="1" si="369"/>
        <v>0</v>
      </c>
      <c r="CW284" s="181">
        <f t="shared" ca="1" si="369"/>
        <v>0</v>
      </c>
      <c r="CX284" s="181">
        <f t="shared" ca="1" si="369"/>
        <v>0</v>
      </c>
      <c r="CY284" s="181">
        <f t="shared" ca="1" si="369"/>
        <v>0</v>
      </c>
      <c r="CZ284" s="181">
        <f t="shared" ca="1" si="369"/>
        <v>0</v>
      </c>
      <c r="DA284" s="181">
        <f t="shared" ca="1" si="369"/>
        <v>0</v>
      </c>
      <c r="DB284" s="181">
        <f t="shared" ca="1" si="369"/>
        <v>0</v>
      </c>
      <c r="DC284" s="181">
        <f t="shared" ca="1" si="369"/>
        <v>0</v>
      </c>
      <c r="DD284" s="181">
        <f t="shared" ca="1" si="369"/>
        <v>0</v>
      </c>
      <c r="DE284" s="181">
        <f t="shared" ca="1" si="369"/>
        <v>0</v>
      </c>
      <c r="DF284" s="181">
        <f t="shared" ca="1" si="369"/>
        <v>0</v>
      </c>
      <c r="DG284" s="181">
        <f t="shared" ca="1" si="369"/>
        <v>0</v>
      </c>
      <c r="DH284" s="181">
        <f t="shared" ca="1" si="369"/>
        <v>0</v>
      </c>
      <c r="DI284" s="181">
        <f t="shared" ca="1" si="369"/>
        <v>0</v>
      </c>
      <c r="DJ284" s="181">
        <f t="shared" ca="1" si="369"/>
        <v>0</v>
      </c>
      <c r="DK284" s="181">
        <f t="shared" ca="1" si="369"/>
        <v>0</v>
      </c>
      <c r="DL284" s="181">
        <f t="shared" ca="1" si="369"/>
        <v>0</v>
      </c>
      <c r="DM284" s="181">
        <f t="shared" ca="1" si="369"/>
        <v>0</v>
      </c>
      <c r="DN284" s="181">
        <f t="shared" ca="1" si="369"/>
        <v>0</v>
      </c>
      <c r="DO284" s="181">
        <f t="shared" ca="1" si="369"/>
        <v>0</v>
      </c>
      <c r="DP284" s="181">
        <f t="shared" ca="1" si="369"/>
        <v>0</v>
      </c>
      <c r="DQ284" s="181">
        <f t="shared" ca="1" si="369"/>
        <v>0</v>
      </c>
      <c r="DR284" s="181">
        <f t="shared" ca="1" si="369"/>
        <v>0</v>
      </c>
      <c r="DS284" s="181">
        <f t="shared" ca="1" si="369"/>
        <v>0</v>
      </c>
      <c r="DT284" s="181">
        <f t="shared" ca="1" si="369"/>
        <v>0</v>
      </c>
      <c r="DU284" s="181">
        <f t="shared" ca="1" si="369"/>
        <v>0</v>
      </c>
    </row>
    <row r="285" spans="3:125" outlineLevel="1" x14ac:dyDescent="0.3">
      <c r="D285" s="141" t="s">
        <v>301</v>
      </c>
      <c r="I285" s="55"/>
      <c r="K285" s="181">
        <f ca="1">K282+K283-K284</f>
        <v>0</v>
      </c>
      <c r="L285" s="181">
        <f t="shared" ref="L285:BW285" ca="1" si="370">L282+L283-L284</f>
        <v>0</v>
      </c>
      <c r="M285" s="181">
        <f t="shared" ca="1" si="370"/>
        <v>0</v>
      </c>
      <c r="N285" s="181">
        <f t="shared" ca="1" si="370"/>
        <v>0</v>
      </c>
      <c r="O285" s="181">
        <f t="shared" ca="1" si="370"/>
        <v>0</v>
      </c>
      <c r="P285" s="181">
        <f t="shared" ca="1" si="370"/>
        <v>0</v>
      </c>
      <c r="Q285" s="181">
        <f t="shared" ca="1" si="370"/>
        <v>0</v>
      </c>
      <c r="R285" s="181">
        <f t="shared" ca="1" si="370"/>
        <v>0</v>
      </c>
      <c r="S285" s="181">
        <f t="shared" ca="1" si="370"/>
        <v>0</v>
      </c>
      <c r="T285" s="181">
        <f t="shared" ca="1" si="370"/>
        <v>0</v>
      </c>
      <c r="U285" s="181">
        <f t="shared" ca="1" si="370"/>
        <v>0</v>
      </c>
      <c r="V285" s="181">
        <f t="shared" ca="1" si="370"/>
        <v>0</v>
      </c>
      <c r="W285" s="181">
        <f t="shared" ca="1" si="370"/>
        <v>0</v>
      </c>
      <c r="X285" s="181">
        <f t="shared" ca="1" si="370"/>
        <v>0</v>
      </c>
      <c r="Y285" s="181">
        <f t="shared" ca="1" si="370"/>
        <v>0</v>
      </c>
      <c r="Z285" s="181">
        <f t="shared" ca="1" si="370"/>
        <v>0</v>
      </c>
      <c r="AA285" s="181">
        <f t="shared" ca="1" si="370"/>
        <v>0</v>
      </c>
      <c r="AB285" s="181">
        <f t="shared" ca="1" si="370"/>
        <v>0</v>
      </c>
      <c r="AC285" s="181">
        <f t="shared" ca="1" si="370"/>
        <v>0</v>
      </c>
      <c r="AD285" s="181">
        <f t="shared" ca="1" si="370"/>
        <v>0</v>
      </c>
      <c r="AE285" s="181">
        <f t="shared" ca="1" si="370"/>
        <v>0</v>
      </c>
      <c r="AF285" s="181">
        <f t="shared" ca="1" si="370"/>
        <v>0</v>
      </c>
      <c r="AG285" s="181">
        <f t="shared" ca="1" si="370"/>
        <v>0</v>
      </c>
      <c r="AH285" s="181">
        <f t="shared" ca="1" si="370"/>
        <v>0</v>
      </c>
      <c r="AI285" s="181">
        <f t="shared" ca="1" si="370"/>
        <v>0</v>
      </c>
      <c r="AJ285" s="181">
        <f t="shared" ca="1" si="370"/>
        <v>0</v>
      </c>
      <c r="AK285" s="181">
        <f t="shared" ca="1" si="370"/>
        <v>0</v>
      </c>
      <c r="AL285" s="181">
        <f t="shared" ca="1" si="370"/>
        <v>0</v>
      </c>
      <c r="AM285" s="181">
        <f t="shared" ca="1" si="370"/>
        <v>0</v>
      </c>
      <c r="AN285" s="181">
        <f t="shared" ca="1" si="370"/>
        <v>0</v>
      </c>
      <c r="AO285" s="181">
        <f t="shared" ca="1" si="370"/>
        <v>0</v>
      </c>
      <c r="AP285" s="181">
        <f t="shared" ca="1" si="370"/>
        <v>0</v>
      </c>
      <c r="AQ285" s="181">
        <f t="shared" ca="1" si="370"/>
        <v>0</v>
      </c>
      <c r="AR285" s="181">
        <f t="shared" ca="1" si="370"/>
        <v>0</v>
      </c>
      <c r="AS285" s="181">
        <f t="shared" ca="1" si="370"/>
        <v>0</v>
      </c>
      <c r="AT285" s="181">
        <f t="shared" ca="1" si="370"/>
        <v>0</v>
      </c>
      <c r="AU285" s="181">
        <f t="shared" ca="1" si="370"/>
        <v>0</v>
      </c>
      <c r="AV285" s="181">
        <f t="shared" ca="1" si="370"/>
        <v>0</v>
      </c>
      <c r="AW285" s="181">
        <f t="shared" ca="1" si="370"/>
        <v>0</v>
      </c>
      <c r="AX285" s="181">
        <f t="shared" ca="1" si="370"/>
        <v>0</v>
      </c>
      <c r="AY285" s="198">
        <f t="shared" ca="1" si="370"/>
        <v>0</v>
      </c>
      <c r="AZ285" s="181">
        <f t="shared" ca="1" si="370"/>
        <v>0</v>
      </c>
      <c r="BA285" s="181">
        <f t="shared" ca="1" si="370"/>
        <v>0</v>
      </c>
      <c r="BB285" s="181">
        <f t="shared" ca="1" si="370"/>
        <v>0</v>
      </c>
      <c r="BC285" s="181">
        <f t="shared" ca="1" si="370"/>
        <v>0</v>
      </c>
      <c r="BD285" s="181">
        <f t="shared" ca="1" si="370"/>
        <v>0</v>
      </c>
      <c r="BE285" s="181">
        <f t="shared" ca="1" si="370"/>
        <v>0</v>
      </c>
      <c r="BF285" s="181">
        <f t="shared" ca="1" si="370"/>
        <v>0</v>
      </c>
      <c r="BG285" s="181">
        <f t="shared" ca="1" si="370"/>
        <v>0</v>
      </c>
      <c r="BH285" s="181">
        <f t="shared" ca="1" si="370"/>
        <v>0</v>
      </c>
      <c r="BI285" s="181">
        <f t="shared" ca="1" si="370"/>
        <v>0</v>
      </c>
      <c r="BJ285" s="181">
        <f t="shared" ca="1" si="370"/>
        <v>0</v>
      </c>
      <c r="BK285" s="181">
        <f t="shared" ca="1" si="370"/>
        <v>0</v>
      </c>
      <c r="BL285" s="181">
        <f t="shared" ca="1" si="370"/>
        <v>0</v>
      </c>
      <c r="BM285" s="181">
        <f t="shared" ca="1" si="370"/>
        <v>0</v>
      </c>
      <c r="BN285" s="181">
        <f t="shared" ca="1" si="370"/>
        <v>0</v>
      </c>
      <c r="BO285" s="181">
        <f t="shared" ca="1" si="370"/>
        <v>0</v>
      </c>
      <c r="BP285" s="181">
        <f t="shared" ca="1" si="370"/>
        <v>0</v>
      </c>
      <c r="BQ285" s="181">
        <f t="shared" ca="1" si="370"/>
        <v>0</v>
      </c>
      <c r="BR285" s="181">
        <f t="shared" ca="1" si="370"/>
        <v>0</v>
      </c>
      <c r="BS285" s="181">
        <f t="shared" ca="1" si="370"/>
        <v>0</v>
      </c>
      <c r="BT285" s="181">
        <f t="shared" ca="1" si="370"/>
        <v>0</v>
      </c>
      <c r="BU285" s="181">
        <f t="shared" ca="1" si="370"/>
        <v>0</v>
      </c>
      <c r="BV285" s="181">
        <f t="shared" ca="1" si="370"/>
        <v>0</v>
      </c>
      <c r="BW285" s="181">
        <f t="shared" ca="1" si="370"/>
        <v>0</v>
      </c>
      <c r="BX285" s="181">
        <f t="shared" ref="BX285:DU285" ca="1" si="371">BX282+BX283-BX284</f>
        <v>0</v>
      </c>
      <c r="BY285" s="181">
        <f t="shared" ca="1" si="371"/>
        <v>0</v>
      </c>
      <c r="BZ285" s="181">
        <f t="shared" ca="1" si="371"/>
        <v>0</v>
      </c>
      <c r="CA285" s="181">
        <f t="shared" ca="1" si="371"/>
        <v>0</v>
      </c>
      <c r="CB285" s="181">
        <f t="shared" ca="1" si="371"/>
        <v>0</v>
      </c>
      <c r="CC285" s="181">
        <f t="shared" ca="1" si="371"/>
        <v>0</v>
      </c>
      <c r="CD285" s="181">
        <f t="shared" ca="1" si="371"/>
        <v>0</v>
      </c>
      <c r="CE285" s="181">
        <f t="shared" ca="1" si="371"/>
        <v>0</v>
      </c>
      <c r="CF285" s="181">
        <f t="shared" ca="1" si="371"/>
        <v>0</v>
      </c>
      <c r="CG285" s="181">
        <f t="shared" ca="1" si="371"/>
        <v>0</v>
      </c>
      <c r="CH285" s="181">
        <f t="shared" ca="1" si="371"/>
        <v>0</v>
      </c>
      <c r="CI285" s="181">
        <f t="shared" ca="1" si="371"/>
        <v>0</v>
      </c>
      <c r="CJ285" s="181">
        <f t="shared" ca="1" si="371"/>
        <v>0</v>
      </c>
      <c r="CK285" s="181">
        <f t="shared" ca="1" si="371"/>
        <v>0</v>
      </c>
      <c r="CL285" s="181">
        <f t="shared" ca="1" si="371"/>
        <v>0</v>
      </c>
      <c r="CM285" s="181">
        <f t="shared" ca="1" si="371"/>
        <v>0</v>
      </c>
      <c r="CN285" s="181">
        <f t="shared" ca="1" si="371"/>
        <v>0</v>
      </c>
      <c r="CO285" s="181">
        <f t="shared" ca="1" si="371"/>
        <v>0</v>
      </c>
      <c r="CP285" s="181">
        <f t="shared" ca="1" si="371"/>
        <v>0</v>
      </c>
      <c r="CQ285" s="181">
        <f t="shared" ca="1" si="371"/>
        <v>0</v>
      </c>
      <c r="CR285" s="181">
        <f t="shared" ca="1" si="371"/>
        <v>0</v>
      </c>
      <c r="CS285" s="181">
        <f t="shared" ca="1" si="371"/>
        <v>0</v>
      </c>
      <c r="CT285" s="181">
        <f t="shared" ca="1" si="371"/>
        <v>0</v>
      </c>
      <c r="CU285" s="181">
        <f t="shared" ca="1" si="371"/>
        <v>0</v>
      </c>
      <c r="CV285" s="181">
        <f t="shared" ca="1" si="371"/>
        <v>0</v>
      </c>
      <c r="CW285" s="181">
        <f t="shared" ca="1" si="371"/>
        <v>0</v>
      </c>
      <c r="CX285" s="181">
        <f t="shared" ca="1" si="371"/>
        <v>0</v>
      </c>
      <c r="CY285" s="181">
        <f t="shared" ca="1" si="371"/>
        <v>0</v>
      </c>
      <c r="CZ285" s="181">
        <f t="shared" ca="1" si="371"/>
        <v>0</v>
      </c>
      <c r="DA285" s="181">
        <f t="shared" ca="1" si="371"/>
        <v>0</v>
      </c>
      <c r="DB285" s="181">
        <f t="shared" ca="1" si="371"/>
        <v>0</v>
      </c>
      <c r="DC285" s="181">
        <f t="shared" ca="1" si="371"/>
        <v>0</v>
      </c>
      <c r="DD285" s="181">
        <f t="shared" ca="1" si="371"/>
        <v>0</v>
      </c>
      <c r="DE285" s="181">
        <f t="shared" ca="1" si="371"/>
        <v>0</v>
      </c>
      <c r="DF285" s="181">
        <f t="shared" ca="1" si="371"/>
        <v>0</v>
      </c>
      <c r="DG285" s="181">
        <f t="shared" ca="1" si="371"/>
        <v>0</v>
      </c>
      <c r="DH285" s="181">
        <f t="shared" ca="1" si="371"/>
        <v>0</v>
      </c>
      <c r="DI285" s="181">
        <f t="shared" ca="1" si="371"/>
        <v>0</v>
      </c>
      <c r="DJ285" s="181">
        <f t="shared" ca="1" si="371"/>
        <v>0</v>
      </c>
      <c r="DK285" s="181">
        <f t="shared" ca="1" si="371"/>
        <v>0</v>
      </c>
      <c r="DL285" s="181">
        <f t="shared" ca="1" si="371"/>
        <v>0</v>
      </c>
      <c r="DM285" s="181">
        <f t="shared" ca="1" si="371"/>
        <v>0</v>
      </c>
      <c r="DN285" s="181">
        <f t="shared" ca="1" si="371"/>
        <v>0</v>
      </c>
      <c r="DO285" s="181">
        <f t="shared" ca="1" si="371"/>
        <v>0</v>
      </c>
      <c r="DP285" s="181">
        <f t="shared" ca="1" si="371"/>
        <v>0</v>
      </c>
      <c r="DQ285" s="181">
        <f t="shared" ca="1" si="371"/>
        <v>0</v>
      </c>
      <c r="DR285" s="181">
        <f t="shared" ca="1" si="371"/>
        <v>0</v>
      </c>
      <c r="DS285" s="181">
        <f t="shared" ca="1" si="371"/>
        <v>0</v>
      </c>
      <c r="DT285" s="181">
        <f t="shared" ca="1" si="371"/>
        <v>0</v>
      </c>
      <c r="DU285" s="181">
        <f t="shared" ca="1" si="371"/>
        <v>0</v>
      </c>
    </row>
    <row r="286" spans="3:125" outlineLevel="1" x14ac:dyDescent="0.3">
      <c r="I286" s="55"/>
      <c r="K286" s="61"/>
      <c r="L286" s="61"/>
      <c r="M286" s="61"/>
      <c r="N286" s="61"/>
      <c r="O286" s="61"/>
      <c r="P286" s="61"/>
      <c r="Q286" s="61"/>
      <c r="R286" s="61"/>
      <c r="S286" s="61"/>
      <c r="T286" s="61"/>
      <c r="U286" s="61"/>
      <c r="V286" s="61"/>
      <c r="W286" s="61"/>
      <c r="X286" s="61"/>
      <c r="Y286" s="61"/>
      <c r="Z286" s="61"/>
      <c r="AA286" s="61"/>
      <c r="AB286" s="61"/>
      <c r="AC286" s="61"/>
    </row>
    <row r="287" spans="3:125" outlineLevel="1" x14ac:dyDescent="0.3">
      <c r="D287" s="141" t="s">
        <v>447</v>
      </c>
      <c r="E287" s="127" t="s">
        <v>372</v>
      </c>
      <c r="F287" s="175">
        <f>F237</f>
        <v>5.6000000000000001E-2</v>
      </c>
      <c r="I287" s="55"/>
      <c r="K287" s="184">
        <f t="shared" ref="K287:AP287" si="372">$F$287/K110</f>
        <v>4.6666666666666671E-3</v>
      </c>
      <c r="L287" s="184">
        <f t="shared" si="372"/>
        <v>4.6666666666666671E-3</v>
      </c>
      <c r="M287" s="184">
        <f t="shared" si="372"/>
        <v>4.6666666666666671E-3</v>
      </c>
      <c r="N287" s="184">
        <f t="shared" si="372"/>
        <v>4.6666666666666671E-3</v>
      </c>
      <c r="O287" s="184">
        <f t="shared" si="372"/>
        <v>4.6666666666666671E-3</v>
      </c>
      <c r="P287" s="184">
        <f t="shared" si="372"/>
        <v>4.6666666666666671E-3</v>
      </c>
      <c r="Q287" s="184">
        <f t="shared" si="372"/>
        <v>4.6666666666666671E-3</v>
      </c>
      <c r="R287" s="184">
        <f t="shared" si="372"/>
        <v>4.6666666666666671E-3</v>
      </c>
      <c r="S287" s="184">
        <f t="shared" si="372"/>
        <v>4.6666666666666671E-3</v>
      </c>
      <c r="T287" s="184">
        <f t="shared" si="372"/>
        <v>4.6666666666666671E-3</v>
      </c>
      <c r="U287" s="184">
        <f t="shared" si="372"/>
        <v>4.6666666666666671E-3</v>
      </c>
      <c r="V287" s="184">
        <f t="shared" si="372"/>
        <v>4.6666666666666671E-3</v>
      </c>
      <c r="W287" s="184">
        <f t="shared" si="372"/>
        <v>4.6666666666666671E-3</v>
      </c>
      <c r="X287" s="184">
        <f t="shared" si="372"/>
        <v>4.6666666666666671E-3</v>
      </c>
      <c r="Y287" s="184">
        <f t="shared" si="372"/>
        <v>4.6666666666666671E-3</v>
      </c>
      <c r="Z287" s="184">
        <f t="shared" si="372"/>
        <v>4.6666666666666671E-3</v>
      </c>
      <c r="AA287" s="184">
        <f t="shared" si="372"/>
        <v>4.6666666666666671E-3</v>
      </c>
      <c r="AB287" s="184">
        <f t="shared" si="372"/>
        <v>4.6666666666666671E-3</v>
      </c>
      <c r="AC287" s="184">
        <f t="shared" si="372"/>
        <v>4.6666666666666671E-3</v>
      </c>
      <c r="AD287" s="184">
        <f t="shared" si="372"/>
        <v>4.6666666666666671E-3</v>
      </c>
      <c r="AE287" s="184">
        <f t="shared" si="372"/>
        <v>4.6666666666666671E-3</v>
      </c>
      <c r="AF287" s="184">
        <f t="shared" si="372"/>
        <v>4.6666666666666671E-3</v>
      </c>
      <c r="AG287" s="184">
        <f t="shared" si="372"/>
        <v>4.6666666666666671E-3</v>
      </c>
      <c r="AH287" s="184">
        <f t="shared" si="372"/>
        <v>4.6666666666666671E-3</v>
      </c>
      <c r="AI287" s="184">
        <f t="shared" si="372"/>
        <v>4.6666666666666671E-3</v>
      </c>
      <c r="AJ287" s="184">
        <f t="shared" si="372"/>
        <v>4.6666666666666671E-3</v>
      </c>
      <c r="AK287" s="184">
        <f t="shared" si="372"/>
        <v>4.6666666666666671E-3</v>
      </c>
      <c r="AL287" s="184">
        <f t="shared" si="372"/>
        <v>4.6666666666666671E-3</v>
      </c>
      <c r="AM287" s="184">
        <f t="shared" si="372"/>
        <v>4.6666666666666671E-3</v>
      </c>
      <c r="AN287" s="184">
        <f t="shared" si="372"/>
        <v>4.6666666666666671E-3</v>
      </c>
      <c r="AO287" s="184">
        <f t="shared" si="372"/>
        <v>4.6666666666666671E-3</v>
      </c>
      <c r="AP287" s="184">
        <f t="shared" si="372"/>
        <v>4.6666666666666671E-3</v>
      </c>
      <c r="AQ287" s="184">
        <f t="shared" ref="AQ287:BV287" si="373">$F$287/AQ110</f>
        <v>4.6666666666666671E-3</v>
      </c>
      <c r="AR287" s="184">
        <f t="shared" si="373"/>
        <v>4.6666666666666671E-3</v>
      </c>
      <c r="AS287" s="184">
        <f t="shared" si="373"/>
        <v>4.6666666666666671E-3</v>
      </c>
      <c r="AT287" s="184">
        <f t="shared" si="373"/>
        <v>4.6666666666666671E-3</v>
      </c>
      <c r="AU287" s="184">
        <f t="shared" si="373"/>
        <v>4.6666666666666671E-3</v>
      </c>
      <c r="AV287" s="184">
        <f t="shared" si="373"/>
        <v>4.6666666666666671E-3</v>
      </c>
      <c r="AW287" s="184">
        <f t="shared" si="373"/>
        <v>4.6666666666666671E-3</v>
      </c>
      <c r="AX287" s="184">
        <f t="shared" si="373"/>
        <v>4.6666666666666671E-3</v>
      </c>
      <c r="AY287" s="198">
        <f t="shared" si="373"/>
        <v>2.8000000000000001E-2</v>
      </c>
      <c r="AZ287" s="184">
        <f t="shared" si="373"/>
        <v>2.8000000000000001E-2</v>
      </c>
      <c r="BA287" s="184">
        <f t="shared" si="373"/>
        <v>2.8000000000000001E-2</v>
      </c>
      <c r="BB287" s="184">
        <f t="shared" si="373"/>
        <v>2.8000000000000001E-2</v>
      </c>
      <c r="BC287" s="184">
        <f t="shared" si="373"/>
        <v>2.8000000000000001E-2</v>
      </c>
      <c r="BD287" s="184">
        <f t="shared" si="373"/>
        <v>2.8000000000000001E-2</v>
      </c>
      <c r="BE287" s="184">
        <f t="shared" si="373"/>
        <v>2.8000000000000001E-2</v>
      </c>
      <c r="BF287" s="184">
        <f t="shared" si="373"/>
        <v>2.8000000000000001E-2</v>
      </c>
      <c r="BG287" s="184">
        <f t="shared" si="373"/>
        <v>2.8000000000000001E-2</v>
      </c>
      <c r="BH287" s="184">
        <f t="shared" si="373"/>
        <v>2.8000000000000001E-2</v>
      </c>
      <c r="BI287" s="184">
        <f t="shared" si="373"/>
        <v>2.8000000000000001E-2</v>
      </c>
      <c r="BJ287" s="184">
        <f t="shared" si="373"/>
        <v>2.8000000000000001E-2</v>
      </c>
      <c r="BK287" s="184">
        <f t="shared" si="373"/>
        <v>2.8000000000000001E-2</v>
      </c>
      <c r="BL287" s="184">
        <f t="shared" si="373"/>
        <v>2.8000000000000001E-2</v>
      </c>
      <c r="BM287" s="184">
        <f t="shared" si="373"/>
        <v>2.8000000000000001E-2</v>
      </c>
      <c r="BN287" s="184">
        <f t="shared" si="373"/>
        <v>2.8000000000000001E-2</v>
      </c>
      <c r="BO287" s="184">
        <f t="shared" si="373"/>
        <v>2.8000000000000001E-2</v>
      </c>
      <c r="BP287" s="184">
        <f t="shared" si="373"/>
        <v>2.8000000000000001E-2</v>
      </c>
      <c r="BQ287" s="184">
        <f t="shared" si="373"/>
        <v>2.8000000000000001E-2</v>
      </c>
      <c r="BR287" s="184">
        <f t="shared" si="373"/>
        <v>2.8000000000000001E-2</v>
      </c>
      <c r="BS287" s="184">
        <f t="shared" si="373"/>
        <v>2.8000000000000001E-2</v>
      </c>
      <c r="BT287" s="184">
        <f t="shared" si="373"/>
        <v>2.8000000000000001E-2</v>
      </c>
      <c r="BU287" s="184">
        <f t="shared" si="373"/>
        <v>2.8000000000000001E-2</v>
      </c>
      <c r="BV287" s="184">
        <f t="shared" si="373"/>
        <v>2.8000000000000001E-2</v>
      </c>
      <c r="BW287" s="184">
        <f t="shared" ref="BW287:DB287" si="374">$F$287/BW110</f>
        <v>2.8000000000000001E-2</v>
      </c>
      <c r="BX287" s="184">
        <f t="shared" si="374"/>
        <v>2.8000000000000001E-2</v>
      </c>
      <c r="BY287" s="184">
        <f t="shared" si="374"/>
        <v>2.8000000000000001E-2</v>
      </c>
      <c r="BZ287" s="184">
        <f t="shared" si="374"/>
        <v>2.8000000000000001E-2</v>
      </c>
      <c r="CA287" s="184">
        <f t="shared" si="374"/>
        <v>2.8000000000000001E-2</v>
      </c>
      <c r="CB287" s="184">
        <f t="shared" si="374"/>
        <v>2.8000000000000001E-2</v>
      </c>
      <c r="CC287" s="184">
        <f t="shared" si="374"/>
        <v>2.8000000000000001E-2</v>
      </c>
      <c r="CD287" s="184">
        <f t="shared" si="374"/>
        <v>2.8000000000000001E-2</v>
      </c>
      <c r="CE287" s="184">
        <f t="shared" si="374"/>
        <v>2.8000000000000001E-2</v>
      </c>
      <c r="CF287" s="184">
        <f t="shared" si="374"/>
        <v>2.8000000000000001E-2</v>
      </c>
      <c r="CG287" s="184">
        <f t="shared" si="374"/>
        <v>2.8000000000000001E-2</v>
      </c>
      <c r="CH287" s="184">
        <f t="shared" si="374"/>
        <v>2.8000000000000001E-2</v>
      </c>
      <c r="CI287" s="184">
        <f t="shared" si="374"/>
        <v>2.8000000000000001E-2</v>
      </c>
      <c r="CJ287" s="184">
        <f t="shared" si="374"/>
        <v>2.8000000000000001E-2</v>
      </c>
      <c r="CK287" s="184">
        <f t="shared" si="374"/>
        <v>2.8000000000000001E-2</v>
      </c>
      <c r="CL287" s="184">
        <f t="shared" si="374"/>
        <v>2.8000000000000001E-2</v>
      </c>
      <c r="CM287" s="184">
        <f t="shared" si="374"/>
        <v>2.8000000000000001E-2</v>
      </c>
      <c r="CN287" s="184">
        <f t="shared" si="374"/>
        <v>2.8000000000000001E-2</v>
      </c>
      <c r="CO287" s="184">
        <f t="shared" si="374"/>
        <v>2.8000000000000001E-2</v>
      </c>
      <c r="CP287" s="184">
        <f t="shared" si="374"/>
        <v>2.8000000000000001E-2</v>
      </c>
      <c r="CQ287" s="184">
        <f t="shared" si="374"/>
        <v>2.8000000000000001E-2</v>
      </c>
      <c r="CR287" s="184">
        <f t="shared" si="374"/>
        <v>2.8000000000000001E-2</v>
      </c>
      <c r="CS287" s="184">
        <f t="shared" si="374"/>
        <v>2.8000000000000001E-2</v>
      </c>
      <c r="CT287" s="184">
        <f t="shared" si="374"/>
        <v>2.8000000000000001E-2</v>
      </c>
      <c r="CU287" s="184">
        <f t="shared" si="374"/>
        <v>2.8000000000000001E-2</v>
      </c>
      <c r="CV287" s="184">
        <f t="shared" si="374"/>
        <v>2.8000000000000001E-2</v>
      </c>
      <c r="CW287" s="184">
        <f t="shared" si="374"/>
        <v>2.8000000000000001E-2</v>
      </c>
      <c r="CX287" s="184">
        <f t="shared" si="374"/>
        <v>2.8000000000000001E-2</v>
      </c>
      <c r="CY287" s="184">
        <f t="shared" si="374"/>
        <v>2.8000000000000001E-2</v>
      </c>
      <c r="CZ287" s="184">
        <f t="shared" si="374"/>
        <v>2.8000000000000001E-2</v>
      </c>
      <c r="DA287" s="184">
        <f t="shared" si="374"/>
        <v>2.8000000000000001E-2</v>
      </c>
      <c r="DB287" s="184">
        <f t="shared" si="374"/>
        <v>2.8000000000000001E-2</v>
      </c>
      <c r="DC287" s="184">
        <f t="shared" ref="DC287:DU287" si="375">$F$287/DC110</f>
        <v>2.8000000000000001E-2</v>
      </c>
      <c r="DD287" s="184">
        <f t="shared" si="375"/>
        <v>2.8000000000000001E-2</v>
      </c>
      <c r="DE287" s="184">
        <f t="shared" si="375"/>
        <v>2.8000000000000001E-2</v>
      </c>
      <c r="DF287" s="184">
        <f t="shared" si="375"/>
        <v>2.8000000000000001E-2</v>
      </c>
      <c r="DG287" s="184">
        <f t="shared" si="375"/>
        <v>2.8000000000000001E-2</v>
      </c>
      <c r="DH287" s="184">
        <f t="shared" si="375"/>
        <v>2.8000000000000001E-2</v>
      </c>
      <c r="DI287" s="184">
        <f t="shared" si="375"/>
        <v>2.8000000000000001E-2</v>
      </c>
      <c r="DJ287" s="184">
        <f t="shared" si="375"/>
        <v>2.8000000000000001E-2</v>
      </c>
      <c r="DK287" s="184">
        <f t="shared" si="375"/>
        <v>2.8000000000000001E-2</v>
      </c>
      <c r="DL287" s="184">
        <f t="shared" si="375"/>
        <v>2.8000000000000001E-2</v>
      </c>
      <c r="DM287" s="184">
        <f t="shared" si="375"/>
        <v>2.8000000000000001E-2</v>
      </c>
      <c r="DN287" s="184">
        <f t="shared" si="375"/>
        <v>2.8000000000000001E-2</v>
      </c>
      <c r="DO287" s="184">
        <f t="shared" si="375"/>
        <v>2.8000000000000001E-2</v>
      </c>
      <c r="DP287" s="184">
        <f t="shared" si="375"/>
        <v>2.8000000000000001E-2</v>
      </c>
      <c r="DQ287" s="184">
        <f t="shared" si="375"/>
        <v>2.8000000000000001E-2</v>
      </c>
      <c r="DR287" s="184">
        <f t="shared" si="375"/>
        <v>2.8000000000000001E-2</v>
      </c>
      <c r="DS287" s="184">
        <f t="shared" si="375"/>
        <v>2.8000000000000001E-2</v>
      </c>
      <c r="DT287" s="184">
        <f t="shared" si="375"/>
        <v>2.8000000000000001E-2</v>
      </c>
      <c r="DU287" s="184">
        <f t="shared" si="375"/>
        <v>2.8000000000000001E-2</v>
      </c>
    </row>
    <row r="288" spans="3:125" outlineLevel="1" x14ac:dyDescent="0.3">
      <c r="D288" s="141" t="s">
        <v>429</v>
      </c>
      <c r="I288" s="55"/>
      <c r="K288" s="181">
        <f>K287*K282</f>
        <v>0</v>
      </c>
      <c r="L288" s="181">
        <f t="shared" ref="L288:BW288" ca="1" si="376">L287*L282</f>
        <v>0</v>
      </c>
      <c r="M288" s="181">
        <f t="shared" ca="1" si="376"/>
        <v>0</v>
      </c>
      <c r="N288" s="181">
        <f t="shared" ca="1" si="376"/>
        <v>0</v>
      </c>
      <c r="O288" s="181">
        <f t="shared" ca="1" si="376"/>
        <v>0</v>
      </c>
      <c r="P288" s="181">
        <f t="shared" ca="1" si="376"/>
        <v>0</v>
      </c>
      <c r="Q288" s="181">
        <f t="shared" ca="1" si="376"/>
        <v>0</v>
      </c>
      <c r="R288" s="181">
        <f t="shared" ca="1" si="376"/>
        <v>0</v>
      </c>
      <c r="S288" s="181">
        <f t="shared" ca="1" si="376"/>
        <v>0</v>
      </c>
      <c r="T288" s="181">
        <f t="shared" ca="1" si="376"/>
        <v>0</v>
      </c>
      <c r="U288" s="181">
        <f t="shared" ca="1" si="376"/>
        <v>0</v>
      </c>
      <c r="V288" s="181">
        <f t="shared" ca="1" si="376"/>
        <v>0</v>
      </c>
      <c r="W288" s="181">
        <f t="shared" ca="1" si="376"/>
        <v>0</v>
      </c>
      <c r="X288" s="181">
        <f t="shared" ca="1" si="376"/>
        <v>0</v>
      </c>
      <c r="Y288" s="181">
        <f t="shared" ca="1" si="376"/>
        <v>0</v>
      </c>
      <c r="Z288" s="181">
        <f t="shared" ca="1" si="376"/>
        <v>0</v>
      </c>
      <c r="AA288" s="181">
        <f t="shared" ca="1" si="376"/>
        <v>0</v>
      </c>
      <c r="AB288" s="181">
        <f t="shared" ca="1" si="376"/>
        <v>0</v>
      </c>
      <c r="AC288" s="181">
        <f t="shared" ca="1" si="376"/>
        <v>0</v>
      </c>
      <c r="AD288" s="181">
        <f t="shared" ca="1" si="376"/>
        <v>0</v>
      </c>
      <c r="AE288" s="181">
        <f t="shared" ca="1" si="376"/>
        <v>0</v>
      </c>
      <c r="AF288" s="181">
        <f t="shared" ca="1" si="376"/>
        <v>0</v>
      </c>
      <c r="AG288" s="181">
        <f t="shared" ca="1" si="376"/>
        <v>0</v>
      </c>
      <c r="AH288" s="181">
        <f t="shared" ca="1" si="376"/>
        <v>0</v>
      </c>
      <c r="AI288" s="181">
        <f t="shared" ca="1" si="376"/>
        <v>0</v>
      </c>
      <c r="AJ288" s="181">
        <f t="shared" ca="1" si="376"/>
        <v>0</v>
      </c>
      <c r="AK288" s="181">
        <f t="shared" ca="1" si="376"/>
        <v>0</v>
      </c>
      <c r="AL288" s="181">
        <f t="shared" ca="1" si="376"/>
        <v>0</v>
      </c>
      <c r="AM288" s="181">
        <f t="shared" ca="1" si="376"/>
        <v>0</v>
      </c>
      <c r="AN288" s="181">
        <f t="shared" ca="1" si="376"/>
        <v>0</v>
      </c>
      <c r="AO288" s="181">
        <f t="shared" ca="1" si="376"/>
        <v>0</v>
      </c>
      <c r="AP288" s="181">
        <f t="shared" ca="1" si="376"/>
        <v>0</v>
      </c>
      <c r="AQ288" s="181">
        <f t="shared" ca="1" si="376"/>
        <v>0</v>
      </c>
      <c r="AR288" s="181">
        <f t="shared" ca="1" si="376"/>
        <v>0</v>
      </c>
      <c r="AS288" s="181">
        <f ca="1">AS287*AS282</f>
        <v>0</v>
      </c>
      <c r="AT288" s="181">
        <f t="shared" ca="1" si="376"/>
        <v>0</v>
      </c>
      <c r="AU288" s="181">
        <f t="shared" ca="1" si="376"/>
        <v>0</v>
      </c>
      <c r="AV288" s="181">
        <f t="shared" ca="1" si="376"/>
        <v>0</v>
      </c>
      <c r="AW288" s="181">
        <f t="shared" ca="1" si="376"/>
        <v>0</v>
      </c>
      <c r="AX288" s="181">
        <f t="shared" ca="1" si="376"/>
        <v>0</v>
      </c>
      <c r="AY288" s="198">
        <f t="shared" ca="1" si="376"/>
        <v>0</v>
      </c>
      <c r="AZ288" s="181">
        <f t="shared" ca="1" si="376"/>
        <v>0</v>
      </c>
      <c r="BA288" s="181">
        <f t="shared" ca="1" si="376"/>
        <v>0</v>
      </c>
      <c r="BB288" s="181">
        <f t="shared" ca="1" si="376"/>
        <v>0</v>
      </c>
      <c r="BC288" s="181">
        <f t="shared" ca="1" si="376"/>
        <v>0</v>
      </c>
      <c r="BD288" s="181">
        <f t="shared" ca="1" si="376"/>
        <v>0</v>
      </c>
      <c r="BE288" s="181">
        <f t="shared" ca="1" si="376"/>
        <v>0</v>
      </c>
      <c r="BF288" s="181">
        <f t="shared" ca="1" si="376"/>
        <v>0</v>
      </c>
      <c r="BG288" s="181">
        <f t="shared" ca="1" si="376"/>
        <v>0</v>
      </c>
      <c r="BH288" s="181">
        <f t="shared" ca="1" si="376"/>
        <v>0</v>
      </c>
      <c r="BI288" s="181">
        <f t="shared" ca="1" si="376"/>
        <v>0</v>
      </c>
      <c r="BJ288" s="181">
        <f t="shared" ca="1" si="376"/>
        <v>0</v>
      </c>
      <c r="BK288" s="181">
        <f t="shared" ca="1" si="376"/>
        <v>0</v>
      </c>
      <c r="BL288" s="181">
        <f t="shared" ca="1" si="376"/>
        <v>0</v>
      </c>
      <c r="BM288" s="181">
        <f t="shared" ca="1" si="376"/>
        <v>0</v>
      </c>
      <c r="BN288" s="181">
        <f t="shared" ca="1" si="376"/>
        <v>0</v>
      </c>
      <c r="BO288" s="181">
        <f t="shared" ca="1" si="376"/>
        <v>0</v>
      </c>
      <c r="BP288" s="181">
        <f t="shared" ca="1" si="376"/>
        <v>0</v>
      </c>
      <c r="BQ288" s="181">
        <f t="shared" ca="1" si="376"/>
        <v>0</v>
      </c>
      <c r="BR288" s="181">
        <f t="shared" ca="1" si="376"/>
        <v>0</v>
      </c>
      <c r="BS288" s="181">
        <f t="shared" ca="1" si="376"/>
        <v>0</v>
      </c>
      <c r="BT288" s="181">
        <f t="shared" ca="1" si="376"/>
        <v>0</v>
      </c>
      <c r="BU288" s="181">
        <f t="shared" ca="1" si="376"/>
        <v>0</v>
      </c>
      <c r="BV288" s="181">
        <f t="shared" ca="1" si="376"/>
        <v>0</v>
      </c>
      <c r="BW288" s="181">
        <f t="shared" ca="1" si="376"/>
        <v>0</v>
      </c>
      <c r="BX288" s="181">
        <f t="shared" ref="BX288:DU288" ca="1" si="377">BX287*BX282</f>
        <v>0</v>
      </c>
      <c r="BY288" s="181">
        <f t="shared" ca="1" si="377"/>
        <v>0</v>
      </c>
      <c r="BZ288" s="181">
        <f t="shared" ca="1" si="377"/>
        <v>0</v>
      </c>
      <c r="CA288" s="181">
        <f t="shared" ca="1" si="377"/>
        <v>0</v>
      </c>
      <c r="CB288" s="181">
        <f t="shared" ca="1" si="377"/>
        <v>0</v>
      </c>
      <c r="CC288" s="181">
        <f t="shared" ca="1" si="377"/>
        <v>0</v>
      </c>
      <c r="CD288" s="181">
        <f t="shared" ca="1" si="377"/>
        <v>0</v>
      </c>
      <c r="CE288" s="181">
        <f t="shared" ca="1" si="377"/>
        <v>0</v>
      </c>
      <c r="CF288" s="181">
        <f t="shared" ca="1" si="377"/>
        <v>0</v>
      </c>
      <c r="CG288" s="181">
        <f t="shared" ca="1" si="377"/>
        <v>0</v>
      </c>
      <c r="CH288" s="181">
        <f t="shared" ca="1" si="377"/>
        <v>0</v>
      </c>
      <c r="CI288" s="181">
        <f t="shared" ca="1" si="377"/>
        <v>0</v>
      </c>
      <c r="CJ288" s="181">
        <f t="shared" ca="1" si="377"/>
        <v>0</v>
      </c>
      <c r="CK288" s="181">
        <f t="shared" ca="1" si="377"/>
        <v>0</v>
      </c>
      <c r="CL288" s="181">
        <f t="shared" ca="1" si="377"/>
        <v>0</v>
      </c>
      <c r="CM288" s="181">
        <f t="shared" ca="1" si="377"/>
        <v>0</v>
      </c>
      <c r="CN288" s="181">
        <f t="shared" ca="1" si="377"/>
        <v>0</v>
      </c>
      <c r="CO288" s="181">
        <f t="shared" ca="1" si="377"/>
        <v>0</v>
      </c>
      <c r="CP288" s="181">
        <f t="shared" ca="1" si="377"/>
        <v>0</v>
      </c>
      <c r="CQ288" s="181">
        <f t="shared" ca="1" si="377"/>
        <v>0</v>
      </c>
      <c r="CR288" s="181">
        <f t="shared" ca="1" si="377"/>
        <v>0</v>
      </c>
      <c r="CS288" s="181">
        <f t="shared" ca="1" si="377"/>
        <v>0</v>
      </c>
      <c r="CT288" s="181">
        <f t="shared" ca="1" si="377"/>
        <v>0</v>
      </c>
      <c r="CU288" s="181">
        <f t="shared" ca="1" si="377"/>
        <v>0</v>
      </c>
      <c r="CV288" s="181">
        <f t="shared" ca="1" si="377"/>
        <v>0</v>
      </c>
      <c r="CW288" s="181">
        <f t="shared" ca="1" si="377"/>
        <v>0</v>
      </c>
      <c r="CX288" s="181">
        <f t="shared" ca="1" si="377"/>
        <v>0</v>
      </c>
      <c r="CY288" s="181">
        <f t="shared" ca="1" si="377"/>
        <v>0</v>
      </c>
      <c r="CZ288" s="181">
        <f t="shared" ca="1" si="377"/>
        <v>0</v>
      </c>
      <c r="DA288" s="181">
        <f t="shared" ca="1" si="377"/>
        <v>0</v>
      </c>
      <c r="DB288" s="181">
        <f t="shared" ca="1" si="377"/>
        <v>0</v>
      </c>
      <c r="DC288" s="181">
        <f t="shared" ca="1" si="377"/>
        <v>0</v>
      </c>
      <c r="DD288" s="181">
        <f t="shared" ca="1" si="377"/>
        <v>0</v>
      </c>
      <c r="DE288" s="181">
        <f t="shared" ca="1" si="377"/>
        <v>0</v>
      </c>
      <c r="DF288" s="181">
        <f t="shared" ca="1" si="377"/>
        <v>0</v>
      </c>
      <c r="DG288" s="181">
        <f t="shared" ca="1" si="377"/>
        <v>0</v>
      </c>
      <c r="DH288" s="181">
        <f t="shared" ca="1" si="377"/>
        <v>0</v>
      </c>
      <c r="DI288" s="181">
        <f t="shared" ca="1" si="377"/>
        <v>0</v>
      </c>
      <c r="DJ288" s="181">
        <f t="shared" ca="1" si="377"/>
        <v>0</v>
      </c>
      <c r="DK288" s="181">
        <f t="shared" ca="1" si="377"/>
        <v>0</v>
      </c>
      <c r="DL288" s="181">
        <f t="shared" ca="1" si="377"/>
        <v>0</v>
      </c>
      <c r="DM288" s="181">
        <f t="shared" ca="1" si="377"/>
        <v>0</v>
      </c>
      <c r="DN288" s="181">
        <f t="shared" ca="1" si="377"/>
        <v>0</v>
      </c>
      <c r="DO288" s="181">
        <f t="shared" ca="1" si="377"/>
        <v>0</v>
      </c>
      <c r="DP288" s="181">
        <f t="shared" ca="1" si="377"/>
        <v>0</v>
      </c>
      <c r="DQ288" s="181">
        <f t="shared" ca="1" si="377"/>
        <v>0</v>
      </c>
      <c r="DR288" s="181">
        <f t="shared" ca="1" si="377"/>
        <v>0</v>
      </c>
      <c r="DS288" s="181">
        <f t="shared" ca="1" si="377"/>
        <v>0</v>
      </c>
      <c r="DT288" s="181">
        <f t="shared" ca="1" si="377"/>
        <v>0</v>
      </c>
      <c r="DU288" s="181">
        <f t="shared" ca="1" si="377"/>
        <v>0</v>
      </c>
    </row>
    <row r="289" spans="2:125" outlineLevel="1" x14ac:dyDescent="0.3">
      <c r="I289" s="55"/>
      <c r="K289" s="61"/>
      <c r="L289" s="61"/>
      <c r="M289" s="61"/>
      <c r="N289" s="61"/>
      <c r="O289" s="61"/>
      <c r="P289" s="61"/>
      <c r="Q289" s="61"/>
      <c r="R289" s="61"/>
      <c r="S289" s="61"/>
      <c r="T289" s="61"/>
      <c r="U289" s="61"/>
      <c r="V289" s="61"/>
      <c r="W289" s="61"/>
      <c r="X289" s="61"/>
      <c r="Y289" s="61"/>
      <c r="Z289" s="61"/>
      <c r="AA289" s="61"/>
      <c r="AB289" s="61"/>
      <c r="AC289" s="61"/>
      <c r="AD289" s="61"/>
      <c r="AE289" s="61"/>
      <c r="AF289" s="61"/>
      <c r="AG289" s="61"/>
      <c r="AH289" s="61"/>
      <c r="AI289" s="61"/>
      <c r="AJ289" s="61"/>
      <c r="AK289" s="61"/>
      <c r="AL289" s="61"/>
      <c r="AM289" s="61"/>
      <c r="AN289" s="61"/>
      <c r="AO289" s="61"/>
      <c r="AP289" s="61"/>
      <c r="AQ289" s="61"/>
      <c r="AR289" s="61"/>
      <c r="AS289" s="61"/>
      <c r="AT289" s="61"/>
      <c r="AU289" s="61"/>
      <c r="AV289" s="61"/>
      <c r="AW289" s="61"/>
      <c r="AX289" s="61"/>
      <c r="AZ289" s="61"/>
      <c r="BA289" s="61"/>
      <c r="BB289" s="61"/>
      <c r="BC289" s="61"/>
      <c r="BD289" s="61"/>
      <c r="BE289" s="61"/>
      <c r="BF289" s="61"/>
      <c r="BG289" s="61"/>
      <c r="BH289" s="61"/>
      <c r="BI289" s="61"/>
      <c r="BJ289" s="61"/>
      <c r="BK289" s="61"/>
      <c r="BL289" s="61"/>
      <c r="BM289" s="61"/>
      <c r="BN289" s="61"/>
      <c r="BO289" s="61"/>
      <c r="BP289" s="61"/>
      <c r="BQ289" s="61"/>
      <c r="BR289" s="61"/>
      <c r="BS289" s="61"/>
      <c r="BT289" s="61"/>
      <c r="BU289" s="61"/>
      <c r="BV289" s="61"/>
      <c r="BW289" s="61"/>
      <c r="BX289" s="61"/>
      <c r="BY289" s="61"/>
      <c r="BZ289" s="61"/>
      <c r="CA289" s="61"/>
      <c r="CB289" s="61"/>
      <c r="CC289" s="61"/>
      <c r="CD289" s="61"/>
      <c r="CE289" s="61"/>
      <c r="CF289" s="61"/>
      <c r="CG289" s="61"/>
      <c r="CH289" s="61"/>
      <c r="CI289" s="61"/>
      <c r="CJ289" s="61"/>
      <c r="CK289" s="61"/>
      <c r="CL289" s="61"/>
      <c r="CM289" s="61"/>
      <c r="CN289" s="61"/>
      <c r="CO289" s="61"/>
      <c r="CP289" s="61"/>
      <c r="CQ289" s="61"/>
      <c r="CR289" s="61"/>
      <c r="CS289" s="61"/>
      <c r="CT289" s="61"/>
      <c r="CU289" s="61"/>
      <c r="CV289" s="61"/>
      <c r="CW289" s="61"/>
      <c r="CX289" s="61"/>
      <c r="CY289" s="61"/>
      <c r="CZ289" s="61"/>
      <c r="DA289" s="61"/>
      <c r="DB289" s="61"/>
      <c r="DC289" s="61"/>
      <c r="DD289" s="61"/>
      <c r="DE289" s="61"/>
      <c r="DF289" s="61"/>
      <c r="DG289" s="61"/>
      <c r="DH289" s="61"/>
      <c r="DI289" s="61"/>
      <c r="DJ289" s="61"/>
      <c r="DK289" s="61"/>
      <c r="DL289" s="61"/>
      <c r="DM289" s="61"/>
      <c r="DN289" s="61"/>
      <c r="DO289" s="61"/>
      <c r="DP289" s="61"/>
      <c r="DQ289" s="61"/>
      <c r="DR289" s="61"/>
      <c r="DS289" s="61"/>
      <c r="DT289" s="61"/>
      <c r="DU289" s="61"/>
    </row>
    <row r="290" spans="2:125" outlineLevel="1" x14ac:dyDescent="0.3">
      <c r="D290" s="141" t="s">
        <v>448</v>
      </c>
      <c r="I290" s="55"/>
      <c r="J290" s="211">
        <v>1</v>
      </c>
      <c r="K290" s="82">
        <f t="shared" ref="K290:AP290" si="378">J290*(1+K287*K234)</f>
        <v>1</v>
      </c>
      <c r="L290" s="82">
        <f t="shared" si="378"/>
        <v>1</v>
      </c>
      <c r="M290" s="82">
        <f t="shared" si="378"/>
        <v>1</v>
      </c>
      <c r="N290" s="82">
        <f t="shared" si="378"/>
        <v>1</v>
      </c>
      <c r="O290" s="82">
        <f t="shared" si="378"/>
        <v>1</v>
      </c>
      <c r="P290" s="82">
        <f t="shared" si="378"/>
        <v>1</v>
      </c>
      <c r="Q290" s="82">
        <f t="shared" si="378"/>
        <v>1</v>
      </c>
      <c r="R290" s="82">
        <f t="shared" si="378"/>
        <v>1</v>
      </c>
      <c r="S290" s="82">
        <f t="shared" si="378"/>
        <v>1</v>
      </c>
      <c r="T290" s="82">
        <f t="shared" si="378"/>
        <v>1</v>
      </c>
      <c r="U290" s="82">
        <f t="shared" si="378"/>
        <v>1</v>
      </c>
      <c r="V290" s="82">
        <f t="shared" si="378"/>
        <v>1</v>
      </c>
      <c r="W290" s="82">
        <f t="shared" si="378"/>
        <v>1</v>
      </c>
      <c r="X290" s="82">
        <f t="shared" si="378"/>
        <v>1</v>
      </c>
      <c r="Y290" s="82">
        <f t="shared" si="378"/>
        <v>1</v>
      </c>
      <c r="Z290" s="82">
        <f t="shared" si="378"/>
        <v>1</v>
      </c>
      <c r="AA290" s="82">
        <f t="shared" si="378"/>
        <v>1</v>
      </c>
      <c r="AB290" s="82">
        <f t="shared" si="378"/>
        <v>1</v>
      </c>
      <c r="AC290" s="82">
        <f t="shared" si="378"/>
        <v>1</v>
      </c>
      <c r="AD290" s="82">
        <f t="shared" si="378"/>
        <v>1</v>
      </c>
      <c r="AE290" s="82">
        <f t="shared" si="378"/>
        <v>1</v>
      </c>
      <c r="AF290" s="82">
        <f t="shared" si="378"/>
        <v>1</v>
      </c>
      <c r="AG290" s="82">
        <f t="shared" si="378"/>
        <v>1</v>
      </c>
      <c r="AH290" s="82">
        <f t="shared" si="378"/>
        <v>1</v>
      </c>
      <c r="AI290" s="82">
        <f t="shared" si="378"/>
        <v>1</v>
      </c>
      <c r="AJ290" s="82">
        <f t="shared" si="378"/>
        <v>1</v>
      </c>
      <c r="AK290" s="82">
        <f t="shared" si="378"/>
        <v>1</v>
      </c>
      <c r="AL290" s="82">
        <f t="shared" si="378"/>
        <v>1</v>
      </c>
      <c r="AM290" s="82">
        <f t="shared" si="378"/>
        <v>1</v>
      </c>
      <c r="AN290" s="82">
        <f t="shared" si="378"/>
        <v>1</v>
      </c>
      <c r="AO290" s="82">
        <f t="shared" si="378"/>
        <v>1</v>
      </c>
      <c r="AP290" s="82">
        <f t="shared" si="378"/>
        <v>1</v>
      </c>
      <c r="AQ290" s="82">
        <f t="shared" ref="AQ290:BV290" si="379">AP290*(1+AQ287*AQ234)</f>
        <v>1</v>
      </c>
      <c r="AR290" s="82">
        <f t="shared" si="379"/>
        <v>1</v>
      </c>
      <c r="AS290" s="82">
        <f t="shared" si="379"/>
        <v>1</v>
      </c>
      <c r="AT290" s="82">
        <f t="shared" si="379"/>
        <v>1</v>
      </c>
      <c r="AU290" s="82">
        <f t="shared" si="379"/>
        <v>1</v>
      </c>
      <c r="AV290" s="82">
        <f t="shared" si="379"/>
        <v>1</v>
      </c>
      <c r="AW290" s="82">
        <f t="shared" si="379"/>
        <v>1</v>
      </c>
      <c r="AX290" s="82">
        <f t="shared" si="379"/>
        <v>1</v>
      </c>
      <c r="AY290" s="198">
        <f t="shared" si="379"/>
        <v>1</v>
      </c>
      <c r="AZ290" s="82">
        <f t="shared" si="379"/>
        <v>1</v>
      </c>
      <c r="BA290" s="82">
        <f t="shared" si="379"/>
        <v>1</v>
      </c>
      <c r="BB290" s="82">
        <f t="shared" si="379"/>
        <v>1</v>
      </c>
      <c r="BC290" s="82">
        <f t="shared" si="379"/>
        <v>1</v>
      </c>
      <c r="BD290" s="82">
        <f t="shared" si="379"/>
        <v>1</v>
      </c>
      <c r="BE290" s="82">
        <f t="shared" si="379"/>
        <v>1</v>
      </c>
      <c r="BF290" s="82">
        <f t="shared" si="379"/>
        <v>1</v>
      </c>
      <c r="BG290" s="82">
        <f t="shared" si="379"/>
        <v>1</v>
      </c>
      <c r="BH290" s="82">
        <f t="shared" si="379"/>
        <v>1</v>
      </c>
      <c r="BI290" s="82">
        <f t="shared" si="379"/>
        <v>1</v>
      </c>
      <c r="BJ290" s="82">
        <f t="shared" si="379"/>
        <v>1</v>
      </c>
      <c r="BK290" s="82">
        <f t="shared" si="379"/>
        <v>1</v>
      </c>
      <c r="BL290" s="82">
        <f t="shared" si="379"/>
        <v>1</v>
      </c>
      <c r="BM290" s="82">
        <f t="shared" si="379"/>
        <v>1</v>
      </c>
      <c r="BN290" s="82">
        <f t="shared" si="379"/>
        <v>1</v>
      </c>
      <c r="BO290" s="82">
        <f t="shared" si="379"/>
        <v>1</v>
      </c>
      <c r="BP290" s="82">
        <f t="shared" si="379"/>
        <v>1</v>
      </c>
      <c r="BQ290" s="82">
        <f t="shared" si="379"/>
        <v>1</v>
      </c>
      <c r="BR290" s="82">
        <f t="shared" si="379"/>
        <v>1</v>
      </c>
      <c r="BS290" s="82">
        <f t="shared" si="379"/>
        <v>1</v>
      </c>
      <c r="BT290" s="82">
        <f t="shared" si="379"/>
        <v>1</v>
      </c>
      <c r="BU290" s="82">
        <f t="shared" si="379"/>
        <v>1</v>
      </c>
      <c r="BV290" s="82">
        <f t="shared" si="379"/>
        <v>1</v>
      </c>
      <c r="BW290" s="82">
        <f t="shared" ref="BW290:DB290" si="380">BV290*(1+BW287*BW234)</f>
        <v>1</v>
      </c>
      <c r="BX290" s="82">
        <f t="shared" si="380"/>
        <v>1</v>
      </c>
      <c r="BY290" s="82">
        <f t="shared" si="380"/>
        <v>1</v>
      </c>
      <c r="BZ290" s="82">
        <f t="shared" si="380"/>
        <v>1</v>
      </c>
      <c r="CA290" s="82">
        <f t="shared" si="380"/>
        <v>1</v>
      </c>
      <c r="CB290" s="82">
        <f t="shared" si="380"/>
        <v>1</v>
      </c>
      <c r="CC290" s="82">
        <f t="shared" si="380"/>
        <v>1</v>
      </c>
      <c r="CD290" s="82">
        <f t="shared" si="380"/>
        <v>1</v>
      </c>
      <c r="CE290" s="82">
        <f t="shared" si="380"/>
        <v>1</v>
      </c>
      <c r="CF290" s="82">
        <f t="shared" si="380"/>
        <v>1</v>
      </c>
      <c r="CG290" s="82">
        <f t="shared" si="380"/>
        <v>1</v>
      </c>
      <c r="CH290" s="82">
        <f t="shared" si="380"/>
        <v>1</v>
      </c>
      <c r="CI290" s="82">
        <f t="shared" si="380"/>
        <v>1</v>
      </c>
      <c r="CJ290" s="82">
        <f t="shared" si="380"/>
        <v>1</v>
      </c>
      <c r="CK290" s="82">
        <f t="shared" si="380"/>
        <v>1</v>
      </c>
      <c r="CL290" s="82">
        <f t="shared" si="380"/>
        <v>1</v>
      </c>
      <c r="CM290" s="82">
        <f t="shared" si="380"/>
        <v>1</v>
      </c>
      <c r="CN290" s="82">
        <f t="shared" si="380"/>
        <v>1</v>
      </c>
      <c r="CO290" s="82">
        <f t="shared" si="380"/>
        <v>1</v>
      </c>
      <c r="CP290" s="82">
        <f t="shared" si="380"/>
        <v>1</v>
      </c>
      <c r="CQ290" s="82">
        <f t="shared" si="380"/>
        <v>1</v>
      </c>
      <c r="CR290" s="82">
        <f t="shared" si="380"/>
        <v>1</v>
      </c>
      <c r="CS290" s="82">
        <f t="shared" si="380"/>
        <v>1</v>
      </c>
      <c r="CT290" s="82">
        <f t="shared" si="380"/>
        <v>1</v>
      </c>
      <c r="CU290" s="82">
        <f t="shared" si="380"/>
        <v>1</v>
      </c>
      <c r="CV290" s="82">
        <f t="shared" si="380"/>
        <v>1</v>
      </c>
      <c r="CW290" s="82">
        <f t="shared" si="380"/>
        <v>1</v>
      </c>
      <c r="CX290" s="82">
        <f t="shared" si="380"/>
        <v>1</v>
      </c>
      <c r="CY290" s="82">
        <f t="shared" si="380"/>
        <v>1</v>
      </c>
      <c r="CZ290" s="82">
        <f t="shared" si="380"/>
        <v>1</v>
      </c>
      <c r="DA290" s="82">
        <f t="shared" si="380"/>
        <v>1</v>
      </c>
      <c r="DB290" s="82">
        <f t="shared" si="380"/>
        <v>1</v>
      </c>
      <c r="DC290" s="82">
        <f t="shared" ref="DC290:DU290" si="381">DB290*(1+DC287*DC234)</f>
        <v>1</v>
      </c>
      <c r="DD290" s="82">
        <f t="shared" si="381"/>
        <v>1</v>
      </c>
      <c r="DE290" s="82">
        <f t="shared" si="381"/>
        <v>1</v>
      </c>
      <c r="DF290" s="82">
        <f t="shared" si="381"/>
        <v>1</v>
      </c>
      <c r="DG290" s="82">
        <f t="shared" si="381"/>
        <v>1</v>
      </c>
      <c r="DH290" s="82">
        <f t="shared" si="381"/>
        <v>1</v>
      </c>
      <c r="DI290" s="82">
        <f t="shared" si="381"/>
        <v>1</v>
      </c>
      <c r="DJ290" s="82">
        <f t="shared" si="381"/>
        <v>1</v>
      </c>
      <c r="DK290" s="82">
        <f t="shared" si="381"/>
        <v>1</v>
      </c>
      <c r="DL290" s="82">
        <f t="shared" si="381"/>
        <v>1</v>
      </c>
      <c r="DM290" s="82">
        <f t="shared" si="381"/>
        <v>1</v>
      </c>
      <c r="DN290" s="82">
        <f t="shared" si="381"/>
        <v>1</v>
      </c>
      <c r="DO290" s="82">
        <f t="shared" si="381"/>
        <v>1</v>
      </c>
      <c r="DP290" s="82">
        <f t="shared" si="381"/>
        <v>1</v>
      </c>
      <c r="DQ290" s="82">
        <f t="shared" si="381"/>
        <v>1</v>
      </c>
      <c r="DR290" s="82">
        <f t="shared" si="381"/>
        <v>1</v>
      </c>
      <c r="DS290" s="82">
        <f t="shared" si="381"/>
        <v>1</v>
      </c>
      <c r="DT290" s="82">
        <f t="shared" si="381"/>
        <v>1</v>
      </c>
      <c r="DU290" s="82">
        <f t="shared" si="381"/>
        <v>1</v>
      </c>
    </row>
    <row r="291" spans="2:125" outlineLevel="1" x14ac:dyDescent="0.3">
      <c r="D291" s="141" t="s">
        <v>449</v>
      </c>
      <c r="H291" s="82">
        <f ca="1">SUMPRODUCT(K280:DU280/K290:DU290)</f>
        <v>0</v>
      </c>
      <c r="I291" s="55"/>
      <c r="K291" s="61"/>
      <c r="L291" s="61"/>
      <c r="M291" s="61"/>
      <c r="N291" s="61"/>
      <c r="O291" s="61"/>
      <c r="P291" s="61"/>
      <c r="Q291" s="61"/>
      <c r="R291" s="61"/>
      <c r="S291" s="61"/>
      <c r="T291" s="61"/>
      <c r="U291" s="61"/>
      <c r="V291" s="61"/>
      <c r="W291" s="61"/>
      <c r="X291" s="61"/>
      <c r="Y291" s="61"/>
      <c r="Z291" s="61"/>
      <c r="AA291" s="61"/>
      <c r="AB291" s="61"/>
      <c r="AC291" s="61"/>
      <c r="AD291" s="61"/>
      <c r="AE291" s="61"/>
      <c r="AF291" s="61"/>
      <c r="AG291" s="61"/>
      <c r="AH291" s="61"/>
      <c r="AI291" s="61"/>
      <c r="AJ291" s="61"/>
      <c r="AK291" s="61"/>
      <c r="AL291" s="61"/>
      <c r="AM291" s="61"/>
      <c r="AN291" s="61"/>
      <c r="AO291" s="61"/>
      <c r="AP291" s="61"/>
      <c r="AQ291" s="61"/>
      <c r="AR291" s="61"/>
      <c r="AS291" s="61"/>
      <c r="AT291" s="61"/>
      <c r="AU291" s="61"/>
      <c r="AV291" s="61"/>
      <c r="AW291" s="61"/>
      <c r="AX291" s="61"/>
      <c r="AZ291" s="61"/>
      <c r="BA291" s="61"/>
      <c r="BB291" s="61"/>
      <c r="BC291" s="61"/>
      <c r="BD291" s="61"/>
      <c r="BE291" s="61"/>
      <c r="BF291" s="61"/>
      <c r="BG291" s="61"/>
      <c r="BH291" s="61"/>
      <c r="BI291" s="61"/>
      <c r="BJ291" s="61"/>
      <c r="BK291" s="61"/>
      <c r="BL291" s="61"/>
      <c r="BM291" s="61"/>
      <c r="BN291" s="61"/>
      <c r="BO291" s="61"/>
      <c r="BP291" s="61"/>
      <c r="BQ291" s="61"/>
      <c r="BR291" s="61"/>
      <c r="BS291" s="61"/>
      <c r="BT291" s="61"/>
      <c r="BU291" s="61"/>
      <c r="BV291" s="61"/>
      <c r="BW291" s="61"/>
      <c r="BX291" s="61"/>
      <c r="BY291" s="61"/>
      <c r="BZ291" s="61"/>
      <c r="CA291" s="61"/>
      <c r="CB291" s="61"/>
      <c r="CC291" s="61"/>
      <c r="CD291" s="61"/>
      <c r="CE291" s="61"/>
      <c r="CF291" s="61"/>
      <c r="CG291" s="61"/>
      <c r="CH291" s="61"/>
      <c r="CI291" s="61"/>
      <c r="CJ291" s="61"/>
      <c r="CK291" s="61"/>
      <c r="CL291" s="61"/>
      <c r="CM291" s="61"/>
      <c r="CN291" s="61"/>
      <c r="CO291" s="61"/>
      <c r="CP291" s="61"/>
      <c r="CQ291" s="61"/>
      <c r="CR291" s="61"/>
      <c r="CS291" s="61"/>
      <c r="CT291" s="61"/>
      <c r="CU291" s="61"/>
      <c r="CV291" s="61"/>
      <c r="CW291" s="61"/>
      <c r="CX291" s="61"/>
      <c r="CY291" s="61"/>
      <c r="CZ291" s="61"/>
      <c r="DA291" s="61"/>
      <c r="DB291" s="61"/>
      <c r="DC291" s="61"/>
      <c r="DD291" s="61"/>
      <c r="DE291" s="61"/>
      <c r="DF291" s="61"/>
      <c r="DG291" s="61"/>
      <c r="DH291" s="61"/>
      <c r="DI291" s="61"/>
      <c r="DJ291" s="61"/>
      <c r="DK291" s="61"/>
      <c r="DL291" s="61"/>
      <c r="DM291" s="61"/>
      <c r="DN291" s="61"/>
      <c r="DO291" s="61"/>
      <c r="DP291" s="61"/>
      <c r="DQ291" s="61"/>
      <c r="DR291" s="61"/>
      <c r="DS291" s="61"/>
      <c r="DT291" s="61"/>
      <c r="DU291" s="61"/>
    </row>
    <row r="292" spans="2:125" outlineLevel="1" x14ac:dyDescent="0.3">
      <c r="I292" s="55"/>
    </row>
    <row r="293" spans="2:125" outlineLevel="1" x14ac:dyDescent="0.3">
      <c r="D293" s="141" t="s">
        <v>185</v>
      </c>
      <c r="I293" s="55"/>
    </row>
    <row r="294" spans="2:125" outlineLevel="1" x14ac:dyDescent="0.3">
      <c r="D294" s="141" t="s">
        <v>299</v>
      </c>
      <c r="I294" s="55"/>
      <c r="K294" s="181">
        <f>J298</f>
        <v>0</v>
      </c>
      <c r="L294" s="181">
        <f t="shared" ref="L294:BW294" ca="1" si="382">K298</f>
        <v>0</v>
      </c>
      <c r="M294" s="181">
        <f t="shared" ca="1" si="382"/>
        <v>0</v>
      </c>
      <c r="N294" s="181">
        <f t="shared" ca="1" si="382"/>
        <v>0</v>
      </c>
      <c r="O294" s="181">
        <f t="shared" ca="1" si="382"/>
        <v>0</v>
      </c>
      <c r="P294" s="181">
        <f t="shared" ca="1" si="382"/>
        <v>0</v>
      </c>
      <c r="Q294" s="181">
        <f t="shared" ca="1" si="382"/>
        <v>0</v>
      </c>
      <c r="R294" s="181">
        <f t="shared" ca="1" si="382"/>
        <v>0</v>
      </c>
      <c r="S294" s="181">
        <f t="shared" ca="1" si="382"/>
        <v>0</v>
      </c>
      <c r="T294" s="181">
        <f t="shared" ca="1" si="382"/>
        <v>0</v>
      </c>
      <c r="U294" s="181">
        <f t="shared" ca="1" si="382"/>
        <v>0</v>
      </c>
      <c r="V294" s="181">
        <f t="shared" ca="1" si="382"/>
        <v>0</v>
      </c>
      <c r="W294" s="181">
        <f t="shared" ca="1" si="382"/>
        <v>0</v>
      </c>
      <c r="X294" s="181">
        <f t="shared" ca="1" si="382"/>
        <v>0</v>
      </c>
      <c r="Y294" s="181">
        <f t="shared" ca="1" si="382"/>
        <v>0</v>
      </c>
      <c r="Z294" s="181">
        <f t="shared" ca="1" si="382"/>
        <v>0</v>
      </c>
      <c r="AA294" s="181">
        <f t="shared" ca="1" si="382"/>
        <v>0</v>
      </c>
      <c r="AB294" s="181">
        <f t="shared" ca="1" si="382"/>
        <v>0</v>
      </c>
      <c r="AC294" s="181">
        <f t="shared" ca="1" si="382"/>
        <v>0</v>
      </c>
      <c r="AD294" s="181">
        <f t="shared" ca="1" si="382"/>
        <v>0</v>
      </c>
      <c r="AE294" s="181">
        <f t="shared" ca="1" si="382"/>
        <v>0</v>
      </c>
      <c r="AF294" s="181">
        <f t="shared" ca="1" si="382"/>
        <v>0</v>
      </c>
      <c r="AG294" s="181">
        <f t="shared" ca="1" si="382"/>
        <v>0</v>
      </c>
      <c r="AH294" s="181">
        <f t="shared" ca="1" si="382"/>
        <v>0</v>
      </c>
      <c r="AI294" s="181">
        <f t="shared" ca="1" si="382"/>
        <v>0</v>
      </c>
      <c r="AJ294" s="181">
        <f t="shared" ca="1" si="382"/>
        <v>0</v>
      </c>
      <c r="AK294" s="181">
        <f t="shared" ca="1" si="382"/>
        <v>0</v>
      </c>
      <c r="AL294" s="181">
        <f t="shared" ca="1" si="382"/>
        <v>0</v>
      </c>
      <c r="AM294" s="181">
        <f t="shared" ca="1" si="382"/>
        <v>0</v>
      </c>
      <c r="AN294" s="181">
        <f t="shared" ca="1" si="382"/>
        <v>0</v>
      </c>
      <c r="AO294" s="181">
        <f t="shared" ca="1" si="382"/>
        <v>0</v>
      </c>
      <c r="AP294" s="181">
        <f t="shared" ca="1" si="382"/>
        <v>0</v>
      </c>
      <c r="AQ294" s="181">
        <f t="shared" ca="1" si="382"/>
        <v>0</v>
      </c>
      <c r="AR294" s="181">
        <f t="shared" ca="1" si="382"/>
        <v>0</v>
      </c>
      <c r="AS294" s="181">
        <f t="shared" ca="1" si="382"/>
        <v>0</v>
      </c>
      <c r="AT294" s="181">
        <f t="shared" ca="1" si="382"/>
        <v>0</v>
      </c>
      <c r="AU294" s="181">
        <f t="shared" ca="1" si="382"/>
        <v>0</v>
      </c>
      <c r="AV294" s="181">
        <f t="shared" ca="1" si="382"/>
        <v>0</v>
      </c>
      <c r="AW294" s="181">
        <f t="shared" ca="1" si="382"/>
        <v>0</v>
      </c>
      <c r="AX294" s="181">
        <f t="shared" ca="1" si="382"/>
        <v>0</v>
      </c>
      <c r="AY294" s="198">
        <f t="shared" ca="1" si="382"/>
        <v>0</v>
      </c>
      <c r="AZ294" s="181">
        <f t="shared" ca="1" si="382"/>
        <v>0</v>
      </c>
      <c r="BA294" s="181">
        <f t="shared" ca="1" si="382"/>
        <v>0</v>
      </c>
      <c r="BB294" s="181">
        <f t="shared" ca="1" si="382"/>
        <v>0</v>
      </c>
      <c r="BC294" s="181">
        <f t="shared" ca="1" si="382"/>
        <v>0</v>
      </c>
      <c r="BD294" s="181">
        <f t="shared" ca="1" si="382"/>
        <v>0</v>
      </c>
      <c r="BE294" s="181">
        <f t="shared" ca="1" si="382"/>
        <v>0</v>
      </c>
      <c r="BF294" s="181">
        <f t="shared" ca="1" si="382"/>
        <v>0</v>
      </c>
      <c r="BG294" s="181">
        <f t="shared" ca="1" si="382"/>
        <v>0</v>
      </c>
      <c r="BH294" s="181">
        <f t="shared" ca="1" si="382"/>
        <v>0</v>
      </c>
      <c r="BI294" s="181">
        <f t="shared" ca="1" si="382"/>
        <v>0</v>
      </c>
      <c r="BJ294" s="181">
        <f t="shared" ca="1" si="382"/>
        <v>0</v>
      </c>
      <c r="BK294" s="181">
        <f t="shared" ca="1" si="382"/>
        <v>0</v>
      </c>
      <c r="BL294" s="181">
        <f t="shared" ca="1" si="382"/>
        <v>0</v>
      </c>
      <c r="BM294" s="181">
        <f t="shared" ca="1" si="382"/>
        <v>0</v>
      </c>
      <c r="BN294" s="181">
        <f t="shared" ca="1" si="382"/>
        <v>0</v>
      </c>
      <c r="BO294" s="181">
        <f t="shared" ca="1" si="382"/>
        <v>0</v>
      </c>
      <c r="BP294" s="181">
        <f t="shared" ca="1" si="382"/>
        <v>0</v>
      </c>
      <c r="BQ294" s="181">
        <f t="shared" ca="1" si="382"/>
        <v>0</v>
      </c>
      <c r="BR294" s="181">
        <f t="shared" ca="1" si="382"/>
        <v>0</v>
      </c>
      <c r="BS294" s="181">
        <f t="shared" ca="1" si="382"/>
        <v>0</v>
      </c>
      <c r="BT294" s="181">
        <f t="shared" ca="1" si="382"/>
        <v>0</v>
      </c>
      <c r="BU294" s="181">
        <f t="shared" ca="1" si="382"/>
        <v>0</v>
      </c>
      <c r="BV294" s="181">
        <f t="shared" ca="1" si="382"/>
        <v>0</v>
      </c>
      <c r="BW294" s="181">
        <f t="shared" ca="1" si="382"/>
        <v>0</v>
      </c>
      <c r="BX294" s="181">
        <f t="shared" ref="BX294:DT294" ca="1" si="383">BW298</f>
        <v>0</v>
      </c>
      <c r="BY294" s="181">
        <f t="shared" ca="1" si="383"/>
        <v>0</v>
      </c>
      <c r="BZ294" s="181">
        <f t="shared" ca="1" si="383"/>
        <v>0</v>
      </c>
      <c r="CA294" s="181">
        <f t="shared" ca="1" si="383"/>
        <v>0</v>
      </c>
      <c r="CB294" s="181">
        <f t="shared" ca="1" si="383"/>
        <v>0</v>
      </c>
      <c r="CC294" s="181">
        <f t="shared" ca="1" si="383"/>
        <v>0</v>
      </c>
      <c r="CD294" s="181">
        <f t="shared" ca="1" si="383"/>
        <v>0</v>
      </c>
      <c r="CE294" s="181">
        <f t="shared" ca="1" si="383"/>
        <v>0</v>
      </c>
      <c r="CF294" s="181">
        <f t="shared" ca="1" si="383"/>
        <v>0</v>
      </c>
      <c r="CG294" s="181">
        <f t="shared" ca="1" si="383"/>
        <v>0</v>
      </c>
      <c r="CH294" s="181">
        <f t="shared" ca="1" si="383"/>
        <v>0</v>
      </c>
      <c r="CI294" s="181">
        <f t="shared" ca="1" si="383"/>
        <v>0</v>
      </c>
      <c r="CJ294" s="181">
        <f t="shared" ca="1" si="383"/>
        <v>0</v>
      </c>
      <c r="CK294" s="181">
        <f t="shared" ca="1" si="383"/>
        <v>0</v>
      </c>
      <c r="CL294" s="181">
        <f t="shared" ca="1" si="383"/>
        <v>0</v>
      </c>
      <c r="CM294" s="181">
        <f t="shared" ca="1" si="383"/>
        <v>0</v>
      </c>
      <c r="CN294" s="181">
        <f t="shared" ca="1" si="383"/>
        <v>0</v>
      </c>
      <c r="CO294" s="181">
        <f t="shared" ca="1" si="383"/>
        <v>0</v>
      </c>
      <c r="CP294" s="181">
        <f t="shared" ca="1" si="383"/>
        <v>0</v>
      </c>
      <c r="CQ294" s="181">
        <f t="shared" ca="1" si="383"/>
        <v>0</v>
      </c>
      <c r="CR294" s="181">
        <f t="shared" ca="1" si="383"/>
        <v>0</v>
      </c>
      <c r="CS294" s="181">
        <f t="shared" ca="1" si="383"/>
        <v>0</v>
      </c>
      <c r="CT294" s="181">
        <f t="shared" ca="1" si="383"/>
        <v>0</v>
      </c>
      <c r="CU294" s="181">
        <f t="shared" ca="1" si="383"/>
        <v>0</v>
      </c>
      <c r="CV294" s="181">
        <f t="shared" ca="1" si="383"/>
        <v>0</v>
      </c>
      <c r="CW294" s="181">
        <f t="shared" ca="1" si="383"/>
        <v>0</v>
      </c>
      <c r="CX294" s="181">
        <f t="shared" ca="1" si="383"/>
        <v>0</v>
      </c>
      <c r="CY294" s="181">
        <f t="shared" ca="1" si="383"/>
        <v>0</v>
      </c>
      <c r="CZ294" s="181">
        <f t="shared" ca="1" si="383"/>
        <v>0</v>
      </c>
      <c r="DA294" s="181">
        <f t="shared" ca="1" si="383"/>
        <v>0</v>
      </c>
      <c r="DB294" s="181">
        <f t="shared" ca="1" si="383"/>
        <v>0</v>
      </c>
      <c r="DC294" s="181">
        <f t="shared" ca="1" si="383"/>
        <v>0</v>
      </c>
      <c r="DD294" s="181">
        <f t="shared" ca="1" si="383"/>
        <v>0</v>
      </c>
      <c r="DE294" s="181">
        <f t="shared" ca="1" si="383"/>
        <v>0</v>
      </c>
      <c r="DF294" s="181">
        <f t="shared" ca="1" si="383"/>
        <v>0</v>
      </c>
      <c r="DG294" s="181">
        <f t="shared" ca="1" si="383"/>
        <v>0</v>
      </c>
      <c r="DH294" s="181">
        <f t="shared" ca="1" si="383"/>
        <v>0</v>
      </c>
      <c r="DI294" s="181">
        <f t="shared" ca="1" si="383"/>
        <v>0</v>
      </c>
      <c r="DJ294" s="181">
        <f t="shared" ca="1" si="383"/>
        <v>0</v>
      </c>
      <c r="DK294" s="181">
        <f t="shared" ca="1" si="383"/>
        <v>0</v>
      </c>
      <c r="DL294" s="181">
        <f t="shared" ca="1" si="383"/>
        <v>0</v>
      </c>
      <c r="DM294" s="181">
        <f t="shared" ca="1" si="383"/>
        <v>0</v>
      </c>
      <c r="DN294" s="181">
        <f t="shared" ca="1" si="383"/>
        <v>0</v>
      </c>
      <c r="DO294" s="181">
        <f t="shared" ca="1" si="383"/>
        <v>0</v>
      </c>
      <c r="DP294" s="181">
        <f t="shared" ca="1" si="383"/>
        <v>0</v>
      </c>
      <c r="DQ294" s="181">
        <f t="shared" ca="1" si="383"/>
        <v>0</v>
      </c>
      <c r="DR294" s="181">
        <f t="shared" ca="1" si="383"/>
        <v>0</v>
      </c>
      <c r="DS294" s="181">
        <f t="shared" ca="1" si="383"/>
        <v>0</v>
      </c>
      <c r="DT294" s="181">
        <f t="shared" ca="1" si="383"/>
        <v>0</v>
      </c>
      <c r="DU294" s="181">
        <f ca="1">DT298</f>
        <v>0</v>
      </c>
    </row>
    <row r="295" spans="2:125" outlineLevel="1" x14ac:dyDescent="0.3">
      <c r="D295" s="141" t="s">
        <v>387</v>
      </c>
      <c r="E295" s="127" t="s">
        <v>369</v>
      </c>
      <c r="F295" s="129">
        <f ca="1">K141</f>
        <v>0</v>
      </c>
      <c r="I295" s="55"/>
      <c r="K295" s="181">
        <f t="shared" ref="K295:AP295" ca="1" si="384">$F$295*K14</f>
        <v>0</v>
      </c>
      <c r="L295" s="181">
        <f t="shared" ca="1" si="384"/>
        <v>0</v>
      </c>
      <c r="M295" s="181">
        <f t="shared" ca="1" si="384"/>
        <v>0</v>
      </c>
      <c r="N295" s="181">
        <f t="shared" ca="1" si="384"/>
        <v>0</v>
      </c>
      <c r="O295" s="181">
        <f t="shared" ca="1" si="384"/>
        <v>0</v>
      </c>
      <c r="P295" s="181">
        <f t="shared" ca="1" si="384"/>
        <v>0</v>
      </c>
      <c r="Q295" s="181">
        <f t="shared" ca="1" si="384"/>
        <v>0</v>
      </c>
      <c r="R295" s="181">
        <f t="shared" ca="1" si="384"/>
        <v>0</v>
      </c>
      <c r="S295" s="181">
        <f t="shared" ca="1" si="384"/>
        <v>0</v>
      </c>
      <c r="T295" s="181">
        <f t="shared" ca="1" si="384"/>
        <v>0</v>
      </c>
      <c r="U295" s="181">
        <f t="shared" ca="1" si="384"/>
        <v>0</v>
      </c>
      <c r="V295" s="181">
        <f t="shared" ca="1" si="384"/>
        <v>0</v>
      </c>
      <c r="W295" s="181">
        <f t="shared" ca="1" si="384"/>
        <v>0</v>
      </c>
      <c r="X295" s="181">
        <f t="shared" ca="1" si="384"/>
        <v>0</v>
      </c>
      <c r="Y295" s="181">
        <f t="shared" ca="1" si="384"/>
        <v>0</v>
      </c>
      <c r="Z295" s="181">
        <f t="shared" ca="1" si="384"/>
        <v>0</v>
      </c>
      <c r="AA295" s="181">
        <f t="shared" ca="1" si="384"/>
        <v>0</v>
      </c>
      <c r="AB295" s="181">
        <f t="shared" ca="1" si="384"/>
        <v>0</v>
      </c>
      <c r="AC295" s="181">
        <f t="shared" ca="1" si="384"/>
        <v>0</v>
      </c>
      <c r="AD295" s="181">
        <f t="shared" ca="1" si="384"/>
        <v>0</v>
      </c>
      <c r="AE295" s="181">
        <f t="shared" ca="1" si="384"/>
        <v>0</v>
      </c>
      <c r="AF295" s="181">
        <f t="shared" ca="1" si="384"/>
        <v>0</v>
      </c>
      <c r="AG295" s="181">
        <f t="shared" ca="1" si="384"/>
        <v>0</v>
      </c>
      <c r="AH295" s="181">
        <f t="shared" ca="1" si="384"/>
        <v>0</v>
      </c>
      <c r="AI295" s="181">
        <f t="shared" ca="1" si="384"/>
        <v>0</v>
      </c>
      <c r="AJ295" s="181">
        <f t="shared" ca="1" si="384"/>
        <v>0</v>
      </c>
      <c r="AK295" s="181">
        <f t="shared" ca="1" si="384"/>
        <v>0</v>
      </c>
      <c r="AL295" s="181">
        <f t="shared" ca="1" si="384"/>
        <v>0</v>
      </c>
      <c r="AM295" s="181">
        <f t="shared" ca="1" si="384"/>
        <v>0</v>
      </c>
      <c r="AN295" s="181">
        <f t="shared" ca="1" si="384"/>
        <v>0</v>
      </c>
      <c r="AO295" s="181">
        <f t="shared" ca="1" si="384"/>
        <v>0</v>
      </c>
      <c r="AP295" s="181">
        <f t="shared" ca="1" si="384"/>
        <v>0</v>
      </c>
      <c r="AQ295" s="181">
        <f t="shared" ref="AQ295:BV295" ca="1" si="385">$F$295*AQ14</f>
        <v>0</v>
      </c>
      <c r="AR295" s="181">
        <f t="shared" ca="1" si="385"/>
        <v>0</v>
      </c>
      <c r="AS295" s="181">
        <f t="shared" ca="1" si="385"/>
        <v>0</v>
      </c>
      <c r="AT295" s="181">
        <f t="shared" ca="1" si="385"/>
        <v>0</v>
      </c>
      <c r="AU295" s="181">
        <f t="shared" ca="1" si="385"/>
        <v>0</v>
      </c>
      <c r="AV295" s="181">
        <f t="shared" ca="1" si="385"/>
        <v>0</v>
      </c>
      <c r="AW295" s="181">
        <f t="shared" ca="1" si="385"/>
        <v>0</v>
      </c>
      <c r="AX295" s="181">
        <f t="shared" ca="1" si="385"/>
        <v>0</v>
      </c>
      <c r="AY295" s="198">
        <f t="shared" ca="1" si="385"/>
        <v>0</v>
      </c>
      <c r="AZ295" s="181">
        <f t="shared" ca="1" si="385"/>
        <v>0</v>
      </c>
      <c r="BA295" s="181">
        <f t="shared" ca="1" si="385"/>
        <v>0</v>
      </c>
      <c r="BB295" s="181">
        <f t="shared" ca="1" si="385"/>
        <v>0</v>
      </c>
      <c r="BC295" s="181">
        <f t="shared" ca="1" si="385"/>
        <v>0</v>
      </c>
      <c r="BD295" s="181">
        <f t="shared" ca="1" si="385"/>
        <v>0</v>
      </c>
      <c r="BE295" s="181">
        <f t="shared" ca="1" si="385"/>
        <v>0</v>
      </c>
      <c r="BF295" s="181">
        <f t="shared" ca="1" si="385"/>
        <v>0</v>
      </c>
      <c r="BG295" s="181">
        <f t="shared" ca="1" si="385"/>
        <v>0</v>
      </c>
      <c r="BH295" s="181">
        <f t="shared" ca="1" si="385"/>
        <v>0</v>
      </c>
      <c r="BI295" s="181">
        <f t="shared" ca="1" si="385"/>
        <v>0</v>
      </c>
      <c r="BJ295" s="181">
        <f t="shared" ca="1" si="385"/>
        <v>0</v>
      </c>
      <c r="BK295" s="181">
        <f t="shared" ca="1" si="385"/>
        <v>0</v>
      </c>
      <c r="BL295" s="181">
        <f t="shared" ca="1" si="385"/>
        <v>0</v>
      </c>
      <c r="BM295" s="181">
        <f t="shared" ca="1" si="385"/>
        <v>0</v>
      </c>
      <c r="BN295" s="181">
        <f t="shared" ca="1" si="385"/>
        <v>0</v>
      </c>
      <c r="BO295" s="181">
        <f t="shared" ca="1" si="385"/>
        <v>0</v>
      </c>
      <c r="BP295" s="181">
        <f t="shared" ca="1" si="385"/>
        <v>0</v>
      </c>
      <c r="BQ295" s="181">
        <f t="shared" ca="1" si="385"/>
        <v>0</v>
      </c>
      <c r="BR295" s="181">
        <f t="shared" ca="1" si="385"/>
        <v>0</v>
      </c>
      <c r="BS295" s="181">
        <f t="shared" ca="1" si="385"/>
        <v>0</v>
      </c>
      <c r="BT295" s="181">
        <f t="shared" ca="1" si="385"/>
        <v>0</v>
      </c>
      <c r="BU295" s="181">
        <f t="shared" ca="1" si="385"/>
        <v>0</v>
      </c>
      <c r="BV295" s="181">
        <f t="shared" ca="1" si="385"/>
        <v>0</v>
      </c>
      <c r="BW295" s="181">
        <f t="shared" ref="BW295:DB295" ca="1" si="386">$F$295*BW14</f>
        <v>0</v>
      </c>
      <c r="BX295" s="181">
        <f t="shared" ca="1" si="386"/>
        <v>0</v>
      </c>
      <c r="BY295" s="181">
        <f t="shared" ca="1" si="386"/>
        <v>0</v>
      </c>
      <c r="BZ295" s="181">
        <f t="shared" ca="1" si="386"/>
        <v>0</v>
      </c>
      <c r="CA295" s="181">
        <f t="shared" ca="1" si="386"/>
        <v>0</v>
      </c>
      <c r="CB295" s="181">
        <f t="shared" ca="1" si="386"/>
        <v>0</v>
      </c>
      <c r="CC295" s="181">
        <f t="shared" ca="1" si="386"/>
        <v>0</v>
      </c>
      <c r="CD295" s="181">
        <f t="shared" ca="1" si="386"/>
        <v>0</v>
      </c>
      <c r="CE295" s="181">
        <f t="shared" ca="1" si="386"/>
        <v>0</v>
      </c>
      <c r="CF295" s="181">
        <f t="shared" ca="1" si="386"/>
        <v>0</v>
      </c>
      <c r="CG295" s="181">
        <f t="shared" ca="1" si="386"/>
        <v>0</v>
      </c>
      <c r="CH295" s="181">
        <f t="shared" ca="1" si="386"/>
        <v>0</v>
      </c>
      <c r="CI295" s="181">
        <f t="shared" ca="1" si="386"/>
        <v>0</v>
      </c>
      <c r="CJ295" s="181">
        <f t="shared" ca="1" si="386"/>
        <v>0</v>
      </c>
      <c r="CK295" s="181">
        <f t="shared" ca="1" si="386"/>
        <v>0</v>
      </c>
      <c r="CL295" s="181">
        <f t="shared" ca="1" si="386"/>
        <v>0</v>
      </c>
      <c r="CM295" s="181">
        <f t="shared" ca="1" si="386"/>
        <v>0</v>
      </c>
      <c r="CN295" s="181">
        <f t="shared" ca="1" si="386"/>
        <v>0</v>
      </c>
      <c r="CO295" s="181">
        <f t="shared" ca="1" si="386"/>
        <v>0</v>
      </c>
      <c r="CP295" s="181">
        <f t="shared" ca="1" si="386"/>
        <v>0</v>
      </c>
      <c r="CQ295" s="181">
        <f t="shared" ca="1" si="386"/>
        <v>0</v>
      </c>
      <c r="CR295" s="181">
        <f t="shared" ca="1" si="386"/>
        <v>0</v>
      </c>
      <c r="CS295" s="181">
        <f t="shared" ca="1" si="386"/>
        <v>0</v>
      </c>
      <c r="CT295" s="181">
        <f t="shared" ca="1" si="386"/>
        <v>0</v>
      </c>
      <c r="CU295" s="181">
        <f t="shared" ca="1" si="386"/>
        <v>0</v>
      </c>
      <c r="CV295" s="181">
        <f t="shared" ca="1" si="386"/>
        <v>0</v>
      </c>
      <c r="CW295" s="181">
        <f t="shared" ca="1" si="386"/>
        <v>0</v>
      </c>
      <c r="CX295" s="181">
        <f t="shared" ca="1" si="386"/>
        <v>0</v>
      </c>
      <c r="CY295" s="181">
        <f t="shared" ca="1" si="386"/>
        <v>0</v>
      </c>
      <c r="CZ295" s="181">
        <f t="shared" ca="1" si="386"/>
        <v>0</v>
      </c>
      <c r="DA295" s="181">
        <f t="shared" ca="1" si="386"/>
        <v>0</v>
      </c>
      <c r="DB295" s="181">
        <f t="shared" ca="1" si="386"/>
        <v>0</v>
      </c>
      <c r="DC295" s="181">
        <f t="shared" ref="DC295:DU295" ca="1" si="387">$F$295*DC14</f>
        <v>0</v>
      </c>
      <c r="DD295" s="181">
        <f t="shared" ca="1" si="387"/>
        <v>0</v>
      </c>
      <c r="DE295" s="181">
        <f t="shared" ca="1" si="387"/>
        <v>0</v>
      </c>
      <c r="DF295" s="181">
        <f t="shared" ca="1" si="387"/>
        <v>0</v>
      </c>
      <c r="DG295" s="181">
        <f t="shared" ca="1" si="387"/>
        <v>0</v>
      </c>
      <c r="DH295" s="181">
        <f t="shared" ca="1" si="387"/>
        <v>0</v>
      </c>
      <c r="DI295" s="181">
        <f t="shared" ca="1" si="387"/>
        <v>0</v>
      </c>
      <c r="DJ295" s="181">
        <f t="shared" ca="1" si="387"/>
        <v>0</v>
      </c>
      <c r="DK295" s="181">
        <f t="shared" ca="1" si="387"/>
        <v>0</v>
      </c>
      <c r="DL295" s="181">
        <f t="shared" ca="1" si="387"/>
        <v>0</v>
      </c>
      <c r="DM295" s="181">
        <f t="shared" ca="1" si="387"/>
        <v>0</v>
      </c>
      <c r="DN295" s="181">
        <f t="shared" ca="1" si="387"/>
        <v>0</v>
      </c>
      <c r="DO295" s="181">
        <f t="shared" ca="1" si="387"/>
        <v>0</v>
      </c>
      <c r="DP295" s="181">
        <f t="shared" ca="1" si="387"/>
        <v>0</v>
      </c>
      <c r="DQ295" s="181">
        <f t="shared" ca="1" si="387"/>
        <v>0</v>
      </c>
      <c r="DR295" s="181">
        <f t="shared" ca="1" si="387"/>
        <v>0</v>
      </c>
      <c r="DS295" s="181">
        <f t="shared" ca="1" si="387"/>
        <v>0</v>
      </c>
      <c r="DT295" s="181">
        <f t="shared" ca="1" si="387"/>
        <v>0</v>
      </c>
      <c r="DU295" s="181">
        <f t="shared" ca="1" si="387"/>
        <v>0</v>
      </c>
    </row>
    <row r="296" spans="2:125" outlineLevel="1" x14ac:dyDescent="0.3">
      <c r="D296" s="141" t="s">
        <v>450</v>
      </c>
      <c r="I296" s="55"/>
      <c r="K296" s="181">
        <f t="shared" ref="K296:AP296" ca="1" si="388">$F$295*K104</f>
        <v>0</v>
      </c>
      <c r="L296" s="181">
        <f t="shared" ca="1" si="388"/>
        <v>0</v>
      </c>
      <c r="M296" s="181">
        <f t="shared" ca="1" si="388"/>
        <v>0</v>
      </c>
      <c r="N296" s="181">
        <f t="shared" ca="1" si="388"/>
        <v>0</v>
      </c>
      <c r="O296" s="181">
        <f t="shared" ca="1" si="388"/>
        <v>0</v>
      </c>
      <c r="P296" s="181">
        <f t="shared" ca="1" si="388"/>
        <v>0</v>
      </c>
      <c r="Q296" s="181">
        <f t="shared" ca="1" si="388"/>
        <v>0</v>
      </c>
      <c r="R296" s="181">
        <f t="shared" ca="1" si="388"/>
        <v>0</v>
      </c>
      <c r="S296" s="181">
        <f t="shared" ca="1" si="388"/>
        <v>0</v>
      </c>
      <c r="T296" s="181">
        <f t="shared" ca="1" si="388"/>
        <v>0</v>
      </c>
      <c r="U296" s="181">
        <f t="shared" ca="1" si="388"/>
        <v>0</v>
      </c>
      <c r="V296" s="181">
        <f t="shared" ca="1" si="388"/>
        <v>0</v>
      </c>
      <c r="W296" s="181">
        <f t="shared" ca="1" si="388"/>
        <v>0</v>
      </c>
      <c r="X296" s="181">
        <f t="shared" ca="1" si="388"/>
        <v>0</v>
      </c>
      <c r="Y296" s="181">
        <f t="shared" ca="1" si="388"/>
        <v>0</v>
      </c>
      <c r="Z296" s="181">
        <f t="shared" ca="1" si="388"/>
        <v>0</v>
      </c>
      <c r="AA296" s="181">
        <f t="shared" ca="1" si="388"/>
        <v>0</v>
      </c>
      <c r="AB296" s="181">
        <f t="shared" ca="1" si="388"/>
        <v>0</v>
      </c>
      <c r="AC296" s="181">
        <f t="shared" ca="1" si="388"/>
        <v>0</v>
      </c>
      <c r="AD296" s="181">
        <f t="shared" ca="1" si="388"/>
        <v>0</v>
      </c>
      <c r="AE296" s="181">
        <f t="shared" ca="1" si="388"/>
        <v>0</v>
      </c>
      <c r="AF296" s="181">
        <f t="shared" ca="1" si="388"/>
        <v>0</v>
      </c>
      <c r="AG296" s="181">
        <f t="shared" ca="1" si="388"/>
        <v>0</v>
      </c>
      <c r="AH296" s="181">
        <f t="shared" ca="1" si="388"/>
        <v>0</v>
      </c>
      <c r="AI296" s="181">
        <f t="shared" ca="1" si="388"/>
        <v>0</v>
      </c>
      <c r="AJ296" s="181">
        <f t="shared" ca="1" si="388"/>
        <v>0</v>
      </c>
      <c r="AK296" s="181">
        <f t="shared" ca="1" si="388"/>
        <v>0</v>
      </c>
      <c r="AL296" s="181">
        <f t="shared" ca="1" si="388"/>
        <v>0</v>
      </c>
      <c r="AM296" s="181">
        <f t="shared" ca="1" si="388"/>
        <v>0</v>
      </c>
      <c r="AN296" s="181">
        <f t="shared" ca="1" si="388"/>
        <v>0</v>
      </c>
      <c r="AO296" s="181">
        <f t="shared" ca="1" si="388"/>
        <v>0</v>
      </c>
      <c r="AP296" s="181">
        <f t="shared" ca="1" si="388"/>
        <v>0</v>
      </c>
      <c r="AQ296" s="181">
        <f t="shared" ref="AQ296:BV296" ca="1" si="389">$F$295*AQ104</f>
        <v>0</v>
      </c>
      <c r="AR296" s="181">
        <f t="shared" ca="1" si="389"/>
        <v>0</v>
      </c>
      <c r="AS296" s="181">
        <f t="shared" ca="1" si="389"/>
        <v>0</v>
      </c>
      <c r="AT296" s="181">
        <f t="shared" ca="1" si="389"/>
        <v>0</v>
      </c>
      <c r="AU296" s="181">
        <f t="shared" ca="1" si="389"/>
        <v>0</v>
      </c>
      <c r="AV296" s="181">
        <f t="shared" ca="1" si="389"/>
        <v>0</v>
      </c>
      <c r="AW296" s="181">
        <f t="shared" ca="1" si="389"/>
        <v>0</v>
      </c>
      <c r="AX296" s="181">
        <f t="shared" ca="1" si="389"/>
        <v>0</v>
      </c>
      <c r="AY296" s="198">
        <f t="shared" ca="1" si="389"/>
        <v>0</v>
      </c>
      <c r="AZ296" s="181">
        <f t="shared" ca="1" si="389"/>
        <v>0</v>
      </c>
      <c r="BA296" s="181">
        <f t="shared" ca="1" si="389"/>
        <v>0</v>
      </c>
      <c r="BB296" s="181">
        <f t="shared" ca="1" si="389"/>
        <v>0</v>
      </c>
      <c r="BC296" s="181">
        <f t="shared" ca="1" si="389"/>
        <v>0</v>
      </c>
      <c r="BD296" s="181">
        <f t="shared" ca="1" si="389"/>
        <v>0</v>
      </c>
      <c r="BE296" s="181">
        <f t="shared" ca="1" si="389"/>
        <v>0</v>
      </c>
      <c r="BF296" s="181">
        <f t="shared" ca="1" si="389"/>
        <v>0</v>
      </c>
      <c r="BG296" s="181">
        <f t="shared" ca="1" si="389"/>
        <v>0</v>
      </c>
      <c r="BH296" s="181">
        <f t="shared" ca="1" si="389"/>
        <v>0</v>
      </c>
      <c r="BI296" s="181">
        <f t="shared" ca="1" si="389"/>
        <v>0</v>
      </c>
      <c r="BJ296" s="181">
        <f t="shared" ca="1" si="389"/>
        <v>0</v>
      </c>
      <c r="BK296" s="181">
        <f t="shared" ca="1" si="389"/>
        <v>0</v>
      </c>
      <c r="BL296" s="181">
        <f t="shared" ca="1" si="389"/>
        <v>0</v>
      </c>
      <c r="BM296" s="181">
        <f t="shared" ca="1" si="389"/>
        <v>0</v>
      </c>
      <c r="BN296" s="181">
        <f t="shared" ca="1" si="389"/>
        <v>0</v>
      </c>
      <c r="BO296" s="181">
        <f t="shared" ca="1" si="389"/>
        <v>0</v>
      </c>
      <c r="BP296" s="181">
        <f t="shared" ca="1" si="389"/>
        <v>0</v>
      </c>
      <c r="BQ296" s="181">
        <f t="shared" ca="1" si="389"/>
        <v>0</v>
      </c>
      <c r="BR296" s="181">
        <f t="shared" ca="1" si="389"/>
        <v>0</v>
      </c>
      <c r="BS296" s="181">
        <f t="shared" ca="1" si="389"/>
        <v>0</v>
      </c>
      <c r="BT296" s="181">
        <f t="shared" ca="1" si="389"/>
        <v>0</v>
      </c>
      <c r="BU296" s="181">
        <f t="shared" ca="1" si="389"/>
        <v>0</v>
      </c>
      <c r="BV296" s="181">
        <f t="shared" ca="1" si="389"/>
        <v>0</v>
      </c>
      <c r="BW296" s="181">
        <f t="shared" ref="BW296:DB296" ca="1" si="390">$F$295*BW104</f>
        <v>0</v>
      </c>
      <c r="BX296" s="181">
        <f t="shared" ca="1" si="390"/>
        <v>0</v>
      </c>
      <c r="BY296" s="181">
        <f t="shared" ca="1" si="390"/>
        <v>0</v>
      </c>
      <c r="BZ296" s="181">
        <f t="shared" ca="1" si="390"/>
        <v>0</v>
      </c>
      <c r="CA296" s="181">
        <f t="shared" ca="1" si="390"/>
        <v>0</v>
      </c>
      <c r="CB296" s="181">
        <f t="shared" ca="1" si="390"/>
        <v>0</v>
      </c>
      <c r="CC296" s="181">
        <f t="shared" ca="1" si="390"/>
        <v>0</v>
      </c>
      <c r="CD296" s="181">
        <f t="shared" ca="1" si="390"/>
        <v>0</v>
      </c>
      <c r="CE296" s="181">
        <f t="shared" ca="1" si="390"/>
        <v>0</v>
      </c>
      <c r="CF296" s="181">
        <f t="shared" ca="1" si="390"/>
        <v>0</v>
      </c>
      <c r="CG296" s="181">
        <f t="shared" ca="1" si="390"/>
        <v>0</v>
      </c>
      <c r="CH296" s="181">
        <f t="shared" ca="1" si="390"/>
        <v>0</v>
      </c>
      <c r="CI296" s="181">
        <f t="shared" ca="1" si="390"/>
        <v>0</v>
      </c>
      <c r="CJ296" s="181">
        <f t="shared" ca="1" si="390"/>
        <v>0</v>
      </c>
      <c r="CK296" s="181">
        <f t="shared" ca="1" si="390"/>
        <v>0</v>
      </c>
      <c r="CL296" s="181">
        <f t="shared" ca="1" si="390"/>
        <v>0</v>
      </c>
      <c r="CM296" s="181">
        <f t="shared" ca="1" si="390"/>
        <v>0</v>
      </c>
      <c r="CN296" s="181">
        <f t="shared" ca="1" si="390"/>
        <v>0</v>
      </c>
      <c r="CO296" s="181">
        <f t="shared" ca="1" si="390"/>
        <v>0</v>
      </c>
      <c r="CP296" s="181">
        <f t="shared" ca="1" si="390"/>
        <v>0</v>
      </c>
      <c r="CQ296" s="181">
        <f t="shared" ca="1" si="390"/>
        <v>0</v>
      </c>
      <c r="CR296" s="181">
        <f t="shared" ca="1" si="390"/>
        <v>0</v>
      </c>
      <c r="CS296" s="181">
        <f t="shared" ca="1" si="390"/>
        <v>0</v>
      </c>
      <c r="CT296" s="181">
        <f t="shared" ca="1" si="390"/>
        <v>0</v>
      </c>
      <c r="CU296" s="181">
        <f t="shared" ca="1" si="390"/>
        <v>0</v>
      </c>
      <c r="CV296" s="181">
        <f t="shared" ca="1" si="390"/>
        <v>0</v>
      </c>
      <c r="CW296" s="181">
        <f t="shared" ca="1" si="390"/>
        <v>0</v>
      </c>
      <c r="CX296" s="181">
        <f t="shared" ca="1" si="390"/>
        <v>0</v>
      </c>
      <c r="CY296" s="181">
        <f t="shared" ca="1" si="390"/>
        <v>0</v>
      </c>
      <c r="CZ296" s="181">
        <f t="shared" ca="1" si="390"/>
        <v>0</v>
      </c>
      <c r="DA296" s="181">
        <f t="shared" ca="1" si="390"/>
        <v>0</v>
      </c>
      <c r="DB296" s="181">
        <f t="shared" ca="1" si="390"/>
        <v>0</v>
      </c>
      <c r="DC296" s="181">
        <f t="shared" ref="DC296:DU296" ca="1" si="391">$F$295*DC104</f>
        <v>0</v>
      </c>
      <c r="DD296" s="181">
        <f t="shared" ca="1" si="391"/>
        <v>0</v>
      </c>
      <c r="DE296" s="181">
        <f t="shared" ca="1" si="391"/>
        <v>0</v>
      </c>
      <c r="DF296" s="181">
        <f t="shared" ca="1" si="391"/>
        <v>0</v>
      </c>
      <c r="DG296" s="181">
        <f t="shared" ca="1" si="391"/>
        <v>0</v>
      </c>
      <c r="DH296" s="181">
        <f t="shared" ca="1" si="391"/>
        <v>0</v>
      </c>
      <c r="DI296" s="181">
        <f t="shared" ca="1" si="391"/>
        <v>0</v>
      </c>
      <c r="DJ296" s="181">
        <f t="shared" ca="1" si="391"/>
        <v>0</v>
      </c>
      <c r="DK296" s="181">
        <f t="shared" ca="1" si="391"/>
        <v>0</v>
      </c>
      <c r="DL296" s="181">
        <f t="shared" ca="1" si="391"/>
        <v>0</v>
      </c>
      <c r="DM296" s="181">
        <f t="shared" ca="1" si="391"/>
        <v>0</v>
      </c>
      <c r="DN296" s="181">
        <f t="shared" ca="1" si="391"/>
        <v>0</v>
      </c>
      <c r="DO296" s="181">
        <f t="shared" ca="1" si="391"/>
        <v>0</v>
      </c>
      <c r="DP296" s="181">
        <f t="shared" ca="1" si="391"/>
        <v>0</v>
      </c>
      <c r="DQ296" s="181">
        <f t="shared" ca="1" si="391"/>
        <v>0</v>
      </c>
      <c r="DR296" s="181">
        <f t="shared" ca="1" si="391"/>
        <v>0</v>
      </c>
      <c r="DS296" s="181">
        <f t="shared" ca="1" si="391"/>
        <v>0</v>
      </c>
      <c r="DT296" s="181">
        <f t="shared" ca="1" si="391"/>
        <v>0</v>
      </c>
      <c r="DU296" s="181">
        <f t="shared" ca="1" si="391"/>
        <v>0</v>
      </c>
    </row>
    <row r="297" spans="2:125" outlineLevel="1" x14ac:dyDescent="0.3">
      <c r="D297" s="141" t="s">
        <v>427</v>
      </c>
      <c r="I297" s="55"/>
    </row>
    <row r="298" spans="2:125" outlineLevel="1" x14ac:dyDescent="0.3">
      <c r="D298" s="141" t="s">
        <v>301</v>
      </c>
      <c r="I298" s="55"/>
      <c r="K298" s="181">
        <f ca="1">K294+K295-K296-K297</f>
        <v>0</v>
      </c>
      <c r="L298" s="181">
        <f t="shared" ref="L298:BW298" ca="1" si="392">L294+L295-L296-L297</f>
        <v>0</v>
      </c>
      <c r="M298" s="181">
        <f t="shared" ca="1" si="392"/>
        <v>0</v>
      </c>
      <c r="N298" s="181">
        <f t="shared" ca="1" si="392"/>
        <v>0</v>
      </c>
      <c r="O298" s="181">
        <f t="shared" ca="1" si="392"/>
        <v>0</v>
      </c>
      <c r="P298" s="181">
        <f t="shared" ca="1" si="392"/>
        <v>0</v>
      </c>
      <c r="Q298" s="181">
        <f t="shared" ca="1" si="392"/>
        <v>0</v>
      </c>
      <c r="R298" s="181">
        <f t="shared" ca="1" si="392"/>
        <v>0</v>
      </c>
      <c r="S298" s="181">
        <f t="shared" ca="1" si="392"/>
        <v>0</v>
      </c>
      <c r="T298" s="181">
        <f t="shared" ca="1" si="392"/>
        <v>0</v>
      </c>
      <c r="U298" s="181">
        <f t="shared" ca="1" si="392"/>
        <v>0</v>
      </c>
      <c r="V298" s="181">
        <f t="shared" ca="1" si="392"/>
        <v>0</v>
      </c>
      <c r="W298" s="181">
        <f t="shared" ca="1" si="392"/>
        <v>0</v>
      </c>
      <c r="X298" s="181">
        <f t="shared" ca="1" si="392"/>
        <v>0</v>
      </c>
      <c r="Y298" s="181">
        <f t="shared" ca="1" si="392"/>
        <v>0</v>
      </c>
      <c r="Z298" s="181">
        <f t="shared" ca="1" si="392"/>
        <v>0</v>
      </c>
      <c r="AA298" s="181">
        <f t="shared" ca="1" si="392"/>
        <v>0</v>
      </c>
      <c r="AB298" s="181">
        <f t="shared" ca="1" si="392"/>
        <v>0</v>
      </c>
      <c r="AC298" s="181">
        <f t="shared" ca="1" si="392"/>
        <v>0</v>
      </c>
      <c r="AD298" s="181">
        <f t="shared" ca="1" si="392"/>
        <v>0</v>
      </c>
      <c r="AE298" s="181">
        <f t="shared" ca="1" si="392"/>
        <v>0</v>
      </c>
      <c r="AF298" s="181">
        <f t="shared" ca="1" si="392"/>
        <v>0</v>
      </c>
      <c r="AG298" s="181">
        <f t="shared" ca="1" si="392"/>
        <v>0</v>
      </c>
      <c r="AH298" s="181">
        <f t="shared" ca="1" si="392"/>
        <v>0</v>
      </c>
      <c r="AI298" s="181">
        <f t="shared" ca="1" si="392"/>
        <v>0</v>
      </c>
      <c r="AJ298" s="181">
        <f t="shared" ca="1" si="392"/>
        <v>0</v>
      </c>
      <c r="AK298" s="181">
        <f t="shared" ca="1" si="392"/>
        <v>0</v>
      </c>
      <c r="AL298" s="181">
        <f t="shared" ca="1" si="392"/>
        <v>0</v>
      </c>
      <c r="AM298" s="181">
        <f t="shared" ca="1" si="392"/>
        <v>0</v>
      </c>
      <c r="AN298" s="181">
        <f t="shared" ca="1" si="392"/>
        <v>0</v>
      </c>
      <c r="AO298" s="181">
        <f t="shared" ca="1" si="392"/>
        <v>0</v>
      </c>
      <c r="AP298" s="181">
        <f t="shared" ca="1" si="392"/>
        <v>0</v>
      </c>
      <c r="AQ298" s="181">
        <f t="shared" ca="1" si="392"/>
        <v>0</v>
      </c>
      <c r="AR298" s="181">
        <f t="shared" ca="1" si="392"/>
        <v>0</v>
      </c>
      <c r="AS298" s="181">
        <f t="shared" ca="1" si="392"/>
        <v>0</v>
      </c>
      <c r="AT298" s="181">
        <f t="shared" ca="1" si="392"/>
        <v>0</v>
      </c>
      <c r="AU298" s="181">
        <f t="shared" ca="1" si="392"/>
        <v>0</v>
      </c>
      <c r="AV298" s="181">
        <f t="shared" ca="1" si="392"/>
        <v>0</v>
      </c>
      <c r="AW298" s="181">
        <f t="shared" ca="1" si="392"/>
        <v>0</v>
      </c>
      <c r="AX298" s="181">
        <f t="shared" ca="1" si="392"/>
        <v>0</v>
      </c>
      <c r="AY298" s="198">
        <f t="shared" ca="1" si="392"/>
        <v>0</v>
      </c>
      <c r="AZ298" s="181">
        <f t="shared" ca="1" si="392"/>
        <v>0</v>
      </c>
      <c r="BA298" s="181">
        <f t="shared" ca="1" si="392"/>
        <v>0</v>
      </c>
      <c r="BB298" s="181">
        <f t="shared" ca="1" si="392"/>
        <v>0</v>
      </c>
      <c r="BC298" s="181">
        <f t="shared" ca="1" si="392"/>
        <v>0</v>
      </c>
      <c r="BD298" s="181">
        <f t="shared" ca="1" si="392"/>
        <v>0</v>
      </c>
      <c r="BE298" s="181">
        <f t="shared" ca="1" si="392"/>
        <v>0</v>
      </c>
      <c r="BF298" s="181">
        <f t="shared" ca="1" si="392"/>
        <v>0</v>
      </c>
      <c r="BG298" s="181">
        <f t="shared" ca="1" si="392"/>
        <v>0</v>
      </c>
      <c r="BH298" s="181">
        <f t="shared" ca="1" si="392"/>
        <v>0</v>
      </c>
      <c r="BI298" s="181">
        <f t="shared" ca="1" si="392"/>
        <v>0</v>
      </c>
      <c r="BJ298" s="181">
        <f t="shared" ca="1" si="392"/>
        <v>0</v>
      </c>
      <c r="BK298" s="181">
        <f t="shared" ca="1" si="392"/>
        <v>0</v>
      </c>
      <c r="BL298" s="181">
        <f t="shared" ca="1" si="392"/>
        <v>0</v>
      </c>
      <c r="BM298" s="181">
        <f t="shared" ca="1" si="392"/>
        <v>0</v>
      </c>
      <c r="BN298" s="181">
        <f t="shared" ca="1" si="392"/>
        <v>0</v>
      </c>
      <c r="BO298" s="181">
        <f t="shared" ca="1" si="392"/>
        <v>0</v>
      </c>
      <c r="BP298" s="181">
        <f t="shared" ca="1" si="392"/>
        <v>0</v>
      </c>
      <c r="BQ298" s="181">
        <f t="shared" ca="1" si="392"/>
        <v>0</v>
      </c>
      <c r="BR298" s="181">
        <f t="shared" ca="1" si="392"/>
        <v>0</v>
      </c>
      <c r="BS298" s="181">
        <f t="shared" ca="1" si="392"/>
        <v>0</v>
      </c>
      <c r="BT298" s="181">
        <f t="shared" ca="1" si="392"/>
        <v>0</v>
      </c>
      <c r="BU298" s="181">
        <f t="shared" ca="1" si="392"/>
        <v>0</v>
      </c>
      <c r="BV298" s="181">
        <f t="shared" ca="1" si="392"/>
        <v>0</v>
      </c>
      <c r="BW298" s="181">
        <f t="shared" ca="1" si="392"/>
        <v>0</v>
      </c>
      <c r="BX298" s="181">
        <f t="shared" ref="BX298:DU298" ca="1" si="393">BX294+BX295-BX296-BX297</f>
        <v>0</v>
      </c>
      <c r="BY298" s="181">
        <f t="shared" ca="1" si="393"/>
        <v>0</v>
      </c>
      <c r="BZ298" s="181">
        <f t="shared" ca="1" si="393"/>
        <v>0</v>
      </c>
      <c r="CA298" s="181">
        <f t="shared" ca="1" si="393"/>
        <v>0</v>
      </c>
      <c r="CB298" s="181">
        <f t="shared" ca="1" si="393"/>
        <v>0</v>
      </c>
      <c r="CC298" s="181">
        <f t="shared" ca="1" si="393"/>
        <v>0</v>
      </c>
      <c r="CD298" s="181">
        <f t="shared" ca="1" si="393"/>
        <v>0</v>
      </c>
      <c r="CE298" s="181">
        <f t="shared" ca="1" si="393"/>
        <v>0</v>
      </c>
      <c r="CF298" s="181">
        <f t="shared" ca="1" si="393"/>
        <v>0</v>
      </c>
      <c r="CG298" s="181">
        <f t="shared" ca="1" si="393"/>
        <v>0</v>
      </c>
      <c r="CH298" s="181">
        <f t="shared" ca="1" si="393"/>
        <v>0</v>
      </c>
      <c r="CI298" s="181">
        <f t="shared" ca="1" si="393"/>
        <v>0</v>
      </c>
      <c r="CJ298" s="181">
        <f t="shared" ca="1" si="393"/>
        <v>0</v>
      </c>
      <c r="CK298" s="181">
        <f t="shared" ca="1" si="393"/>
        <v>0</v>
      </c>
      <c r="CL298" s="181">
        <f t="shared" ca="1" si="393"/>
        <v>0</v>
      </c>
      <c r="CM298" s="181">
        <f t="shared" ca="1" si="393"/>
        <v>0</v>
      </c>
      <c r="CN298" s="181">
        <f t="shared" ca="1" si="393"/>
        <v>0</v>
      </c>
      <c r="CO298" s="181">
        <f t="shared" ca="1" si="393"/>
        <v>0</v>
      </c>
      <c r="CP298" s="181">
        <f t="shared" ca="1" si="393"/>
        <v>0</v>
      </c>
      <c r="CQ298" s="181">
        <f t="shared" ca="1" si="393"/>
        <v>0</v>
      </c>
      <c r="CR298" s="181">
        <f t="shared" ca="1" si="393"/>
        <v>0</v>
      </c>
      <c r="CS298" s="181">
        <f t="shared" ca="1" si="393"/>
        <v>0</v>
      </c>
      <c r="CT298" s="181">
        <f t="shared" ca="1" si="393"/>
        <v>0</v>
      </c>
      <c r="CU298" s="181">
        <f t="shared" ca="1" si="393"/>
        <v>0</v>
      </c>
      <c r="CV298" s="181">
        <f t="shared" ca="1" si="393"/>
        <v>0</v>
      </c>
      <c r="CW298" s="181">
        <f t="shared" ca="1" si="393"/>
        <v>0</v>
      </c>
      <c r="CX298" s="181">
        <f t="shared" ca="1" si="393"/>
        <v>0</v>
      </c>
      <c r="CY298" s="181">
        <f t="shared" ca="1" si="393"/>
        <v>0</v>
      </c>
      <c r="CZ298" s="181">
        <f t="shared" ca="1" si="393"/>
        <v>0</v>
      </c>
      <c r="DA298" s="181">
        <f t="shared" ca="1" si="393"/>
        <v>0</v>
      </c>
      <c r="DB298" s="181">
        <f t="shared" ca="1" si="393"/>
        <v>0</v>
      </c>
      <c r="DC298" s="181">
        <f t="shared" ca="1" si="393"/>
        <v>0</v>
      </c>
      <c r="DD298" s="181">
        <f t="shared" ca="1" si="393"/>
        <v>0</v>
      </c>
      <c r="DE298" s="181">
        <f t="shared" ca="1" si="393"/>
        <v>0</v>
      </c>
      <c r="DF298" s="181">
        <f t="shared" ca="1" si="393"/>
        <v>0</v>
      </c>
      <c r="DG298" s="181">
        <f t="shared" ca="1" si="393"/>
        <v>0</v>
      </c>
      <c r="DH298" s="181">
        <f t="shared" ca="1" si="393"/>
        <v>0</v>
      </c>
      <c r="DI298" s="181">
        <f t="shared" ca="1" si="393"/>
        <v>0</v>
      </c>
      <c r="DJ298" s="181">
        <f t="shared" ca="1" si="393"/>
        <v>0</v>
      </c>
      <c r="DK298" s="181">
        <f t="shared" ca="1" si="393"/>
        <v>0</v>
      </c>
      <c r="DL298" s="181">
        <f t="shared" ca="1" si="393"/>
        <v>0</v>
      </c>
      <c r="DM298" s="181">
        <f t="shared" ca="1" si="393"/>
        <v>0</v>
      </c>
      <c r="DN298" s="181">
        <f t="shared" ca="1" si="393"/>
        <v>0</v>
      </c>
      <c r="DO298" s="181">
        <f t="shared" ca="1" si="393"/>
        <v>0</v>
      </c>
      <c r="DP298" s="181">
        <f t="shared" ca="1" si="393"/>
        <v>0</v>
      </c>
      <c r="DQ298" s="181">
        <f t="shared" ca="1" si="393"/>
        <v>0</v>
      </c>
      <c r="DR298" s="181">
        <f t="shared" ca="1" si="393"/>
        <v>0</v>
      </c>
      <c r="DS298" s="181">
        <f t="shared" ca="1" si="393"/>
        <v>0</v>
      </c>
      <c r="DT298" s="181">
        <f t="shared" ca="1" si="393"/>
        <v>0</v>
      </c>
      <c r="DU298" s="181">
        <f t="shared" ca="1" si="393"/>
        <v>0</v>
      </c>
    </row>
    <row r="299" spans="2:125" outlineLevel="1" x14ac:dyDescent="0.3">
      <c r="I299" s="55"/>
    </row>
    <row r="300" spans="2:125" outlineLevel="1" x14ac:dyDescent="0.3">
      <c r="B300" s="63"/>
      <c r="D300" s="141" t="s">
        <v>350</v>
      </c>
      <c r="E300" s="127" t="s">
        <v>327</v>
      </c>
      <c r="F300" s="175">
        <f>'Finance and Value Assumptions'!F49/'Operating Assumptions'!F15</f>
        <v>3.5000000000000003E-2</v>
      </c>
      <c r="I300" s="55"/>
      <c r="K300" s="184">
        <f t="shared" ref="K300:AP300" si="394">K103</f>
        <v>6.6666666666666671E-3</v>
      </c>
      <c r="L300" s="184">
        <f t="shared" si="394"/>
        <v>6.6666666666666671E-3</v>
      </c>
      <c r="M300" s="184">
        <f t="shared" si="394"/>
        <v>6.6666666666666671E-3</v>
      </c>
      <c r="N300" s="184">
        <f t="shared" si="394"/>
        <v>6.6666666666666671E-3</v>
      </c>
      <c r="O300" s="184">
        <f t="shared" si="394"/>
        <v>6.6666666666666671E-3</v>
      </c>
      <c r="P300" s="184">
        <f t="shared" si="394"/>
        <v>6.6666666666666671E-3</v>
      </c>
      <c r="Q300" s="184">
        <f t="shared" si="394"/>
        <v>6.6666666666666671E-3</v>
      </c>
      <c r="R300" s="184">
        <f t="shared" si="394"/>
        <v>6.6666666666666671E-3</v>
      </c>
      <c r="S300" s="184">
        <f t="shared" si="394"/>
        <v>6.6666666666666671E-3</v>
      </c>
      <c r="T300" s="184">
        <f t="shared" si="394"/>
        <v>6.6666666666666671E-3</v>
      </c>
      <c r="U300" s="184">
        <f t="shared" si="394"/>
        <v>6.6666666666666671E-3</v>
      </c>
      <c r="V300" s="184">
        <f t="shared" si="394"/>
        <v>6.6666666666666671E-3</v>
      </c>
      <c r="W300" s="184">
        <f t="shared" si="394"/>
        <v>6.6666666666666671E-3</v>
      </c>
      <c r="X300" s="184">
        <f t="shared" si="394"/>
        <v>6.6666666666666671E-3</v>
      </c>
      <c r="Y300" s="184">
        <f t="shared" si="394"/>
        <v>6.6666666666666671E-3</v>
      </c>
      <c r="Z300" s="184">
        <f t="shared" si="394"/>
        <v>6.6666666666666671E-3</v>
      </c>
      <c r="AA300" s="184">
        <f t="shared" si="394"/>
        <v>6.6666666666666671E-3</v>
      </c>
      <c r="AB300" s="184">
        <f t="shared" si="394"/>
        <v>6.6666666666666671E-3</v>
      </c>
      <c r="AC300" s="184">
        <f t="shared" si="394"/>
        <v>6.6666666666666671E-3</v>
      </c>
      <c r="AD300" s="184">
        <f t="shared" si="394"/>
        <v>6.6666666666666671E-3</v>
      </c>
      <c r="AE300" s="184">
        <f t="shared" si="394"/>
        <v>6.6666666666666671E-3</v>
      </c>
      <c r="AF300" s="184">
        <f t="shared" si="394"/>
        <v>6.6666666666666671E-3</v>
      </c>
      <c r="AG300" s="184">
        <f t="shared" si="394"/>
        <v>6.6666666666666671E-3</v>
      </c>
      <c r="AH300" s="184">
        <f t="shared" si="394"/>
        <v>6.6666666666666671E-3</v>
      </c>
      <c r="AI300" s="184">
        <f t="shared" si="394"/>
        <v>6.6666666666666671E-3</v>
      </c>
      <c r="AJ300" s="184">
        <f t="shared" si="394"/>
        <v>6.6666666666666671E-3</v>
      </c>
      <c r="AK300" s="184">
        <f t="shared" si="394"/>
        <v>6.6666666666666671E-3</v>
      </c>
      <c r="AL300" s="184">
        <f t="shared" si="394"/>
        <v>6.6666666666666671E-3</v>
      </c>
      <c r="AM300" s="184">
        <f t="shared" si="394"/>
        <v>6.6666666666666671E-3</v>
      </c>
      <c r="AN300" s="184">
        <f t="shared" si="394"/>
        <v>6.6666666666666671E-3</v>
      </c>
      <c r="AO300" s="184">
        <f t="shared" si="394"/>
        <v>6.6666666666666671E-3</v>
      </c>
      <c r="AP300" s="184">
        <f t="shared" si="394"/>
        <v>6.6666666666666671E-3</v>
      </c>
      <c r="AQ300" s="184">
        <f t="shared" ref="AQ300:BV300" si="395">AQ103</f>
        <v>6.6666666666666671E-3</v>
      </c>
      <c r="AR300" s="184">
        <f t="shared" si="395"/>
        <v>6.6666666666666671E-3</v>
      </c>
      <c r="AS300" s="184">
        <f t="shared" si="395"/>
        <v>6.6666666666666671E-3</v>
      </c>
      <c r="AT300" s="184">
        <f t="shared" si="395"/>
        <v>6.6666666666666671E-3</v>
      </c>
      <c r="AU300" s="184">
        <f t="shared" si="395"/>
        <v>6.6666666666666671E-3</v>
      </c>
      <c r="AV300" s="184">
        <f t="shared" si="395"/>
        <v>6.6666666666666671E-3</v>
      </c>
      <c r="AW300" s="184">
        <f t="shared" si="395"/>
        <v>6.6666666666666671E-3</v>
      </c>
      <c r="AX300" s="184">
        <f t="shared" si="395"/>
        <v>6.6666666666666671E-3</v>
      </c>
      <c r="AY300" s="198">
        <f t="shared" si="395"/>
        <v>3.5000000000000003E-2</v>
      </c>
      <c r="AZ300" s="184">
        <f t="shared" si="395"/>
        <v>3.5000000000000003E-2</v>
      </c>
      <c r="BA300" s="184">
        <f t="shared" si="395"/>
        <v>3.5000000000000003E-2</v>
      </c>
      <c r="BB300" s="184">
        <f t="shared" si="395"/>
        <v>3.5000000000000003E-2</v>
      </c>
      <c r="BC300" s="184">
        <f t="shared" si="395"/>
        <v>3.5000000000000003E-2</v>
      </c>
      <c r="BD300" s="184">
        <f t="shared" si="395"/>
        <v>3.5000000000000003E-2</v>
      </c>
      <c r="BE300" s="184">
        <f t="shared" si="395"/>
        <v>3.5000000000000003E-2</v>
      </c>
      <c r="BF300" s="184">
        <f t="shared" si="395"/>
        <v>3.5000000000000003E-2</v>
      </c>
      <c r="BG300" s="184">
        <f t="shared" si="395"/>
        <v>3.5000000000000003E-2</v>
      </c>
      <c r="BH300" s="184">
        <f t="shared" si="395"/>
        <v>3.5000000000000003E-2</v>
      </c>
      <c r="BI300" s="184">
        <f t="shared" si="395"/>
        <v>3.5000000000000003E-2</v>
      </c>
      <c r="BJ300" s="184">
        <f t="shared" si="395"/>
        <v>3.5000000000000003E-2</v>
      </c>
      <c r="BK300" s="184">
        <f t="shared" si="395"/>
        <v>3.5000000000000003E-2</v>
      </c>
      <c r="BL300" s="184">
        <f t="shared" si="395"/>
        <v>3.5000000000000003E-2</v>
      </c>
      <c r="BM300" s="184">
        <f t="shared" si="395"/>
        <v>3.5000000000000003E-2</v>
      </c>
      <c r="BN300" s="184">
        <f t="shared" si="395"/>
        <v>3.5000000000000003E-2</v>
      </c>
      <c r="BO300" s="184">
        <f t="shared" si="395"/>
        <v>3.5000000000000003E-2</v>
      </c>
      <c r="BP300" s="184">
        <f t="shared" si="395"/>
        <v>3.5000000000000003E-2</v>
      </c>
      <c r="BQ300" s="184">
        <f t="shared" si="395"/>
        <v>3.5000000000000003E-2</v>
      </c>
      <c r="BR300" s="184">
        <f t="shared" si="395"/>
        <v>3.5000000000000003E-2</v>
      </c>
      <c r="BS300" s="184">
        <f t="shared" si="395"/>
        <v>3.5000000000000003E-2</v>
      </c>
      <c r="BT300" s="184">
        <f t="shared" si="395"/>
        <v>3.5000000000000003E-2</v>
      </c>
      <c r="BU300" s="184">
        <f t="shared" si="395"/>
        <v>3.5000000000000003E-2</v>
      </c>
      <c r="BV300" s="184">
        <f t="shared" si="395"/>
        <v>3.5000000000000003E-2</v>
      </c>
      <c r="BW300" s="184">
        <f t="shared" ref="BW300:DB300" si="396">BW103</f>
        <v>3.5000000000000003E-2</v>
      </c>
      <c r="BX300" s="184">
        <f t="shared" si="396"/>
        <v>3.5000000000000003E-2</v>
      </c>
      <c r="BY300" s="184">
        <f t="shared" si="396"/>
        <v>3.5000000000000003E-2</v>
      </c>
      <c r="BZ300" s="184">
        <f t="shared" si="396"/>
        <v>3.5000000000000003E-2</v>
      </c>
      <c r="CA300" s="184">
        <f t="shared" si="396"/>
        <v>3.5000000000000003E-2</v>
      </c>
      <c r="CB300" s="184">
        <f t="shared" si="396"/>
        <v>3.5000000000000003E-2</v>
      </c>
      <c r="CC300" s="184">
        <f t="shared" si="396"/>
        <v>3.5000000000000003E-2</v>
      </c>
      <c r="CD300" s="184">
        <f t="shared" si="396"/>
        <v>3.5000000000000003E-2</v>
      </c>
      <c r="CE300" s="184">
        <f t="shared" si="396"/>
        <v>3.5000000000000003E-2</v>
      </c>
      <c r="CF300" s="184">
        <f t="shared" si="396"/>
        <v>3.5000000000000003E-2</v>
      </c>
      <c r="CG300" s="184">
        <f t="shared" si="396"/>
        <v>3.5000000000000003E-2</v>
      </c>
      <c r="CH300" s="184">
        <f t="shared" si="396"/>
        <v>3.5000000000000003E-2</v>
      </c>
      <c r="CI300" s="184">
        <f t="shared" si="396"/>
        <v>3.5000000000000003E-2</v>
      </c>
      <c r="CJ300" s="184">
        <f t="shared" si="396"/>
        <v>3.5000000000000003E-2</v>
      </c>
      <c r="CK300" s="184">
        <f t="shared" si="396"/>
        <v>3.5000000000000003E-2</v>
      </c>
      <c r="CL300" s="184">
        <f t="shared" si="396"/>
        <v>3.5000000000000003E-2</v>
      </c>
      <c r="CM300" s="184">
        <f t="shared" si="396"/>
        <v>3.5000000000000003E-2</v>
      </c>
      <c r="CN300" s="184">
        <f t="shared" si="396"/>
        <v>3.5000000000000003E-2</v>
      </c>
      <c r="CO300" s="184">
        <f t="shared" si="396"/>
        <v>3.5000000000000003E-2</v>
      </c>
      <c r="CP300" s="184">
        <f t="shared" si="396"/>
        <v>3.5000000000000003E-2</v>
      </c>
      <c r="CQ300" s="184">
        <f t="shared" si="396"/>
        <v>3.5000000000000003E-2</v>
      </c>
      <c r="CR300" s="184">
        <f t="shared" si="396"/>
        <v>3.5000000000000003E-2</v>
      </c>
      <c r="CS300" s="184">
        <f t="shared" si="396"/>
        <v>3.5000000000000003E-2</v>
      </c>
      <c r="CT300" s="184">
        <f t="shared" si="396"/>
        <v>3.5000000000000003E-2</v>
      </c>
      <c r="CU300" s="184">
        <f t="shared" si="396"/>
        <v>3.5000000000000003E-2</v>
      </c>
      <c r="CV300" s="184">
        <f t="shared" si="396"/>
        <v>3.5000000000000003E-2</v>
      </c>
      <c r="CW300" s="184">
        <f t="shared" si="396"/>
        <v>0</v>
      </c>
      <c r="CX300" s="184">
        <f t="shared" si="396"/>
        <v>0</v>
      </c>
      <c r="CY300" s="184">
        <f t="shared" si="396"/>
        <v>0</v>
      </c>
      <c r="CZ300" s="184">
        <f t="shared" si="396"/>
        <v>0</v>
      </c>
      <c r="DA300" s="184">
        <f t="shared" si="396"/>
        <v>0</v>
      </c>
      <c r="DB300" s="184">
        <f t="shared" si="396"/>
        <v>0</v>
      </c>
      <c r="DC300" s="184">
        <f t="shared" ref="DC300:DU300" si="397">DC103</f>
        <v>0</v>
      </c>
      <c r="DD300" s="184">
        <f t="shared" si="397"/>
        <v>0</v>
      </c>
      <c r="DE300" s="184">
        <f t="shared" si="397"/>
        <v>0</v>
      </c>
      <c r="DF300" s="184">
        <f t="shared" si="397"/>
        <v>0</v>
      </c>
      <c r="DG300" s="184">
        <f t="shared" si="397"/>
        <v>0</v>
      </c>
      <c r="DH300" s="184">
        <f t="shared" si="397"/>
        <v>0</v>
      </c>
      <c r="DI300" s="184">
        <f t="shared" si="397"/>
        <v>0</v>
      </c>
      <c r="DJ300" s="184">
        <f t="shared" si="397"/>
        <v>0</v>
      </c>
      <c r="DK300" s="184">
        <f t="shared" si="397"/>
        <v>0</v>
      </c>
      <c r="DL300" s="184">
        <f t="shared" si="397"/>
        <v>0</v>
      </c>
      <c r="DM300" s="184">
        <f t="shared" si="397"/>
        <v>0</v>
      </c>
      <c r="DN300" s="184">
        <f t="shared" si="397"/>
        <v>0</v>
      </c>
      <c r="DO300" s="184">
        <f t="shared" si="397"/>
        <v>0</v>
      </c>
      <c r="DP300" s="184">
        <f t="shared" si="397"/>
        <v>0</v>
      </c>
      <c r="DQ300" s="184">
        <f t="shared" si="397"/>
        <v>0</v>
      </c>
      <c r="DR300" s="184">
        <f t="shared" si="397"/>
        <v>0</v>
      </c>
      <c r="DS300" s="184">
        <f t="shared" si="397"/>
        <v>0</v>
      </c>
      <c r="DT300" s="184">
        <f t="shared" si="397"/>
        <v>0</v>
      </c>
      <c r="DU300" s="184">
        <f t="shared" si="397"/>
        <v>0</v>
      </c>
    </row>
    <row r="301" spans="2:125" outlineLevel="1" x14ac:dyDescent="0.3">
      <c r="D301" s="141" t="s">
        <v>451</v>
      </c>
      <c r="I301" s="55"/>
      <c r="K301" s="181">
        <f>K300*K294</f>
        <v>0</v>
      </c>
      <c r="L301" s="181">
        <f t="shared" ref="L301:BW301" ca="1" si="398">L300*L294</f>
        <v>0</v>
      </c>
      <c r="M301" s="181">
        <f t="shared" ca="1" si="398"/>
        <v>0</v>
      </c>
      <c r="N301" s="181">
        <f t="shared" ca="1" si="398"/>
        <v>0</v>
      </c>
      <c r="O301" s="181">
        <f t="shared" ca="1" si="398"/>
        <v>0</v>
      </c>
      <c r="P301" s="181">
        <f t="shared" ca="1" si="398"/>
        <v>0</v>
      </c>
      <c r="Q301" s="181">
        <f t="shared" ca="1" si="398"/>
        <v>0</v>
      </c>
      <c r="R301" s="181">
        <f t="shared" ca="1" si="398"/>
        <v>0</v>
      </c>
      <c r="S301" s="181">
        <f t="shared" ca="1" si="398"/>
        <v>0</v>
      </c>
      <c r="T301" s="181">
        <f t="shared" ca="1" si="398"/>
        <v>0</v>
      </c>
      <c r="U301" s="181">
        <f t="shared" ca="1" si="398"/>
        <v>0</v>
      </c>
      <c r="V301" s="181">
        <f t="shared" ca="1" si="398"/>
        <v>0</v>
      </c>
      <c r="W301" s="181">
        <f t="shared" ca="1" si="398"/>
        <v>0</v>
      </c>
      <c r="X301" s="181">
        <f t="shared" ca="1" si="398"/>
        <v>0</v>
      </c>
      <c r="Y301" s="181">
        <f t="shared" ca="1" si="398"/>
        <v>0</v>
      </c>
      <c r="Z301" s="181">
        <f ca="1">Z300*Z294</f>
        <v>0</v>
      </c>
      <c r="AA301" s="181">
        <f t="shared" ca="1" si="398"/>
        <v>0</v>
      </c>
      <c r="AB301" s="181">
        <f t="shared" ca="1" si="398"/>
        <v>0</v>
      </c>
      <c r="AC301" s="181">
        <f t="shared" ca="1" si="398"/>
        <v>0</v>
      </c>
      <c r="AD301" s="181">
        <f t="shared" ca="1" si="398"/>
        <v>0</v>
      </c>
      <c r="AE301" s="181">
        <f t="shared" ca="1" si="398"/>
        <v>0</v>
      </c>
      <c r="AF301" s="181">
        <f t="shared" ca="1" si="398"/>
        <v>0</v>
      </c>
      <c r="AG301" s="181">
        <f t="shared" ca="1" si="398"/>
        <v>0</v>
      </c>
      <c r="AH301" s="181">
        <f t="shared" ca="1" si="398"/>
        <v>0</v>
      </c>
      <c r="AI301" s="181">
        <f t="shared" ca="1" si="398"/>
        <v>0</v>
      </c>
      <c r="AJ301" s="181">
        <f t="shared" ca="1" si="398"/>
        <v>0</v>
      </c>
      <c r="AK301" s="181">
        <f t="shared" ca="1" si="398"/>
        <v>0</v>
      </c>
      <c r="AL301" s="181">
        <f t="shared" ca="1" si="398"/>
        <v>0</v>
      </c>
      <c r="AM301" s="181">
        <f t="shared" ca="1" si="398"/>
        <v>0</v>
      </c>
      <c r="AN301" s="181">
        <f t="shared" ca="1" si="398"/>
        <v>0</v>
      </c>
      <c r="AO301" s="181">
        <f t="shared" ca="1" si="398"/>
        <v>0</v>
      </c>
      <c r="AP301" s="181">
        <f t="shared" ca="1" si="398"/>
        <v>0</v>
      </c>
      <c r="AQ301" s="181">
        <f t="shared" ca="1" si="398"/>
        <v>0</v>
      </c>
      <c r="AR301" s="181">
        <f t="shared" ca="1" si="398"/>
        <v>0</v>
      </c>
      <c r="AS301" s="181">
        <f t="shared" ca="1" si="398"/>
        <v>0</v>
      </c>
      <c r="AT301" s="181">
        <f t="shared" ca="1" si="398"/>
        <v>0</v>
      </c>
      <c r="AU301" s="181">
        <f t="shared" ca="1" si="398"/>
        <v>0</v>
      </c>
      <c r="AV301" s="181">
        <f t="shared" ca="1" si="398"/>
        <v>0</v>
      </c>
      <c r="AW301" s="181">
        <f t="shared" ca="1" si="398"/>
        <v>0</v>
      </c>
      <c r="AX301" s="181">
        <f t="shared" ca="1" si="398"/>
        <v>0</v>
      </c>
      <c r="AY301" s="198">
        <f t="shared" ca="1" si="398"/>
        <v>0</v>
      </c>
      <c r="AZ301" s="181">
        <f t="shared" ca="1" si="398"/>
        <v>0</v>
      </c>
      <c r="BA301" s="181">
        <f t="shared" ca="1" si="398"/>
        <v>0</v>
      </c>
      <c r="BB301" s="181">
        <f t="shared" ca="1" si="398"/>
        <v>0</v>
      </c>
      <c r="BC301" s="181">
        <f t="shared" ca="1" si="398"/>
        <v>0</v>
      </c>
      <c r="BD301" s="181">
        <f t="shared" ca="1" si="398"/>
        <v>0</v>
      </c>
      <c r="BE301" s="181">
        <f t="shared" ca="1" si="398"/>
        <v>0</v>
      </c>
      <c r="BF301" s="181">
        <f t="shared" ca="1" si="398"/>
        <v>0</v>
      </c>
      <c r="BG301" s="181">
        <f t="shared" ca="1" si="398"/>
        <v>0</v>
      </c>
      <c r="BH301" s="181">
        <f t="shared" ca="1" si="398"/>
        <v>0</v>
      </c>
      <c r="BI301" s="181">
        <f t="shared" ca="1" si="398"/>
        <v>0</v>
      </c>
      <c r="BJ301" s="181">
        <f t="shared" ca="1" si="398"/>
        <v>0</v>
      </c>
      <c r="BK301" s="181">
        <f t="shared" ca="1" si="398"/>
        <v>0</v>
      </c>
      <c r="BL301" s="181">
        <f t="shared" ca="1" si="398"/>
        <v>0</v>
      </c>
      <c r="BM301" s="181">
        <f t="shared" ca="1" si="398"/>
        <v>0</v>
      </c>
      <c r="BN301" s="181">
        <f t="shared" ca="1" si="398"/>
        <v>0</v>
      </c>
      <c r="BO301" s="181">
        <f t="shared" ca="1" si="398"/>
        <v>0</v>
      </c>
      <c r="BP301" s="181">
        <f t="shared" ca="1" si="398"/>
        <v>0</v>
      </c>
      <c r="BQ301" s="181">
        <f t="shared" ca="1" si="398"/>
        <v>0</v>
      </c>
      <c r="BR301" s="181">
        <f t="shared" ca="1" si="398"/>
        <v>0</v>
      </c>
      <c r="BS301" s="181">
        <f t="shared" ca="1" si="398"/>
        <v>0</v>
      </c>
      <c r="BT301" s="181">
        <f t="shared" ca="1" si="398"/>
        <v>0</v>
      </c>
      <c r="BU301" s="181">
        <f t="shared" ca="1" si="398"/>
        <v>0</v>
      </c>
      <c r="BV301" s="181">
        <f t="shared" ca="1" si="398"/>
        <v>0</v>
      </c>
      <c r="BW301" s="181">
        <f t="shared" ca="1" si="398"/>
        <v>0</v>
      </c>
      <c r="BX301" s="181">
        <f t="shared" ref="BX301:DU301" ca="1" si="399">BX300*BX294</f>
        <v>0</v>
      </c>
      <c r="BY301" s="181">
        <f t="shared" ca="1" si="399"/>
        <v>0</v>
      </c>
      <c r="BZ301" s="181">
        <f t="shared" ca="1" si="399"/>
        <v>0</v>
      </c>
      <c r="CA301" s="181">
        <f t="shared" ca="1" si="399"/>
        <v>0</v>
      </c>
      <c r="CB301" s="181">
        <f t="shared" ca="1" si="399"/>
        <v>0</v>
      </c>
      <c r="CC301" s="181">
        <f t="shared" ca="1" si="399"/>
        <v>0</v>
      </c>
      <c r="CD301" s="181">
        <f t="shared" ca="1" si="399"/>
        <v>0</v>
      </c>
      <c r="CE301" s="181">
        <f t="shared" ca="1" si="399"/>
        <v>0</v>
      </c>
      <c r="CF301" s="181">
        <f t="shared" ca="1" si="399"/>
        <v>0</v>
      </c>
      <c r="CG301" s="181">
        <f t="shared" ca="1" si="399"/>
        <v>0</v>
      </c>
      <c r="CH301" s="181">
        <f t="shared" ca="1" si="399"/>
        <v>0</v>
      </c>
      <c r="CI301" s="181">
        <f t="shared" ca="1" si="399"/>
        <v>0</v>
      </c>
      <c r="CJ301" s="181">
        <f t="shared" ca="1" si="399"/>
        <v>0</v>
      </c>
      <c r="CK301" s="181">
        <f t="shared" ca="1" si="399"/>
        <v>0</v>
      </c>
      <c r="CL301" s="181">
        <f t="shared" ca="1" si="399"/>
        <v>0</v>
      </c>
      <c r="CM301" s="181">
        <f t="shared" ca="1" si="399"/>
        <v>0</v>
      </c>
      <c r="CN301" s="181">
        <f t="shared" ca="1" si="399"/>
        <v>0</v>
      </c>
      <c r="CO301" s="181">
        <f t="shared" ca="1" si="399"/>
        <v>0</v>
      </c>
      <c r="CP301" s="181">
        <f t="shared" ca="1" si="399"/>
        <v>0</v>
      </c>
      <c r="CQ301" s="181">
        <f t="shared" ca="1" si="399"/>
        <v>0</v>
      </c>
      <c r="CR301" s="181">
        <f t="shared" ca="1" si="399"/>
        <v>0</v>
      </c>
      <c r="CS301" s="181">
        <f t="shared" ca="1" si="399"/>
        <v>0</v>
      </c>
      <c r="CT301" s="181">
        <f t="shared" ca="1" si="399"/>
        <v>0</v>
      </c>
      <c r="CU301" s="181">
        <f t="shared" ca="1" si="399"/>
        <v>0</v>
      </c>
      <c r="CV301" s="181">
        <f t="shared" ca="1" si="399"/>
        <v>0</v>
      </c>
      <c r="CW301" s="181">
        <f t="shared" ca="1" si="399"/>
        <v>0</v>
      </c>
      <c r="CX301" s="181">
        <f t="shared" ca="1" si="399"/>
        <v>0</v>
      </c>
      <c r="CY301" s="181">
        <f t="shared" ca="1" si="399"/>
        <v>0</v>
      </c>
      <c r="CZ301" s="181">
        <f t="shared" ca="1" si="399"/>
        <v>0</v>
      </c>
      <c r="DA301" s="181">
        <f t="shared" ca="1" si="399"/>
        <v>0</v>
      </c>
      <c r="DB301" s="181">
        <f t="shared" ca="1" si="399"/>
        <v>0</v>
      </c>
      <c r="DC301" s="181">
        <f t="shared" ca="1" si="399"/>
        <v>0</v>
      </c>
      <c r="DD301" s="181">
        <f t="shared" ca="1" si="399"/>
        <v>0</v>
      </c>
      <c r="DE301" s="181">
        <f t="shared" ca="1" si="399"/>
        <v>0</v>
      </c>
      <c r="DF301" s="181">
        <f t="shared" ca="1" si="399"/>
        <v>0</v>
      </c>
      <c r="DG301" s="181">
        <f t="shared" ca="1" si="399"/>
        <v>0</v>
      </c>
      <c r="DH301" s="181">
        <f t="shared" ca="1" si="399"/>
        <v>0</v>
      </c>
      <c r="DI301" s="181">
        <f t="shared" ca="1" si="399"/>
        <v>0</v>
      </c>
      <c r="DJ301" s="181">
        <f t="shared" ca="1" si="399"/>
        <v>0</v>
      </c>
      <c r="DK301" s="181">
        <f t="shared" ca="1" si="399"/>
        <v>0</v>
      </c>
      <c r="DL301" s="181">
        <f t="shared" ca="1" si="399"/>
        <v>0</v>
      </c>
      <c r="DM301" s="181">
        <f t="shared" ca="1" si="399"/>
        <v>0</v>
      </c>
      <c r="DN301" s="181">
        <f t="shared" ca="1" si="399"/>
        <v>0</v>
      </c>
      <c r="DO301" s="181">
        <f t="shared" ca="1" si="399"/>
        <v>0</v>
      </c>
      <c r="DP301" s="181">
        <f t="shared" ca="1" si="399"/>
        <v>0</v>
      </c>
      <c r="DQ301" s="181">
        <f t="shared" ca="1" si="399"/>
        <v>0</v>
      </c>
      <c r="DR301" s="181">
        <f t="shared" ca="1" si="399"/>
        <v>0</v>
      </c>
      <c r="DS301" s="181">
        <f t="shared" ca="1" si="399"/>
        <v>0</v>
      </c>
      <c r="DT301" s="181">
        <f t="shared" ca="1" si="399"/>
        <v>0</v>
      </c>
      <c r="DU301" s="181">
        <f t="shared" ca="1" si="399"/>
        <v>0</v>
      </c>
    </row>
    <row r="302" spans="2:125" outlineLevel="1" x14ac:dyDescent="0.3">
      <c r="I302" s="55"/>
    </row>
    <row r="303" spans="2:125" outlineLevel="1" x14ac:dyDescent="0.3">
      <c r="D303" s="141" t="s">
        <v>452</v>
      </c>
      <c r="I303" s="55"/>
      <c r="K303" s="181">
        <f t="shared" ref="K303:AP303" si="400">K261+IF(K234,K288)</f>
        <v>0</v>
      </c>
      <c r="L303" s="181">
        <f t="shared" ca="1" si="400"/>
        <v>0</v>
      </c>
      <c r="M303" s="181">
        <f t="shared" ca="1" si="400"/>
        <v>0</v>
      </c>
      <c r="N303" s="181">
        <f t="shared" ca="1" si="400"/>
        <v>0</v>
      </c>
      <c r="O303" s="181">
        <f t="shared" ca="1" si="400"/>
        <v>0</v>
      </c>
      <c r="P303" s="181">
        <f t="shared" ca="1" si="400"/>
        <v>0</v>
      </c>
      <c r="Q303" s="181">
        <f t="shared" ca="1" si="400"/>
        <v>0</v>
      </c>
      <c r="R303" s="181">
        <f t="shared" ca="1" si="400"/>
        <v>0</v>
      </c>
      <c r="S303" s="181">
        <f t="shared" ca="1" si="400"/>
        <v>0</v>
      </c>
      <c r="T303" s="181">
        <f t="shared" ca="1" si="400"/>
        <v>0</v>
      </c>
      <c r="U303" s="181">
        <f t="shared" ca="1" si="400"/>
        <v>0</v>
      </c>
      <c r="V303" s="181">
        <f t="shared" ca="1" si="400"/>
        <v>0</v>
      </c>
      <c r="W303" s="181">
        <f t="shared" ca="1" si="400"/>
        <v>0</v>
      </c>
      <c r="X303" s="181">
        <f t="shared" ca="1" si="400"/>
        <v>0</v>
      </c>
      <c r="Y303" s="181">
        <f t="shared" ca="1" si="400"/>
        <v>0</v>
      </c>
      <c r="Z303" s="181">
        <f t="shared" ca="1" si="400"/>
        <v>0</v>
      </c>
      <c r="AA303" s="181">
        <f t="shared" ca="1" si="400"/>
        <v>0</v>
      </c>
      <c r="AB303" s="181">
        <f t="shared" ca="1" si="400"/>
        <v>0</v>
      </c>
      <c r="AC303" s="181">
        <f t="shared" ca="1" si="400"/>
        <v>0</v>
      </c>
      <c r="AD303" s="181">
        <f t="shared" ca="1" si="400"/>
        <v>0</v>
      </c>
      <c r="AE303" s="181">
        <f t="shared" ca="1" si="400"/>
        <v>0</v>
      </c>
      <c r="AF303" s="181">
        <f t="shared" ca="1" si="400"/>
        <v>0</v>
      </c>
      <c r="AG303" s="181">
        <f t="shared" ca="1" si="400"/>
        <v>0</v>
      </c>
      <c r="AH303" s="181">
        <f t="shared" ca="1" si="400"/>
        <v>0</v>
      </c>
      <c r="AI303" s="181">
        <f t="shared" ca="1" si="400"/>
        <v>0</v>
      </c>
      <c r="AJ303" s="181">
        <f t="shared" ca="1" si="400"/>
        <v>0</v>
      </c>
      <c r="AK303" s="181">
        <f t="shared" ca="1" si="400"/>
        <v>0</v>
      </c>
      <c r="AL303" s="181">
        <f t="shared" ca="1" si="400"/>
        <v>0</v>
      </c>
      <c r="AM303" s="181">
        <f t="shared" ca="1" si="400"/>
        <v>0</v>
      </c>
      <c r="AN303" s="181">
        <f t="shared" ca="1" si="400"/>
        <v>0</v>
      </c>
      <c r="AO303" s="181">
        <f t="shared" ca="1" si="400"/>
        <v>0</v>
      </c>
      <c r="AP303" s="181">
        <f t="shared" ca="1" si="400"/>
        <v>0</v>
      </c>
      <c r="AQ303" s="181">
        <f t="shared" ref="AQ303:BV303" ca="1" si="401">AQ261+IF(AQ234,AQ288)</f>
        <v>0</v>
      </c>
      <c r="AR303" s="181">
        <f t="shared" ca="1" si="401"/>
        <v>0</v>
      </c>
      <c r="AS303" s="181">
        <f t="shared" ca="1" si="401"/>
        <v>0</v>
      </c>
      <c r="AT303" s="181">
        <f t="shared" ca="1" si="401"/>
        <v>0</v>
      </c>
      <c r="AU303" s="181">
        <f t="shared" ca="1" si="401"/>
        <v>0</v>
      </c>
      <c r="AV303" s="181">
        <f t="shared" ca="1" si="401"/>
        <v>0</v>
      </c>
      <c r="AW303" s="181">
        <f t="shared" ca="1" si="401"/>
        <v>0</v>
      </c>
      <c r="AX303" s="181">
        <f t="shared" ca="1" si="401"/>
        <v>0</v>
      </c>
      <c r="AY303" s="198">
        <f t="shared" ca="1" si="401"/>
        <v>5393096.6905288128</v>
      </c>
      <c r="AZ303" s="181">
        <f t="shared" ca="1" si="401"/>
        <v>5211543.2518551284</v>
      </c>
      <c r="BA303" s="181">
        <f t="shared" ca="1" si="401"/>
        <v>5022761.5402709441</v>
      </c>
      <c r="BB303" s="181">
        <f t="shared" ca="1" si="401"/>
        <v>4836913.973923685</v>
      </c>
      <c r="BC303" s="181">
        <f t="shared" ca="1" si="401"/>
        <v>4640297.2293603551</v>
      </c>
      <c r="BD303" s="181">
        <f t="shared" ca="1" si="401"/>
        <v>4445230.8725310732</v>
      </c>
      <c r="BE303" s="181">
        <f t="shared" ca="1" si="401"/>
        <v>4243416.114300237</v>
      </c>
      <c r="BF303" s="181">
        <f t="shared" ca="1" si="401"/>
        <v>4043594.5768350558</v>
      </c>
      <c r="BG303" s="181">
        <f t="shared" ca="1" si="401"/>
        <v>3833627.4194103735</v>
      </c>
      <c r="BH303" s="181">
        <f t="shared" ca="1" si="401"/>
        <v>3626136.577296705</v>
      </c>
      <c r="BI303" s="181">
        <f t="shared" ca="1" si="401"/>
        <v>3407517.4973933529</v>
      </c>
      <c r="BJ303" s="181">
        <f t="shared" ca="1" si="401"/>
        <v>3191930.2741213311</v>
      </c>
      <c r="BK303" s="181">
        <f t="shared" ca="1" si="401"/>
        <v>2966112.9252736089</v>
      </c>
      <c r="BL303" s="181">
        <f t="shared" ca="1" si="401"/>
        <v>2741975.6148467651</v>
      </c>
      <c r="BM303" s="181">
        <f t="shared" ca="1" si="401"/>
        <v>2510871.7629978443</v>
      </c>
      <c r="BN303" s="181">
        <f t="shared" ca="1" si="401"/>
        <v>2280043.5175530561</v>
      </c>
      <c r="BO303" s="181">
        <f t="shared" ca="1" si="401"/>
        <v>2037725.1605032028</v>
      </c>
      <c r="BP303" s="181">
        <f t="shared" ca="1" si="401"/>
        <v>1797979.7650635408</v>
      </c>
      <c r="BQ303" s="181">
        <f t="shared" ca="1" si="401"/>
        <v>1547710.2887470697</v>
      </c>
      <c r="BR303" s="181">
        <f t="shared" ca="1" si="401"/>
        <v>1302818.6335365355</v>
      </c>
      <c r="BS303" s="181">
        <f t="shared" ca="1" si="401"/>
        <v>1049294.0185464367</v>
      </c>
      <c r="BT303" s="181">
        <f t="shared" ca="1" si="401"/>
        <v>795631.20336613024</v>
      </c>
      <c r="BU303" s="181">
        <f t="shared" ca="1" si="401"/>
        <v>533661.12514561985</v>
      </c>
      <c r="BV303" s="181">
        <f t="shared" ca="1" si="401"/>
        <v>272134.67875333672</v>
      </c>
      <c r="BW303" s="181">
        <f t="shared" ref="BW303:DB303" ca="1" si="402">BW261+IF(BW234,BW288)</f>
        <v>4.4703483581542975E-9</v>
      </c>
      <c r="BX303" s="181">
        <f t="shared" ca="1" si="402"/>
        <v>4.5821070671081551E-9</v>
      </c>
      <c r="BY303" s="181">
        <f t="shared" ca="1" si="402"/>
        <v>4.6966597437858583E-9</v>
      </c>
      <c r="BZ303" s="181">
        <f t="shared" ca="1" si="402"/>
        <v>4.8140762373805049E-9</v>
      </c>
      <c r="CA303" s="181">
        <f t="shared" ca="1" si="402"/>
        <v>4.9344281433150172E-9</v>
      </c>
      <c r="CB303" s="181">
        <f t="shared" ca="1" si="402"/>
        <v>5.0577888468978926E-9</v>
      </c>
      <c r="CC303" s="181">
        <f t="shared" ca="1" si="402"/>
        <v>5.1842335680703398E-9</v>
      </c>
      <c r="CD303" s="181">
        <f t="shared" ca="1" si="402"/>
        <v>5.3138394072720985E-9</v>
      </c>
      <c r="CE303" s="181">
        <f t="shared" ca="1" si="402"/>
        <v>5.4466853924539006E-9</v>
      </c>
      <c r="CF303" s="181">
        <f t="shared" ca="1" si="402"/>
        <v>5.5828525272652482E-9</v>
      </c>
      <c r="CG303" s="181">
        <f t="shared" ca="1" si="402"/>
        <v>5.7224238404468797E-9</v>
      </c>
      <c r="CH303" s="181">
        <f t="shared" ca="1" si="402"/>
        <v>5.8654844364580513E-9</v>
      </c>
      <c r="CI303" s="181">
        <f t="shared" ca="1" si="402"/>
        <v>6.0121215473695022E-9</v>
      </c>
      <c r="CJ303" s="181">
        <f t="shared" ca="1" si="402"/>
        <v>6.1624245860537395E-9</v>
      </c>
      <c r="CK303" s="181">
        <f t="shared" ca="1" si="402"/>
        <v>6.3164852007050831E-9</v>
      </c>
      <c r="CL303" s="181">
        <f t="shared" ca="1" si="402"/>
        <v>6.4743973307227096E-9</v>
      </c>
      <c r="CM303" s="181">
        <f t="shared" ca="1" si="402"/>
        <v>6.6362572639907765E-9</v>
      </c>
      <c r="CN303" s="181">
        <f t="shared" ca="1" si="402"/>
        <v>6.8021636955905462E-9</v>
      </c>
      <c r="CO303" s="181">
        <f t="shared" ca="1" si="402"/>
        <v>6.9722177879803091E-9</v>
      </c>
      <c r="CP303" s="181">
        <f t="shared" ca="1" si="402"/>
        <v>7.146523232679817E-9</v>
      </c>
      <c r="CQ303" s="181">
        <f t="shared" ca="1" si="402"/>
        <v>7.3251863134968133E-9</v>
      </c>
      <c r="CR303" s="181">
        <f t="shared" ca="1" si="402"/>
        <v>7.5083159713342328E-9</v>
      </c>
      <c r="CS303" s="181">
        <f t="shared" ca="1" si="402"/>
        <v>7.6960238706175877E-9</v>
      </c>
      <c r="CT303" s="181">
        <f t="shared" ca="1" si="402"/>
        <v>7.8884244673830282E-9</v>
      </c>
      <c r="CU303" s="181">
        <f t="shared" ca="1" si="402"/>
        <v>8.0856350790676039E-9</v>
      </c>
      <c r="CV303" s="181">
        <f t="shared" ca="1" si="402"/>
        <v>8.2877759560442948E-9</v>
      </c>
      <c r="CW303" s="181">
        <f t="shared" ca="1" si="402"/>
        <v>8.4949703549454025E-9</v>
      </c>
      <c r="CX303" s="181">
        <f t="shared" ca="1" si="402"/>
        <v>8.707344613819037E-9</v>
      </c>
      <c r="CY303" s="181">
        <f t="shared" ca="1" si="402"/>
        <v>8.9250282291645136E-9</v>
      </c>
      <c r="CZ303" s="181">
        <f t="shared" ca="1" si="402"/>
        <v>9.1481539348936262E-9</v>
      </c>
      <c r="DA303" s="181">
        <f t="shared" ca="1" si="402"/>
        <v>9.376857783265967E-9</v>
      </c>
      <c r="DB303" s="181">
        <f t="shared" ca="1" si="402"/>
        <v>9.6112792278476165E-9</v>
      </c>
      <c r="DC303" s="181">
        <f t="shared" ref="DC303:DU303" ca="1" si="403">DC261+IF(DC234,DC288)</f>
        <v>9.8515612085438065E-9</v>
      </c>
      <c r="DD303" s="181">
        <f t="shared" ca="1" si="403"/>
        <v>1.0097850238757401E-8</v>
      </c>
      <c r="DE303" s="181">
        <f t="shared" ca="1" si="403"/>
        <v>1.0350296494726337E-8</v>
      </c>
      <c r="DF303" s="181">
        <f t="shared" ca="1" si="403"/>
        <v>1.0609053907094495E-8</v>
      </c>
      <c r="DG303" s="181">
        <f t="shared" ca="1" si="403"/>
        <v>1.0874280254771857E-8</v>
      </c>
      <c r="DH303" s="181">
        <f t="shared" ca="1" si="403"/>
        <v>1.1146137261141153E-8</v>
      </c>
      <c r="DI303" s="181">
        <f t="shared" ca="1" si="403"/>
        <v>1.1424790692669682E-8</v>
      </c>
      <c r="DJ303" s="181">
        <f t="shared" ca="1" si="403"/>
        <v>1.1710410459986425E-8</v>
      </c>
      <c r="DK303" s="181">
        <f t="shared" ca="1" si="403"/>
        <v>1.2003170721486087E-8</v>
      </c>
      <c r="DL303" s="181">
        <f t="shared" ca="1" si="403"/>
        <v>1.2303249989523238E-8</v>
      </c>
      <c r="DM303" s="181">
        <f t="shared" ca="1" si="403"/>
        <v>1.2610831239261319E-8</v>
      </c>
      <c r="DN303" s="181">
        <f t="shared" ca="1" si="403"/>
        <v>1.2926102020242852E-8</v>
      </c>
      <c r="DO303" s="181">
        <f t="shared" ca="1" si="403"/>
        <v>1.3249254570748923E-8</v>
      </c>
      <c r="DP303" s="181">
        <f t="shared" ca="1" si="403"/>
        <v>1.3580485935017647E-8</v>
      </c>
      <c r="DQ303" s="181">
        <f t="shared" ca="1" si="403"/>
        <v>1.3919998083393088E-8</v>
      </c>
      <c r="DR303" s="181">
        <f t="shared" ca="1" si="403"/>
        <v>1.4267998035477914E-8</v>
      </c>
      <c r="DS303" s="181">
        <f t="shared" ca="1" si="403"/>
        <v>1.4624697986364862E-8</v>
      </c>
      <c r="DT303" s="181">
        <f t="shared" ca="1" si="403"/>
        <v>1.4990315436023982E-8</v>
      </c>
      <c r="DU303" s="181">
        <f t="shared" ca="1" si="403"/>
        <v>1.5365073321924582E-8</v>
      </c>
    </row>
    <row r="304" spans="2:125" outlineLevel="1" x14ac:dyDescent="0.3">
      <c r="D304" s="141" t="s">
        <v>453</v>
      </c>
      <c r="I304" s="55"/>
      <c r="K304" s="181">
        <f t="shared" ref="K304:BV304" si="404">K303+K301</f>
        <v>0</v>
      </c>
      <c r="L304" s="181">
        <f t="shared" ca="1" si="404"/>
        <v>0</v>
      </c>
      <c r="M304" s="181">
        <f t="shared" ca="1" si="404"/>
        <v>0</v>
      </c>
      <c r="N304" s="181">
        <f t="shared" ca="1" si="404"/>
        <v>0</v>
      </c>
      <c r="O304" s="181">
        <f t="shared" ca="1" si="404"/>
        <v>0</v>
      </c>
      <c r="P304" s="181">
        <f t="shared" ca="1" si="404"/>
        <v>0</v>
      </c>
      <c r="Q304" s="181">
        <f t="shared" ca="1" si="404"/>
        <v>0</v>
      </c>
      <c r="R304" s="181">
        <f t="shared" ca="1" si="404"/>
        <v>0</v>
      </c>
      <c r="S304" s="181">
        <f t="shared" ca="1" si="404"/>
        <v>0</v>
      </c>
      <c r="T304" s="181">
        <f t="shared" ca="1" si="404"/>
        <v>0</v>
      </c>
      <c r="U304" s="181">
        <f t="shared" ca="1" si="404"/>
        <v>0</v>
      </c>
      <c r="V304" s="181">
        <f t="shared" ca="1" si="404"/>
        <v>0</v>
      </c>
      <c r="W304" s="181">
        <f t="shared" ca="1" si="404"/>
        <v>0</v>
      </c>
      <c r="X304" s="181">
        <f t="shared" ca="1" si="404"/>
        <v>0</v>
      </c>
      <c r="Y304" s="181">
        <f t="shared" ca="1" si="404"/>
        <v>0</v>
      </c>
      <c r="Z304" s="181">
        <f t="shared" ca="1" si="404"/>
        <v>0</v>
      </c>
      <c r="AA304" s="181">
        <f t="shared" ca="1" si="404"/>
        <v>0</v>
      </c>
      <c r="AB304" s="181">
        <f t="shared" ca="1" si="404"/>
        <v>0</v>
      </c>
      <c r="AC304" s="181">
        <f t="shared" ca="1" si="404"/>
        <v>0</v>
      </c>
      <c r="AD304" s="181">
        <f t="shared" ca="1" si="404"/>
        <v>0</v>
      </c>
      <c r="AE304" s="181">
        <f t="shared" ca="1" si="404"/>
        <v>0</v>
      </c>
      <c r="AF304" s="181">
        <f t="shared" ca="1" si="404"/>
        <v>0</v>
      </c>
      <c r="AG304" s="181">
        <f t="shared" ca="1" si="404"/>
        <v>0</v>
      </c>
      <c r="AH304" s="181">
        <f t="shared" ca="1" si="404"/>
        <v>0</v>
      </c>
      <c r="AI304" s="181">
        <f t="shared" ca="1" si="404"/>
        <v>0</v>
      </c>
      <c r="AJ304" s="181">
        <f t="shared" ca="1" si="404"/>
        <v>0</v>
      </c>
      <c r="AK304" s="181">
        <f t="shared" ca="1" si="404"/>
        <v>0</v>
      </c>
      <c r="AL304" s="181">
        <f t="shared" ca="1" si="404"/>
        <v>0</v>
      </c>
      <c r="AM304" s="181">
        <f t="shared" ca="1" si="404"/>
        <v>0</v>
      </c>
      <c r="AN304" s="181">
        <f t="shared" ca="1" si="404"/>
        <v>0</v>
      </c>
      <c r="AO304" s="181">
        <f t="shared" ca="1" si="404"/>
        <v>0</v>
      </c>
      <c r="AP304" s="181">
        <f t="shared" ca="1" si="404"/>
        <v>0</v>
      </c>
      <c r="AQ304" s="181">
        <f t="shared" ca="1" si="404"/>
        <v>0</v>
      </c>
      <c r="AR304" s="181">
        <f t="shared" ca="1" si="404"/>
        <v>0</v>
      </c>
      <c r="AS304" s="181">
        <f t="shared" ca="1" si="404"/>
        <v>0</v>
      </c>
      <c r="AT304" s="181">
        <f t="shared" ca="1" si="404"/>
        <v>0</v>
      </c>
      <c r="AU304" s="181">
        <f t="shared" ca="1" si="404"/>
        <v>0</v>
      </c>
      <c r="AV304" s="181">
        <f t="shared" ca="1" si="404"/>
        <v>0</v>
      </c>
      <c r="AW304" s="181">
        <f t="shared" ca="1" si="404"/>
        <v>0</v>
      </c>
      <c r="AX304" s="181">
        <f t="shared" ca="1" si="404"/>
        <v>0</v>
      </c>
      <c r="AY304" s="198">
        <f t="shared" ca="1" si="404"/>
        <v>5393096.6905288128</v>
      </c>
      <c r="AZ304" s="181">
        <f t="shared" ca="1" si="404"/>
        <v>5211543.2518551284</v>
      </c>
      <c r="BA304" s="181">
        <f t="shared" ca="1" si="404"/>
        <v>5022761.5402709441</v>
      </c>
      <c r="BB304" s="181">
        <f t="shared" ca="1" si="404"/>
        <v>4836913.973923685</v>
      </c>
      <c r="BC304" s="181">
        <f t="shared" ca="1" si="404"/>
        <v>4640297.2293603551</v>
      </c>
      <c r="BD304" s="181">
        <f t="shared" ca="1" si="404"/>
        <v>4445230.8725310732</v>
      </c>
      <c r="BE304" s="181">
        <f t="shared" ca="1" si="404"/>
        <v>4243416.114300237</v>
      </c>
      <c r="BF304" s="181">
        <f t="shared" ca="1" si="404"/>
        <v>4043594.5768350558</v>
      </c>
      <c r="BG304" s="181">
        <f t="shared" ca="1" si="404"/>
        <v>3833627.4194103735</v>
      </c>
      <c r="BH304" s="181">
        <f t="shared" ca="1" si="404"/>
        <v>3626136.577296705</v>
      </c>
      <c r="BI304" s="181">
        <f t="shared" ca="1" si="404"/>
        <v>3407517.4973933529</v>
      </c>
      <c r="BJ304" s="181">
        <f t="shared" ca="1" si="404"/>
        <v>3191930.2741213311</v>
      </c>
      <c r="BK304" s="181">
        <f t="shared" ca="1" si="404"/>
        <v>2966112.9252736089</v>
      </c>
      <c r="BL304" s="181">
        <f t="shared" ca="1" si="404"/>
        <v>2741975.6148467651</v>
      </c>
      <c r="BM304" s="181">
        <f t="shared" ca="1" si="404"/>
        <v>2510871.7629978443</v>
      </c>
      <c r="BN304" s="181">
        <f t="shared" ca="1" si="404"/>
        <v>2280043.5175530561</v>
      </c>
      <c r="BO304" s="181">
        <f t="shared" ca="1" si="404"/>
        <v>2037725.1605032028</v>
      </c>
      <c r="BP304" s="181">
        <f t="shared" ca="1" si="404"/>
        <v>1797979.7650635408</v>
      </c>
      <c r="BQ304" s="181">
        <f t="shared" ca="1" si="404"/>
        <v>1547710.2887470697</v>
      </c>
      <c r="BR304" s="181">
        <f t="shared" ca="1" si="404"/>
        <v>1302818.6335365355</v>
      </c>
      <c r="BS304" s="181">
        <f t="shared" ca="1" si="404"/>
        <v>1049294.0185464367</v>
      </c>
      <c r="BT304" s="181">
        <f t="shared" ca="1" si="404"/>
        <v>795631.20336613024</v>
      </c>
      <c r="BU304" s="181">
        <f t="shared" ca="1" si="404"/>
        <v>533661.12514561985</v>
      </c>
      <c r="BV304" s="181">
        <f t="shared" ca="1" si="404"/>
        <v>272134.67875333672</v>
      </c>
      <c r="BW304" s="181">
        <f t="shared" ref="BW304:DU304" ca="1" si="405">BW303+BW301</f>
        <v>4.4703483581542975E-9</v>
      </c>
      <c r="BX304" s="181">
        <f t="shared" ca="1" si="405"/>
        <v>4.5821070671081551E-9</v>
      </c>
      <c r="BY304" s="181">
        <f t="shared" ca="1" si="405"/>
        <v>4.6966597437858583E-9</v>
      </c>
      <c r="BZ304" s="181">
        <f t="shared" ca="1" si="405"/>
        <v>4.8140762373805049E-9</v>
      </c>
      <c r="CA304" s="181">
        <f t="shared" ca="1" si="405"/>
        <v>4.9344281433150172E-9</v>
      </c>
      <c r="CB304" s="181">
        <f t="shared" ca="1" si="405"/>
        <v>5.0577888468978926E-9</v>
      </c>
      <c r="CC304" s="181">
        <f t="shared" ca="1" si="405"/>
        <v>5.1842335680703398E-9</v>
      </c>
      <c r="CD304" s="181">
        <f t="shared" ca="1" si="405"/>
        <v>5.3138394072720985E-9</v>
      </c>
      <c r="CE304" s="181">
        <f t="shared" ca="1" si="405"/>
        <v>5.4466853924539006E-9</v>
      </c>
      <c r="CF304" s="181">
        <f t="shared" ca="1" si="405"/>
        <v>5.5828525272652482E-9</v>
      </c>
      <c r="CG304" s="181">
        <f t="shared" ca="1" si="405"/>
        <v>5.7224238404468797E-9</v>
      </c>
      <c r="CH304" s="181">
        <f t="shared" ca="1" si="405"/>
        <v>5.8654844364580513E-9</v>
      </c>
      <c r="CI304" s="181">
        <f t="shared" ca="1" si="405"/>
        <v>6.0121215473695022E-9</v>
      </c>
      <c r="CJ304" s="181">
        <f t="shared" ca="1" si="405"/>
        <v>6.1624245860537395E-9</v>
      </c>
      <c r="CK304" s="181">
        <f t="shared" ca="1" si="405"/>
        <v>6.3164852007050831E-9</v>
      </c>
      <c r="CL304" s="181">
        <f t="shared" ca="1" si="405"/>
        <v>6.4743973307227096E-9</v>
      </c>
      <c r="CM304" s="181">
        <f t="shared" ca="1" si="405"/>
        <v>6.6362572639907765E-9</v>
      </c>
      <c r="CN304" s="181">
        <f t="shared" ca="1" si="405"/>
        <v>6.8021636955905462E-9</v>
      </c>
      <c r="CO304" s="181">
        <f t="shared" ca="1" si="405"/>
        <v>6.9722177879803091E-9</v>
      </c>
      <c r="CP304" s="181">
        <f t="shared" ca="1" si="405"/>
        <v>7.146523232679817E-9</v>
      </c>
      <c r="CQ304" s="181">
        <f t="shared" ca="1" si="405"/>
        <v>7.3251863134968133E-9</v>
      </c>
      <c r="CR304" s="181">
        <f t="shared" ca="1" si="405"/>
        <v>7.5083159713342328E-9</v>
      </c>
      <c r="CS304" s="181">
        <f t="shared" ca="1" si="405"/>
        <v>7.6960238706175877E-9</v>
      </c>
      <c r="CT304" s="181">
        <f t="shared" ca="1" si="405"/>
        <v>7.8884244673830282E-9</v>
      </c>
      <c r="CU304" s="181">
        <f t="shared" ca="1" si="405"/>
        <v>8.0856350790676039E-9</v>
      </c>
      <c r="CV304" s="181">
        <f t="shared" ca="1" si="405"/>
        <v>8.2877759560442948E-9</v>
      </c>
      <c r="CW304" s="181">
        <f t="shared" ca="1" si="405"/>
        <v>8.4949703549454025E-9</v>
      </c>
      <c r="CX304" s="181">
        <f t="shared" ca="1" si="405"/>
        <v>8.707344613819037E-9</v>
      </c>
      <c r="CY304" s="181">
        <f t="shared" ca="1" si="405"/>
        <v>8.9250282291645136E-9</v>
      </c>
      <c r="CZ304" s="181">
        <f t="shared" ca="1" si="405"/>
        <v>9.1481539348936262E-9</v>
      </c>
      <c r="DA304" s="181">
        <f t="shared" ca="1" si="405"/>
        <v>9.376857783265967E-9</v>
      </c>
      <c r="DB304" s="181">
        <f t="shared" ca="1" si="405"/>
        <v>9.6112792278476165E-9</v>
      </c>
      <c r="DC304" s="181">
        <f t="shared" ca="1" si="405"/>
        <v>9.8515612085438065E-9</v>
      </c>
      <c r="DD304" s="181">
        <f t="shared" ca="1" si="405"/>
        <v>1.0097850238757401E-8</v>
      </c>
      <c r="DE304" s="181">
        <f t="shared" ca="1" si="405"/>
        <v>1.0350296494726337E-8</v>
      </c>
      <c r="DF304" s="181">
        <f t="shared" ca="1" si="405"/>
        <v>1.0609053907094495E-8</v>
      </c>
      <c r="DG304" s="181">
        <f t="shared" ca="1" si="405"/>
        <v>1.0874280254771857E-8</v>
      </c>
      <c r="DH304" s="181">
        <f t="shared" ca="1" si="405"/>
        <v>1.1146137261141153E-8</v>
      </c>
      <c r="DI304" s="181">
        <f t="shared" ca="1" si="405"/>
        <v>1.1424790692669682E-8</v>
      </c>
      <c r="DJ304" s="181">
        <f t="shared" ca="1" si="405"/>
        <v>1.1710410459986425E-8</v>
      </c>
      <c r="DK304" s="181">
        <f t="shared" ca="1" si="405"/>
        <v>1.2003170721486087E-8</v>
      </c>
      <c r="DL304" s="181">
        <f t="shared" ca="1" si="405"/>
        <v>1.2303249989523238E-8</v>
      </c>
      <c r="DM304" s="181">
        <f t="shared" ca="1" si="405"/>
        <v>1.2610831239261319E-8</v>
      </c>
      <c r="DN304" s="181">
        <f t="shared" ca="1" si="405"/>
        <v>1.2926102020242852E-8</v>
      </c>
      <c r="DO304" s="181">
        <f t="shared" ca="1" si="405"/>
        <v>1.3249254570748923E-8</v>
      </c>
      <c r="DP304" s="181">
        <f t="shared" ca="1" si="405"/>
        <v>1.3580485935017647E-8</v>
      </c>
      <c r="DQ304" s="181">
        <f t="shared" ca="1" si="405"/>
        <v>1.3919998083393088E-8</v>
      </c>
      <c r="DR304" s="181">
        <f t="shared" ca="1" si="405"/>
        <v>1.4267998035477914E-8</v>
      </c>
      <c r="DS304" s="181">
        <f t="shared" ca="1" si="405"/>
        <v>1.4624697986364862E-8</v>
      </c>
      <c r="DT304" s="181">
        <f t="shared" ca="1" si="405"/>
        <v>1.4990315436023982E-8</v>
      </c>
      <c r="DU304" s="181">
        <f t="shared" ca="1" si="405"/>
        <v>1.5365073321924582E-8</v>
      </c>
    </row>
    <row r="305" spans="1:125" outlineLevel="1" x14ac:dyDescent="0.3">
      <c r="I305" s="55"/>
    </row>
    <row r="306" spans="1:125" s="128" customFormat="1" x14ac:dyDescent="0.3">
      <c r="A306" s="133" t="s">
        <v>454</v>
      </c>
      <c r="AY306" s="198"/>
    </row>
    <row r="307" spans="1:125" x14ac:dyDescent="0.3">
      <c r="I307" s="55"/>
    </row>
    <row r="308" spans="1:125" x14ac:dyDescent="0.3">
      <c r="D308" s="141" t="s">
        <v>717</v>
      </c>
      <c r="I308" s="55"/>
    </row>
    <row r="309" spans="1:125" x14ac:dyDescent="0.3">
      <c r="D309" s="141" t="s">
        <v>455</v>
      </c>
      <c r="I309" s="55"/>
      <c r="K309" s="181">
        <f t="shared" ref="K309:AP309" ca="1" si="406">K276+K260*K253</f>
        <v>0</v>
      </c>
      <c r="L309" s="181">
        <f t="shared" ca="1" si="406"/>
        <v>0</v>
      </c>
      <c r="M309" s="181">
        <f t="shared" ca="1" si="406"/>
        <v>0</v>
      </c>
      <c r="N309" s="181">
        <f t="shared" ca="1" si="406"/>
        <v>0</v>
      </c>
      <c r="O309" s="181">
        <f t="shared" ca="1" si="406"/>
        <v>0</v>
      </c>
      <c r="P309" s="181">
        <f t="shared" ca="1" si="406"/>
        <v>0</v>
      </c>
      <c r="Q309" s="181">
        <f t="shared" ca="1" si="406"/>
        <v>0</v>
      </c>
      <c r="R309" s="181">
        <f t="shared" ca="1" si="406"/>
        <v>0</v>
      </c>
      <c r="S309" s="181">
        <f t="shared" ca="1" si="406"/>
        <v>0</v>
      </c>
      <c r="T309" s="181">
        <f t="shared" ca="1" si="406"/>
        <v>0</v>
      </c>
      <c r="U309" s="181">
        <f t="shared" ca="1" si="406"/>
        <v>0</v>
      </c>
      <c r="V309" s="181">
        <f t="shared" ca="1" si="406"/>
        <v>0</v>
      </c>
      <c r="W309" s="181">
        <f t="shared" ca="1" si="406"/>
        <v>0</v>
      </c>
      <c r="X309" s="181">
        <f t="shared" ca="1" si="406"/>
        <v>0</v>
      </c>
      <c r="Y309" s="181">
        <f t="shared" ca="1" si="406"/>
        <v>0</v>
      </c>
      <c r="Z309" s="181">
        <f t="shared" ca="1" si="406"/>
        <v>0</v>
      </c>
      <c r="AA309" s="181">
        <f t="shared" ca="1" si="406"/>
        <v>0</v>
      </c>
      <c r="AB309" s="181">
        <f t="shared" ca="1" si="406"/>
        <v>0</v>
      </c>
      <c r="AC309" s="181">
        <f t="shared" ca="1" si="406"/>
        <v>0</v>
      </c>
      <c r="AD309" s="181">
        <f t="shared" ca="1" si="406"/>
        <v>0</v>
      </c>
      <c r="AE309" s="181">
        <f t="shared" ca="1" si="406"/>
        <v>0</v>
      </c>
      <c r="AF309" s="181">
        <f t="shared" ca="1" si="406"/>
        <v>0</v>
      </c>
      <c r="AG309" s="181">
        <f t="shared" ca="1" si="406"/>
        <v>0</v>
      </c>
      <c r="AH309" s="181">
        <f t="shared" ca="1" si="406"/>
        <v>0</v>
      </c>
      <c r="AI309" s="181">
        <f t="shared" ca="1" si="406"/>
        <v>0</v>
      </c>
      <c r="AJ309" s="181">
        <f t="shared" ca="1" si="406"/>
        <v>0</v>
      </c>
      <c r="AK309" s="181">
        <f t="shared" ca="1" si="406"/>
        <v>0</v>
      </c>
      <c r="AL309" s="181">
        <f t="shared" ca="1" si="406"/>
        <v>0</v>
      </c>
      <c r="AM309" s="181">
        <f t="shared" ca="1" si="406"/>
        <v>0</v>
      </c>
      <c r="AN309" s="181">
        <f t="shared" ca="1" si="406"/>
        <v>0</v>
      </c>
      <c r="AO309" s="181">
        <f t="shared" ca="1" si="406"/>
        <v>0</v>
      </c>
      <c r="AP309" s="181">
        <f t="shared" ca="1" si="406"/>
        <v>0</v>
      </c>
      <c r="AQ309" s="181">
        <f t="shared" ref="AQ309:BV309" ca="1" si="407">AQ276+AQ260*AQ253</f>
        <v>0</v>
      </c>
      <c r="AR309" s="181">
        <f t="shared" ca="1" si="407"/>
        <v>0</v>
      </c>
      <c r="AS309" s="181">
        <f t="shared" ca="1" si="407"/>
        <v>0</v>
      </c>
      <c r="AT309" s="181">
        <f t="shared" ca="1" si="407"/>
        <v>0</v>
      </c>
      <c r="AU309" s="181">
        <f t="shared" ca="1" si="407"/>
        <v>0</v>
      </c>
      <c r="AV309" s="181">
        <f t="shared" ca="1" si="407"/>
        <v>0</v>
      </c>
      <c r="AW309" s="181">
        <f t="shared" ca="1" si="407"/>
        <v>0</v>
      </c>
      <c r="AX309" s="181">
        <f t="shared" ca="1" si="407"/>
        <v>0</v>
      </c>
      <c r="AY309" s="198">
        <f t="shared" ca="1" si="407"/>
        <v>12655234.237476164</v>
      </c>
      <c r="AZ309" s="181">
        <f t="shared" ca="1" si="407"/>
        <v>12762811.715222487</v>
      </c>
      <c r="BA309" s="181">
        <f t="shared" ca="1" si="407"/>
        <v>12456664.194161309</v>
      </c>
      <c r="BB309" s="181">
        <f t="shared" ca="1" si="407"/>
        <v>12701583.75645688</v>
      </c>
      <c r="BC309" s="181">
        <f t="shared" ca="1" si="407"/>
        <v>12442951.502531625</v>
      </c>
      <c r="BD309" s="181">
        <f t="shared" ca="1" si="407"/>
        <v>12517821.201764511</v>
      </c>
      <c r="BE309" s="181">
        <f t="shared" ca="1" si="407"/>
        <v>12236277.61290749</v>
      </c>
      <c r="BF309" s="181">
        <f t="shared" ca="1" si="407"/>
        <v>12442280.873822354</v>
      </c>
      <c r="BG309" s="181">
        <f t="shared" ca="1" si="407"/>
        <v>12133261.103957113</v>
      </c>
      <c r="BH309" s="181">
        <f t="shared" ca="1" si="407"/>
        <v>12370899.773430787</v>
      </c>
      <c r="BI309" s="181">
        <f t="shared" ca="1" si="407"/>
        <v>12031006.428274216</v>
      </c>
      <c r="BJ309" s="181">
        <f t="shared" ca="1" si="407"/>
        <v>12224624.228030223</v>
      </c>
      <c r="BK309" s="181">
        <f t="shared" ca="1" si="407"/>
        <v>11931605.342347363</v>
      </c>
      <c r="BL309" s="181">
        <f t="shared" ca="1" si="407"/>
        <v>11986129.688803591</v>
      </c>
      <c r="BM309" s="181">
        <f t="shared" ca="1" si="407"/>
        <v>11744001.580789361</v>
      </c>
      <c r="BN309" s="181">
        <f t="shared" ca="1" si="407"/>
        <v>11972777.799547195</v>
      </c>
      <c r="BO309" s="181">
        <f t="shared" ca="1" si="407"/>
        <v>11627540.978089683</v>
      </c>
      <c r="BP309" s="181">
        <f t="shared" ca="1" si="407"/>
        <v>11808758.817722386</v>
      </c>
      <c r="BQ309" s="181">
        <f t="shared" ca="1" si="407"/>
        <v>11343376.497168435</v>
      </c>
      <c r="BR309" s="181">
        <f t="shared" ca="1" si="407"/>
        <v>11443803.233140485</v>
      </c>
      <c r="BS309" s="181">
        <f t="shared" ca="1" si="407"/>
        <v>11195806.625758698</v>
      </c>
      <c r="BT309" s="181">
        <f t="shared" ca="1" si="407"/>
        <v>11274434.332186546</v>
      </c>
      <c r="BU309" s="181">
        <f t="shared" ca="1" si="407"/>
        <v>10994718.980836945</v>
      </c>
      <c r="BV309" s="181">
        <f t="shared" ca="1" si="407"/>
        <v>11157521.828886626</v>
      </c>
      <c r="BW309" s="181">
        <f t="shared" ref="BW309:DB309" ca="1" si="408">BW276+BW260*BW253</f>
        <v>0</v>
      </c>
      <c r="BX309" s="181">
        <f t="shared" ca="1" si="408"/>
        <v>0</v>
      </c>
      <c r="BY309" s="181">
        <f t="shared" ca="1" si="408"/>
        <v>0</v>
      </c>
      <c r="BZ309" s="181">
        <f t="shared" ca="1" si="408"/>
        <v>0</v>
      </c>
      <c r="CA309" s="181">
        <f t="shared" ca="1" si="408"/>
        <v>0</v>
      </c>
      <c r="CB309" s="181">
        <f t="shared" ca="1" si="408"/>
        <v>0</v>
      </c>
      <c r="CC309" s="181">
        <f t="shared" ca="1" si="408"/>
        <v>0</v>
      </c>
      <c r="CD309" s="181">
        <f t="shared" ca="1" si="408"/>
        <v>0</v>
      </c>
      <c r="CE309" s="181">
        <f t="shared" ca="1" si="408"/>
        <v>0</v>
      </c>
      <c r="CF309" s="181">
        <f t="shared" ca="1" si="408"/>
        <v>0</v>
      </c>
      <c r="CG309" s="181">
        <f t="shared" ca="1" si="408"/>
        <v>0</v>
      </c>
      <c r="CH309" s="181">
        <f t="shared" ca="1" si="408"/>
        <v>0</v>
      </c>
      <c r="CI309" s="181">
        <f t="shared" ca="1" si="408"/>
        <v>0</v>
      </c>
      <c r="CJ309" s="181">
        <f t="shared" ca="1" si="408"/>
        <v>0</v>
      </c>
      <c r="CK309" s="181">
        <f t="shared" ca="1" si="408"/>
        <v>0</v>
      </c>
      <c r="CL309" s="181">
        <f t="shared" ca="1" si="408"/>
        <v>0</v>
      </c>
      <c r="CM309" s="181">
        <f t="shared" ca="1" si="408"/>
        <v>0</v>
      </c>
      <c r="CN309" s="181">
        <f t="shared" ca="1" si="408"/>
        <v>0</v>
      </c>
      <c r="CO309" s="181">
        <f t="shared" ca="1" si="408"/>
        <v>0</v>
      </c>
      <c r="CP309" s="181">
        <f t="shared" ca="1" si="408"/>
        <v>0</v>
      </c>
      <c r="CQ309" s="181">
        <f t="shared" ca="1" si="408"/>
        <v>0</v>
      </c>
      <c r="CR309" s="181">
        <f t="shared" ca="1" si="408"/>
        <v>0</v>
      </c>
      <c r="CS309" s="181">
        <f t="shared" ca="1" si="408"/>
        <v>0</v>
      </c>
      <c r="CT309" s="181">
        <f t="shared" ca="1" si="408"/>
        <v>0</v>
      </c>
      <c r="CU309" s="181">
        <f t="shared" ca="1" si="408"/>
        <v>0</v>
      </c>
      <c r="CV309" s="181">
        <f t="shared" ca="1" si="408"/>
        <v>0</v>
      </c>
      <c r="CW309" s="181">
        <f t="shared" ca="1" si="408"/>
        <v>0</v>
      </c>
      <c r="CX309" s="181">
        <f t="shared" ca="1" si="408"/>
        <v>0</v>
      </c>
      <c r="CY309" s="181">
        <f t="shared" ca="1" si="408"/>
        <v>0</v>
      </c>
      <c r="CZ309" s="181">
        <f t="shared" ca="1" si="408"/>
        <v>0</v>
      </c>
      <c r="DA309" s="181">
        <f t="shared" ca="1" si="408"/>
        <v>0</v>
      </c>
      <c r="DB309" s="181">
        <f t="shared" ca="1" si="408"/>
        <v>0</v>
      </c>
      <c r="DC309" s="181">
        <f t="shared" ref="DC309:DU309" ca="1" si="409">DC276+DC260*DC253</f>
        <v>0</v>
      </c>
      <c r="DD309" s="181">
        <f t="shared" ca="1" si="409"/>
        <v>0</v>
      </c>
      <c r="DE309" s="181">
        <f t="shared" ca="1" si="409"/>
        <v>0</v>
      </c>
      <c r="DF309" s="181">
        <f t="shared" ca="1" si="409"/>
        <v>0</v>
      </c>
      <c r="DG309" s="181">
        <f t="shared" ca="1" si="409"/>
        <v>0</v>
      </c>
      <c r="DH309" s="181">
        <f t="shared" ca="1" si="409"/>
        <v>0</v>
      </c>
      <c r="DI309" s="181">
        <f t="shared" ca="1" si="409"/>
        <v>0</v>
      </c>
      <c r="DJ309" s="181">
        <f t="shared" ca="1" si="409"/>
        <v>0</v>
      </c>
      <c r="DK309" s="181">
        <f t="shared" ca="1" si="409"/>
        <v>0</v>
      </c>
      <c r="DL309" s="181">
        <f t="shared" ca="1" si="409"/>
        <v>0</v>
      </c>
      <c r="DM309" s="181">
        <f t="shared" ca="1" si="409"/>
        <v>0</v>
      </c>
      <c r="DN309" s="181">
        <f t="shared" ca="1" si="409"/>
        <v>0</v>
      </c>
      <c r="DO309" s="181">
        <f t="shared" ca="1" si="409"/>
        <v>0</v>
      </c>
      <c r="DP309" s="181">
        <f t="shared" ca="1" si="409"/>
        <v>0</v>
      </c>
      <c r="DQ309" s="181">
        <f t="shared" ca="1" si="409"/>
        <v>0</v>
      </c>
      <c r="DR309" s="181">
        <f t="shared" ca="1" si="409"/>
        <v>0</v>
      </c>
      <c r="DS309" s="181">
        <f t="shared" ca="1" si="409"/>
        <v>0</v>
      </c>
      <c r="DT309" s="181">
        <f t="shared" ca="1" si="409"/>
        <v>0</v>
      </c>
      <c r="DU309" s="181">
        <f t="shared" ca="1" si="409"/>
        <v>0</v>
      </c>
    </row>
    <row r="310" spans="1:125" x14ac:dyDescent="0.3">
      <c r="D310" s="141" t="s">
        <v>456</v>
      </c>
      <c r="E310" s="127" t="s">
        <v>75</v>
      </c>
      <c r="F310" s="138">
        <f>G310</f>
        <v>0</v>
      </c>
      <c r="G310" s="138">
        <f>'Finance and Value Assumptions'!F29/'Operating Assumptions'!F14</f>
        <v>0</v>
      </c>
      <c r="H310" s="126" t="b">
        <f>NOT('Finance and Value Assumptions'!F31)</f>
        <v>1</v>
      </c>
      <c r="I310" s="55"/>
      <c r="K310" s="181" t="e">
        <f ca="1">SUM(OFFSET(K309,0,1,1,$F$310))</f>
        <v>#REF!</v>
      </c>
      <c r="L310" s="181" t="e">
        <f t="shared" ref="L310:BW310" ca="1" si="410">SUM(OFFSET(L309,0,1,1,$F$310))</f>
        <v>#REF!</v>
      </c>
      <c r="M310" s="181" t="e">
        <f t="shared" ca="1" si="410"/>
        <v>#REF!</v>
      </c>
      <c r="N310" s="181" t="e">
        <f t="shared" ca="1" si="410"/>
        <v>#REF!</v>
      </c>
      <c r="O310" s="181" t="e">
        <f t="shared" ca="1" si="410"/>
        <v>#REF!</v>
      </c>
      <c r="P310" s="181" t="e">
        <f t="shared" ca="1" si="410"/>
        <v>#REF!</v>
      </c>
      <c r="Q310" s="181" t="e">
        <f t="shared" ca="1" si="410"/>
        <v>#REF!</v>
      </c>
      <c r="R310" s="181" t="e">
        <f t="shared" ca="1" si="410"/>
        <v>#REF!</v>
      </c>
      <c r="S310" s="181" t="e">
        <f t="shared" ca="1" si="410"/>
        <v>#REF!</v>
      </c>
      <c r="T310" s="181" t="e">
        <f t="shared" ca="1" si="410"/>
        <v>#REF!</v>
      </c>
      <c r="U310" s="181" t="e">
        <f t="shared" ca="1" si="410"/>
        <v>#REF!</v>
      </c>
      <c r="V310" s="181" t="e">
        <f t="shared" ca="1" si="410"/>
        <v>#REF!</v>
      </c>
      <c r="W310" s="181" t="e">
        <f t="shared" ca="1" si="410"/>
        <v>#REF!</v>
      </c>
      <c r="X310" s="181" t="e">
        <f t="shared" ca="1" si="410"/>
        <v>#REF!</v>
      </c>
      <c r="Y310" s="181" t="e">
        <f t="shared" ca="1" si="410"/>
        <v>#REF!</v>
      </c>
      <c r="Z310" s="181" t="e">
        <f t="shared" ca="1" si="410"/>
        <v>#REF!</v>
      </c>
      <c r="AA310" s="181" t="e">
        <f t="shared" ca="1" si="410"/>
        <v>#REF!</v>
      </c>
      <c r="AB310" s="181" t="e">
        <f t="shared" ca="1" si="410"/>
        <v>#REF!</v>
      </c>
      <c r="AC310" s="181" t="e">
        <f t="shared" ca="1" si="410"/>
        <v>#REF!</v>
      </c>
      <c r="AD310" s="181" t="e">
        <f t="shared" ca="1" si="410"/>
        <v>#REF!</v>
      </c>
      <c r="AE310" s="181" t="e">
        <f t="shared" ca="1" si="410"/>
        <v>#REF!</v>
      </c>
      <c r="AF310" s="181" t="e">
        <f t="shared" ca="1" si="410"/>
        <v>#REF!</v>
      </c>
      <c r="AG310" s="181" t="e">
        <f t="shared" ca="1" si="410"/>
        <v>#REF!</v>
      </c>
      <c r="AH310" s="181" t="e">
        <f t="shared" ca="1" si="410"/>
        <v>#REF!</v>
      </c>
      <c r="AI310" s="181" t="e">
        <f t="shared" ca="1" si="410"/>
        <v>#REF!</v>
      </c>
      <c r="AJ310" s="181" t="e">
        <f t="shared" ca="1" si="410"/>
        <v>#REF!</v>
      </c>
      <c r="AK310" s="181" t="e">
        <f t="shared" ca="1" si="410"/>
        <v>#REF!</v>
      </c>
      <c r="AL310" s="181" t="e">
        <f t="shared" ca="1" si="410"/>
        <v>#REF!</v>
      </c>
      <c r="AM310" s="181" t="e">
        <f t="shared" ca="1" si="410"/>
        <v>#REF!</v>
      </c>
      <c r="AN310" s="181" t="e">
        <f t="shared" ca="1" si="410"/>
        <v>#REF!</v>
      </c>
      <c r="AO310" s="181" t="e">
        <f t="shared" ca="1" si="410"/>
        <v>#REF!</v>
      </c>
      <c r="AP310" s="181" t="e">
        <f t="shared" ca="1" si="410"/>
        <v>#REF!</v>
      </c>
      <c r="AQ310" s="181" t="e">
        <f t="shared" ca="1" si="410"/>
        <v>#REF!</v>
      </c>
      <c r="AR310" s="181" t="e">
        <f t="shared" ca="1" si="410"/>
        <v>#REF!</v>
      </c>
      <c r="AS310" s="181" t="e">
        <f ca="1">SUM(OFFSET(AS309,0,1,1,$F$310))</f>
        <v>#REF!</v>
      </c>
      <c r="AT310" s="181" t="e">
        <f t="shared" ca="1" si="410"/>
        <v>#REF!</v>
      </c>
      <c r="AU310" s="181" t="e">
        <f t="shared" ca="1" si="410"/>
        <v>#REF!</v>
      </c>
      <c r="AV310" s="181" t="e">
        <f t="shared" ca="1" si="410"/>
        <v>#REF!</v>
      </c>
      <c r="AW310" s="181" t="e">
        <f t="shared" ca="1" si="410"/>
        <v>#REF!</v>
      </c>
      <c r="AX310" s="181" t="e">
        <f t="shared" ca="1" si="410"/>
        <v>#REF!</v>
      </c>
      <c r="AY310" s="198" t="e">
        <f t="shared" ca="1" si="410"/>
        <v>#REF!</v>
      </c>
      <c r="AZ310" s="181" t="e">
        <f t="shared" ca="1" si="410"/>
        <v>#REF!</v>
      </c>
      <c r="BA310" s="181" t="e">
        <f t="shared" ca="1" si="410"/>
        <v>#REF!</v>
      </c>
      <c r="BB310" s="181" t="e">
        <f t="shared" ca="1" si="410"/>
        <v>#REF!</v>
      </c>
      <c r="BC310" s="181" t="e">
        <f t="shared" ca="1" si="410"/>
        <v>#REF!</v>
      </c>
      <c r="BD310" s="181" t="e">
        <f t="shared" ca="1" si="410"/>
        <v>#REF!</v>
      </c>
      <c r="BE310" s="181" t="e">
        <f t="shared" ca="1" si="410"/>
        <v>#REF!</v>
      </c>
      <c r="BF310" s="181" t="e">
        <f t="shared" ca="1" si="410"/>
        <v>#REF!</v>
      </c>
      <c r="BG310" s="181" t="e">
        <f t="shared" ca="1" si="410"/>
        <v>#REF!</v>
      </c>
      <c r="BH310" s="181" t="e">
        <f t="shared" ca="1" si="410"/>
        <v>#REF!</v>
      </c>
      <c r="BI310" s="181" t="e">
        <f t="shared" ca="1" si="410"/>
        <v>#REF!</v>
      </c>
      <c r="BJ310" s="181" t="e">
        <f t="shared" ca="1" si="410"/>
        <v>#REF!</v>
      </c>
      <c r="BK310" s="181" t="e">
        <f t="shared" ca="1" si="410"/>
        <v>#REF!</v>
      </c>
      <c r="BL310" s="181" t="e">
        <f t="shared" ca="1" si="410"/>
        <v>#REF!</v>
      </c>
      <c r="BM310" s="181" t="e">
        <f t="shared" ca="1" si="410"/>
        <v>#REF!</v>
      </c>
      <c r="BN310" s="181" t="e">
        <f t="shared" ca="1" si="410"/>
        <v>#REF!</v>
      </c>
      <c r="BO310" s="181" t="e">
        <f t="shared" ca="1" si="410"/>
        <v>#REF!</v>
      </c>
      <c r="BP310" s="181" t="e">
        <f t="shared" ca="1" si="410"/>
        <v>#REF!</v>
      </c>
      <c r="BQ310" s="181" t="e">
        <f t="shared" ca="1" si="410"/>
        <v>#REF!</v>
      </c>
      <c r="BR310" s="181" t="e">
        <f t="shared" ca="1" si="410"/>
        <v>#REF!</v>
      </c>
      <c r="BS310" s="181" t="e">
        <f t="shared" ca="1" si="410"/>
        <v>#REF!</v>
      </c>
      <c r="BT310" s="181" t="e">
        <f t="shared" ca="1" si="410"/>
        <v>#REF!</v>
      </c>
      <c r="BU310" s="181" t="e">
        <f t="shared" ca="1" si="410"/>
        <v>#REF!</v>
      </c>
      <c r="BV310" s="181" t="e">
        <f t="shared" ca="1" si="410"/>
        <v>#REF!</v>
      </c>
      <c r="BW310" s="181" t="e">
        <f t="shared" ca="1" si="410"/>
        <v>#REF!</v>
      </c>
      <c r="BX310" s="181" t="e">
        <f t="shared" ref="BX310:DU310" ca="1" si="411">SUM(OFFSET(BX309,0,1,1,$F$310))</f>
        <v>#REF!</v>
      </c>
      <c r="BY310" s="181" t="e">
        <f t="shared" ca="1" si="411"/>
        <v>#REF!</v>
      </c>
      <c r="BZ310" s="181" t="e">
        <f t="shared" ca="1" si="411"/>
        <v>#REF!</v>
      </c>
      <c r="CA310" s="181" t="e">
        <f t="shared" ca="1" si="411"/>
        <v>#REF!</v>
      </c>
      <c r="CB310" s="181" t="e">
        <f t="shared" ca="1" si="411"/>
        <v>#REF!</v>
      </c>
      <c r="CC310" s="181" t="e">
        <f t="shared" ca="1" si="411"/>
        <v>#REF!</v>
      </c>
      <c r="CD310" s="181" t="e">
        <f t="shared" ca="1" si="411"/>
        <v>#REF!</v>
      </c>
      <c r="CE310" s="181" t="e">
        <f t="shared" ca="1" si="411"/>
        <v>#REF!</v>
      </c>
      <c r="CF310" s="181" t="e">
        <f t="shared" ca="1" si="411"/>
        <v>#REF!</v>
      </c>
      <c r="CG310" s="181" t="e">
        <f t="shared" ca="1" si="411"/>
        <v>#REF!</v>
      </c>
      <c r="CH310" s="181" t="e">
        <f t="shared" ca="1" si="411"/>
        <v>#REF!</v>
      </c>
      <c r="CI310" s="181" t="e">
        <f t="shared" ca="1" si="411"/>
        <v>#REF!</v>
      </c>
      <c r="CJ310" s="181" t="e">
        <f t="shared" ca="1" si="411"/>
        <v>#REF!</v>
      </c>
      <c r="CK310" s="181" t="e">
        <f t="shared" ca="1" si="411"/>
        <v>#REF!</v>
      </c>
      <c r="CL310" s="181" t="e">
        <f t="shared" ca="1" si="411"/>
        <v>#REF!</v>
      </c>
      <c r="CM310" s="181" t="e">
        <f t="shared" ca="1" si="411"/>
        <v>#REF!</v>
      </c>
      <c r="CN310" s="181" t="e">
        <f t="shared" ca="1" si="411"/>
        <v>#REF!</v>
      </c>
      <c r="CO310" s="181" t="e">
        <f t="shared" ca="1" si="411"/>
        <v>#REF!</v>
      </c>
      <c r="CP310" s="181" t="e">
        <f t="shared" ca="1" si="411"/>
        <v>#REF!</v>
      </c>
      <c r="CQ310" s="181" t="e">
        <f t="shared" ca="1" si="411"/>
        <v>#REF!</v>
      </c>
      <c r="CR310" s="181" t="e">
        <f t="shared" ca="1" si="411"/>
        <v>#REF!</v>
      </c>
      <c r="CS310" s="181" t="e">
        <f t="shared" ca="1" si="411"/>
        <v>#REF!</v>
      </c>
      <c r="CT310" s="181" t="e">
        <f t="shared" ca="1" si="411"/>
        <v>#REF!</v>
      </c>
      <c r="CU310" s="181" t="e">
        <f t="shared" ca="1" si="411"/>
        <v>#REF!</v>
      </c>
      <c r="CV310" s="181" t="e">
        <f t="shared" ca="1" si="411"/>
        <v>#REF!</v>
      </c>
      <c r="CW310" s="181" t="e">
        <f t="shared" ca="1" si="411"/>
        <v>#REF!</v>
      </c>
      <c r="CX310" s="181" t="e">
        <f t="shared" ca="1" si="411"/>
        <v>#REF!</v>
      </c>
      <c r="CY310" s="181" t="e">
        <f t="shared" ca="1" si="411"/>
        <v>#REF!</v>
      </c>
      <c r="CZ310" s="181" t="e">
        <f t="shared" ca="1" si="411"/>
        <v>#REF!</v>
      </c>
      <c r="DA310" s="181" t="e">
        <f t="shared" ca="1" si="411"/>
        <v>#REF!</v>
      </c>
      <c r="DB310" s="181" t="e">
        <f t="shared" ca="1" si="411"/>
        <v>#REF!</v>
      </c>
      <c r="DC310" s="181" t="e">
        <f t="shared" ca="1" si="411"/>
        <v>#REF!</v>
      </c>
      <c r="DD310" s="181" t="e">
        <f t="shared" ca="1" si="411"/>
        <v>#REF!</v>
      </c>
      <c r="DE310" s="181" t="e">
        <f t="shared" ca="1" si="411"/>
        <v>#REF!</v>
      </c>
      <c r="DF310" s="181" t="e">
        <f t="shared" ca="1" si="411"/>
        <v>#REF!</v>
      </c>
      <c r="DG310" s="181" t="e">
        <f t="shared" ca="1" si="411"/>
        <v>#REF!</v>
      </c>
      <c r="DH310" s="181" t="e">
        <f t="shared" ca="1" si="411"/>
        <v>#REF!</v>
      </c>
      <c r="DI310" s="181" t="e">
        <f t="shared" ca="1" si="411"/>
        <v>#REF!</v>
      </c>
      <c r="DJ310" s="181" t="e">
        <f t="shared" ca="1" si="411"/>
        <v>#REF!</v>
      </c>
      <c r="DK310" s="181" t="e">
        <f t="shared" ca="1" si="411"/>
        <v>#REF!</v>
      </c>
      <c r="DL310" s="181" t="e">
        <f t="shared" ca="1" si="411"/>
        <v>#REF!</v>
      </c>
      <c r="DM310" s="181" t="e">
        <f t="shared" ca="1" si="411"/>
        <v>#REF!</v>
      </c>
      <c r="DN310" s="181" t="e">
        <f t="shared" ca="1" si="411"/>
        <v>#REF!</v>
      </c>
      <c r="DO310" s="181" t="e">
        <f t="shared" ca="1" si="411"/>
        <v>#REF!</v>
      </c>
      <c r="DP310" s="181" t="e">
        <f t="shared" ca="1" si="411"/>
        <v>#REF!</v>
      </c>
      <c r="DQ310" s="181" t="e">
        <f t="shared" ca="1" si="411"/>
        <v>#REF!</v>
      </c>
      <c r="DR310" s="181" t="e">
        <f t="shared" ca="1" si="411"/>
        <v>#REF!</v>
      </c>
      <c r="DS310" s="181" t="e">
        <f t="shared" ca="1" si="411"/>
        <v>#REF!</v>
      </c>
      <c r="DT310" s="181" t="e">
        <f t="shared" ca="1" si="411"/>
        <v>#REF!</v>
      </c>
      <c r="DU310" s="181" t="e">
        <f t="shared" ca="1" si="411"/>
        <v>#REF!</v>
      </c>
    </row>
    <row r="311" spans="1:125" x14ac:dyDescent="0.3">
      <c r="D311" s="141" t="s">
        <v>457</v>
      </c>
      <c r="I311" s="55"/>
      <c r="K311" s="181"/>
      <c r="L311" s="181"/>
      <c r="M311" s="181"/>
      <c r="N311" s="181"/>
      <c r="O311" s="181"/>
      <c r="P311" s="181"/>
      <c r="Q311" s="181"/>
      <c r="R311" s="181"/>
      <c r="S311" s="181"/>
      <c r="T311" s="181"/>
      <c r="U311" s="181"/>
      <c r="V311" s="181"/>
      <c r="W311" s="181"/>
      <c r="X311" s="181"/>
      <c r="Y311" s="181"/>
      <c r="Z311" s="181"/>
      <c r="AA311" s="181"/>
      <c r="AB311" s="181"/>
      <c r="AC311" s="181"/>
      <c r="AD311" s="181"/>
      <c r="AE311" s="181"/>
      <c r="AF311" s="181"/>
      <c r="AG311" s="181"/>
      <c r="AH311" s="181"/>
      <c r="AI311" s="181"/>
      <c r="AJ311" s="181"/>
      <c r="AK311" s="181"/>
      <c r="AL311" s="181"/>
      <c r="AM311" s="181"/>
      <c r="AN311" s="181"/>
      <c r="AO311" s="181"/>
      <c r="AP311" s="181"/>
      <c r="AQ311" s="181"/>
      <c r="AR311" s="181"/>
      <c r="AS311" s="181"/>
      <c r="AT311" s="181"/>
      <c r="AU311" s="181"/>
      <c r="AV311" s="181"/>
      <c r="AW311" s="181"/>
      <c r="AX311" s="181"/>
      <c r="AZ311" s="181"/>
      <c r="BA311" s="181"/>
      <c r="BB311" s="181"/>
      <c r="BC311" s="181"/>
      <c r="BD311" s="181"/>
      <c r="BE311" s="181"/>
      <c r="BF311" s="181"/>
      <c r="BG311" s="181"/>
      <c r="BH311" s="181"/>
      <c r="BI311" s="181"/>
      <c r="BJ311" s="181"/>
      <c r="BK311" s="181"/>
      <c r="BL311" s="181"/>
      <c r="BM311" s="181"/>
      <c r="BN311" s="181"/>
      <c r="BO311" s="181"/>
      <c r="BP311" s="181"/>
      <c r="BQ311" s="181"/>
      <c r="BR311" s="181"/>
      <c r="BS311" s="181"/>
      <c r="BT311" s="181"/>
      <c r="BU311" s="181"/>
      <c r="BV311" s="181"/>
      <c r="BW311" s="181"/>
      <c r="BX311" s="181"/>
      <c r="BY311" s="181"/>
      <c r="BZ311" s="181"/>
      <c r="CA311" s="181"/>
      <c r="CB311" s="181"/>
      <c r="CC311" s="181"/>
      <c r="CD311" s="181"/>
      <c r="CE311" s="181"/>
      <c r="CF311" s="181"/>
      <c r="CG311" s="181"/>
      <c r="CH311" s="181"/>
      <c r="CI311" s="181"/>
      <c r="CJ311" s="181"/>
      <c r="CK311" s="181"/>
      <c r="CL311" s="181"/>
      <c r="CM311" s="181"/>
      <c r="CN311" s="181"/>
      <c r="CO311" s="181"/>
      <c r="CP311" s="181"/>
      <c r="CQ311" s="181"/>
      <c r="CR311" s="181"/>
      <c r="CS311" s="181"/>
      <c r="CT311" s="181"/>
      <c r="CU311" s="181"/>
      <c r="CV311" s="181"/>
      <c r="CW311" s="181"/>
      <c r="CX311" s="181"/>
      <c r="CY311" s="181"/>
      <c r="CZ311" s="181"/>
      <c r="DA311" s="181"/>
      <c r="DB311" s="181"/>
      <c r="DC311" s="181"/>
      <c r="DD311" s="181"/>
      <c r="DE311" s="181"/>
      <c r="DF311" s="181"/>
      <c r="DG311" s="181"/>
      <c r="DH311" s="181"/>
      <c r="DI311" s="181"/>
      <c r="DJ311" s="181"/>
      <c r="DK311" s="181"/>
      <c r="DL311" s="181"/>
      <c r="DM311" s="181"/>
      <c r="DN311" s="181"/>
      <c r="DO311" s="181"/>
      <c r="DP311" s="181"/>
      <c r="DQ311" s="181"/>
      <c r="DR311" s="181"/>
      <c r="DS311" s="181"/>
      <c r="DT311" s="181"/>
      <c r="DU311" s="181"/>
    </row>
    <row r="312" spans="1:125" x14ac:dyDescent="0.3">
      <c r="D312" s="141" t="s">
        <v>779</v>
      </c>
      <c r="I312" s="55"/>
      <c r="K312" s="181">
        <f t="shared" ref="K312:AP312" ca="1" si="412">IFERROR((OR(K14,K11)*K310*$H$310),0)</f>
        <v>0</v>
      </c>
      <c r="L312" s="181">
        <f t="shared" ca="1" si="412"/>
        <v>0</v>
      </c>
      <c r="M312" s="181">
        <f t="shared" ca="1" si="412"/>
        <v>0</v>
      </c>
      <c r="N312" s="181">
        <f t="shared" ca="1" si="412"/>
        <v>0</v>
      </c>
      <c r="O312" s="181">
        <f t="shared" ca="1" si="412"/>
        <v>0</v>
      </c>
      <c r="P312" s="181">
        <f t="shared" ca="1" si="412"/>
        <v>0</v>
      </c>
      <c r="Q312" s="181">
        <f t="shared" ca="1" si="412"/>
        <v>0</v>
      </c>
      <c r="R312" s="181">
        <f t="shared" ca="1" si="412"/>
        <v>0</v>
      </c>
      <c r="S312" s="181">
        <f t="shared" ca="1" si="412"/>
        <v>0</v>
      </c>
      <c r="T312" s="181">
        <f t="shared" ca="1" si="412"/>
        <v>0</v>
      </c>
      <c r="U312" s="181">
        <f t="shared" ca="1" si="412"/>
        <v>0</v>
      </c>
      <c r="V312" s="181">
        <f t="shared" ca="1" si="412"/>
        <v>0</v>
      </c>
      <c r="W312" s="181">
        <f t="shared" ca="1" si="412"/>
        <v>0</v>
      </c>
      <c r="X312" s="181">
        <f t="shared" ca="1" si="412"/>
        <v>0</v>
      </c>
      <c r="Y312" s="181">
        <f t="shared" ca="1" si="412"/>
        <v>0</v>
      </c>
      <c r="Z312" s="181">
        <f t="shared" ca="1" si="412"/>
        <v>0</v>
      </c>
      <c r="AA312" s="181">
        <f t="shared" ca="1" si="412"/>
        <v>0</v>
      </c>
      <c r="AB312" s="181">
        <f t="shared" ca="1" si="412"/>
        <v>0</v>
      </c>
      <c r="AC312" s="181">
        <f t="shared" ca="1" si="412"/>
        <v>0</v>
      </c>
      <c r="AD312" s="181">
        <f t="shared" ca="1" si="412"/>
        <v>0</v>
      </c>
      <c r="AE312" s="181">
        <f t="shared" ca="1" si="412"/>
        <v>0</v>
      </c>
      <c r="AF312" s="181">
        <f t="shared" ca="1" si="412"/>
        <v>0</v>
      </c>
      <c r="AG312" s="181">
        <f t="shared" ca="1" si="412"/>
        <v>0</v>
      </c>
      <c r="AH312" s="181">
        <f t="shared" ca="1" si="412"/>
        <v>0</v>
      </c>
      <c r="AI312" s="181">
        <f t="shared" ca="1" si="412"/>
        <v>0</v>
      </c>
      <c r="AJ312" s="181">
        <f t="shared" ca="1" si="412"/>
        <v>0</v>
      </c>
      <c r="AK312" s="181">
        <f t="shared" ca="1" si="412"/>
        <v>0</v>
      </c>
      <c r="AL312" s="181">
        <f t="shared" ca="1" si="412"/>
        <v>0</v>
      </c>
      <c r="AM312" s="181">
        <f t="shared" ca="1" si="412"/>
        <v>0</v>
      </c>
      <c r="AN312" s="181">
        <f t="shared" ca="1" si="412"/>
        <v>0</v>
      </c>
      <c r="AO312" s="181">
        <f t="shared" ca="1" si="412"/>
        <v>0</v>
      </c>
      <c r="AP312" s="181">
        <f t="shared" ca="1" si="412"/>
        <v>0</v>
      </c>
      <c r="AQ312" s="181">
        <f t="shared" ref="AQ312:BV312" ca="1" si="413">IFERROR((OR(AQ14,AQ11)*AQ310*$H$310),0)</f>
        <v>0</v>
      </c>
      <c r="AR312" s="181">
        <f t="shared" ca="1" si="413"/>
        <v>0</v>
      </c>
      <c r="AS312" s="181">
        <f t="shared" ca="1" si="413"/>
        <v>0</v>
      </c>
      <c r="AT312" s="181">
        <f t="shared" ca="1" si="413"/>
        <v>0</v>
      </c>
      <c r="AU312" s="181">
        <f t="shared" ca="1" si="413"/>
        <v>0</v>
      </c>
      <c r="AV312" s="181">
        <f t="shared" ca="1" si="413"/>
        <v>0</v>
      </c>
      <c r="AW312" s="181">
        <f t="shared" ca="1" si="413"/>
        <v>0</v>
      </c>
      <c r="AX312" s="181">
        <f t="shared" ca="1" si="413"/>
        <v>0</v>
      </c>
      <c r="AY312" s="198">
        <f t="shared" ca="1" si="413"/>
        <v>0</v>
      </c>
      <c r="AZ312" s="181">
        <f t="shared" ca="1" si="413"/>
        <v>0</v>
      </c>
      <c r="BA312" s="181">
        <f t="shared" ca="1" si="413"/>
        <v>0</v>
      </c>
      <c r="BB312" s="181">
        <f t="shared" ca="1" si="413"/>
        <v>0</v>
      </c>
      <c r="BC312" s="181">
        <f t="shared" ca="1" si="413"/>
        <v>0</v>
      </c>
      <c r="BD312" s="181">
        <f t="shared" ca="1" si="413"/>
        <v>0</v>
      </c>
      <c r="BE312" s="181">
        <f t="shared" ca="1" si="413"/>
        <v>0</v>
      </c>
      <c r="BF312" s="181">
        <f t="shared" ca="1" si="413"/>
        <v>0</v>
      </c>
      <c r="BG312" s="181">
        <f t="shared" ca="1" si="413"/>
        <v>0</v>
      </c>
      <c r="BH312" s="181">
        <f t="shared" ca="1" si="413"/>
        <v>0</v>
      </c>
      <c r="BI312" s="181">
        <f t="shared" ca="1" si="413"/>
        <v>0</v>
      </c>
      <c r="BJ312" s="181">
        <f t="shared" ca="1" si="413"/>
        <v>0</v>
      </c>
      <c r="BK312" s="181">
        <f t="shared" ca="1" si="413"/>
        <v>0</v>
      </c>
      <c r="BL312" s="181">
        <f t="shared" ca="1" si="413"/>
        <v>0</v>
      </c>
      <c r="BM312" s="181">
        <f t="shared" ca="1" si="413"/>
        <v>0</v>
      </c>
      <c r="BN312" s="181">
        <f t="shared" ca="1" si="413"/>
        <v>0</v>
      </c>
      <c r="BO312" s="181">
        <f t="shared" ca="1" si="413"/>
        <v>0</v>
      </c>
      <c r="BP312" s="181">
        <f t="shared" ca="1" si="413"/>
        <v>0</v>
      </c>
      <c r="BQ312" s="181">
        <f t="shared" ca="1" si="413"/>
        <v>0</v>
      </c>
      <c r="BR312" s="181">
        <f t="shared" ca="1" si="413"/>
        <v>0</v>
      </c>
      <c r="BS312" s="181">
        <f t="shared" ca="1" si="413"/>
        <v>0</v>
      </c>
      <c r="BT312" s="181">
        <f t="shared" ca="1" si="413"/>
        <v>0</v>
      </c>
      <c r="BU312" s="181">
        <f t="shared" ca="1" si="413"/>
        <v>0</v>
      </c>
      <c r="BV312" s="181">
        <f t="shared" ca="1" si="413"/>
        <v>0</v>
      </c>
      <c r="BW312" s="181">
        <f t="shared" ref="BW312:DB312" ca="1" si="414">IFERROR((OR(BW14,BW11)*BW310*$H$310),0)</f>
        <v>0</v>
      </c>
      <c r="BX312" s="181">
        <f t="shared" ca="1" si="414"/>
        <v>0</v>
      </c>
      <c r="BY312" s="181">
        <f t="shared" ca="1" si="414"/>
        <v>0</v>
      </c>
      <c r="BZ312" s="181">
        <f t="shared" ca="1" si="414"/>
        <v>0</v>
      </c>
      <c r="CA312" s="181">
        <f t="shared" ca="1" si="414"/>
        <v>0</v>
      </c>
      <c r="CB312" s="181">
        <f t="shared" ca="1" si="414"/>
        <v>0</v>
      </c>
      <c r="CC312" s="181">
        <f t="shared" ca="1" si="414"/>
        <v>0</v>
      </c>
      <c r="CD312" s="181">
        <f t="shared" ca="1" si="414"/>
        <v>0</v>
      </c>
      <c r="CE312" s="181">
        <f t="shared" ca="1" si="414"/>
        <v>0</v>
      </c>
      <c r="CF312" s="181">
        <f t="shared" ca="1" si="414"/>
        <v>0</v>
      </c>
      <c r="CG312" s="181">
        <f t="shared" ca="1" si="414"/>
        <v>0</v>
      </c>
      <c r="CH312" s="181">
        <f t="shared" ca="1" si="414"/>
        <v>0</v>
      </c>
      <c r="CI312" s="181">
        <f t="shared" ca="1" si="414"/>
        <v>0</v>
      </c>
      <c r="CJ312" s="181">
        <f t="shared" ca="1" si="414"/>
        <v>0</v>
      </c>
      <c r="CK312" s="181">
        <f t="shared" ca="1" si="414"/>
        <v>0</v>
      </c>
      <c r="CL312" s="181">
        <f t="shared" ca="1" si="414"/>
        <v>0</v>
      </c>
      <c r="CM312" s="181">
        <f t="shared" ca="1" si="414"/>
        <v>0</v>
      </c>
      <c r="CN312" s="181">
        <f t="shared" ca="1" si="414"/>
        <v>0</v>
      </c>
      <c r="CO312" s="181">
        <f t="shared" ca="1" si="414"/>
        <v>0</v>
      </c>
      <c r="CP312" s="181">
        <f t="shared" ca="1" si="414"/>
        <v>0</v>
      </c>
      <c r="CQ312" s="181">
        <f t="shared" ca="1" si="414"/>
        <v>0</v>
      </c>
      <c r="CR312" s="181">
        <f t="shared" ca="1" si="414"/>
        <v>0</v>
      </c>
      <c r="CS312" s="181">
        <f t="shared" ca="1" si="414"/>
        <v>0</v>
      </c>
      <c r="CT312" s="181">
        <f t="shared" ca="1" si="414"/>
        <v>0</v>
      </c>
      <c r="CU312" s="181">
        <f t="shared" ca="1" si="414"/>
        <v>0</v>
      </c>
      <c r="CV312" s="181">
        <f t="shared" ca="1" si="414"/>
        <v>0</v>
      </c>
      <c r="CW312" s="181">
        <f t="shared" ca="1" si="414"/>
        <v>0</v>
      </c>
      <c r="CX312" s="181">
        <f t="shared" ca="1" si="414"/>
        <v>0</v>
      </c>
      <c r="CY312" s="181">
        <f t="shared" ca="1" si="414"/>
        <v>0</v>
      </c>
      <c r="CZ312" s="181">
        <f t="shared" ca="1" si="414"/>
        <v>0</v>
      </c>
      <c r="DA312" s="181">
        <f t="shared" ca="1" si="414"/>
        <v>0</v>
      </c>
      <c r="DB312" s="181">
        <f t="shared" ca="1" si="414"/>
        <v>0</v>
      </c>
      <c r="DC312" s="181">
        <f t="shared" ref="DC312:DU312" ca="1" si="415">IFERROR((OR(DC14,DC11)*DC310*$H$310),0)</f>
        <v>0</v>
      </c>
      <c r="DD312" s="181">
        <f t="shared" ca="1" si="415"/>
        <v>0</v>
      </c>
      <c r="DE312" s="181">
        <f t="shared" ca="1" si="415"/>
        <v>0</v>
      </c>
      <c r="DF312" s="181">
        <f t="shared" ca="1" si="415"/>
        <v>0</v>
      </c>
      <c r="DG312" s="181">
        <f t="shared" ca="1" si="415"/>
        <v>0</v>
      </c>
      <c r="DH312" s="181">
        <f t="shared" ca="1" si="415"/>
        <v>0</v>
      </c>
      <c r="DI312" s="181">
        <f t="shared" ca="1" si="415"/>
        <v>0</v>
      </c>
      <c r="DJ312" s="181">
        <f t="shared" ca="1" si="415"/>
        <v>0</v>
      </c>
      <c r="DK312" s="181">
        <f t="shared" ca="1" si="415"/>
        <v>0</v>
      </c>
      <c r="DL312" s="181">
        <f t="shared" ca="1" si="415"/>
        <v>0</v>
      </c>
      <c r="DM312" s="181">
        <f t="shared" ca="1" si="415"/>
        <v>0</v>
      </c>
      <c r="DN312" s="181">
        <f t="shared" ca="1" si="415"/>
        <v>0</v>
      </c>
      <c r="DO312" s="181">
        <f t="shared" ca="1" si="415"/>
        <v>0</v>
      </c>
      <c r="DP312" s="181">
        <f t="shared" ca="1" si="415"/>
        <v>0</v>
      </c>
      <c r="DQ312" s="181">
        <f t="shared" ca="1" si="415"/>
        <v>0</v>
      </c>
      <c r="DR312" s="181">
        <f t="shared" ca="1" si="415"/>
        <v>0</v>
      </c>
      <c r="DS312" s="181">
        <f t="shared" ca="1" si="415"/>
        <v>0</v>
      </c>
      <c r="DT312" s="181">
        <f t="shared" ca="1" si="415"/>
        <v>0</v>
      </c>
      <c r="DU312" s="181">
        <f t="shared" ca="1" si="415"/>
        <v>0</v>
      </c>
    </row>
    <row r="313" spans="1:125" x14ac:dyDescent="0.3">
      <c r="D313" s="141" t="s">
        <v>780</v>
      </c>
      <c r="I313" s="55"/>
      <c r="K313" s="181">
        <f>K316</f>
        <v>0</v>
      </c>
      <c r="L313" s="181">
        <f t="shared" ref="L313:BW313" ca="1" si="416">L316</f>
        <v>0</v>
      </c>
      <c r="M313" s="181">
        <f t="shared" ca="1" si="416"/>
        <v>0</v>
      </c>
      <c r="N313" s="181">
        <f t="shared" ca="1" si="416"/>
        <v>0</v>
      </c>
      <c r="O313" s="181">
        <f t="shared" ca="1" si="416"/>
        <v>0</v>
      </c>
      <c r="P313" s="181">
        <f t="shared" ca="1" si="416"/>
        <v>0</v>
      </c>
      <c r="Q313" s="181">
        <f t="shared" ca="1" si="416"/>
        <v>0</v>
      </c>
      <c r="R313" s="181">
        <f t="shared" ca="1" si="416"/>
        <v>0</v>
      </c>
      <c r="S313" s="181">
        <f t="shared" ca="1" si="416"/>
        <v>0</v>
      </c>
      <c r="T313" s="181">
        <f t="shared" ca="1" si="416"/>
        <v>0</v>
      </c>
      <c r="U313" s="181">
        <f t="shared" ca="1" si="416"/>
        <v>0</v>
      </c>
      <c r="V313" s="181">
        <f t="shared" ca="1" si="416"/>
        <v>0</v>
      </c>
      <c r="W313" s="181">
        <f t="shared" ca="1" si="416"/>
        <v>0</v>
      </c>
      <c r="X313" s="181">
        <f t="shared" ca="1" si="416"/>
        <v>0</v>
      </c>
      <c r="Y313" s="181">
        <f t="shared" ca="1" si="416"/>
        <v>0</v>
      </c>
      <c r="Z313" s="181">
        <f t="shared" ca="1" si="416"/>
        <v>0</v>
      </c>
      <c r="AA313" s="181">
        <f t="shared" ca="1" si="416"/>
        <v>0</v>
      </c>
      <c r="AB313" s="181">
        <f t="shared" ca="1" si="416"/>
        <v>0</v>
      </c>
      <c r="AC313" s="181">
        <f t="shared" ca="1" si="416"/>
        <v>0</v>
      </c>
      <c r="AD313" s="181">
        <f t="shared" ca="1" si="416"/>
        <v>0</v>
      </c>
      <c r="AE313" s="181">
        <f t="shared" ca="1" si="416"/>
        <v>0</v>
      </c>
      <c r="AF313" s="181">
        <f t="shared" ca="1" si="416"/>
        <v>0</v>
      </c>
      <c r="AG313" s="181">
        <f t="shared" ca="1" si="416"/>
        <v>0</v>
      </c>
      <c r="AH313" s="181">
        <f t="shared" ca="1" si="416"/>
        <v>0</v>
      </c>
      <c r="AI313" s="181">
        <f t="shared" ca="1" si="416"/>
        <v>0</v>
      </c>
      <c r="AJ313" s="181">
        <f t="shared" ca="1" si="416"/>
        <v>0</v>
      </c>
      <c r="AK313" s="181">
        <f t="shared" ca="1" si="416"/>
        <v>0</v>
      </c>
      <c r="AL313" s="181">
        <f t="shared" ca="1" si="416"/>
        <v>0</v>
      </c>
      <c r="AM313" s="181">
        <f t="shared" ca="1" si="416"/>
        <v>0</v>
      </c>
      <c r="AN313" s="181">
        <f t="shared" ca="1" si="416"/>
        <v>0</v>
      </c>
      <c r="AO313" s="181">
        <f t="shared" ca="1" si="416"/>
        <v>0</v>
      </c>
      <c r="AP313" s="181">
        <f t="shared" ca="1" si="416"/>
        <v>0</v>
      </c>
      <c r="AQ313" s="181">
        <f t="shared" ca="1" si="416"/>
        <v>0</v>
      </c>
      <c r="AR313" s="181">
        <f t="shared" ca="1" si="416"/>
        <v>0</v>
      </c>
      <c r="AS313" s="181">
        <f t="shared" ca="1" si="416"/>
        <v>0</v>
      </c>
      <c r="AT313" s="181">
        <f t="shared" ca="1" si="416"/>
        <v>0</v>
      </c>
      <c r="AU313" s="181">
        <f t="shared" ca="1" si="416"/>
        <v>0</v>
      </c>
      <c r="AV313" s="181">
        <f t="shared" ca="1" si="416"/>
        <v>0</v>
      </c>
      <c r="AW313" s="181">
        <f t="shared" ca="1" si="416"/>
        <v>0</v>
      </c>
      <c r="AX313" s="181">
        <f t="shared" ca="1" si="416"/>
        <v>0</v>
      </c>
      <c r="AY313" s="198">
        <f t="shared" ca="1" si="416"/>
        <v>0</v>
      </c>
      <c r="AZ313" s="181">
        <f t="shared" ca="1" si="416"/>
        <v>0</v>
      </c>
      <c r="BA313" s="181">
        <f t="shared" ca="1" si="416"/>
        <v>0</v>
      </c>
      <c r="BB313" s="181">
        <f t="shared" ca="1" si="416"/>
        <v>0</v>
      </c>
      <c r="BC313" s="181">
        <f t="shared" ca="1" si="416"/>
        <v>0</v>
      </c>
      <c r="BD313" s="181">
        <f t="shared" ca="1" si="416"/>
        <v>0</v>
      </c>
      <c r="BE313" s="181">
        <f t="shared" ca="1" si="416"/>
        <v>0</v>
      </c>
      <c r="BF313" s="181">
        <f t="shared" ca="1" si="416"/>
        <v>0</v>
      </c>
      <c r="BG313" s="181">
        <f t="shared" ca="1" si="416"/>
        <v>0</v>
      </c>
      <c r="BH313" s="181">
        <f t="shared" ca="1" si="416"/>
        <v>0</v>
      </c>
      <c r="BI313" s="181">
        <f t="shared" ca="1" si="416"/>
        <v>0</v>
      </c>
      <c r="BJ313" s="181">
        <f t="shared" ca="1" si="416"/>
        <v>0</v>
      </c>
      <c r="BK313" s="181">
        <f t="shared" ca="1" si="416"/>
        <v>0</v>
      </c>
      <c r="BL313" s="181">
        <f t="shared" ca="1" si="416"/>
        <v>0</v>
      </c>
      <c r="BM313" s="181">
        <f t="shared" ca="1" si="416"/>
        <v>0</v>
      </c>
      <c r="BN313" s="181">
        <f t="shared" ca="1" si="416"/>
        <v>0</v>
      </c>
      <c r="BO313" s="181">
        <f t="shared" ca="1" si="416"/>
        <v>0</v>
      </c>
      <c r="BP313" s="181">
        <f t="shared" ca="1" si="416"/>
        <v>0</v>
      </c>
      <c r="BQ313" s="181">
        <f t="shared" ca="1" si="416"/>
        <v>0</v>
      </c>
      <c r="BR313" s="181">
        <f t="shared" ca="1" si="416"/>
        <v>0</v>
      </c>
      <c r="BS313" s="181">
        <f t="shared" ca="1" si="416"/>
        <v>0</v>
      </c>
      <c r="BT313" s="181">
        <f t="shared" ca="1" si="416"/>
        <v>0</v>
      </c>
      <c r="BU313" s="181">
        <f t="shared" ca="1" si="416"/>
        <v>0</v>
      </c>
      <c r="BV313" s="181">
        <f t="shared" ca="1" si="416"/>
        <v>0</v>
      </c>
      <c r="BW313" s="181">
        <f t="shared" ca="1" si="416"/>
        <v>0</v>
      </c>
      <c r="BX313" s="181">
        <f t="shared" ref="BX313:DU313" ca="1" si="417">BX316</f>
        <v>0</v>
      </c>
      <c r="BY313" s="181">
        <f t="shared" ca="1" si="417"/>
        <v>0</v>
      </c>
      <c r="BZ313" s="181">
        <f t="shared" ca="1" si="417"/>
        <v>0</v>
      </c>
      <c r="CA313" s="181">
        <f t="shared" ca="1" si="417"/>
        <v>0</v>
      </c>
      <c r="CB313" s="181">
        <f t="shared" ca="1" si="417"/>
        <v>0</v>
      </c>
      <c r="CC313" s="181">
        <f t="shared" ca="1" si="417"/>
        <v>0</v>
      </c>
      <c r="CD313" s="181">
        <f t="shared" ca="1" si="417"/>
        <v>0</v>
      </c>
      <c r="CE313" s="181">
        <f t="shared" ca="1" si="417"/>
        <v>0</v>
      </c>
      <c r="CF313" s="181">
        <f t="shared" ca="1" si="417"/>
        <v>0</v>
      </c>
      <c r="CG313" s="181">
        <f t="shared" ca="1" si="417"/>
        <v>0</v>
      </c>
      <c r="CH313" s="181">
        <f t="shared" ca="1" si="417"/>
        <v>0</v>
      </c>
      <c r="CI313" s="181">
        <f t="shared" ca="1" si="417"/>
        <v>0</v>
      </c>
      <c r="CJ313" s="181">
        <f t="shared" ca="1" si="417"/>
        <v>0</v>
      </c>
      <c r="CK313" s="181">
        <f t="shared" ca="1" si="417"/>
        <v>0</v>
      </c>
      <c r="CL313" s="181">
        <f t="shared" ca="1" si="417"/>
        <v>0</v>
      </c>
      <c r="CM313" s="181">
        <f t="shared" ca="1" si="417"/>
        <v>0</v>
      </c>
      <c r="CN313" s="181">
        <f t="shared" ca="1" si="417"/>
        <v>0</v>
      </c>
      <c r="CO313" s="181">
        <f t="shared" ca="1" si="417"/>
        <v>0</v>
      </c>
      <c r="CP313" s="181">
        <f t="shared" ca="1" si="417"/>
        <v>0</v>
      </c>
      <c r="CQ313" s="181">
        <f t="shared" ca="1" si="417"/>
        <v>0</v>
      </c>
      <c r="CR313" s="181">
        <f t="shared" ca="1" si="417"/>
        <v>0</v>
      </c>
      <c r="CS313" s="181">
        <f t="shared" ca="1" si="417"/>
        <v>0</v>
      </c>
      <c r="CT313" s="181">
        <f t="shared" ca="1" si="417"/>
        <v>0</v>
      </c>
      <c r="CU313" s="181">
        <f t="shared" ca="1" si="417"/>
        <v>0</v>
      </c>
      <c r="CV313" s="181">
        <f t="shared" ca="1" si="417"/>
        <v>0</v>
      </c>
      <c r="CW313" s="181">
        <f t="shared" ca="1" si="417"/>
        <v>0</v>
      </c>
      <c r="CX313" s="181">
        <f t="shared" ca="1" si="417"/>
        <v>0</v>
      </c>
      <c r="CY313" s="181">
        <f t="shared" ca="1" si="417"/>
        <v>0</v>
      </c>
      <c r="CZ313" s="181">
        <f t="shared" ca="1" si="417"/>
        <v>0</v>
      </c>
      <c r="DA313" s="181">
        <f t="shared" ca="1" si="417"/>
        <v>0</v>
      </c>
      <c r="DB313" s="181">
        <f t="shared" ca="1" si="417"/>
        <v>0</v>
      </c>
      <c r="DC313" s="181">
        <f t="shared" ca="1" si="417"/>
        <v>0</v>
      </c>
      <c r="DD313" s="181">
        <f t="shared" ca="1" si="417"/>
        <v>0</v>
      </c>
      <c r="DE313" s="181">
        <f t="shared" ca="1" si="417"/>
        <v>0</v>
      </c>
      <c r="DF313" s="181">
        <f t="shared" ca="1" si="417"/>
        <v>0</v>
      </c>
      <c r="DG313" s="181">
        <f t="shared" ca="1" si="417"/>
        <v>0</v>
      </c>
      <c r="DH313" s="181">
        <f t="shared" ca="1" si="417"/>
        <v>0</v>
      </c>
      <c r="DI313" s="181">
        <f t="shared" ca="1" si="417"/>
        <v>0</v>
      </c>
      <c r="DJ313" s="181">
        <f t="shared" ca="1" si="417"/>
        <v>0</v>
      </c>
      <c r="DK313" s="181">
        <f t="shared" ca="1" si="417"/>
        <v>0</v>
      </c>
      <c r="DL313" s="181">
        <f t="shared" ca="1" si="417"/>
        <v>0</v>
      </c>
      <c r="DM313" s="181">
        <f t="shared" ca="1" si="417"/>
        <v>0</v>
      </c>
      <c r="DN313" s="181">
        <f t="shared" ca="1" si="417"/>
        <v>0</v>
      </c>
      <c r="DO313" s="181">
        <f t="shared" ca="1" si="417"/>
        <v>0</v>
      </c>
      <c r="DP313" s="181">
        <f t="shared" ca="1" si="417"/>
        <v>0</v>
      </c>
      <c r="DQ313" s="181">
        <f t="shared" ca="1" si="417"/>
        <v>0</v>
      </c>
      <c r="DR313" s="181">
        <f t="shared" ca="1" si="417"/>
        <v>0</v>
      </c>
      <c r="DS313" s="181">
        <f t="shared" ca="1" si="417"/>
        <v>0</v>
      </c>
      <c r="DT313" s="181">
        <f t="shared" ca="1" si="417"/>
        <v>0</v>
      </c>
      <c r="DU313" s="181">
        <f t="shared" ca="1" si="417"/>
        <v>0</v>
      </c>
    </row>
    <row r="314" spans="1:125" x14ac:dyDescent="0.3">
      <c r="D314" s="141" t="s">
        <v>781</v>
      </c>
      <c r="I314" s="55"/>
      <c r="K314" s="181">
        <f ca="1">K312-K313</f>
        <v>0</v>
      </c>
      <c r="L314" s="181">
        <f t="shared" ref="L314:BW314" ca="1" si="418">L312-L313</f>
        <v>0</v>
      </c>
      <c r="M314" s="181">
        <f t="shared" ca="1" si="418"/>
        <v>0</v>
      </c>
      <c r="N314" s="181">
        <f t="shared" ca="1" si="418"/>
        <v>0</v>
      </c>
      <c r="O314" s="181">
        <f t="shared" ca="1" si="418"/>
        <v>0</v>
      </c>
      <c r="P314" s="181">
        <f t="shared" ca="1" si="418"/>
        <v>0</v>
      </c>
      <c r="Q314" s="181">
        <f t="shared" ca="1" si="418"/>
        <v>0</v>
      </c>
      <c r="R314" s="181">
        <f t="shared" ca="1" si="418"/>
        <v>0</v>
      </c>
      <c r="S314" s="181">
        <f t="shared" ca="1" si="418"/>
        <v>0</v>
      </c>
      <c r="T314" s="181">
        <f t="shared" ca="1" si="418"/>
        <v>0</v>
      </c>
      <c r="U314" s="181">
        <f t="shared" ca="1" si="418"/>
        <v>0</v>
      </c>
      <c r="V314" s="181">
        <f t="shared" ca="1" si="418"/>
        <v>0</v>
      </c>
      <c r="W314" s="181">
        <f t="shared" ca="1" si="418"/>
        <v>0</v>
      </c>
      <c r="X314" s="181">
        <f t="shared" ca="1" si="418"/>
        <v>0</v>
      </c>
      <c r="Y314" s="181">
        <f t="shared" ca="1" si="418"/>
        <v>0</v>
      </c>
      <c r="Z314" s="181">
        <f t="shared" ca="1" si="418"/>
        <v>0</v>
      </c>
      <c r="AA314" s="181">
        <f t="shared" ca="1" si="418"/>
        <v>0</v>
      </c>
      <c r="AB314" s="181">
        <f t="shared" ca="1" si="418"/>
        <v>0</v>
      </c>
      <c r="AC314" s="181">
        <f t="shared" ca="1" si="418"/>
        <v>0</v>
      </c>
      <c r="AD314" s="181">
        <f t="shared" ca="1" si="418"/>
        <v>0</v>
      </c>
      <c r="AE314" s="181">
        <f t="shared" ca="1" si="418"/>
        <v>0</v>
      </c>
      <c r="AF314" s="181">
        <f t="shared" ca="1" si="418"/>
        <v>0</v>
      </c>
      <c r="AG314" s="181">
        <f t="shared" ca="1" si="418"/>
        <v>0</v>
      </c>
      <c r="AH314" s="181">
        <f t="shared" ca="1" si="418"/>
        <v>0</v>
      </c>
      <c r="AI314" s="181">
        <f t="shared" ca="1" si="418"/>
        <v>0</v>
      </c>
      <c r="AJ314" s="181">
        <f t="shared" ca="1" si="418"/>
        <v>0</v>
      </c>
      <c r="AK314" s="181">
        <f t="shared" ca="1" si="418"/>
        <v>0</v>
      </c>
      <c r="AL314" s="181">
        <f t="shared" ca="1" si="418"/>
        <v>0</v>
      </c>
      <c r="AM314" s="181">
        <f t="shared" ca="1" si="418"/>
        <v>0</v>
      </c>
      <c r="AN314" s="181">
        <f t="shared" ca="1" si="418"/>
        <v>0</v>
      </c>
      <c r="AO314" s="181">
        <f t="shared" ca="1" si="418"/>
        <v>0</v>
      </c>
      <c r="AP314" s="181">
        <f t="shared" ca="1" si="418"/>
        <v>0</v>
      </c>
      <c r="AQ314" s="181">
        <f t="shared" ca="1" si="418"/>
        <v>0</v>
      </c>
      <c r="AR314" s="181">
        <f t="shared" ca="1" si="418"/>
        <v>0</v>
      </c>
      <c r="AS314" s="181">
        <f t="shared" ca="1" si="418"/>
        <v>0</v>
      </c>
      <c r="AT314" s="181">
        <f t="shared" ca="1" si="418"/>
        <v>0</v>
      </c>
      <c r="AU314" s="181">
        <f t="shared" ca="1" si="418"/>
        <v>0</v>
      </c>
      <c r="AV314" s="181">
        <f t="shared" ca="1" si="418"/>
        <v>0</v>
      </c>
      <c r="AW314" s="181">
        <f t="shared" ca="1" si="418"/>
        <v>0</v>
      </c>
      <c r="AX314" s="181">
        <f t="shared" ca="1" si="418"/>
        <v>0</v>
      </c>
      <c r="AY314" s="198">
        <f t="shared" ca="1" si="418"/>
        <v>0</v>
      </c>
      <c r="AZ314" s="181">
        <f t="shared" ca="1" si="418"/>
        <v>0</v>
      </c>
      <c r="BA314" s="181">
        <f t="shared" ca="1" si="418"/>
        <v>0</v>
      </c>
      <c r="BB314" s="181">
        <f t="shared" ca="1" si="418"/>
        <v>0</v>
      </c>
      <c r="BC314" s="181">
        <f t="shared" ca="1" si="418"/>
        <v>0</v>
      </c>
      <c r="BD314" s="181">
        <f t="shared" ca="1" si="418"/>
        <v>0</v>
      </c>
      <c r="BE314" s="181">
        <f t="shared" ca="1" si="418"/>
        <v>0</v>
      </c>
      <c r="BF314" s="181">
        <f t="shared" ca="1" si="418"/>
        <v>0</v>
      </c>
      <c r="BG314" s="181">
        <f t="shared" ca="1" si="418"/>
        <v>0</v>
      </c>
      <c r="BH314" s="181">
        <f t="shared" ca="1" si="418"/>
        <v>0</v>
      </c>
      <c r="BI314" s="181">
        <f t="shared" ca="1" si="418"/>
        <v>0</v>
      </c>
      <c r="BJ314" s="181">
        <f t="shared" ca="1" si="418"/>
        <v>0</v>
      </c>
      <c r="BK314" s="181">
        <f t="shared" ca="1" si="418"/>
        <v>0</v>
      </c>
      <c r="BL314" s="181">
        <f t="shared" ca="1" si="418"/>
        <v>0</v>
      </c>
      <c r="BM314" s="181">
        <f t="shared" ca="1" si="418"/>
        <v>0</v>
      </c>
      <c r="BN314" s="181">
        <f t="shared" ca="1" si="418"/>
        <v>0</v>
      </c>
      <c r="BO314" s="181">
        <f t="shared" ca="1" si="418"/>
        <v>0</v>
      </c>
      <c r="BP314" s="181">
        <f t="shared" ca="1" si="418"/>
        <v>0</v>
      </c>
      <c r="BQ314" s="181">
        <f t="shared" ca="1" si="418"/>
        <v>0</v>
      </c>
      <c r="BR314" s="181">
        <f t="shared" ca="1" si="418"/>
        <v>0</v>
      </c>
      <c r="BS314" s="181">
        <f t="shared" ca="1" si="418"/>
        <v>0</v>
      </c>
      <c r="BT314" s="181">
        <f t="shared" ca="1" si="418"/>
        <v>0</v>
      </c>
      <c r="BU314" s="181">
        <f t="shared" ca="1" si="418"/>
        <v>0</v>
      </c>
      <c r="BV314" s="181">
        <f t="shared" ca="1" si="418"/>
        <v>0</v>
      </c>
      <c r="BW314" s="181">
        <f t="shared" ca="1" si="418"/>
        <v>0</v>
      </c>
      <c r="BX314" s="181">
        <f t="shared" ref="BX314:DU314" ca="1" si="419">BX312-BX313</f>
        <v>0</v>
      </c>
      <c r="BY314" s="181">
        <f t="shared" ca="1" si="419"/>
        <v>0</v>
      </c>
      <c r="BZ314" s="181">
        <f t="shared" ca="1" si="419"/>
        <v>0</v>
      </c>
      <c r="CA314" s="181">
        <f t="shared" ca="1" si="419"/>
        <v>0</v>
      </c>
      <c r="CB314" s="181">
        <f t="shared" ca="1" si="419"/>
        <v>0</v>
      </c>
      <c r="CC314" s="181">
        <f t="shared" ca="1" si="419"/>
        <v>0</v>
      </c>
      <c r="CD314" s="181">
        <f t="shared" ca="1" si="419"/>
        <v>0</v>
      </c>
      <c r="CE314" s="181">
        <f t="shared" ca="1" si="419"/>
        <v>0</v>
      </c>
      <c r="CF314" s="181">
        <f t="shared" ca="1" si="419"/>
        <v>0</v>
      </c>
      <c r="CG314" s="181">
        <f t="shared" ca="1" si="419"/>
        <v>0</v>
      </c>
      <c r="CH314" s="181">
        <f t="shared" ca="1" si="419"/>
        <v>0</v>
      </c>
      <c r="CI314" s="181">
        <f t="shared" ca="1" si="419"/>
        <v>0</v>
      </c>
      <c r="CJ314" s="181">
        <f t="shared" ca="1" si="419"/>
        <v>0</v>
      </c>
      <c r="CK314" s="181">
        <f t="shared" ca="1" si="419"/>
        <v>0</v>
      </c>
      <c r="CL314" s="181">
        <f t="shared" ca="1" si="419"/>
        <v>0</v>
      </c>
      <c r="CM314" s="181">
        <f t="shared" ca="1" si="419"/>
        <v>0</v>
      </c>
      <c r="CN314" s="181">
        <f t="shared" ca="1" si="419"/>
        <v>0</v>
      </c>
      <c r="CO314" s="181">
        <f t="shared" ca="1" si="419"/>
        <v>0</v>
      </c>
      <c r="CP314" s="181">
        <f t="shared" ca="1" si="419"/>
        <v>0</v>
      </c>
      <c r="CQ314" s="181">
        <f t="shared" ca="1" si="419"/>
        <v>0</v>
      </c>
      <c r="CR314" s="181">
        <f t="shared" ca="1" si="419"/>
        <v>0</v>
      </c>
      <c r="CS314" s="181">
        <f t="shared" ca="1" si="419"/>
        <v>0</v>
      </c>
      <c r="CT314" s="181">
        <f t="shared" ca="1" si="419"/>
        <v>0</v>
      </c>
      <c r="CU314" s="181">
        <f t="shared" ca="1" si="419"/>
        <v>0</v>
      </c>
      <c r="CV314" s="181">
        <f t="shared" ca="1" si="419"/>
        <v>0</v>
      </c>
      <c r="CW314" s="181">
        <f t="shared" ca="1" si="419"/>
        <v>0</v>
      </c>
      <c r="CX314" s="181">
        <f t="shared" ca="1" si="419"/>
        <v>0</v>
      </c>
      <c r="CY314" s="181">
        <f t="shared" ca="1" si="419"/>
        <v>0</v>
      </c>
      <c r="CZ314" s="181">
        <f t="shared" ca="1" si="419"/>
        <v>0</v>
      </c>
      <c r="DA314" s="181">
        <f t="shared" ca="1" si="419"/>
        <v>0</v>
      </c>
      <c r="DB314" s="181">
        <f t="shared" ca="1" si="419"/>
        <v>0</v>
      </c>
      <c r="DC314" s="181">
        <f t="shared" ca="1" si="419"/>
        <v>0</v>
      </c>
      <c r="DD314" s="181">
        <f t="shared" ca="1" si="419"/>
        <v>0</v>
      </c>
      <c r="DE314" s="181">
        <f t="shared" ca="1" si="419"/>
        <v>0</v>
      </c>
      <c r="DF314" s="181">
        <f t="shared" ca="1" si="419"/>
        <v>0</v>
      </c>
      <c r="DG314" s="181">
        <f t="shared" ca="1" si="419"/>
        <v>0</v>
      </c>
      <c r="DH314" s="181">
        <f t="shared" ca="1" si="419"/>
        <v>0</v>
      </c>
      <c r="DI314" s="181">
        <f t="shared" ca="1" si="419"/>
        <v>0</v>
      </c>
      <c r="DJ314" s="181">
        <f t="shared" ca="1" si="419"/>
        <v>0</v>
      </c>
      <c r="DK314" s="181">
        <f t="shared" ca="1" si="419"/>
        <v>0</v>
      </c>
      <c r="DL314" s="181">
        <f t="shared" ca="1" si="419"/>
        <v>0</v>
      </c>
      <c r="DM314" s="181">
        <f t="shared" ca="1" si="419"/>
        <v>0</v>
      </c>
      <c r="DN314" s="181">
        <f t="shared" ca="1" si="419"/>
        <v>0</v>
      </c>
      <c r="DO314" s="181">
        <f t="shared" ca="1" si="419"/>
        <v>0</v>
      </c>
      <c r="DP314" s="181">
        <f t="shared" ca="1" si="419"/>
        <v>0</v>
      </c>
      <c r="DQ314" s="181">
        <f t="shared" ca="1" si="419"/>
        <v>0</v>
      </c>
      <c r="DR314" s="181">
        <f t="shared" ca="1" si="419"/>
        <v>0</v>
      </c>
      <c r="DS314" s="181">
        <f t="shared" ca="1" si="419"/>
        <v>0</v>
      </c>
      <c r="DT314" s="181">
        <f t="shared" ca="1" si="419"/>
        <v>0</v>
      </c>
      <c r="DU314" s="181">
        <f t="shared" ca="1" si="419"/>
        <v>0</v>
      </c>
    </row>
    <row r="315" spans="1:125" x14ac:dyDescent="0.3">
      <c r="I315" s="55"/>
      <c r="K315" s="181"/>
      <c r="L315" s="181"/>
      <c r="M315" s="181"/>
      <c r="N315" s="181"/>
      <c r="O315" s="181"/>
      <c r="P315" s="181"/>
      <c r="Q315" s="181"/>
      <c r="R315" s="181"/>
      <c r="S315" s="181"/>
      <c r="T315" s="181"/>
      <c r="U315" s="181"/>
      <c r="V315" s="181"/>
      <c r="W315" s="181"/>
      <c r="X315" s="181"/>
      <c r="Y315" s="181"/>
      <c r="Z315" s="181"/>
      <c r="AA315" s="181"/>
      <c r="AB315" s="181"/>
      <c r="AC315" s="181"/>
      <c r="AD315" s="181"/>
      <c r="AE315" s="181"/>
      <c r="AF315" s="181"/>
      <c r="AG315" s="181"/>
      <c r="AH315" s="181"/>
      <c r="AI315" s="181"/>
      <c r="AJ315" s="181"/>
      <c r="AK315" s="181"/>
      <c r="AL315" s="181"/>
      <c r="AM315" s="181"/>
      <c r="AN315" s="181"/>
      <c r="AO315" s="181"/>
      <c r="AP315" s="181"/>
      <c r="AQ315" s="181"/>
      <c r="AR315" s="181"/>
      <c r="AS315" s="181"/>
      <c r="AT315" s="181"/>
      <c r="AU315" s="181"/>
      <c r="AV315" s="181"/>
      <c r="AW315" s="181"/>
      <c r="AX315" s="181"/>
      <c r="AZ315" s="181"/>
      <c r="BA315" s="181"/>
      <c r="BB315" s="181"/>
      <c r="BC315" s="181"/>
      <c r="BD315" s="181"/>
      <c r="BE315" s="181"/>
      <c r="BF315" s="181"/>
      <c r="BG315" s="181"/>
      <c r="BH315" s="181"/>
      <c r="BI315" s="181"/>
      <c r="BJ315" s="181"/>
      <c r="BK315" s="181"/>
      <c r="BL315" s="181"/>
      <c r="BM315" s="181"/>
      <c r="BN315" s="181"/>
      <c r="BO315" s="181"/>
      <c r="BP315" s="181"/>
      <c r="BQ315" s="181"/>
      <c r="BR315" s="181"/>
      <c r="BS315" s="181"/>
      <c r="BT315" s="181"/>
      <c r="BU315" s="181"/>
      <c r="BV315" s="181"/>
      <c r="BW315" s="181"/>
      <c r="BX315" s="181"/>
      <c r="BY315" s="181"/>
      <c r="BZ315" s="181"/>
      <c r="CA315" s="181"/>
      <c r="CB315" s="181"/>
      <c r="CC315" s="181"/>
      <c r="CD315" s="181"/>
      <c r="CE315" s="181"/>
      <c r="CF315" s="181"/>
      <c r="CG315" s="181"/>
      <c r="CH315" s="181"/>
      <c r="CI315" s="181"/>
      <c r="CJ315" s="181"/>
      <c r="CK315" s="181"/>
      <c r="CL315" s="181"/>
      <c r="CM315" s="181"/>
      <c r="CN315" s="181"/>
      <c r="CO315" s="181"/>
      <c r="CP315" s="181"/>
      <c r="CQ315" s="181"/>
      <c r="CR315" s="181"/>
      <c r="CS315" s="181"/>
      <c r="CT315" s="181"/>
      <c r="CU315" s="181"/>
      <c r="CV315" s="181"/>
      <c r="CW315" s="181"/>
      <c r="CX315" s="181"/>
      <c r="CY315" s="181"/>
      <c r="CZ315" s="181"/>
      <c r="DA315" s="181"/>
      <c r="DB315" s="181"/>
      <c r="DC315" s="181"/>
      <c r="DD315" s="181"/>
      <c r="DE315" s="181"/>
      <c r="DF315" s="181"/>
      <c r="DG315" s="181"/>
      <c r="DH315" s="181"/>
      <c r="DI315" s="181"/>
      <c r="DJ315" s="181"/>
      <c r="DK315" s="181"/>
      <c r="DL315" s="181"/>
      <c r="DM315" s="181"/>
      <c r="DN315" s="181"/>
      <c r="DO315" s="181"/>
      <c r="DP315" s="181"/>
      <c r="DQ315" s="181"/>
      <c r="DR315" s="181"/>
      <c r="DS315" s="181"/>
      <c r="DT315" s="181"/>
      <c r="DU315" s="181"/>
    </row>
    <row r="316" spans="1:125" x14ac:dyDescent="0.3">
      <c r="D316" s="141" t="s">
        <v>299</v>
      </c>
      <c r="I316" s="55"/>
      <c r="K316" s="181">
        <f>J319</f>
        <v>0</v>
      </c>
      <c r="L316" s="181">
        <f t="shared" ref="L316:BW316" ca="1" si="420">K319</f>
        <v>0</v>
      </c>
      <c r="M316" s="181">
        <f t="shared" ca="1" si="420"/>
        <v>0</v>
      </c>
      <c r="N316" s="181">
        <f t="shared" ca="1" si="420"/>
        <v>0</v>
      </c>
      <c r="O316" s="181">
        <f t="shared" ca="1" si="420"/>
        <v>0</v>
      </c>
      <c r="P316" s="181">
        <f t="shared" ca="1" si="420"/>
        <v>0</v>
      </c>
      <c r="Q316" s="181">
        <f t="shared" ca="1" si="420"/>
        <v>0</v>
      </c>
      <c r="R316" s="181">
        <f t="shared" ca="1" si="420"/>
        <v>0</v>
      </c>
      <c r="S316" s="181">
        <f t="shared" ca="1" si="420"/>
        <v>0</v>
      </c>
      <c r="T316" s="181">
        <f t="shared" ca="1" si="420"/>
        <v>0</v>
      </c>
      <c r="U316" s="181">
        <f t="shared" ca="1" si="420"/>
        <v>0</v>
      </c>
      <c r="V316" s="181">
        <f t="shared" ca="1" si="420"/>
        <v>0</v>
      </c>
      <c r="W316" s="181">
        <f t="shared" ca="1" si="420"/>
        <v>0</v>
      </c>
      <c r="X316" s="181">
        <f t="shared" ca="1" si="420"/>
        <v>0</v>
      </c>
      <c r="Y316" s="181">
        <f t="shared" ca="1" si="420"/>
        <v>0</v>
      </c>
      <c r="Z316" s="181">
        <f t="shared" ca="1" si="420"/>
        <v>0</v>
      </c>
      <c r="AA316" s="181">
        <f t="shared" ca="1" si="420"/>
        <v>0</v>
      </c>
      <c r="AB316" s="181">
        <f t="shared" ca="1" si="420"/>
        <v>0</v>
      </c>
      <c r="AC316" s="181">
        <f t="shared" ca="1" si="420"/>
        <v>0</v>
      </c>
      <c r="AD316" s="181">
        <f t="shared" ca="1" si="420"/>
        <v>0</v>
      </c>
      <c r="AE316" s="181">
        <f t="shared" ca="1" si="420"/>
        <v>0</v>
      </c>
      <c r="AF316" s="181">
        <f t="shared" ca="1" si="420"/>
        <v>0</v>
      </c>
      <c r="AG316" s="181">
        <f t="shared" ca="1" si="420"/>
        <v>0</v>
      </c>
      <c r="AH316" s="181">
        <f t="shared" ca="1" si="420"/>
        <v>0</v>
      </c>
      <c r="AI316" s="181">
        <f t="shared" ca="1" si="420"/>
        <v>0</v>
      </c>
      <c r="AJ316" s="181">
        <f t="shared" ca="1" si="420"/>
        <v>0</v>
      </c>
      <c r="AK316" s="181">
        <f t="shared" ca="1" si="420"/>
        <v>0</v>
      </c>
      <c r="AL316" s="181">
        <f t="shared" ca="1" si="420"/>
        <v>0</v>
      </c>
      <c r="AM316" s="181">
        <f t="shared" ca="1" si="420"/>
        <v>0</v>
      </c>
      <c r="AN316" s="181">
        <f t="shared" ca="1" si="420"/>
        <v>0</v>
      </c>
      <c r="AO316" s="181">
        <f t="shared" ca="1" si="420"/>
        <v>0</v>
      </c>
      <c r="AP316" s="181">
        <f t="shared" ca="1" si="420"/>
        <v>0</v>
      </c>
      <c r="AQ316" s="181">
        <f t="shared" ca="1" si="420"/>
        <v>0</v>
      </c>
      <c r="AR316" s="181">
        <f t="shared" ca="1" si="420"/>
        <v>0</v>
      </c>
      <c r="AS316" s="181">
        <f t="shared" ca="1" si="420"/>
        <v>0</v>
      </c>
      <c r="AT316" s="181">
        <f t="shared" ca="1" si="420"/>
        <v>0</v>
      </c>
      <c r="AU316" s="181">
        <f t="shared" ca="1" si="420"/>
        <v>0</v>
      </c>
      <c r="AV316" s="181">
        <f t="shared" ca="1" si="420"/>
        <v>0</v>
      </c>
      <c r="AW316" s="181">
        <f t="shared" ca="1" si="420"/>
        <v>0</v>
      </c>
      <c r="AX316" s="181">
        <f t="shared" ca="1" si="420"/>
        <v>0</v>
      </c>
      <c r="AY316" s="198">
        <f t="shared" ca="1" si="420"/>
        <v>0</v>
      </c>
      <c r="AZ316" s="181">
        <f t="shared" ca="1" si="420"/>
        <v>0</v>
      </c>
      <c r="BA316" s="181">
        <f t="shared" ca="1" si="420"/>
        <v>0</v>
      </c>
      <c r="BB316" s="181">
        <f t="shared" ca="1" si="420"/>
        <v>0</v>
      </c>
      <c r="BC316" s="181">
        <f t="shared" ca="1" si="420"/>
        <v>0</v>
      </c>
      <c r="BD316" s="181">
        <f t="shared" ca="1" si="420"/>
        <v>0</v>
      </c>
      <c r="BE316" s="181">
        <f t="shared" ca="1" si="420"/>
        <v>0</v>
      </c>
      <c r="BF316" s="181">
        <f t="shared" ca="1" si="420"/>
        <v>0</v>
      </c>
      <c r="BG316" s="181">
        <f t="shared" ca="1" si="420"/>
        <v>0</v>
      </c>
      <c r="BH316" s="181">
        <f t="shared" ca="1" si="420"/>
        <v>0</v>
      </c>
      <c r="BI316" s="181">
        <f t="shared" ca="1" si="420"/>
        <v>0</v>
      </c>
      <c r="BJ316" s="181">
        <f t="shared" ca="1" si="420"/>
        <v>0</v>
      </c>
      <c r="BK316" s="181">
        <f t="shared" ca="1" si="420"/>
        <v>0</v>
      </c>
      <c r="BL316" s="181">
        <f t="shared" ca="1" si="420"/>
        <v>0</v>
      </c>
      <c r="BM316" s="181">
        <f t="shared" ca="1" si="420"/>
        <v>0</v>
      </c>
      <c r="BN316" s="181">
        <f t="shared" ca="1" si="420"/>
        <v>0</v>
      </c>
      <c r="BO316" s="181">
        <f t="shared" ca="1" si="420"/>
        <v>0</v>
      </c>
      <c r="BP316" s="181">
        <f t="shared" ca="1" si="420"/>
        <v>0</v>
      </c>
      <c r="BQ316" s="181">
        <f t="shared" ca="1" si="420"/>
        <v>0</v>
      </c>
      <c r="BR316" s="181">
        <f t="shared" ca="1" si="420"/>
        <v>0</v>
      </c>
      <c r="BS316" s="181">
        <f t="shared" ca="1" si="420"/>
        <v>0</v>
      </c>
      <c r="BT316" s="181">
        <f t="shared" ca="1" si="420"/>
        <v>0</v>
      </c>
      <c r="BU316" s="181">
        <f t="shared" ca="1" si="420"/>
        <v>0</v>
      </c>
      <c r="BV316" s="181">
        <f t="shared" ca="1" si="420"/>
        <v>0</v>
      </c>
      <c r="BW316" s="181">
        <f t="shared" ca="1" si="420"/>
        <v>0</v>
      </c>
      <c r="BX316" s="181">
        <f t="shared" ref="BX316:DT316" ca="1" si="421">BW319</f>
        <v>0</v>
      </c>
      <c r="BY316" s="181">
        <f t="shared" ca="1" si="421"/>
        <v>0</v>
      </c>
      <c r="BZ316" s="181">
        <f t="shared" ca="1" si="421"/>
        <v>0</v>
      </c>
      <c r="CA316" s="181">
        <f t="shared" ca="1" si="421"/>
        <v>0</v>
      </c>
      <c r="CB316" s="181">
        <f t="shared" ca="1" si="421"/>
        <v>0</v>
      </c>
      <c r="CC316" s="181">
        <f t="shared" ca="1" si="421"/>
        <v>0</v>
      </c>
      <c r="CD316" s="181">
        <f t="shared" ca="1" si="421"/>
        <v>0</v>
      </c>
      <c r="CE316" s="181">
        <f t="shared" ca="1" si="421"/>
        <v>0</v>
      </c>
      <c r="CF316" s="181">
        <f t="shared" ca="1" si="421"/>
        <v>0</v>
      </c>
      <c r="CG316" s="181">
        <f t="shared" ca="1" si="421"/>
        <v>0</v>
      </c>
      <c r="CH316" s="181">
        <f t="shared" ca="1" si="421"/>
        <v>0</v>
      </c>
      <c r="CI316" s="181">
        <f t="shared" ca="1" si="421"/>
        <v>0</v>
      </c>
      <c r="CJ316" s="181">
        <f t="shared" ca="1" si="421"/>
        <v>0</v>
      </c>
      <c r="CK316" s="181">
        <f t="shared" ca="1" si="421"/>
        <v>0</v>
      </c>
      <c r="CL316" s="181">
        <f t="shared" ca="1" si="421"/>
        <v>0</v>
      </c>
      <c r="CM316" s="181">
        <f t="shared" ca="1" si="421"/>
        <v>0</v>
      </c>
      <c r="CN316" s="181">
        <f t="shared" ca="1" si="421"/>
        <v>0</v>
      </c>
      <c r="CO316" s="181">
        <f t="shared" ca="1" si="421"/>
        <v>0</v>
      </c>
      <c r="CP316" s="181">
        <f t="shared" ca="1" si="421"/>
        <v>0</v>
      </c>
      <c r="CQ316" s="181">
        <f t="shared" ca="1" si="421"/>
        <v>0</v>
      </c>
      <c r="CR316" s="181">
        <f t="shared" ca="1" si="421"/>
        <v>0</v>
      </c>
      <c r="CS316" s="181">
        <f t="shared" ca="1" si="421"/>
        <v>0</v>
      </c>
      <c r="CT316" s="181">
        <f t="shared" ca="1" si="421"/>
        <v>0</v>
      </c>
      <c r="CU316" s="181">
        <f t="shared" ca="1" si="421"/>
        <v>0</v>
      </c>
      <c r="CV316" s="181">
        <f t="shared" ca="1" si="421"/>
        <v>0</v>
      </c>
      <c r="CW316" s="181">
        <f t="shared" ca="1" si="421"/>
        <v>0</v>
      </c>
      <c r="CX316" s="181">
        <f t="shared" ca="1" si="421"/>
        <v>0</v>
      </c>
      <c r="CY316" s="181">
        <f t="shared" ca="1" si="421"/>
        <v>0</v>
      </c>
      <c r="CZ316" s="181">
        <f t="shared" ca="1" si="421"/>
        <v>0</v>
      </c>
      <c r="DA316" s="181">
        <f t="shared" ca="1" si="421"/>
        <v>0</v>
      </c>
      <c r="DB316" s="181">
        <f t="shared" ca="1" si="421"/>
        <v>0</v>
      </c>
      <c r="DC316" s="181">
        <f t="shared" ca="1" si="421"/>
        <v>0</v>
      </c>
      <c r="DD316" s="181">
        <f t="shared" ca="1" si="421"/>
        <v>0</v>
      </c>
      <c r="DE316" s="181">
        <f t="shared" ca="1" si="421"/>
        <v>0</v>
      </c>
      <c r="DF316" s="181">
        <f t="shared" ca="1" si="421"/>
        <v>0</v>
      </c>
      <c r="DG316" s="181">
        <f t="shared" ca="1" si="421"/>
        <v>0</v>
      </c>
      <c r="DH316" s="181">
        <f t="shared" ca="1" si="421"/>
        <v>0</v>
      </c>
      <c r="DI316" s="181">
        <f t="shared" ca="1" si="421"/>
        <v>0</v>
      </c>
      <c r="DJ316" s="181">
        <f t="shared" ca="1" si="421"/>
        <v>0</v>
      </c>
      <c r="DK316" s="181">
        <f t="shared" ca="1" si="421"/>
        <v>0</v>
      </c>
      <c r="DL316" s="181">
        <f t="shared" ca="1" si="421"/>
        <v>0</v>
      </c>
      <c r="DM316" s="181">
        <f t="shared" ca="1" si="421"/>
        <v>0</v>
      </c>
      <c r="DN316" s="181">
        <f t="shared" ca="1" si="421"/>
        <v>0</v>
      </c>
      <c r="DO316" s="181">
        <f t="shared" ca="1" si="421"/>
        <v>0</v>
      </c>
      <c r="DP316" s="181">
        <f t="shared" ca="1" si="421"/>
        <v>0</v>
      </c>
      <c r="DQ316" s="181">
        <f t="shared" ca="1" si="421"/>
        <v>0</v>
      </c>
      <c r="DR316" s="181">
        <f t="shared" ca="1" si="421"/>
        <v>0</v>
      </c>
      <c r="DS316" s="181">
        <f t="shared" ca="1" si="421"/>
        <v>0</v>
      </c>
      <c r="DT316" s="181">
        <f t="shared" ca="1" si="421"/>
        <v>0</v>
      </c>
      <c r="DU316" s="181">
        <f ca="1">DT319</f>
        <v>0</v>
      </c>
    </row>
    <row r="317" spans="1:125" x14ac:dyDescent="0.3">
      <c r="D317" s="141" t="s">
        <v>782</v>
      </c>
      <c r="I317" s="55"/>
      <c r="K317" s="181">
        <f ca="1">K314</f>
        <v>0</v>
      </c>
      <c r="L317" s="181">
        <f t="shared" ref="L317:BW317" ca="1" si="422">L314</f>
        <v>0</v>
      </c>
      <c r="M317" s="181">
        <f t="shared" ca="1" si="422"/>
        <v>0</v>
      </c>
      <c r="N317" s="181">
        <f t="shared" ca="1" si="422"/>
        <v>0</v>
      </c>
      <c r="O317" s="181">
        <f t="shared" ca="1" si="422"/>
        <v>0</v>
      </c>
      <c r="P317" s="181">
        <f t="shared" ca="1" si="422"/>
        <v>0</v>
      </c>
      <c r="Q317" s="181">
        <f t="shared" ca="1" si="422"/>
        <v>0</v>
      </c>
      <c r="R317" s="181">
        <f t="shared" ca="1" si="422"/>
        <v>0</v>
      </c>
      <c r="S317" s="181">
        <f t="shared" ca="1" si="422"/>
        <v>0</v>
      </c>
      <c r="T317" s="181">
        <f t="shared" ca="1" si="422"/>
        <v>0</v>
      </c>
      <c r="U317" s="181">
        <f t="shared" ca="1" si="422"/>
        <v>0</v>
      </c>
      <c r="V317" s="181">
        <f t="shared" ca="1" si="422"/>
        <v>0</v>
      </c>
      <c r="W317" s="181">
        <f t="shared" ca="1" si="422"/>
        <v>0</v>
      </c>
      <c r="X317" s="181">
        <f t="shared" ca="1" si="422"/>
        <v>0</v>
      </c>
      <c r="Y317" s="181">
        <f t="shared" ca="1" si="422"/>
        <v>0</v>
      </c>
      <c r="Z317" s="181">
        <f t="shared" ca="1" si="422"/>
        <v>0</v>
      </c>
      <c r="AA317" s="181">
        <f t="shared" ca="1" si="422"/>
        <v>0</v>
      </c>
      <c r="AB317" s="181">
        <f t="shared" ca="1" si="422"/>
        <v>0</v>
      </c>
      <c r="AC317" s="181">
        <f t="shared" ca="1" si="422"/>
        <v>0</v>
      </c>
      <c r="AD317" s="181">
        <f t="shared" ca="1" si="422"/>
        <v>0</v>
      </c>
      <c r="AE317" s="181">
        <f t="shared" ca="1" si="422"/>
        <v>0</v>
      </c>
      <c r="AF317" s="181">
        <f t="shared" ca="1" si="422"/>
        <v>0</v>
      </c>
      <c r="AG317" s="181">
        <f t="shared" ca="1" si="422"/>
        <v>0</v>
      </c>
      <c r="AH317" s="181">
        <f t="shared" ca="1" si="422"/>
        <v>0</v>
      </c>
      <c r="AI317" s="181">
        <f t="shared" ca="1" si="422"/>
        <v>0</v>
      </c>
      <c r="AJ317" s="181">
        <f t="shared" ca="1" si="422"/>
        <v>0</v>
      </c>
      <c r="AK317" s="181">
        <f t="shared" ca="1" si="422"/>
        <v>0</v>
      </c>
      <c r="AL317" s="181">
        <f t="shared" ca="1" si="422"/>
        <v>0</v>
      </c>
      <c r="AM317" s="181">
        <f t="shared" ca="1" si="422"/>
        <v>0</v>
      </c>
      <c r="AN317" s="181">
        <f t="shared" ca="1" si="422"/>
        <v>0</v>
      </c>
      <c r="AO317" s="181">
        <f t="shared" ca="1" si="422"/>
        <v>0</v>
      </c>
      <c r="AP317" s="181">
        <f t="shared" ca="1" si="422"/>
        <v>0</v>
      </c>
      <c r="AQ317" s="181">
        <f t="shared" ca="1" si="422"/>
        <v>0</v>
      </c>
      <c r="AR317" s="181">
        <f t="shared" ca="1" si="422"/>
        <v>0</v>
      </c>
      <c r="AS317" s="181">
        <f t="shared" ca="1" si="422"/>
        <v>0</v>
      </c>
      <c r="AT317" s="181">
        <f t="shared" ca="1" si="422"/>
        <v>0</v>
      </c>
      <c r="AU317" s="181">
        <f t="shared" ca="1" si="422"/>
        <v>0</v>
      </c>
      <c r="AV317" s="181">
        <f t="shared" ca="1" si="422"/>
        <v>0</v>
      </c>
      <c r="AW317" s="181">
        <f t="shared" ca="1" si="422"/>
        <v>0</v>
      </c>
      <c r="AX317" s="181">
        <f t="shared" ca="1" si="422"/>
        <v>0</v>
      </c>
      <c r="AY317" s="198">
        <f t="shared" ca="1" si="422"/>
        <v>0</v>
      </c>
      <c r="AZ317" s="181">
        <f t="shared" ca="1" si="422"/>
        <v>0</v>
      </c>
      <c r="BA317" s="181">
        <f t="shared" ca="1" si="422"/>
        <v>0</v>
      </c>
      <c r="BB317" s="181">
        <f t="shared" ca="1" si="422"/>
        <v>0</v>
      </c>
      <c r="BC317" s="181">
        <f t="shared" ca="1" si="422"/>
        <v>0</v>
      </c>
      <c r="BD317" s="181">
        <f t="shared" ca="1" si="422"/>
        <v>0</v>
      </c>
      <c r="BE317" s="181">
        <f t="shared" ca="1" si="422"/>
        <v>0</v>
      </c>
      <c r="BF317" s="181">
        <f t="shared" ca="1" si="422"/>
        <v>0</v>
      </c>
      <c r="BG317" s="181">
        <f t="shared" ca="1" si="422"/>
        <v>0</v>
      </c>
      <c r="BH317" s="181">
        <f t="shared" ca="1" si="422"/>
        <v>0</v>
      </c>
      <c r="BI317" s="181">
        <f t="shared" ca="1" si="422"/>
        <v>0</v>
      </c>
      <c r="BJ317" s="181">
        <f t="shared" ca="1" si="422"/>
        <v>0</v>
      </c>
      <c r="BK317" s="181">
        <f t="shared" ca="1" si="422"/>
        <v>0</v>
      </c>
      <c r="BL317" s="181">
        <f t="shared" ca="1" si="422"/>
        <v>0</v>
      </c>
      <c r="BM317" s="181">
        <f t="shared" ca="1" si="422"/>
        <v>0</v>
      </c>
      <c r="BN317" s="181">
        <f t="shared" ca="1" si="422"/>
        <v>0</v>
      </c>
      <c r="BO317" s="181">
        <f t="shared" ca="1" si="422"/>
        <v>0</v>
      </c>
      <c r="BP317" s="181">
        <f t="shared" ca="1" si="422"/>
        <v>0</v>
      </c>
      <c r="BQ317" s="181">
        <f t="shared" ca="1" si="422"/>
        <v>0</v>
      </c>
      <c r="BR317" s="181">
        <f t="shared" ca="1" si="422"/>
        <v>0</v>
      </c>
      <c r="BS317" s="181">
        <f t="shared" ca="1" si="422"/>
        <v>0</v>
      </c>
      <c r="BT317" s="181">
        <f t="shared" ca="1" si="422"/>
        <v>0</v>
      </c>
      <c r="BU317" s="181">
        <f t="shared" ca="1" si="422"/>
        <v>0</v>
      </c>
      <c r="BV317" s="181">
        <f t="shared" ca="1" si="422"/>
        <v>0</v>
      </c>
      <c r="BW317" s="181">
        <f t="shared" ca="1" si="422"/>
        <v>0</v>
      </c>
      <c r="BX317" s="181">
        <f t="shared" ref="BX317:DU317" ca="1" si="423">BX314</f>
        <v>0</v>
      </c>
      <c r="BY317" s="181">
        <f t="shared" ca="1" si="423"/>
        <v>0</v>
      </c>
      <c r="BZ317" s="181">
        <f t="shared" ca="1" si="423"/>
        <v>0</v>
      </c>
      <c r="CA317" s="181">
        <f t="shared" ca="1" si="423"/>
        <v>0</v>
      </c>
      <c r="CB317" s="181">
        <f t="shared" ca="1" si="423"/>
        <v>0</v>
      </c>
      <c r="CC317" s="181">
        <f t="shared" ca="1" si="423"/>
        <v>0</v>
      </c>
      <c r="CD317" s="181">
        <f t="shared" ca="1" si="423"/>
        <v>0</v>
      </c>
      <c r="CE317" s="181">
        <f t="shared" ca="1" si="423"/>
        <v>0</v>
      </c>
      <c r="CF317" s="181">
        <f t="shared" ca="1" si="423"/>
        <v>0</v>
      </c>
      <c r="CG317" s="181">
        <f t="shared" ca="1" si="423"/>
        <v>0</v>
      </c>
      <c r="CH317" s="181">
        <f t="shared" ca="1" si="423"/>
        <v>0</v>
      </c>
      <c r="CI317" s="181">
        <f t="shared" ca="1" si="423"/>
        <v>0</v>
      </c>
      <c r="CJ317" s="181">
        <f t="shared" ca="1" si="423"/>
        <v>0</v>
      </c>
      <c r="CK317" s="181">
        <f t="shared" ca="1" si="423"/>
        <v>0</v>
      </c>
      <c r="CL317" s="181">
        <f t="shared" ca="1" si="423"/>
        <v>0</v>
      </c>
      <c r="CM317" s="181">
        <f t="shared" ca="1" si="423"/>
        <v>0</v>
      </c>
      <c r="CN317" s="181">
        <f t="shared" ca="1" si="423"/>
        <v>0</v>
      </c>
      <c r="CO317" s="181">
        <f t="shared" ca="1" si="423"/>
        <v>0</v>
      </c>
      <c r="CP317" s="181">
        <f t="shared" ca="1" si="423"/>
        <v>0</v>
      </c>
      <c r="CQ317" s="181">
        <f t="shared" ca="1" si="423"/>
        <v>0</v>
      </c>
      <c r="CR317" s="181">
        <f t="shared" ca="1" si="423"/>
        <v>0</v>
      </c>
      <c r="CS317" s="181">
        <f t="shared" ca="1" si="423"/>
        <v>0</v>
      </c>
      <c r="CT317" s="181">
        <f t="shared" ca="1" si="423"/>
        <v>0</v>
      </c>
      <c r="CU317" s="181">
        <f t="shared" ca="1" si="423"/>
        <v>0</v>
      </c>
      <c r="CV317" s="181">
        <f t="shared" ca="1" si="423"/>
        <v>0</v>
      </c>
      <c r="CW317" s="181">
        <f t="shared" ca="1" si="423"/>
        <v>0</v>
      </c>
      <c r="CX317" s="181">
        <f t="shared" ca="1" si="423"/>
        <v>0</v>
      </c>
      <c r="CY317" s="181">
        <f t="shared" ca="1" si="423"/>
        <v>0</v>
      </c>
      <c r="CZ317" s="181">
        <f t="shared" ca="1" si="423"/>
        <v>0</v>
      </c>
      <c r="DA317" s="181">
        <f t="shared" ca="1" si="423"/>
        <v>0</v>
      </c>
      <c r="DB317" s="181">
        <f t="shared" ca="1" si="423"/>
        <v>0</v>
      </c>
      <c r="DC317" s="181">
        <f t="shared" ca="1" si="423"/>
        <v>0</v>
      </c>
      <c r="DD317" s="181">
        <f t="shared" ca="1" si="423"/>
        <v>0</v>
      </c>
      <c r="DE317" s="181">
        <f t="shared" ca="1" si="423"/>
        <v>0</v>
      </c>
      <c r="DF317" s="181">
        <f t="shared" ca="1" si="423"/>
        <v>0</v>
      </c>
      <c r="DG317" s="181">
        <f t="shared" ca="1" si="423"/>
        <v>0</v>
      </c>
      <c r="DH317" s="181">
        <f t="shared" ca="1" si="423"/>
        <v>0</v>
      </c>
      <c r="DI317" s="181">
        <f t="shared" ca="1" si="423"/>
        <v>0</v>
      </c>
      <c r="DJ317" s="181">
        <f t="shared" ca="1" si="423"/>
        <v>0</v>
      </c>
      <c r="DK317" s="181">
        <f t="shared" ca="1" si="423"/>
        <v>0</v>
      </c>
      <c r="DL317" s="181">
        <f t="shared" ca="1" si="423"/>
        <v>0</v>
      </c>
      <c r="DM317" s="181">
        <f t="shared" ca="1" si="423"/>
        <v>0</v>
      </c>
      <c r="DN317" s="181">
        <f t="shared" ca="1" si="423"/>
        <v>0</v>
      </c>
      <c r="DO317" s="181">
        <f t="shared" ca="1" si="423"/>
        <v>0</v>
      </c>
      <c r="DP317" s="181">
        <f t="shared" ca="1" si="423"/>
        <v>0</v>
      </c>
      <c r="DQ317" s="181">
        <f t="shared" ca="1" si="423"/>
        <v>0</v>
      </c>
      <c r="DR317" s="181">
        <f t="shared" ca="1" si="423"/>
        <v>0</v>
      </c>
      <c r="DS317" s="181">
        <f t="shared" ca="1" si="423"/>
        <v>0</v>
      </c>
      <c r="DT317" s="181">
        <f t="shared" ca="1" si="423"/>
        <v>0</v>
      </c>
      <c r="DU317" s="181">
        <f t="shared" ca="1" si="423"/>
        <v>0</v>
      </c>
    </row>
    <row r="318" spans="1:125" x14ac:dyDescent="0.3">
      <c r="D318" s="141" t="s">
        <v>458</v>
      </c>
      <c r="I318" s="55"/>
      <c r="K318" s="181">
        <f t="shared" ref="K318:BV318" ca="1" si="424">K387</f>
        <v>0</v>
      </c>
      <c r="L318" s="181">
        <f t="shared" ca="1" si="424"/>
        <v>0</v>
      </c>
      <c r="M318" s="181">
        <f t="shared" ca="1" si="424"/>
        <v>0</v>
      </c>
      <c r="N318" s="181">
        <f t="shared" ca="1" si="424"/>
        <v>0</v>
      </c>
      <c r="O318" s="181">
        <f t="shared" ca="1" si="424"/>
        <v>0</v>
      </c>
      <c r="P318" s="181">
        <f t="shared" ca="1" si="424"/>
        <v>0</v>
      </c>
      <c r="Q318" s="181">
        <f t="shared" ca="1" si="424"/>
        <v>0</v>
      </c>
      <c r="R318" s="181">
        <f t="shared" ca="1" si="424"/>
        <v>0</v>
      </c>
      <c r="S318" s="181">
        <f t="shared" ca="1" si="424"/>
        <v>0</v>
      </c>
      <c r="T318" s="181">
        <f t="shared" ca="1" si="424"/>
        <v>0</v>
      </c>
      <c r="U318" s="181">
        <f t="shared" ca="1" si="424"/>
        <v>0</v>
      </c>
      <c r="V318" s="181">
        <f t="shared" ca="1" si="424"/>
        <v>0</v>
      </c>
      <c r="W318" s="181">
        <f t="shared" ca="1" si="424"/>
        <v>0</v>
      </c>
      <c r="X318" s="181">
        <f t="shared" ca="1" si="424"/>
        <v>0</v>
      </c>
      <c r="Y318" s="181">
        <f t="shared" ca="1" si="424"/>
        <v>0</v>
      </c>
      <c r="Z318" s="181">
        <f t="shared" ca="1" si="424"/>
        <v>0</v>
      </c>
      <c r="AA318" s="181">
        <f t="shared" ca="1" si="424"/>
        <v>0</v>
      </c>
      <c r="AB318" s="181">
        <f t="shared" ca="1" si="424"/>
        <v>0</v>
      </c>
      <c r="AC318" s="181">
        <f t="shared" ca="1" si="424"/>
        <v>0</v>
      </c>
      <c r="AD318" s="181">
        <f t="shared" ca="1" si="424"/>
        <v>0</v>
      </c>
      <c r="AE318" s="181">
        <f t="shared" ca="1" si="424"/>
        <v>0</v>
      </c>
      <c r="AF318" s="181">
        <f t="shared" ca="1" si="424"/>
        <v>0</v>
      </c>
      <c r="AG318" s="181">
        <f t="shared" ca="1" si="424"/>
        <v>0</v>
      </c>
      <c r="AH318" s="181">
        <f t="shared" ca="1" si="424"/>
        <v>0</v>
      </c>
      <c r="AI318" s="181">
        <f t="shared" ca="1" si="424"/>
        <v>0</v>
      </c>
      <c r="AJ318" s="181">
        <f t="shared" ca="1" si="424"/>
        <v>0</v>
      </c>
      <c r="AK318" s="181">
        <f t="shared" ca="1" si="424"/>
        <v>0</v>
      </c>
      <c r="AL318" s="181">
        <f t="shared" ca="1" si="424"/>
        <v>0</v>
      </c>
      <c r="AM318" s="181">
        <f t="shared" ca="1" si="424"/>
        <v>0</v>
      </c>
      <c r="AN318" s="181">
        <f t="shared" ca="1" si="424"/>
        <v>0</v>
      </c>
      <c r="AO318" s="181">
        <f t="shared" ca="1" si="424"/>
        <v>0</v>
      </c>
      <c r="AP318" s="181">
        <f t="shared" ca="1" si="424"/>
        <v>0</v>
      </c>
      <c r="AQ318" s="181">
        <f t="shared" ca="1" si="424"/>
        <v>0</v>
      </c>
      <c r="AR318" s="181">
        <f t="shared" ca="1" si="424"/>
        <v>0</v>
      </c>
      <c r="AS318" s="181">
        <f t="shared" ca="1" si="424"/>
        <v>0</v>
      </c>
      <c r="AT318" s="181">
        <f t="shared" ca="1" si="424"/>
        <v>0</v>
      </c>
      <c r="AU318" s="181">
        <f t="shared" ca="1" si="424"/>
        <v>0</v>
      </c>
      <c r="AV318" s="181">
        <f t="shared" ca="1" si="424"/>
        <v>0</v>
      </c>
      <c r="AW318" s="181">
        <f t="shared" ca="1" si="424"/>
        <v>0</v>
      </c>
      <c r="AX318" s="181">
        <f t="shared" ca="1" si="424"/>
        <v>0</v>
      </c>
      <c r="AY318" s="198">
        <f t="shared" ca="1" si="424"/>
        <v>0</v>
      </c>
      <c r="AZ318" s="181">
        <f t="shared" ca="1" si="424"/>
        <v>0</v>
      </c>
      <c r="BA318" s="181">
        <f t="shared" ca="1" si="424"/>
        <v>0</v>
      </c>
      <c r="BB318" s="181">
        <f t="shared" ca="1" si="424"/>
        <v>0</v>
      </c>
      <c r="BC318" s="181">
        <f t="shared" ca="1" si="424"/>
        <v>0</v>
      </c>
      <c r="BD318" s="181">
        <f t="shared" ca="1" si="424"/>
        <v>0</v>
      </c>
      <c r="BE318" s="181">
        <f t="shared" ca="1" si="424"/>
        <v>0</v>
      </c>
      <c r="BF318" s="181">
        <f t="shared" ca="1" si="424"/>
        <v>0</v>
      </c>
      <c r="BG318" s="181">
        <f t="shared" ca="1" si="424"/>
        <v>0</v>
      </c>
      <c r="BH318" s="181">
        <f t="shared" ca="1" si="424"/>
        <v>0</v>
      </c>
      <c r="BI318" s="181">
        <f t="shared" ca="1" si="424"/>
        <v>0</v>
      </c>
      <c r="BJ318" s="181">
        <f t="shared" ca="1" si="424"/>
        <v>0</v>
      </c>
      <c r="BK318" s="181">
        <f t="shared" ca="1" si="424"/>
        <v>0</v>
      </c>
      <c r="BL318" s="181">
        <f t="shared" ca="1" si="424"/>
        <v>0</v>
      </c>
      <c r="BM318" s="181">
        <f t="shared" ca="1" si="424"/>
        <v>0</v>
      </c>
      <c r="BN318" s="181">
        <f t="shared" ca="1" si="424"/>
        <v>0</v>
      </c>
      <c r="BO318" s="181">
        <f t="shared" ca="1" si="424"/>
        <v>0</v>
      </c>
      <c r="BP318" s="181">
        <f t="shared" ca="1" si="424"/>
        <v>0</v>
      </c>
      <c r="BQ318" s="181">
        <f t="shared" ca="1" si="424"/>
        <v>0</v>
      </c>
      <c r="BR318" s="181">
        <f t="shared" ca="1" si="424"/>
        <v>0</v>
      </c>
      <c r="BS318" s="181">
        <f t="shared" ca="1" si="424"/>
        <v>0</v>
      </c>
      <c r="BT318" s="181">
        <f t="shared" ca="1" si="424"/>
        <v>0</v>
      </c>
      <c r="BU318" s="181">
        <f t="shared" ca="1" si="424"/>
        <v>0</v>
      </c>
      <c r="BV318" s="181">
        <f t="shared" ca="1" si="424"/>
        <v>0</v>
      </c>
      <c r="BW318" s="181">
        <f t="shared" ref="BW318:DU318" ca="1" si="425">BW387</f>
        <v>0</v>
      </c>
      <c r="BX318" s="181">
        <f t="shared" ca="1" si="425"/>
        <v>0</v>
      </c>
      <c r="BY318" s="181">
        <f t="shared" ca="1" si="425"/>
        <v>0</v>
      </c>
      <c r="BZ318" s="181">
        <f t="shared" ca="1" si="425"/>
        <v>0</v>
      </c>
      <c r="CA318" s="181">
        <f t="shared" ca="1" si="425"/>
        <v>0</v>
      </c>
      <c r="CB318" s="181">
        <f t="shared" ca="1" si="425"/>
        <v>0</v>
      </c>
      <c r="CC318" s="181">
        <f t="shared" ca="1" si="425"/>
        <v>0</v>
      </c>
      <c r="CD318" s="181">
        <f t="shared" ca="1" si="425"/>
        <v>0</v>
      </c>
      <c r="CE318" s="181">
        <f t="shared" ca="1" si="425"/>
        <v>0</v>
      </c>
      <c r="CF318" s="181">
        <f t="shared" ca="1" si="425"/>
        <v>0</v>
      </c>
      <c r="CG318" s="181">
        <f t="shared" ca="1" si="425"/>
        <v>0</v>
      </c>
      <c r="CH318" s="181">
        <f t="shared" ca="1" si="425"/>
        <v>0</v>
      </c>
      <c r="CI318" s="181">
        <f t="shared" ca="1" si="425"/>
        <v>0</v>
      </c>
      <c r="CJ318" s="181">
        <f t="shared" ca="1" si="425"/>
        <v>0</v>
      </c>
      <c r="CK318" s="181">
        <f t="shared" ca="1" si="425"/>
        <v>0</v>
      </c>
      <c r="CL318" s="181">
        <f t="shared" ca="1" si="425"/>
        <v>0</v>
      </c>
      <c r="CM318" s="181">
        <f t="shared" ca="1" si="425"/>
        <v>0</v>
      </c>
      <c r="CN318" s="181">
        <f t="shared" ca="1" si="425"/>
        <v>0</v>
      </c>
      <c r="CO318" s="181">
        <f t="shared" ca="1" si="425"/>
        <v>0</v>
      </c>
      <c r="CP318" s="181">
        <f t="shared" ca="1" si="425"/>
        <v>0</v>
      </c>
      <c r="CQ318" s="181">
        <f t="shared" ca="1" si="425"/>
        <v>0</v>
      </c>
      <c r="CR318" s="181">
        <f t="shared" ca="1" si="425"/>
        <v>0</v>
      </c>
      <c r="CS318" s="181">
        <f t="shared" ca="1" si="425"/>
        <v>0</v>
      </c>
      <c r="CT318" s="181">
        <f t="shared" ca="1" si="425"/>
        <v>0</v>
      </c>
      <c r="CU318" s="181">
        <f t="shared" ca="1" si="425"/>
        <v>0</v>
      </c>
      <c r="CV318" s="181">
        <f t="shared" ca="1" si="425"/>
        <v>0</v>
      </c>
      <c r="CW318" s="181">
        <f t="shared" ca="1" si="425"/>
        <v>0</v>
      </c>
      <c r="CX318" s="181">
        <f t="shared" ca="1" si="425"/>
        <v>0</v>
      </c>
      <c r="CY318" s="181">
        <f t="shared" ca="1" si="425"/>
        <v>0</v>
      </c>
      <c r="CZ318" s="181">
        <f t="shared" ca="1" si="425"/>
        <v>0</v>
      </c>
      <c r="DA318" s="181">
        <f t="shared" ca="1" si="425"/>
        <v>0</v>
      </c>
      <c r="DB318" s="181">
        <f t="shared" ca="1" si="425"/>
        <v>0</v>
      </c>
      <c r="DC318" s="181">
        <f t="shared" ca="1" si="425"/>
        <v>0</v>
      </c>
      <c r="DD318" s="181">
        <f t="shared" ca="1" si="425"/>
        <v>0</v>
      </c>
      <c r="DE318" s="181">
        <f t="shared" ca="1" si="425"/>
        <v>0</v>
      </c>
      <c r="DF318" s="181">
        <f t="shared" ca="1" si="425"/>
        <v>0</v>
      </c>
      <c r="DG318" s="181">
        <f t="shared" ca="1" si="425"/>
        <v>0</v>
      </c>
      <c r="DH318" s="181">
        <f t="shared" ca="1" si="425"/>
        <v>0</v>
      </c>
      <c r="DI318" s="181">
        <f t="shared" ca="1" si="425"/>
        <v>0</v>
      </c>
      <c r="DJ318" s="181">
        <f t="shared" ca="1" si="425"/>
        <v>0</v>
      </c>
      <c r="DK318" s="181">
        <f t="shared" ca="1" si="425"/>
        <v>0</v>
      </c>
      <c r="DL318" s="181">
        <f t="shared" ca="1" si="425"/>
        <v>0</v>
      </c>
      <c r="DM318" s="181">
        <f t="shared" ca="1" si="425"/>
        <v>0</v>
      </c>
      <c r="DN318" s="181">
        <f t="shared" ca="1" si="425"/>
        <v>0</v>
      </c>
      <c r="DO318" s="181">
        <f t="shared" ca="1" si="425"/>
        <v>0</v>
      </c>
      <c r="DP318" s="181">
        <f t="shared" ca="1" si="425"/>
        <v>0</v>
      </c>
      <c r="DQ318" s="181">
        <f t="shared" ca="1" si="425"/>
        <v>0</v>
      </c>
      <c r="DR318" s="181">
        <f t="shared" ca="1" si="425"/>
        <v>0</v>
      </c>
      <c r="DS318" s="181">
        <f t="shared" ca="1" si="425"/>
        <v>0</v>
      </c>
      <c r="DT318" s="181">
        <f t="shared" ca="1" si="425"/>
        <v>0</v>
      </c>
      <c r="DU318" s="181">
        <f t="shared" ca="1" si="425"/>
        <v>0</v>
      </c>
    </row>
    <row r="319" spans="1:125" x14ac:dyDescent="0.3">
      <c r="D319" s="141" t="s">
        <v>301</v>
      </c>
      <c r="I319" s="55"/>
      <c r="K319" s="181">
        <f ca="1">K316+K317-K318</f>
        <v>0</v>
      </c>
      <c r="L319" s="181">
        <f t="shared" ref="L319:BW319" ca="1" si="426">L316+L317-L318</f>
        <v>0</v>
      </c>
      <c r="M319" s="181">
        <f t="shared" ca="1" si="426"/>
        <v>0</v>
      </c>
      <c r="N319" s="181">
        <f t="shared" ca="1" si="426"/>
        <v>0</v>
      </c>
      <c r="O319" s="181">
        <f t="shared" ca="1" si="426"/>
        <v>0</v>
      </c>
      <c r="P319" s="181">
        <f t="shared" ca="1" si="426"/>
        <v>0</v>
      </c>
      <c r="Q319" s="181">
        <f t="shared" ca="1" si="426"/>
        <v>0</v>
      </c>
      <c r="R319" s="181">
        <f t="shared" ca="1" si="426"/>
        <v>0</v>
      </c>
      <c r="S319" s="181">
        <f t="shared" ca="1" si="426"/>
        <v>0</v>
      </c>
      <c r="T319" s="181">
        <f t="shared" ca="1" si="426"/>
        <v>0</v>
      </c>
      <c r="U319" s="181">
        <f t="shared" ca="1" si="426"/>
        <v>0</v>
      </c>
      <c r="V319" s="181">
        <f t="shared" ca="1" si="426"/>
        <v>0</v>
      </c>
      <c r="W319" s="181">
        <f t="shared" ca="1" si="426"/>
        <v>0</v>
      </c>
      <c r="X319" s="181">
        <f t="shared" ca="1" si="426"/>
        <v>0</v>
      </c>
      <c r="Y319" s="181">
        <f t="shared" ca="1" si="426"/>
        <v>0</v>
      </c>
      <c r="Z319" s="181">
        <f t="shared" ca="1" si="426"/>
        <v>0</v>
      </c>
      <c r="AA319" s="181">
        <f t="shared" ca="1" si="426"/>
        <v>0</v>
      </c>
      <c r="AB319" s="181">
        <f t="shared" ca="1" si="426"/>
        <v>0</v>
      </c>
      <c r="AC319" s="181">
        <f t="shared" ca="1" si="426"/>
        <v>0</v>
      </c>
      <c r="AD319" s="181">
        <f t="shared" ca="1" si="426"/>
        <v>0</v>
      </c>
      <c r="AE319" s="181">
        <f t="shared" ca="1" si="426"/>
        <v>0</v>
      </c>
      <c r="AF319" s="181">
        <f t="shared" ca="1" si="426"/>
        <v>0</v>
      </c>
      <c r="AG319" s="181">
        <f t="shared" ca="1" si="426"/>
        <v>0</v>
      </c>
      <c r="AH319" s="181">
        <f t="shared" ca="1" si="426"/>
        <v>0</v>
      </c>
      <c r="AI319" s="181">
        <f t="shared" ca="1" si="426"/>
        <v>0</v>
      </c>
      <c r="AJ319" s="181">
        <f t="shared" ca="1" si="426"/>
        <v>0</v>
      </c>
      <c r="AK319" s="181">
        <f t="shared" ca="1" si="426"/>
        <v>0</v>
      </c>
      <c r="AL319" s="181">
        <f t="shared" ca="1" si="426"/>
        <v>0</v>
      </c>
      <c r="AM319" s="181">
        <f t="shared" ca="1" si="426"/>
        <v>0</v>
      </c>
      <c r="AN319" s="181">
        <f t="shared" ca="1" si="426"/>
        <v>0</v>
      </c>
      <c r="AO319" s="181">
        <f t="shared" ca="1" si="426"/>
        <v>0</v>
      </c>
      <c r="AP319" s="181">
        <f t="shared" ca="1" si="426"/>
        <v>0</v>
      </c>
      <c r="AQ319" s="181">
        <f t="shared" ca="1" si="426"/>
        <v>0</v>
      </c>
      <c r="AR319" s="181">
        <f t="shared" ca="1" si="426"/>
        <v>0</v>
      </c>
      <c r="AS319" s="181">
        <f t="shared" ca="1" si="426"/>
        <v>0</v>
      </c>
      <c r="AT319" s="181">
        <f t="shared" ca="1" si="426"/>
        <v>0</v>
      </c>
      <c r="AU319" s="181">
        <f t="shared" ca="1" si="426"/>
        <v>0</v>
      </c>
      <c r="AV319" s="181">
        <f t="shared" ca="1" si="426"/>
        <v>0</v>
      </c>
      <c r="AW319" s="181">
        <f t="shared" ca="1" si="426"/>
        <v>0</v>
      </c>
      <c r="AX319" s="181">
        <f t="shared" ca="1" si="426"/>
        <v>0</v>
      </c>
      <c r="AY319" s="198">
        <f t="shared" ca="1" si="426"/>
        <v>0</v>
      </c>
      <c r="AZ319" s="181">
        <f t="shared" ca="1" si="426"/>
        <v>0</v>
      </c>
      <c r="BA319" s="181">
        <f t="shared" ca="1" si="426"/>
        <v>0</v>
      </c>
      <c r="BB319" s="181">
        <f t="shared" ca="1" si="426"/>
        <v>0</v>
      </c>
      <c r="BC319" s="181">
        <f t="shared" ca="1" si="426"/>
        <v>0</v>
      </c>
      <c r="BD319" s="181">
        <f t="shared" ca="1" si="426"/>
        <v>0</v>
      </c>
      <c r="BE319" s="181">
        <f t="shared" ca="1" si="426"/>
        <v>0</v>
      </c>
      <c r="BF319" s="181">
        <f t="shared" ca="1" si="426"/>
        <v>0</v>
      </c>
      <c r="BG319" s="181">
        <f t="shared" ca="1" si="426"/>
        <v>0</v>
      </c>
      <c r="BH319" s="181">
        <f t="shared" ca="1" si="426"/>
        <v>0</v>
      </c>
      <c r="BI319" s="181">
        <f t="shared" ca="1" si="426"/>
        <v>0</v>
      </c>
      <c r="BJ319" s="181">
        <f t="shared" ca="1" si="426"/>
        <v>0</v>
      </c>
      <c r="BK319" s="181">
        <f t="shared" ca="1" si="426"/>
        <v>0</v>
      </c>
      <c r="BL319" s="181">
        <f t="shared" ca="1" si="426"/>
        <v>0</v>
      </c>
      <c r="BM319" s="181">
        <f t="shared" ca="1" si="426"/>
        <v>0</v>
      </c>
      <c r="BN319" s="181">
        <f t="shared" ca="1" si="426"/>
        <v>0</v>
      </c>
      <c r="BO319" s="181">
        <f t="shared" ca="1" si="426"/>
        <v>0</v>
      </c>
      <c r="BP319" s="181">
        <f t="shared" ca="1" si="426"/>
        <v>0</v>
      </c>
      <c r="BQ319" s="181">
        <f t="shared" ca="1" si="426"/>
        <v>0</v>
      </c>
      <c r="BR319" s="181">
        <f t="shared" ca="1" si="426"/>
        <v>0</v>
      </c>
      <c r="BS319" s="181">
        <f t="shared" ca="1" si="426"/>
        <v>0</v>
      </c>
      <c r="BT319" s="181">
        <f t="shared" ca="1" si="426"/>
        <v>0</v>
      </c>
      <c r="BU319" s="181">
        <f t="shared" ca="1" si="426"/>
        <v>0</v>
      </c>
      <c r="BV319" s="181">
        <f t="shared" ca="1" si="426"/>
        <v>0</v>
      </c>
      <c r="BW319" s="181">
        <f t="shared" ca="1" si="426"/>
        <v>0</v>
      </c>
      <c r="BX319" s="181">
        <f t="shared" ref="BX319:DU319" ca="1" si="427">BX316+BX317-BX318</f>
        <v>0</v>
      </c>
      <c r="BY319" s="181">
        <f t="shared" ca="1" si="427"/>
        <v>0</v>
      </c>
      <c r="BZ319" s="181">
        <f t="shared" ca="1" si="427"/>
        <v>0</v>
      </c>
      <c r="CA319" s="181">
        <f t="shared" ca="1" si="427"/>
        <v>0</v>
      </c>
      <c r="CB319" s="181">
        <f t="shared" ca="1" si="427"/>
        <v>0</v>
      </c>
      <c r="CC319" s="181">
        <f t="shared" ca="1" si="427"/>
        <v>0</v>
      </c>
      <c r="CD319" s="181">
        <f t="shared" ca="1" si="427"/>
        <v>0</v>
      </c>
      <c r="CE319" s="181">
        <f t="shared" ca="1" si="427"/>
        <v>0</v>
      </c>
      <c r="CF319" s="181">
        <f t="shared" ca="1" si="427"/>
        <v>0</v>
      </c>
      <c r="CG319" s="181">
        <f t="shared" ca="1" si="427"/>
        <v>0</v>
      </c>
      <c r="CH319" s="181">
        <f t="shared" ca="1" si="427"/>
        <v>0</v>
      </c>
      <c r="CI319" s="181">
        <f t="shared" ca="1" si="427"/>
        <v>0</v>
      </c>
      <c r="CJ319" s="181">
        <f t="shared" ca="1" si="427"/>
        <v>0</v>
      </c>
      <c r="CK319" s="181">
        <f t="shared" ca="1" si="427"/>
        <v>0</v>
      </c>
      <c r="CL319" s="181">
        <f t="shared" ca="1" si="427"/>
        <v>0</v>
      </c>
      <c r="CM319" s="181">
        <f t="shared" ca="1" si="427"/>
        <v>0</v>
      </c>
      <c r="CN319" s="181">
        <f t="shared" ca="1" si="427"/>
        <v>0</v>
      </c>
      <c r="CO319" s="181">
        <f t="shared" ca="1" si="427"/>
        <v>0</v>
      </c>
      <c r="CP319" s="181">
        <f t="shared" ca="1" si="427"/>
        <v>0</v>
      </c>
      <c r="CQ319" s="181">
        <f t="shared" ca="1" si="427"/>
        <v>0</v>
      </c>
      <c r="CR319" s="181">
        <f t="shared" ca="1" si="427"/>
        <v>0</v>
      </c>
      <c r="CS319" s="181">
        <f t="shared" ca="1" si="427"/>
        <v>0</v>
      </c>
      <c r="CT319" s="181">
        <f t="shared" ca="1" si="427"/>
        <v>0</v>
      </c>
      <c r="CU319" s="181">
        <f t="shared" ca="1" si="427"/>
        <v>0</v>
      </c>
      <c r="CV319" s="181">
        <f t="shared" ca="1" si="427"/>
        <v>0</v>
      </c>
      <c r="CW319" s="181">
        <f t="shared" ca="1" si="427"/>
        <v>0</v>
      </c>
      <c r="CX319" s="181">
        <f t="shared" ca="1" si="427"/>
        <v>0</v>
      </c>
      <c r="CY319" s="181">
        <f t="shared" ca="1" si="427"/>
        <v>0</v>
      </c>
      <c r="CZ319" s="181">
        <f t="shared" ca="1" si="427"/>
        <v>0</v>
      </c>
      <c r="DA319" s="181">
        <f t="shared" ca="1" si="427"/>
        <v>0</v>
      </c>
      <c r="DB319" s="181">
        <f t="shared" ca="1" si="427"/>
        <v>0</v>
      </c>
      <c r="DC319" s="181">
        <f t="shared" ca="1" si="427"/>
        <v>0</v>
      </c>
      <c r="DD319" s="181">
        <f t="shared" ca="1" si="427"/>
        <v>0</v>
      </c>
      <c r="DE319" s="181">
        <f t="shared" ca="1" si="427"/>
        <v>0</v>
      </c>
      <c r="DF319" s="181">
        <f t="shared" ca="1" si="427"/>
        <v>0</v>
      </c>
      <c r="DG319" s="181">
        <f t="shared" ca="1" si="427"/>
        <v>0</v>
      </c>
      <c r="DH319" s="181">
        <f t="shared" ca="1" si="427"/>
        <v>0</v>
      </c>
      <c r="DI319" s="181">
        <f t="shared" ca="1" si="427"/>
        <v>0</v>
      </c>
      <c r="DJ319" s="181">
        <f t="shared" ca="1" si="427"/>
        <v>0</v>
      </c>
      <c r="DK319" s="181">
        <f t="shared" ca="1" si="427"/>
        <v>0</v>
      </c>
      <c r="DL319" s="181">
        <f t="shared" ca="1" si="427"/>
        <v>0</v>
      </c>
      <c r="DM319" s="181">
        <f t="shared" ca="1" si="427"/>
        <v>0</v>
      </c>
      <c r="DN319" s="181">
        <f t="shared" ca="1" si="427"/>
        <v>0</v>
      </c>
      <c r="DO319" s="181">
        <f t="shared" ca="1" si="427"/>
        <v>0</v>
      </c>
      <c r="DP319" s="181">
        <f t="shared" ca="1" si="427"/>
        <v>0</v>
      </c>
      <c r="DQ319" s="181">
        <f t="shared" ca="1" si="427"/>
        <v>0</v>
      </c>
      <c r="DR319" s="181">
        <f t="shared" ca="1" si="427"/>
        <v>0</v>
      </c>
      <c r="DS319" s="181">
        <f t="shared" ca="1" si="427"/>
        <v>0</v>
      </c>
      <c r="DT319" s="181">
        <f t="shared" ca="1" si="427"/>
        <v>0</v>
      </c>
      <c r="DU319" s="181">
        <f t="shared" ca="1" si="427"/>
        <v>0</v>
      </c>
    </row>
    <row r="320" spans="1:125" x14ac:dyDescent="0.3">
      <c r="I320" s="55"/>
      <c r="K320" s="181"/>
      <c r="L320" s="181"/>
      <c r="M320" s="181"/>
      <c r="N320" s="181"/>
      <c r="O320" s="181"/>
      <c r="P320" s="181"/>
      <c r="Q320" s="181"/>
      <c r="R320" s="181"/>
      <c r="S320" s="181"/>
      <c r="T320" s="181"/>
      <c r="U320" s="181"/>
      <c r="V320" s="181"/>
      <c r="W320" s="181"/>
      <c r="X320" s="181"/>
      <c r="Y320" s="181"/>
      <c r="Z320" s="181"/>
      <c r="AA320" s="181"/>
      <c r="AB320" s="181"/>
      <c r="AC320" s="181"/>
      <c r="AD320" s="181"/>
      <c r="AE320" s="181"/>
      <c r="AF320" s="181"/>
      <c r="AG320" s="181"/>
      <c r="AH320" s="181"/>
      <c r="AI320" s="181"/>
      <c r="AJ320" s="181"/>
      <c r="AK320" s="181"/>
      <c r="AL320" s="181"/>
      <c r="AM320" s="181"/>
      <c r="AN320" s="181"/>
      <c r="AO320" s="181"/>
      <c r="AP320" s="181"/>
      <c r="AQ320" s="181"/>
      <c r="AR320" s="181"/>
      <c r="AS320" s="181"/>
      <c r="AT320" s="181"/>
      <c r="AU320" s="181"/>
      <c r="AV320" s="181"/>
      <c r="AW320" s="181"/>
      <c r="AX320" s="181"/>
      <c r="AZ320" s="181"/>
      <c r="BA320" s="181"/>
      <c r="BB320" s="181"/>
      <c r="BC320" s="181"/>
      <c r="BD320" s="181"/>
      <c r="BE320" s="181"/>
      <c r="BF320" s="181"/>
      <c r="BG320" s="181"/>
      <c r="BH320" s="181"/>
      <c r="BI320" s="181"/>
      <c r="BJ320" s="181"/>
      <c r="BK320" s="181"/>
      <c r="BL320" s="181"/>
      <c r="BM320" s="181"/>
      <c r="BN320" s="181"/>
      <c r="BO320" s="181"/>
      <c r="BP320" s="181"/>
      <c r="BQ320" s="181"/>
      <c r="BR320" s="181"/>
      <c r="BS320" s="181"/>
      <c r="BT320" s="181"/>
      <c r="BU320" s="181"/>
      <c r="BV320" s="181"/>
      <c r="BW320" s="181"/>
      <c r="BX320" s="181"/>
      <c r="BY320" s="181"/>
      <c r="BZ320" s="181"/>
      <c r="CA320" s="181"/>
      <c r="CB320" s="181"/>
      <c r="CC320" s="181"/>
      <c r="CD320" s="181"/>
      <c r="CE320" s="181"/>
      <c r="CF320" s="181"/>
      <c r="CG320" s="181"/>
      <c r="CH320" s="181"/>
      <c r="CI320" s="181"/>
      <c r="CJ320" s="181"/>
      <c r="CK320" s="181"/>
      <c r="CL320" s="181"/>
      <c r="CM320" s="181"/>
      <c r="CN320" s="181"/>
      <c r="CO320" s="181"/>
      <c r="CP320" s="181"/>
      <c r="CQ320" s="181"/>
      <c r="CR320" s="181"/>
      <c r="CS320" s="181"/>
      <c r="CT320" s="181"/>
      <c r="CU320" s="181"/>
      <c r="CV320" s="181"/>
      <c r="CW320" s="181"/>
      <c r="CX320" s="181"/>
      <c r="CY320" s="181"/>
      <c r="CZ320" s="181"/>
      <c r="DA320" s="181"/>
      <c r="DB320" s="181"/>
      <c r="DC320" s="181"/>
      <c r="DD320" s="181"/>
      <c r="DE320" s="181"/>
      <c r="DF320" s="181"/>
      <c r="DG320" s="181"/>
      <c r="DH320" s="181"/>
      <c r="DI320" s="181"/>
      <c r="DJ320" s="181"/>
      <c r="DK320" s="181"/>
      <c r="DL320" s="181"/>
      <c r="DM320" s="181"/>
      <c r="DN320" s="181"/>
      <c r="DO320" s="181"/>
      <c r="DP320" s="181"/>
      <c r="DQ320" s="181"/>
      <c r="DR320" s="181"/>
      <c r="DS320" s="181"/>
      <c r="DT320" s="181"/>
      <c r="DU320" s="181"/>
    </row>
    <row r="321" spans="1:125" x14ac:dyDescent="0.3">
      <c r="D321" s="141" t="s">
        <v>349</v>
      </c>
      <c r="I321" s="55"/>
      <c r="K321" s="181"/>
      <c r="L321" s="181"/>
      <c r="M321" s="181"/>
      <c r="N321" s="181"/>
      <c r="O321" s="181"/>
      <c r="P321" s="181"/>
      <c r="Q321" s="181"/>
      <c r="R321" s="181"/>
      <c r="S321" s="181"/>
      <c r="T321" s="181"/>
      <c r="U321" s="181"/>
      <c r="V321" s="181"/>
      <c r="W321" s="181"/>
      <c r="X321" s="181"/>
      <c r="Y321" s="181"/>
      <c r="Z321" s="181"/>
      <c r="AA321" s="181"/>
      <c r="AB321" s="181"/>
      <c r="AC321" s="181"/>
      <c r="AD321" s="181"/>
      <c r="AE321" s="181"/>
      <c r="AF321" s="181"/>
      <c r="AG321" s="181"/>
      <c r="AH321" s="181"/>
      <c r="AI321" s="181"/>
      <c r="AJ321" s="181"/>
      <c r="AK321" s="181"/>
      <c r="AL321" s="181"/>
      <c r="AM321" s="181"/>
      <c r="AN321" s="181"/>
      <c r="AO321" s="181"/>
      <c r="AP321" s="181"/>
      <c r="AQ321" s="181"/>
      <c r="AR321" s="181"/>
      <c r="AS321" s="181"/>
      <c r="AT321" s="181"/>
      <c r="AU321" s="181"/>
      <c r="AV321" s="181"/>
      <c r="AW321" s="181"/>
      <c r="AX321" s="181"/>
      <c r="AZ321" s="181"/>
      <c r="BA321" s="181"/>
      <c r="BB321" s="181"/>
      <c r="BC321" s="181"/>
      <c r="BD321" s="181"/>
      <c r="BE321" s="181"/>
      <c r="BF321" s="181"/>
      <c r="BG321" s="181"/>
      <c r="BH321" s="181"/>
      <c r="BI321" s="181"/>
      <c r="BJ321" s="181"/>
      <c r="BK321" s="181"/>
      <c r="BL321" s="181"/>
      <c r="BM321" s="181"/>
      <c r="BN321" s="181"/>
      <c r="BO321" s="181"/>
      <c r="BP321" s="181"/>
      <c r="BQ321" s="181"/>
      <c r="BR321" s="181"/>
      <c r="BS321" s="181"/>
      <c r="BT321" s="181"/>
      <c r="BU321" s="181"/>
      <c r="BV321" s="181"/>
      <c r="BW321" s="181"/>
      <c r="BX321" s="181"/>
      <c r="BY321" s="181"/>
      <c r="BZ321" s="181"/>
      <c r="CA321" s="181"/>
      <c r="CB321" s="181"/>
      <c r="CC321" s="181"/>
      <c r="CD321" s="181"/>
      <c r="CE321" s="181"/>
      <c r="CF321" s="181"/>
      <c r="CG321" s="181"/>
      <c r="CH321" s="181"/>
      <c r="CI321" s="181"/>
      <c r="CJ321" s="181"/>
      <c r="CK321" s="181"/>
      <c r="CL321" s="181"/>
      <c r="CM321" s="181"/>
      <c r="CN321" s="181"/>
      <c r="CO321" s="181"/>
      <c r="CP321" s="181"/>
      <c r="CQ321" s="181"/>
      <c r="CR321" s="181"/>
      <c r="CS321" s="181"/>
      <c r="CT321" s="181"/>
      <c r="CU321" s="181"/>
      <c r="CV321" s="181"/>
      <c r="CW321" s="181"/>
      <c r="CX321" s="181"/>
      <c r="CY321" s="181"/>
      <c r="CZ321" s="181"/>
      <c r="DA321" s="181"/>
      <c r="DB321" s="181"/>
      <c r="DC321" s="181"/>
      <c r="DD321" s="181"/>
      <c r="DE321" s="181"/>
      <c r="DF321" s="181"/>
      <c r="DG321" s="181"/>
      <c r="DH321" s="181"/>
      <c r="DI321" s="181"/>
      <c r="DJ321" s="181"/>
      <c r="DK321" s="181"/>
      <c r="DL321" s="181"/>
      <c r="DM321" s="181"/>
      <c r="DN321" s="181"/>
      <c r="DO321" s="181"/>
      <c r="DP321" s="181"/>
      <c r="DQ321" s="181"/>
      <c r="DR321" s="181"/>
      <c r="DS321" s="181"/>
      <c r="DT321" s="181"/>
      <c r="DU321" s="181"/>
    </row>
    <row r="322" spans="1:125" x14ac:dyDescent="0.3">
      <c r="D322" s="141" t="s">
        <v>459</v>
      </c>
      <c r="I322" s="55"/>
      <c r="K322" s="181"/>
      <c r="L322" s="181"/>
      <c r="M322" s="181"/>
      <c r="N322" s="181"/>
      <c r="O322" s="181"/>
      <c r="P322" s="181"/>
      <c r="Q322" s="181"/>
      <c r="R322" s="181"/>
      <c r="S322" s="181"/>
      <c r="T322" s="181"/>
      <c r="U322" s="181"/>
      <c r="V322" s="181"/>
      <c r="W322" s="181"/>
      <c r="X322" s="181"/>
      <c r="Y322" s="181"/>
      <c r="Z322" s="181"/>
      <c r="AA322" s="181"/>
      <c r="AB322" s="181"/>
      <c r="AC322" s="181"/>
      <c r="AD322" s="181"/>
      <c r="AE322" s="181"/>
      <c r="AF322" s="181"/>
      <c r="AG322" s="181"/>
      <c r="AH322" s="181"/>
      <c r="AI322" s="181"/>
      <c r="AJ322" s="181"/>
      <c r="AK322" s="181"/>
      <c r="AL322" s="181"/>
      <c r="AM322" s="181"/>
      <c r="AN322" s="181"/>
      <c r="AO322" s="181"/>
      <c r="AP322" s="181"/>
      <c r="AQ322" s="181"/>
      <c r="AR322" s="181"/>
      <c r="AS322" s="181"/>
      <c r="AT322" s="181"/>
      <c r="AU322" s="181"/>
      <c r="AV322" s="181"/>
      <c r="AW322" s="181"/>
      <c r="AX322" s="181"/>
      <c r="AZ322" s="181"/>
      <c r="BA322" s="181"/>
      <c r="BB322" s="181"/>
      <c r="BC322" s="181"/>
      <c r="BD322" s="181"/>
      <c r="BE322" s="181"/>
      <c r="BF322" s="181"/>
      <c r="BG322" s="181"/>
      <c r="BH322" s="181"/>
      <c r="BI322" s="181"/>
      <c r="BJ322" s="181"/>
      <c r="BK322" s="181"/>
      <c r="BL322" s="181"/>
      <c r="BM322" s="181"/>
      <c r="BN322" s="181"/>
      <c r="BO322" s="181"/>
      <c r="BP322" s="181"/>
      <c r="BQ322" s="181"/>
      <c r="BR322" s="181"/>
      <c r="BS322" s="181"/>
      <c r="BT322" s="181"/>
      <c r="BU322" s="181"/>
      <c r="BV322" s="181"/>
      <c r="BW322" s="181"/>
      <c r="BX322" s="181"/>
      <c r="BY322" s="181"/>
      <c r="BZ322" s="181"/>
      <c r="CA322" s="181"/>
      <c r="CB322" s="181"/>
      <c r="CC322" s="181"/>
      <c r="CD322" s="181"/>
      <c r="CE322" s="181"/>
      <c r="CF322" s="181"/>
      <c r="CG322" s="181"/>
      <c r="CH322" s="181"/>
      <c r="CI322" s="181"/>
      <c r="CJ322" s="181"/>
      <c r="CK322" s="181"/>
      <c r="CL322" s="181"/>
      <c r="CM322" s="181"/>
      <c r="CN322" s="181"/>
      <c r="CO322" s="181"/>
      <c r="CP322" s="181"/>
      <c r="CQ322" s="181"/>
      <c r="CR322" s="181"/>
      <c r="CS322" s="181"/>
      <c r="CT322" s="181"/>
      <c r="CU322" s="181"/>
      <c r="CV322" s="181"/>
      <c r="CW322" s="181"/>
      <c r="CX322" s="181"/>
      <c r="CY322" s="181"/>
      <c r="CZ322" s="181"/>
      <c r="DA322" s="181"/>
      <c r="DB322" s="181"/>
      <c r="DC322" s="181"/>
      <c r="DD322" s="181"/>
      <c r="DE322" s="181"/>
      <c r="DF322" s="181"/>
      <c r="DG322" s="181"/>
      <c r="DH322" s="181"/>
      <c r="DI322" s="181"/>
      <c r="DJ322" s="181"/>
      <c r="DK322" s="181"/>
      <c r="DL322" s="181"/>
      <c r="DM322" s="181"/>
      <c r="DN322" s="181"/>
      <c r="DO322" s="181"/>
      <c r="DP322" s="181"/>
      <c r="DQ322" s="181"/>
      <c r="DR322" s="181"/>
      <c r="DS322" s="181"/>
      <c r="DT322" s="181"/>
      <c r="DU322" s="181"/>
    </row>
    <row r="323" spans="1:125" x14ac:dyDescent="0.3">
      <c r="I323" s="55"/>
      <c r="K323" s="181"/>
      <c r="L323" s="181"/>
      <c r="M323" s="181"/>
      <c r="N323" s="181"/>
      <c r="O323" s="181"/>
      <c r="P323" s="181"/>
      <c r="Q323" s="181"/>
      <c r="R323" s="181"/>
      <c r="S323" s="181"/>
      <c r="T323" s="181"/>
      <c r="U323" s="181"/>
      <c r="V323" s="181"/>
      <c r="W323" s="181"/>
      <c r="X323" s="181"/>
      <c r="Y323" s="181"/>
      <c r="Z323" s="181"/>
      <c r="AA323" s="181"/>
      <c r="AB323" s="181"/>
      <c r="AC323" s="181"/>
      <c r="AD323" s="181"/>
      <c r="AE323" s="181"/>
      <c r="AF323" s="181"/>
      <c r="AG323" s="181"/>
      <c r="AH323" s="181"/>
      <c r="AI323" s="181"/>
      <c r="AJ323" s="181"/>
      <c r="AK323" s="181"/>
      <c r="AL323" s="181"/>
      <c r="AM323" s="181"/>
      <c r="AN323" s="181"/>
      <c r="AO323" s="181"/>
      <c r="AP323" s="181"/>
      <c r="AQ323" s="181"/>
      <c r="AR323" s="181"/>
      <c r="AS323" s="181"/>
      <c r="AT323" s="181"/>
      <c r="AU323" s="181"/>
      <c r="AV323" s="181"/>
      <c r="AW323" s="181"/>
      <c r="AX323" s="181"/>
      <c r="AZ323" s="181"/>
      <c r="BA323" s="181"/>
      <c r="BB323" s="181"/>
      <c r="BC323" s="181"/>
      <c r="BD323" s="181"/>
      <c r="BE323" s="181"/>
      <c r="BF323" s="181"/>
      <c r="BG323" s="181"/>
      <c r="BH323" s="181"/>
      <c r="BI323" s="181"/>
      <c r="BJ323" s="181"/>
      <c r="BK323" s="181"/>
      <c r="BL323" s="181"/>
      <c r="BM323" s="181"/>
      <c r="BN323" s="181"/>
      <c r="BO323" s="181"/>
      <c r="BP323" s="181"/>
      <c r="BQ323" s="181"/>
      <c r="BR323" s="181"/>
      <c r="BS323" s="181"/>
      <c r="BT323" s="181"/>
      <c r="BU323" s="181"/>
      <c r="BV323" s="181"/>
      <c r="BW323" s="181"/>
      <c r="BX323" s="181"/>
      <c r="BY323" s="181"/>
      <c r="BZ323" s="181"/>
      <c r="CA323" s="181"/>
      <c r="CB323" s="181"/>
      <c r="CC323" s="181"/>
      <c r="CD323" s="181"/>
      <c r="CE323" s="181"/>
      <c r="CF323" s="181"/>
      <c r="CG323" s="181"/>
      <c r="CH323" s="181"/>
      <c r="CI323" s="181"/>
      <c r="CJ323" s="181"/>
      <c r="CK323" s="181"/>
      <c r="CL323" s="181"/>
      <c r="CM323" s="181"/>
      <c r="CN323" s="181"/>
      <c r="CO323" s="181"/>
      <c r="CP323" s="181"/>
      <c r="CQ323" s="181"/>
      <c r="CR323" s="181"/>
      <c r="CS323" s="181"/>
      <c r="CT323" s="181"/>
      <c r="CU323" s="181"/>
      <c r="CV323" s="181"/>
      <c r="CW323" s="181"/>
      <c r="CX323" s="181"/>
      <c r="CY323" s="181"/>
      <c r="CZ323" s="181"/>
      <c r="DA323" s="181"/>
      <c r="DB323" s="181"/>
      <c r="DC323" s="181"/>
      <c r="DD323" s="181"/>
      <c r="DE323" s="181"/>
      <c r="DF323" s="181"/>
      <c r="DG323" s="181"/>
      <c r="DH323" s="181"/>
      <c r="DI323" s="181"/>
      <c r="DJ323" s="181"/>
      <c r="DK323" s="181"/>
      <c r="DL323" s="181"/>
      <c r="DM323" s="181"/>
      <c r="DN323" s="181"/>
      <c r="DO323" s="181"/>
      <c r="DP323" s="181"/>
      <c r="DQ323" s="181"/>
      <c r="DR323" s="181"/>
      <c r="DS323" s="181"/>
      <c r="DT323" s="181"/>
      <c r="DU323" s="181"/>
    </row>
    <row r="324" spans="1:125" x14ac:dyDescent="0.3">
      <c r="D324" s="141" t="s">
        <v>460</v>
      </c>
      <c r="I324" s="55"/>
      <c r="K324" s="181"/>
      <c r="L324" s="181"/>
      <c r="M324" s="181"/>
      <c r="N324" s="181"/>
      <c r="O324" s="181"/>
      <c r="P324" s="181"/>
      <c r="Q324" s="181"/>
      <c r="R324" s="181"/>
      <c r="S324" s="181"/>
      <c r="T324" s="181"/>
      <c r="U324" s="181"/>
      <c r="V324" s="181"/>
      <c r="W324" s="181"/>
      <c r="X324" s="181"/>
      <c r="Y324" s="181"/>
      <c r="Z324" s="181"/>
      <c r="AA324" s="181"/>
      <c r="AB324" s="181"/>
      <c r="AC324" s="181"/>
      <c r="AD324" s="181"/>
      <c r="AE324" s="181"/>
      <c r="AF324" s="181"/>
      <c r="AG324" s="181"/>
      <c r="AH324" s="181"/>
      <c r="AI324" s="181"/>
      <c r="AJ324" s="181"/>
      <c r="AK324" s="181"/>
      <c r="AL324" s="181"/>
      <c r="AM324" s="181"/>
      <c r="AN324" s="181"/>
      <c r="AO324" s="181"/>
      <c r="AP324" s="181"/>
      <c r="AQ324" s="181"/>
      <c r="AR324" s="181"/>
      <c r="AS324" s="181"/>
      <c r="AT324" s="181"/>
      <c r="AU324" s="181"/>
      <c r="AV324" s="181"/>
      <c r="AW324" s="181"/>
      <c r="AX324" s="181"/>
      <c r="AZ324" s="181"/>
      <c r="BA324" s="181"/>
      <c r="BB324" s="181"/>
      <c r="BC324" s="181"/>
      <c r="BD324" s="181"/>
      <c r="BE324" s="181"/>
      <c r="BF324" s="181"/>
      <c r="BG324" s="181"/>
      <c r="BH324" s="181"/>
      <c r="BI324" s="181"/>
      <c r="BJ324" s="181"/>
      <c r="BK324" s="181"/>
      <c r="BL324" s="181"/>
      <c r="BM324" s="181"/>
      <c r="BN324" s="181"/>
      <c r="BO324" s="181"/>
      <c r="BP324" s="181"/>
      <c r="BQ324" s="181"/>
      <c r="BR324" s="181"/>
      <c r="BS324" s="181"/>
      <c r="BT324" s="181"/>
      <c r="BU324" s="181"/>
      <c r="BV324" s="181"/>
      <c r="BW324" s="181"/>
      <c r="BX324" s="181"/>
      <c r="BY324" s="181"/>
      <c r="BZ324" s="181"/>
      <c r="CA324" s="181"/>
      <c r="CB324" s="181"/>
      <c r="CC324" s="181"/>
      <c r="CD324" s="181"/>
      <c r="CE324" s="181"/>
      <c r="CF324" s="181"/>
      <c r="CG324" s="181"/>
      <c r="CH324" s="181"/>
      <c r="CI324" s="181"/>
      <c r="CJ324" s="181"/>
      <c r="CK324" s="181"/>
      <c r="CL324" s="181"/>
      <c r="CM324" s="181"/>
      <c r="CN324" s="181"/>
      <c r="CO324" s="181"/>
      <c r="CP324" s="181"/>
      <c r="CQ324" s="181"/>
      <c r="CR324" s="181"/>
      <c r="CS324" s="181"/>
      <c r="CT324" s="181"/>
      <c r="CU324" s="181"/>
      <c r="CV324" s="181"/>
      <c r="CW324" s="181"/>
      <c r="CX324" s="181"/>
      <c r="CY324" s="181"/>
      <c r="CZ324" s="181"/>
      <c r="DA324" s="181"/>
      <c r="DB324" s="181"/>
      <c r="DC324" s="181"/>
      <c r="DD324" s="181"/>
      <c r="DE324" s="181"/>
      <c r="DF324" s="181"/>
      <c r="DG324" s="181"/>
      <c r="DH324" s="181"/>
      <c r="DI324" s="181"/>
      <c r="DJ324" s="181"/>
      <c r="DK324" s="181"/>
      <c r="DL324" s="181"/>
      <c r="DM324" s="181"/>
      <c r="DN324" s="181"/>
      <c r="DO324" s="181"/>
      <c r="DP324" s="181"/>
      <c r="DQ324" s="181"/>
      <c r="DR324" s="181"/>
      <c r="DS324" s="181"/>
      <c r="DT324" s="181"/>
      <c r="DU324" s="181"/>
    </row>
    <row r="325" spans="1:125" x14ac:dyDescent="0.3">
      <c r="D325" s="141" t="s">
        <v>299</v>
      </c>
      <c r="I325" s="55"/>
      <c r="K325" s="181">
        <f>J328</f>
        <v>0</v>
      </c>
      <c r="L325" s="181">
        <f t="shared" ref="L325:BW325" ca="1" si="428">K328</f>
        <v>0</v>
      </c>
      <c r="M325" s="181">
        <f t="shared" ca="1" si="428"/>
        <v>0</v>
      </c>
      <c r="N325" s="181">
        <f t="shared" ca="1" si="428"/>
        <v>0</v>
      </c>
      <c r="O325" s="181">
        <f t="shared" ca="1" si="428"/>
        <v>0</v>
      </c>
      <c r="P325" s="181">
        <f t="shared" ca="1" si="428"/>
        <v>0</v>
      </c>
      <c r="Q325" s="181">
        <f t="shared" ca="1" si="428"/>
        <v>0</v>
      </c>
      <c r="R325" s="181">
        <f t="shared" ca="1" si="428"/>
        <v>0</v>
      </c>
      <c r="S325" s="181">
        <f t="shared" ca="1" si="428"/>
        <v>0</v>
      </c>
      <c r="T325" s="181">
        <f t="shared" ca="1" si="428"/>
        <v>0</v>
      </c>
      <c r="U325" s="181">
        <f t="shared" ca="1" si="428"/>
        <v>0</v>
      </c>
      <c r="V325" s="181">
        <f t="shared" ca="1" si="428"/>
        <v>0</v>
      </c>
      <c r="W325" s="181">
        <f t="shared" ca="1" si="428"/>
        <v>0</v>
      </c>
      <c r="X325" s="181">
        <f t="shared" ca="1" si="428"/>
        <v>0</v>
      </c>
      <c r="Y325" s="181">
        <f t="shared" ca="1" si="428"/>
        <v>0</v>
      </c>
      <c r="Z325" s="181">
        <f t="shared" ca="1" si="428"/>
        <v>0</v>
      </c>
      <c r="AA325" s="181">
        <f t="shared" ca="1" si="428"/>
        <v>0</v>
      </c>
      <c r="AB325" s="181">
        <f t="shared" ca="1" si="428"/>
        <v>0</v>
      </c>
      <c r="AC325" s="181">
        <f t="shared" ca="1" si="428"/>
        <v>0</v>
      </c>
      <c r="AD325" s="181">
        <f t="shared" ca="1" si="428"/>
        <v>0</v>
      </c>
      <c r="AE325" s="181">
        <f t="shared" ca="1" si="428"/>
        <v>0</v>
      </c>
      <c r="AF325" s="181">
        <f t="shared" ca="1" si="428"/>
        <v>0</v>
      </c>
      <c r="AG325" s="181">
        <f t="shared" ca="1" si="428"/>
        <v>0</v>
      </c>
      <c r="AH325" s="181">
        <f t="shared" ca="1" si="428"/>
        <v>0</v>
      </c>
      <c r="AI325" s="181">
        <f t="shared" ca="1" si="428"/>
        <v>0</v>
      </c>
      <c r="AJ325" s="181">
        <f t="shared" ca="1" si="428"/>
        <v>0</v>
      </c>
      <c r="AK325" s="181">
        <f t="shared" ca="1" si="428"/>
        <v>0</v>
      </c>
      <c r="AL325" s="181">
        <f t="shared" ca="1" si="428"/>
        <v>0</v>
      </c>
      <c r="AM325" s="181">
        <f t="shared" ca="1" si="428"/>
        <v>0</v>
      </c>
      <c r="AN325" s="181">
        <f t="shared" ca="1" si="428"/>
        <v>0</v>
      </c>
      <c r="AO325" s="181">
        <f t="shared" ca="1" si="428"/>
        <v>0</v>
      </c>
      <c r="AP325" s="181">
        <f t="shared" ca="1" si="428"/>
        <v>0</v>
      </c>
      <c r="AQ325" s="181">
        <f t="shared" ca="1" si="428"/>
        <v>0</v>
      </c>
      <c r="AR325" s="181">
        <f t="shared" ca="1" si="428"/>
        <v>0</v>
      </c>
      <c r="AS325" s="181">
        <f t="shared" ca="1" si="428"/>
        <v>0</v>
      </c>
      <c r="AT325" s="181">
        <f t="shared" ca="1" si="428"/>
        <v>0</v>
      </c>
      <c r="AU325" s="181">
        <f t="shared" ca="1" si="428"/>
        <v>0</v>
      </c>
      <c r="AV325" s="181">
        <f t="shared" ca="1" si="428"/>
        <v>0</v>
      </c>
      <c r="AW325" s="181">
        <f t="shared" ca="1" si="428"/>
        <v>0</v>
      </c>
      <c r="AX325" s="181">
        <f t="shared" ca="1" si="428"/>
        <v>0</v>
      </c>
      <c r="AY325" s="198">
        <f t="shared" ca="1" si="428"/>
        <v>0</v>
      </c>
      <c r="AZ325" s="181">
        <f t="shared" ca="1" si="428"/>
        <v>0</v>
      </c>
      <c r="BA325" s="181">
        <f t="shared" ca="1" si="428"/>
        <v>0</v>
      </c>
      <c r="BB325" s="181">
        <f t="shared" ca="1" si="428"/>
        <v>0</v>
      </c>
      <c r="BC325" s="181">
        <f t="shared" ca="1" si="428"/>
        <v>0</v>
      </c>
      <c r="BD325" s="181">
        <f t="shared" ca="1" si="428"/>
        <v>0</v>
      </c>
      <c r="BE325" s="181">
        <f t="shared" ca="1" si="428"/>
        <v>0</v>
      </c>
      <c r="BF325" s="181">
        <f t="shared" ca="1" si="428"/>
        <v>0</v>
      </c>
      <c r="BG325" s="181">
        <f t="shared" ca="1" si="428"/>
        <v>0</v>
      </c>
      <c r="BH325" s="181">
        <f t="shared" ca="1" si="428"/>
        <v>0</v>
      </c>
      <c r="BI325" s="181">
        <f t="shared" ca="1" si="428"/>
        <v>0</v>
      </c>
      <c r="BJ325" s="181">
        <f t="shared" ca="1" si="428"/>
        <v>0</v>
      </c>
      <c r="BK325" s="181">
        <f t="shared" ca="1" si="428"/>
        <v>0</v>
      </c>
      <c r="BL325" s="181">
        <f t="shared" ca="1" si="428"/>
        <v>0</v>
      </c>
      <c r="BM325" s="181">
        <f t="shared" ca="1" si="428"/>
        <v>0</v>
      </c>
      <c r="BN325" s="181">
        <f t="shared" ca="1" si="428"/>
        <v>0</v>
      </c>
      <c r="BO325" s="181">
        <f t="shared" ca="1" si="428"/>
        <v>0</v>
      </c>
      <c r="BP325" s="181">
        <f t="shared" ca="1" si="428"/>
        <v>0</v>
      </c>
      <c r="BQ325" s="181">
        <f t="shared" ca="1" si="428"/>
        <v>0</v>
      </c>
      <c r="BR325" s="181">
        <f t="shared" ca="1" si="428"/>
        <v>0</v>
      </c>
      <c r="BS325" s="181">
        <f t="shared" ca="1" si="428"/>
        <v>0</v>
      </c>
      <c r="BT325" s="181">
        <f t="shared" ca="1" si="428"/>
        <v>0</v>
      </c>
      <c r="BU325" s="181">
        <f t="shared" ca="1" si="428"/>
        <v>0</v>
      </c>
      <c r="BV325" s="181">
        <f t="shared" ca="1" si="428"/>
        <v>0</v>
      </c>
      <c r="BW325" s="181">
        <f t="shared" ca="1" si="428"/>
        <v>0</v>
      </c>
      <c r="BX325" s="181">
        <f t="shared" ref="BX325:DU325" ca="1" si="429">BW328</f>
        <v>0</v>
      </c>
      <c r="BY325" s="181">
        <f t="shared" ca="1" si="429"/>
        <v>0</v>
      </c>
      <c r="BZ325" s="181">
        <f t="shared" ca="1" si="429"/>
        <v>0</v>
      </c>
      <c r="CA325" s="181">
        <f t="shared" ca="1" si="429"/>
        <v>0</v>
      </c>
      <c r="CB325" s="181">
        <f t="shared" ca="1" si="429"/>
        <v>0</v>
      </c>
      <c r="CC325" s="181">
        <f t="shared" ca="1" si="429"/>
        <v>0</v>
      </c>
      <c r="CD325" s="181">
        <f t="shared" ca="1" si="429"/>
        <v>0</v>
      </c>
      <c r="CE325" s="181">
        <f t="shared" ca="1" si="429"/>
        <v>0</v>
      </c>
      <c r="CF325" s="181">
        <f t="shared" ca="1" si="429"/>
        <v>0</v>
      </c>
      <c r="CG325" s="181">
        <f t="shared" ca="1" si="429"/>
        <v>0</v>
      </c>
      <c r="CH325" s="181">
        <f t="shared" ca="1" si="429"/>
        <v>0</v>
      </c>
      <c r="CI325" s="181">
        <f t="shared" ca="1" si="429"/>
        <v>0</v>
      </c>
      <c r="CJ325" s="181">
        <f t="shared" ca="1" si="429"/>
        <v>0</v>
      </c>
      <c r="CK325" s="181">
        <f t="shared" ca="1" si="429"/>
        <v>0</v>
      </c>
      <c r="CL325" s="181">
        <f t="shared" ca="1" si="429"/>
        <v>0</v>
      </c>
      <c r="CM325" s="181">
        <f t="shared" ca="1" si="429"/>
        <v>0</v>
      </c>
      <c r="CN325" s="181">
        <f t="shared" ca="1" si="429"/>
        <v>0</v>
      </c>
      <c r="CO325" s="181">
        <f t="shared" ca="1" si="429"/>
        <v>0</v>
      </c>
      <c r="CP325" s="181">
        <f t="shared" ca="1" si="429"/>
        <v>0</v>
      </c>
      <c r="CQ325" s="181">
        <f t="shared" ca="1" si="429"/>
        <v>0</v>
      </c>
      <c r="CR325" s="181">
        <f t="shared" ca="1" si="429"/>
        <v>0</v>
      </c>
      <c r="CS325" s="181">
        <f t="shared" ca="1" si="429"/>
        <v>0</v>
      </c>
      <c r="CT325" s="181">
        <f t="shared" ca="1" si="429"/>
        <v>0</v>
      </c>
      <c r="CU325" s="181">
        <f t="shared" ca="1" si="429"/>
        <v>0</v>
      </c>
      <c r="CV325" s="181">
        <f t="shared" ca="1" si="429"/>
        <v>0</v>
      </c>
      <c r="CW325" s="181">
        <f t="shared" ca="1" si="429"/>
        <v>0</v>
      </c>
      <c r="CX325" s="181">
        <f t="shared" ca="1" si="429"/>
        <v>0</v>
      </c>
      <c r="CY325" s="181">
        <f t="shared" ca="1" si="429"/>
        <v>0</v>
      </c>
      <c r="CZ325" s="181">
        <f t="shared" ca="1" si="429"/>
        <v>0</v>
      </c>
      <c r="DA325" s="181">
        <f t="shared" ca="1" si="429"/>
        <v>0</v>
      </c>
      <c r="DB325" s="181">
        <f t="shared" ca="1" si="429"/>
        <v>0</v>
      </c>
      <c r="DC325" s="181">
        <f t="shared" ca="1" si="429"/>
        <v>0</v>
      </c>
      <c r="DD325" s="181">
        <f t="shared" ca="1" si="429"/>
        <v>0</v>
      </c>
      <c r="DE325" s="181">
        <f t="shared" ca="1" si="429"/>
        <v>0</v>
      </c>
      <c r="DF325" s="181">
        <f t="shared" ca="1" si="429"/>
        <v>0</v>
      </c>
      <c r="DG325" s="181">
        <f t="shared" ca="1" si="429"/>
        <v>0</v>
      </c>
      <c r="DH325" s="181">
        <f t="shared" ca="1" si="429"/>
        <v>0</v>
      </c>
      <c r="DI325" s="181">
        <f t="shared" ca="1" si="429"/>
        <v>0</v>
      </c>
      <c r="DJ325" s="181">
        <f t="shared" ca="1" si="429"/>
        <v>0</v>
      </c>
      <c r="DK325" s="181">
        <f t="shared" ca="1" si="429"/>
        <v>0</v>
      </c>
      <c r="DL325" s="181">
        <f t="shared" ca="1" si="429"/>
        <v>0</v>
      </c>
      <c r="DM325" s="181">
        <f t="shared" ca="1" si="429"/>
        <v>0</v>
      </c>
      <c r="DN325" s="181">
        <f t="shared" ca="1" si="429"/>
        <v>0</v>
      </c>
      <c r="DO325" s="181">
        <f t="shared" ca="1" si="429"/>
        <v>0</v>
      </c>
      <c r="DP325" s="181">
        <f t="shared" ca="1" si="429"/>
        <v>0</v>
      </c>
      <c r="DQ325" s="181">
        <f t="shared" ca="1" si="429"/>
        <v>0</v>
      </c>
      <c r="DR325" s="181">
        <f t="shared" ca="1" si="429"/>
        <v>0</v>
      </c>
      <c r="DS325" s="181">
        <f t="shared" ca="1" si="429"/>
        <v>0</v>
      </c>
      <c r="DT325" s="181">
        <f t="shared" ca="1" si="429"/>
        <v>0</v>
      </c>
      <c r="DU325" s="181">
        <f t="shared" ca="1" si="429"/>
        <v>0</v>
      </c>
    </row>
    <row r="326" spans="1:125" x14ac:dyDescent="0.3">
      <c r="D326" s="141" t="s">
        <v>461</v>
      </c>
      <c r="I326" s="55"/>
      <c r="K326" s="181">
        <f ca="1">K390</f>
        <v>0</v>
      </c>
      <c r="L326" s="181">
        <f t="shared" ref="L326:BW326" ca="1" si="430">L390</f>
        <v>0</v>
      </c>
      <c r="M326" s="181">
        <f t="shared" ca="1" si="430"/>
        <v>0</v>
      </c>
      <c r="N326" s="181">
        <f t="shared" ca="1" si="430"/>
        <v>0</v>
      </c>
      <c r="O326" s="181">
        <f t="shared" ca="1" si="430"/>
        <v>0</v>
      </c>
      <c r="P326" s="181">
        <f t="shared" ca="1" si="430"/>
        <v>0</v>
      </c>
      <c r="Q326" s="181">
        <f t="shared" ca="1" si="430"/>
        <v>0</v>
      </c>
      <c r="R326" s="181">
        <f t="shared" ca="1" si="430"/>
        <v>0</v>
      </c>
      <c r="S326" s="181">
        <f t="shared" ca="1" si="430"/>
        <v>0</v>
      </c>
      <c r="T326" s="181">
        <f t="shared" ca="1" si="430"/>
        <v>0</v>
      </c>
      <c r="U326" s="181">
        <f t="shared" ca="1" si="430"/>
        <v>0</v>
      </c>
      <c r="V326" s="181">
        <f t="shared" ca="1" si="430"/>
        <v>0</v>
      </c>
      <c r="W326" s="181">
        <f t="shared" ca="1" si="430"/>
        <v>0</v>
      </c>
      <c r="X326" s="181">
        <f t="shared" ca="1" si="430"/>
        <v>0</v>
      </c>
      <c r="Y326" s="181">
        <f t="shared" ca="1" si="430"/>
        <v>0</v>
      </c>
      <c r="Z326" s="181">
        <f t="shared" ca="1" si="430"/>
        <v>0</v>
      </c>
      <c r="AA326" s="181">
        <f t="shared" ca="1" si="430"/>
        <v>0</v>
      </c>
      <c r="AB326" s="181">
        <f t="shared" ca="1" si="430"/>
        <v>0</v>
      </c>
      <c r="AC326" s="181">
        <f t="shared" ca="1" si="430"/>
        <v>0</v>
      </c>
      <c r="AD326" s="181">
        <f t="shared" ca="1" si="430"/>
        <v>0</v>
      </c>
      <c r="AE326" s="181">
        <f t="shared" ca="1" si="430"/>
        <v>0</v>
      </c>
      <c r="AF326" s="181">
        <f t="shared" ca="1" si="430"/>
        <v>0</v>
      </c>
      <c r="AG326" s="181">
        <f t="shared" ca="1" si="430"/>
        <v>0</v>
      </c>
      <c r="AH326" s="181">
        <f t="shared" ca="1" si="430"/>
        <v>0</v>
      </c>
      <c r="AI326" s="181">
        <f t="shared" ca="1" si="430"/>
        <v>0</v>
      </c>
      <c r="AJ326" s="181">
        <f t="shared" ca="1" si="430"/>
        <v>0</v>
      </c>
      <c r="AK326" s="181">
        <f t="shared" ca="1" si="430"/>
        <v>0</v>
      </c>
      <c r="AL326" s="181">
        <f t="shared" ca="1" si="430"/>
        <v>0</v>
      </c>
      <c r="AM326" s="181">
        <f t="shared" ca="1" si="430"/>
        <v>0</v>
      </c>
      <c r="AN326" s="181">
        <f t="shared" ca="1" si="430"/>
        <v>0</v>
      </c>
      <c r="AO326" s="181">
        <f t="shared" ca="1" si="430"/>
        <v>0</v>
      </c>
      <c r="AP326" s="181">
        <f t="shared" ca="1" si="430"/>
        <v>0</v>
      </c>
      <c r="AQ326" s="181">
        <f t="shared" ca="1" si="430"/>
        <v>0</v>
      </c>
      <c r="AR326" s="181">
        <f t="shared" ca="1" si="430"/>
        <v>0</v>
      </c>
      <c r="AS326" s="181">
        <f t="shared" ca="1" si="430"/>
        <v>0</v>
      </c>
      <c r="AT326" s="181">
        <f t="shared" ca="1" si="430"/>
        <v>0</v>
      </c>
      <c r="AU326" s="181">
        <f t="shared" ca="1" si="430"/>
        <v>0</v>
      </c>
      <c r="AV326" s="181">
        <f t="shared" ca="1" si="430"/>
        <v>0</v>
      </c>
      <c r="AW326" s="181">
        <f t="shared" ca="1" si="430"/>
        <v>0</v>
      </c>
      <c r="AX326" s="181">
        <f t="shared" ca="1" si="430"/>
        <v>0</v>
      </c>
      <c r="AY326" s="198">
        <f t="shared" ca="1" si="430"/>
        <v>0</v>
      </c>
      <c r="AZ326" s="181">
        <f t="shared" ca="1" si="430"/>
        <v>0</v>
      </c>
      <c r="BA326" s="181">
        <f t="shared" ca="1" si="430"/>
        <v>0</v>
      </c>
      <c r="BB326" s="181">
        <f t="shared" ca="1" si="430"/>
        <v>0</v>
      </c>
      <c r="BC326" s="181">
        <f t="shared" ca="1" si="430"/>
        <v>0</v>
      </c>
      <c r="BD326" s="181">
        <f t="shared" ca="1" si="430"/>
        <v>0</v>
      </c>
      <c r="BE326" s="181">
        <f t="shared" ca="1" si="430"/>
        <v>0</v>
      </c>
      <c r="BF326" s="181">
        <f t="shared" ca="1" si="430"/>
        <v>0</v>
      </c>
      <c r="BG326" s="181">
        <f t="shared" ca="1" si="430"/>
        <v>0</v>
      </c>
      <c r="BH326" s="181">
        <f t="shared" ca="1" si="430"/>
        <v>0</v>
      </c>
      <c r="BI326" s="181">
        <f t="shared" ca="1" si="430"/>
        <v>0</v>
      </c>
      <c r="BJ326" s="181">
        <f t="shared" ca="1" si="430"/>
        <v>0</v>
      </c>
      <c r="BK326" s="181">
        <f t="shared" ca="1" si="430"/>
        <v>0</v>
      </c>
      <c r="BL326" s="181">
        <f t="shared" ca="1" si="430"/>
        <v>0</v>
      </c>
      <c r="BM326" s="181">
        <f t="shared" ca="1" si="430"/>
        <v>0</v>
      </c>
      <c r="BN326" s="181">
        <f t="shared" ca="1" si="430"/>
        <v>0</v>
      </c>
      <c r="BO326" s="181">
        <f t="shared" ca="1" si="430"/>
        <v>0</v>
      </c>
      <c r="BP326" s="181">
        <f t="shared" ca="1" si="430"/>
        <v>0</v>
      </c>
      <c r="BQ326" s="181">
        <f t="shared" ca="1" si="430"/>
        <v>0</v>
      </c>
      <c r="BR326" s="181">
        <f t="shared" ca="1" si="430"/>
        <v>0</v>
      </c>
      <c r="BS326" s="181">
        <f t="shared" ca="1" si="430"/>
        <v>0</v>
      </c>
      <c r="BT326" s="181">
        <f t="shared" ca="1" si="430"/>
        <v>0</v>
      </c>
      <c r="BU326" s="181">
        <f t="shared" ca="1" si="430"/>
        <v>0</v>
      </c>
      <c r="BV326" s="181">
        <f t="shared" ca="1" si="430"/>
        <v>0</v>
      </c>
      <c r="BW326" s="181">
        <f t="shared" ca="1" si="430"/>
        <v>0</v>
      </c>
      <c r="BX326" s="181">
        <f t="shared" ref="BX326:DU326" ca="1" si="431">BX390</f>
        <v>0</v>
      </c>
      <c r="BY326" s="181">
        <f t="shared" ca="1" si="431"/>
        <v>0</v>
      </c>
      <c r="BZ326" s="181">
        <f t="shared" ca="1" si="431"/>
        <v>0</v>
      </c>
      <c r="CA326" s="181">
        <f t="shared" ca="1" si="431"/>
        <v>0</v>
      </c>
      <c r="CB326" s="181">
        <f t="shared" ca="1" si="431"/>
        <v>0</v>
      </c>
      <c r="CC326" s="181">
        <f t="shared" ca="1" si="431"/>
        <v>0</v>
      </c>
      <c r="CD326" s="181">
        <f t="shared" ca="1" si="431"/>
        <v>0</v>
      </c>
      <c r="CE326" s="181">
        <f t="shared" ca="1" si="431"/>
        <v>0</v>
      </c>
      <c r="CF326" s="181">
        <f t="shared" ca="1" si="431"/>
        <v>0</v>
      </c>
      <c r="CG326" s="181">
        <f t="shared" ca="1" si="431"/>
        <v>0</v>
      </c>
      <c r="CH326" s="181">
        <f t="shared" ca="1" si="431"/>
        <v>0</v>
      </c>
      <c r="CI326" s="181">
        <f t="shared" ca="1" si="431"/>
        <v>0</v>
      </c>
      <c r="CJ326" s="181">
        <f t="shared" ca="1" si="431"/>
        <v>0</v>
      </c>
      <c r="CK326" s="181">
        <f t="shared" ca="1" si="431"/>
        <v>0</v>
      </c>
      <c r="CL326" s="181">
        <f t="shared" ca="1" si="431"/>
        <v>0</v>
      </c>
      <c r="CM326" s="181">
        <f t="shared" ca="1" si="431"/>
        <v>0</v>
      </c>
      <c r="CN326" s="181">
        <f t="shared" ca="1" si="431"/>
        <v>0</v>
      </c>
      <c r="CO326" s="181">
        <f t="shared" ca="1" si="431"/>
        <v>0</v>
      </c>
      <c r="CP326" s="181">
        <f t="shared" ca="1" si="431"/>
        <v>0</v>
      </c>
      <c r="CQ326" s="181">
        <f t="shared" ca="1" si="431"/>
        <v>0</v>
      </c>
      <c r="CR326" s="181">
        <f t="shared" ca="1" si="431"/>
        <v>0</v>
      </c>
      <c r="CS326" s="181">
        <f t="shared" ca="1" si="431"/>
        <v>0</v>
      </c>
      <c r="CT326" s="181">
        <f t="shared" ca="1" si="431"/>
        <v>0</v>
      </c>
      <c r="CU326" s="181">
        <f t="shared" ca="1" si="431"/>
        <v>0</v>
      </c>
      <c r="CV326" s="181">
        <f t="shared" ca="1" si="431"/>
        <v>0</v>
      </c>
      <c r="CW326" s="181">
        <f t="shared" ca="1" si="431"/>
        <v>0</v>
      </c>
      <c r="CX326" s="181">
        <f t="shared" ca="1" si="431"/>
        <v>0</v>
      </c>
      <c r="CY326" s="181">
        <f t="shared" ca="1" si="431"/>
        <v>0</v>
      </c>
      <c r="CZ326" s="181">
        <f t="shared" ca="1" si="431"/>
        <v>0</v>
      </c>
      <c r="DA326" s="181">
        <f t="shared" ca="1" si="431"/>
        <v>0</v>
      </c>
      <c r="DB326" s="181">
        <f t="shared" ca="1" si="431"/>
        <v>0</v>
      </c>
      <c r="DC326" s="181">
        <f t="shared" ca="1" si="431"/>
        <v>0</v>
      </c>
      <c r="DD326" s="181">
        <f t="shared" ca="1" si="431"/>
        <v>0</v>
      </c>
      <c r="DE326" s="181">
        <f t="shared" ca="1" si="431"/>
        <v>0</v>
      </c>
      <c r="DF326" s="181">
        <f t="shared" ca="1" si="431"/>
        <v>0</v>
      </c>
      <c r="DG326" s="181">
        <f t="shared" ca="1" si="431"/>
        <v>0</v>
      </c>
      <c r="DH326" s="181">
        <f t="shared" ca="1" si="431"/>
        <v>0</v>
      </c>
      <c r="DI326" s="181">
        <f t="shared" ca="1" si="431"/>
        <v>0</v>
      </c>
      <c r="DJ326" s="181">
        <f t="shared" ca="1" si="431"/>
        <v>0</v>
      </c>
      <c r="DK326" s="181">
        <f t="shared" ca="1" si="431"/>
        <v>0</v>
      </c>
      <c r="DL326" s="181">
        <f t="shared" ca="1" si="431"/>
        <v>0</v>
      </c>
      <c r="DM326" s="181">
        <f t="shared" ca="1" si="431"/>
        <v>0</v>
      </c>
      <c r="DN326" s="181">
        <f t="shared" ca="1" si="431"/>
        <v>0</v>
      </c>
      <c r="DO326" s="181">
        <f t="shared" ca="1" si="431"/>
        <v>0</v>
      </c>
      <c r="DP326" s="181">
        <f t="shared" ca="1" si="431"/>
        <v>0</v>
      </c>
      <c r="DQ326" s="181">
        <f t="shared" ca="1" si="431"/>
        <v>0</v>
      </c>
      <c r="DR326" s="181">
        <f t="shared" ca="1" si="431"/>
        <v>0</v>
      </c>
      <c r="DS326" s="181">
        <f t="shared" ca="1" si="431"/>
        <v>0</v>
      </c>
      <c r="DT326" s="181">
        <f t="shared" ca="1" si="431"/>
        <v>0</v>
      </c>
      <c r="DU326" s="181">
        <f t="shared" ca="1" si="431"/>
        <v>0</v>
      </c>
    </row>
    <row r="327" spans="1:125" x14ac:dyDescent="0.3">
      <c r="D327" s="141" t="s">
        <v>462</v>
      </c>
      <c r="I327" s="55"/>
      <c r="K327" s="181">
        <f t="shared" ref="K327:AP327" ca="1" si="432">K325*NOT(K419)</f>
        <v>0</v>
      </c>
      <c r="L327" s="181">
        <f t="shared" ca="1" si="432"/>
        <v>0</v>
      </c>
      <c r="M327" s="181">
        <f t="shared" ca="1" si="432"/>
        <v>0</v>
      </c>
      <c r="N327" s="181">
        <f t="shared" ca="1" si="432"/>
        <v>0</v>
      </c>
      <c r="O327" s="181">
        <f t="shared" ca="1" si="432"/>
        <v>0</v>
      </c>
      <c r="P327" s="181">
        <f t="shared" ca="1" si="432"/>
        <v>0</v>
      </c>
      <c r="Q327" s="181">
        <f t="shared" ca="1" si="432"/>
        <v>0</v>
      </c>
      <c r="R327" s="181">
        <f t="shared" ca="1" si="432"/>
        <v>0</v>
      </c>
      <c r="S327" s="181">
        <f t="shared" ca="1" si="432"/>
        <v>0</v>
      </c>
      <c r="T327" s="181">
        <f t="shared" ca="1" si="432"/>
        <v>0</v>
      </c>
      <c r="U327" s="181">
        <f t="shared" ca="1" si="432"/>
        <v>0</v>
      </c>
      <c r="V327" s="181">
        <f t="shared" ca="1" si="432"/>
        <v>0</v>
      </c>
      <c r="W327" s="181">
        <f t="shared" ca="1" si="432"/>
        <v>0</v>
      </c>
      <c r="X327" s="181">
        <f t="shared" ca="1" si="432"/>
        <v>0</v>
      </c>
      <c r="Y327" s="181">
        <f t="shared" ca="1" si="432"/>
        <v>0</v>
      </c>
      <c r="Z327" s="181">
        <f t="shared" ca="1" si="432"/>
        <v>0</v>
      </c>
      <c r="AA327" s="181">
        <f t="shared" ca="1" si="432"/>
        <v>0</v>
      </c>
      <c r="AB327" s="181">
        <f t="shared" ca="1" si="432"/>
        <v>0</v>
      </c>
      <c r="AC327" s="181">
        <f t="shared" ca="1" si="432"/>
        <v>0</v>
      </c>
      <c r="AD327" s="181">
        <f t="shared" ca="1" si="432"/>
        <v>0</v>
      </c>
      <c r="AE327" s="181">
        <f t="shared" ca="1" si="432"/>
        <v>0</v>
      </c>
      <c r="AF327" s="181">
        <f t="shared" ca="1" si="432"/>
        <v>0</v>
      </c>
      <c r="AG327" s="181">
        <f t="shared" ca="1" si="432"/>
        <v>0</v>
      </c>
      <c r="AH327" s="181">
        <f t="shared" ca="1" si="432"/>
        <v>0</v>
      </c>
      <c r="AI327" s="181">
        <f t="shared" ca="1" si="432"/>
        <v>0</v>
      </c>
      <c r="AJ327" s="181">
        <f t="shared" ca="1" si="432"/>
        <v>0</v>
      </c>
      <c r="AK327" s="181">
        <f t="shared" ca="1" si="432"/>
        <v>0</v>
      </c>
      <c r="AL327" s="181">
        <f t="shared" ca="1" si="432"/>
        <v>0</v>
      </c>
      <c r="AM327" s="181">
        <f t="shared" ca="1" si="432"/>
        <v>0</v>
      </c>
      <c r="AN327" s="181">
        <f t="shared" ca="1" si="432"/>
        <v>0</v>
      </c>
      <c r="AO327" s="181">
        <f t="shared" ca="1" si="432"/>
        <v>0</v>
      </c>
      <c r="AP327" s="181">
        <f t="shared" ca="1" si="432"/>
        <v>0</v>
      </c>
      <c r="AQ327" s="181">
        <f t="shared" ref="AQ327:BV327" ca="1" si="433">AQ325*NOT(AQ419)</f>
        <v>0</v>
      </c>
      <c r="AR327" s="181">
        <f t="shared" ca="1" si="433"/>
        <v>0</v>
      </c>
      <c r="AS327" s="181">
        <f t="shared" ca="1" si="433"/>
        <v>0</v>
      </c>
      <c r="AT327" s="181">
        <f t="shared" ca="1" si="433"/>
        <v>0</v>
      </c>
      <c r="AU327" s="181">
        <f t="shared" ca="1" si="433"/>
        <v>0</v>
      </c>
      <c r="AV327" s="181">
        <f t="shared" ca="1" si="433"/>
        <v>0</v>
      </c>
      <c r="AW327" s="181">
        <f t="shared" ca="1" si="433"/>
        <v>0</v>
      </c>
      <c r="AX327" s="181">
        <f t="shared" ca="1" si="433"/>
        <v>0</v>
      </c>
      <c r="AY327" s="198">
        <f t="shared" ca="1" si="433"/>
        <v>0</v>
      </c>
      <c r="AZ327" s="181">
        <f t="shared" ca="1" si="433"/>
        <v>0</v>
      </c>
      <c r="BA327" s="181">
        <f t="shared" ca="1" si="433"/>
        <v>0</v>
      </c>
      <c r="BB327" s="181">
        <f t="shared" ca="1" si="433"/>
        <v>0</v>
      </c>
      <c r="BC327" s="181">
        <f t="shared" ca="1" si="433"/>
        <v>0</v>
      </c>
      <c r="BD327" s="181">
        <f t="shared" ca="1" si="433"/>
        <v>0</v>
      </c>
      <c r="BE327" s="181">
        <f t="shared" ca="1" si="433"/>
        <v>0</v>
      </c>
      <c r="BF327" s="181">
        <f t="shared" ca="1" si="433"/>
        <v>0</v>
      </c>
      <c r="BG327" s="181">
        <f t="shared" ca="1" si="433"/>
        <v>0</v>
      </c>
      <c r="BH327" s="181">
        <f t="shared" ca="1" si="433"/>
        <v>0</v>
      </c>
      <c r="BI327" s="181">
        <f t="shared" ca="1" si="433"/>
        <v>0</v>
      </c>
      <c r="BJ327" s="181">
        <f t="shared" ca="1" si="433"/>
        <v>0</v>
      </c>
      <c r="BK327" s="181">
        <f t="shared" ca="1" si="433"/>
        <v>0</v>
      </c>
      <c r="BL327" s="181">
        <f t="shared" ca="1" si="433"/>
        <v>0</v>
      </c>
      <c r="BM327" s="181">
        <f t="shared" ca="1" si="433"/>
        <v>0</v>
      </c>
      <c r="BN327" s="181">
        <f t="shared" ca="1" si="433"/>
        <v>0</v>
      </c>
      <c r="BO327" s="181">
        <f t="shared" ca="1" si="433"/>
        <v>0</v>
      </c>
      <c r="BP327" s="181">
        <f t="shared" ca="1" si="433"/>
        <v>0</v>
      </c>
      <c r="BQ327" s="181">
        <f t="shared" ca="1" si="433"/>
        <v>0</v>
      </c>
      <c r="BR327" s="181">
        <f t="shared" ca="1" si="433"/>
        <v>0</v>
      </c>
      <c r="BS327" s="181">
        <f t="shared" ca="1" si="433"/>
        <v>0</v>
      </c>
      <c r="BT327" s="181">
        <f t="shared" ca="1" si="433"/>
        <v>0</v>
      </c>
      <c r="BU327" s="181">
        <f t="shared" ca="1" si="433"/>
        <v>0</v>
      </c>
      <c r="BV327" s="181">
        <f t="shared" ca="1" si="433"/>
        <v>0</v>
      </c>
      <c r="BW327" s="181">
        <f t="shared" ref="BW327:DB327" ca="1" si="434">BW325*NOT(BW419)</f>
        <v>0</v>
      </c>
      <c r="BX327" s="181">
        <f t="shared" ca="1" si="434"/>
        <v>0</v>
      </c>
      <c r="BY327" s="181">
        <f t="shared" ca="1" si="434"/>
        <v>0</v>
      </c>
      <c r="BZ327" s="181">
        <f t="shared" ca="1" si="434"/>
        <v>0</v>
      </c>
      <c r="CA327" s="181">
        <f t="shared" ca="1" si="434"/>
        <v>0</v>
      </c>
      <c r="CB327" s="181">
        <f t="shared" ca="1" si="434"/>
        <v>0</v>
      </c>
      <c r="CC327" s="181">
        <f t="shared" ca="1" si="434"/>
        <v>0</v>
      </c>
      <c r="CD327" s="181">
        <f t="shared" ca="1" si="434"/>
        <v>0</v>
      </c>
      <c r="CE327" s="181">
        <f t="shared" ca="1" si="434"/>
        <v>0</v>
      </c>
      <c r="CF327" s="181">
        <f t="shared" ca="1" si="434"/>
        <v>0</v>
      </c>
      <c r="CG327" s="181">
        <f t="shared" ca="1" si="434"/>
        <v>0</v>
      </c>
      <c r="CH327" s="181">
        <f t="shared" ca="1" si="434"/>
        <v>0</v>
      </c>
      <c r="CI327" s="181">
        <f t="shared" ca="1" si="434"/>
        <v>0</v>
      </c>
      <c r="CJ327" s="181">
        <f t="shared" ca="1" si="434"/>
        <v>0</v>
      </c>
      <c r="CK327" s="181">
        <f t="shared" ca="1" si="434"/>
        <v>0</v>
      </c>
      <c r="CL327" s="181">
        <f t="shared" ca="1" si="434"/>
        <v>0</v>
      </c>
      <c r="CM327" s="181">
        <f t="shared" ca="1" si="434"/>
        <v>0</v>
      </c>
      <c r="CN327" s="181">
        <f t="shared" ca="1" si="434"/>
        <v>0</v>
      </c>
      <c r="CO327" s="181">
        <f t="shared" ca="1" si="434"/>
        <v>0</v>
      </c>
      <c r="CP327" s="181">
        <f t="shared" ca="1" si="434"/>
        <v>0</v>
      </c>
      <c r="CQ327" s="181">
        <f t="shared" ca="1" si="434"/>
        <v>0</v>
      </c>
      <c r="CR327" s="181">
        <f t="shared" ca="1" si="434"/>
        <v>0</v>
      </c>
      <c r="CS327" s="181">
        <f t="shared" ca="1" si="434"/>
        <v>0</v>
      </c>
      <c r="CT327" s="181">
        <f t="shared" ca="1" si="434"/>
        <v>0</v>
      </c>
      <c r="CU327" s="181">
        <f t="shared" ca="1" si="434"/>
        <v>0</v>
      </c>
      <c r="CV327" s="181">
        <f t="shared" ca="1" si="434"/>
        <v>0</v>
      </c>
      <c r="CW327" s="181">
        <f t="shared" ca="1" si="434"/>
        <v>0</v>
      </c>
      <c r="CX327" s="181">
        <f t="shared" ca="1" si="434"/>
        <v>0</v>
      </c>
      <c r="CY327" s="181">
        <f t="shared" ca="1" si="434"/>
        <v>0</v>
      </c>
      <c r="CZ327" s="181">
        <f t="shared" ca="1" si="434"/>
        <v>0</v>
      </c>
      <c r="DA327" s="181">
        <f t="shared" ca="1" si="434"/>
        <v>0</v>
      </c>
      <c r="DB327" s="181">
        <f t="shared" ca="1" si="434"/>
        <v>0</v>
      </c>
      <c r="DC327" s="181">
        <f t="shared" ref="DC327:DU327" ca="1" si="435">DC325*NOT(DC419)</f>
        <v>0</v>
      </c>
      <c r="DD327" s="181">
        <f t="shared" ca="1" si="435"/>
        <v>0</v>
      </c>
      <c r="DE327" s="181">
        <f t="shared" ca="1" si="435"/>
        <v>0</v>
      </c>
      <c r="DF327" s="181">
        <f t="shared" ca="1" si="435"/>
        <v>0</v>
      </c>
      <c r="DG327" s="181">
        <f t="shared" ca="1" si="435"/>
        <v>0</v>
      </c>
      <c r="DH327" s="181">
        <f t="shared" ca="1" si="435"/>
        <v>0</v>
      </c>
      <c r="DI327" s="181">
        <f t="shared" ca="1" si="435"/>
        <v>0</v>
      </c>
      <c r="DJ327" s="181">
        <f t="shared" ca="1" si="435"/>
        <v>0</v>
      </c>
      <c r="DK327" s="181">
        <f t="shared" ca="1" si="435"/>
        <v>0</v>
      </c>
      <c r="DL327" s="181">
        <f t="shared" ca="1" si="435"/>
        <v>0</v>
      </c>
      <c r="DM327" s="181">
        <f t="shared" ca="1" si="435"/>
        <v>0</v>
      </c>
      <c r="DN327" s="181">
        <f t="shared" ca="1" si="435"/>
        <v>0</v>
      </c>
      <c r="DO327" s="181">
        <f t="shared" ca="1" si="435"/>
        <v>0</v>
      </c>
      <c r="DP327" s="181">
        <f t="shared" ca="1" si="435"/>
        <v>0</v>
      </c>
      <c r="DQ327" s="181">
        <f t="shared" ca="1" si="435"/>
        <v>0</v>
      </c>
      <c r="DR327" s="181">
        <f t="shared" ca="1" si="435"/>
        <v>0</v>
      </c>
      <c r="DS327" s="181">
        <f t="shared" ca="1" si="435"/>
        <v>0</v>
      </c>
      <c r="DT327" s="181">
        <f t="shared" ca="1" si="435"/>
        <v>0</v>
      </c>
      <c r="DU327" s="181">
        <f t="shared" ca="1" si="435"/>
        <v>0</v>
      </c>
    </row>
    <row r="328" spans="1:125" x14ac:dyDescent="0.3">
      <c r="D328" s="141" t="s">
        <v>301</v>
      </c>
      <c r="I328" s="55"/>
      <c r="K328" s="181">
        <f ca="1">K325+K326-K327</f>
        <v>0</v>
      </c>
      <c r="L328" s="181">
        <f t="shared" ref="L328:BW328" ca="1" si="436">L325+L326-L327</f>
        <v>0</v>
      </c>
      <c r="M328" s="181">
        <f t="shared" ca="1" si="436"/>
        <v>0</v>
      </c>
      <c r="N328" s="181">
        <f t="shared" ca="1" si="436"/>
        <v>0</v>
      </c>
      <c r="O328" s="181">
        <f t="shared" ca="1" si="436"/>
        <v>0</v>
      </c>
      <c r="P328" s="181">
        <f t="shared" ca="1" si="436"/>
        <v>0</v>
      </c>
      <c r="Q328" s="181">
        <f t="shared" ca="1" si="436"/>
        <v>0</v>
      </c>
      <c r="R328" s="181">
        <f t="shared" ca="1" si="436"/>
        <v>0</v>
      </c>
      <c r="S328" s="181">
        <f t="shared" ca="1" si="436"/>
        <v>0</v>
      </c>
      <c r="T328" s="181">
        <f t="shared" ca="1" si="436"/>
        <v>0</v>
      </c>
      <c r="U328" s="181">
        <f t="shared" ca="1" si="436"/>
        <v>0</v>
      </c>
      <c r="V328" s="181">
        <f t="shared" ca="1" si="436"/>
        <v>0</v>
      </c>
      <c r="W328" s="181">
        <f t="shared" ca="1" si="436"/>
        <v>0</v>
      </c>
      <c r="X328" s="181">
        <f t="shared" ca="1" si="436"/>
        <v>0</v>
      </c>
      <c r="Y328" s="181">
        <f t="shared" ca="1" si="436"/>
        <v>0</v>
      </c>
      <c r="Z328" s="181">
        <f t="shared" ca="1" si="436"/>
        <v>0</v>
      </c>
      <c r="AA328" s="181">
        <f t="shared" ca="1" si="436"/>
        <v>0</v>
      </c>
      <c r="AB328" s="181">
        <f t="shared" ca="1" si="436"/>
        <v>0</v>
      </c>
      <c r="AC328" s="181">
        <f t="shared" ca="1" si="436"/>
        <v>0</v>
      </c>
      <c r="AD328" s="181">
        <f t="shared" ca="1" si="436"/>
        <v>0</v>
      </c>
      <c r="AE328" s="181">
        <f t="shared" ca="1" si="436"/>
        <v>0</v>
      </c>
      <c r="AF328" s="181">
        <f t="shared" ca="1" si="436"/>
        <v>0</v>
      </c>
      <c r="AG328" s="181">
        <f t="shared" ca="1" si="436"/>
        <v>0</v>
      </c>
      <c r="AH328" s="181">
        <f t="shared" ca="1" si="436"/>
        <v>0</v>
      </c>
      <c r="AI328" s="181">
        <f t="shared" ca="1" si="436"/>
        <v>0</v>
      </c>
      <c r="AJ328" s="181">
        <f t="shared" ca="1" si="436"/>
        <v>0</v>
      </c>
      <c r="AK328" s="181">
        <f t="shared" ca="1" si="436"/>
        <v>0</v>
      </c>
      <c r="AL328" s="181">
        <f t="shared" ca="1" si="436"/>
        <v>0</v>
      </c>
      <c r="AM328" s="181">
        <f t="shared" ca="1" si="436"/>
        <v>0</v>
      </c>
      <c r="AN328" s="181">
        <f t="shared" ca="1" si="436"/>
        <v>0</v>
      </c>
      <c r="AO328" s="181">
        <f t="shared" ca="1" si="436"/>
        <v>0</v>
      </c>
      <c r="AP328" s="181">
        <f t="shared" ca="1" si="436"/>
        <v>0</v>
      </c>
      <c r="AQ328" s="181">
        <f t="shared" ca="1" si="436"/>
        <v>0</v>
      </c>
      <c r="AR328" s="181">
        <f t="shared" ca="1" si="436"/>
        <v>0</v>
      </c>
      <c r="AS328" s="181">
        <f t="shared" ca="1" si="436"/>
        <v>0</v>
      </c>
      <c r="AT328" s="181">
        <f t="shared" ca="1" si="436"/>
        <v>0</v>
      </c>
      <c r="AU328" s="181">
        <f t="shared" ca="1" si="436"/>
        <v>0</v>
      </c>
      <c r="AV328" s="181">
        <f t="shared" ca="1" si="436"/>
        <v>0</v>
      </c>
      <c r="AW328" s="181">
        <f t="shared" ca="1" si="436"/>
        <v>0</v>
      </c>
      <c r="AX328" s="181">
        <f t="shared" ca="1" si="436"/>
        <v>0</v>
      </c>
      <c r="AY328" s="198">
        <f t="shared" ca="1" si="436"/>
        <v>0</v>
      </c>
      <c r="AZ328" s="181">
        <f t="shared" ca="1" si="436"/>
        <v>0</v>
      </c>
      <c r="BA328" s="181">
        <f t="shared" ca="1" si="436"/>
        <v>0</v>
      </c>
      <c r="BB328" s="181">
        <f t="shared" ca="1" si="436"/>
        <v>0</v>
      </c>
      <c r="BC328" s="181">
        <f t="shared" ca="1" si="436"/>
        <v>0</v>
      </c>
      <c r="BD328" s="181">
        <f t="shared" ca="1" si="436"/>
        <v>0</v>
      </c>
      <c r="BE328" s="181">
        <f t="shared" ca="1" si="436"/>
        <v>0</v>
      </c>
      <c r="BF328" s="181">
        <f t="shared" ca="1" si="436"/>
        <v>0</v>
      </c>
      <c r="BG328" s="181">
        <f t="shared" ca="1" si="436"/>
        <v>0</v>
      </c>
      <c r="BH328" s="181">
        <f t="shared" ca="1" si="436"/>
        <v>0</v>
      </c>
      <c r="BI328" s="181">
        <f t="shared" ca="1" si="436"/>
        <v>0</v>
      </c>
      <c r="BJ328" s="181">
        <f t="shared" ca="1" si="436"/>
        <v>0</v>
      </c>
      <c r="BK328" s="181">
        <f t="shared" ca="1" si="436"/>
        <v>0</v>
      </c>
      <c r="BL328" s="181">
        <f t="shared" ca="1" si="436"/>
        <v>0</v>
      </c>
      <c r="BM328" s="181">
        <f t="shared" ca="1" si="436"/>
        <v>0</v>
      </c>
      <c r="BN328" s="181">
        <f t="shared" ca="1" si="436"/>
        <v>0</v>
      </c>
      <c r="BO328" s="181">
        <f t="shared" ca="1" si="436"/>
        <v>0</v>
      </c>
      <c r="BP328" s="181">
        <f t="shared" ca="1" si="436"/>
        <v>0</v>
      </c>
      <c r="BQ328" s="181">
        <f t="shared" ca="1" si="436"/>
        <v>0</v>
      </c>
      <c r="BR328" s="181">
        <f t="shared" ca="1" si="436"/>
        <v>0</v>
      </c>
      <c r="BS328" s="181">
        <f t="shared" ca="1" si="436"/>
        <v>0</v>
      </c>
      <c r="BT328" s="181">
        <f t="shared" ca="1" si="436"/>
        <v>0</v>
      </c>
      <c r="BU328" s="181">
        <f t="shared" ca="1" si="436"/>
        <v>0</v>
      </c>
      <c r="BV328" s="181">
        <f t="shared" ca="1" si="436"/>
        <v>0</v>
      </c>
      <c r="BW328" s="181">
        <f t="shared" ca="1" si="436"/>
        <v>0</v>
      </c>
      <c r="BX328" s="181">
        <f t="shared" ref="BX328:DU328" ca="1" si="437">BX325+BX326-BX327</f>
        <v>0</v>
      </c>
      <c r="BY328" s="181">
        <f t="shared" ca="1" si="437"/>
        <v>0</v>
      </c>
      <c r="BZ328" s="181">
        <f t="shared" ca="1" si="437"/>
        <v>0</v>
      </c>
      <c r="CA328" s="181">
        <f t="shared" ca="1" si="437"/>
        <v>0</v>
      </c>
      <c r="CB328" s="181">
        <f t="shared" ca="1" si="437"/>
        <v>0</v>
      </c>
      <c r="CC328" s="181">
        <f t="shared" ca="1" si="437"/>
        <v>0</v>
      </c>
      <c r="CD328" s="181">
        <f t="shared" ca="1" si="437"/>
        <v>0</v>
      </c>
      <c r="CE328" s="181">
        <f t="shared" ca="1" si="437"/>
        <v>0</v>
      </c>
      <c r="CF328" s="181">
        <f t="shared" ca="1" si="437"/>
        <v>0</v>
      </c>
      <c r="CG328" s="181">
        <f t="shared" ca="1" si="437"/>
        <v>0</v>
      </c>
      <c r="CH328" s="181">
        <f t="shared" ca="1" si="437"/>
        <v>0</v>
      </c>
      <c r="CI328" s="181">
        <f t="shared" ca="1" si="437"/>
        <v>0</v>
      </c>
      <c r="CJ328" s="181">
        <f t="shared" ca="1" si="437"/>
        <v>0</v>
      </c>
      <c r="CK328" s="181">
        <f t="shared" ca="1" si="437"/>
        <v>0</v>
      </c>
      <c r="CL328" s="181">
        <f t="shared" ca="1" si="437"/>
        <v>0</v>
      </c>
      <c r="CM328" s="181">
        <f t="shared" ca="1" si="437"/>
        <v>0</v>
      </c>
      <c r="CN328" s="181">
        <f t="shared" ca="1" si="437"/>
        <v>0</v>
      </c>
      <c r="CO328" s="181">
        <f t="shared" ca="1" si="437"/>
        <v>0</v>
      </c>
      <c r="CP328" s="181">
        <f t="shared" ca="1" si="437"/>
        <v>0</v>
      </c>
      <c r="CQ328" s="181">
        <f t="shared" ca="1" si="437"/>
        <v>0</v>
      </c>
      <c r="CR328" s="181">
        <f t="shared" ca="1" si="437"/>
        <v>0</v>
      </c>
      <c r="CS328" s="181">
        <f t="shared" ca="1" si="437"/>
        <v>0</v>
      </c>
      <c r="CT328" s="181">
        <f t="shared" ca="1" si="437"/>
        <v>0</v>
      </c>
      <c r="CU328" s="181">
        <f t="shared" ca="1" si="437"/>
        <v>0</v>
      </c>
      <c r="CV328" s="181">
        <f t="shared" ca="1" si="437"/>
        <v>0</v>
      </c>
      <c r="CW328" s="181">
        <f t="shared" ca="1" si="437"/>
        <v>0</v>
      </c>
      <c r="CX328" s="181">
        <f t="shared" ca="1" si="437"/>
        <v>0</v>
      </c>
      <c r="CY328" s="181">
        <f t="shared" ca="1" si="437"/>
        <v>0</v>
      </c>
      <c r="CZ328" s="181">
        <f t="shared" ca="1" si="437"/>
        <v>0</v>
      </c>
      <c r="DA328" s="181">
        <f t="shared" ca="1" si="437"/>
        <v>0</v>
      </c>
      <c r="DB328" s="181">
        <f t="shared" ca="1" si="437"/>
        <v>0</v>
      </c>
      <c r="DC328" s="181">
        <f t="shared" ca="1" si="437"/>
        <v>0</v>
      </c>
      <c r="DD328" s="181">
        <f t="shared" ca="1" si="437"/>
        <v>0</v>
      </c>
      <c r="DE328" s="181">
        <f t="shared" ca="1" si="437"/>
        <v>0</v>
      </c>
      <c r="DF328" s="181">
        <f t="shared" ca="1" si="437"/>
        <v>0</v>
      </c>
      <c r="DG328" s="181">
        <f t="shared" ca="1" si="437"/>
        <v>0</v>
      </c>
      <c r="DH328" s="181">
        <f t="shared" ca="1" si="437"/>
        <v>0</v>
      </c>
      <c r="DI328" s="181">
        <f t="shared" ca="1" si="437"/>
        <v>0</v>
      </c>
      <c r="DJ328" s="181">
        <f t="shared" ca="1" si="437"/>
        <v>0</v>
      </c>
      <c r="DK328" s="181">
        <f t="shared" ca="1" si="437"/>
        <v>0</v>
      </c>
      <c r="DL328" s="181">
        <f t="shared" ca="1" si="437"/>
        <v>0</v>
      </c>
      <c r="DM328" s="181">
        <f t="shared" ca="1" si="437"/>
        <v>0</v>
      </c>
      <c r="DN328" s="181">
        <f t="shared" ca="1" si="437"/>
        <v>0</v>
      </c>
      <c r="DO328" s="181">
        <f t="shared" ca="1" si="437"/>
        <v>0</v>
      </c>
      <c r="DP328" s="181">
        <f t="shared" ca="1" si="437"/>
        <v>0</v>
      </c>
      <c r="DQ328" s="181">
        <f t="shared" ca="1" si="437"/>
        <v>0</v>
      </c>
      <c r="DR328" s="181">
        <f t="shared" ca="1" si="437"/>
        <v>0</v>
      </c>
      <c r="DS328" s="181">
        <f t="shared" ca="1" si="437"/>
        <v>0</v>
      </c>
      <c r="DT328" s="181">
        <f t="shared" ca="1" si="437"/>
        <v>0</v>
      </c>
      <c r="DU328" s="181">
        <f t="shared" ca="1" si="437"/>
        <v>0</v>
      </c>
    </row>
    <row r="329" spans="1:125" x14ac:dyDescent="0.3">
      <c r="I329" s="55"/>
      <c r="K329" s="68"/>
    </row>
    <row r="330" spans="1:125" x14ac:dyDescent="0.3">
      <c r="D330" s="141" t="s">
        <v>349</v>
      </c>
      <c r="I330" s="55"/>
      <c r="K330" s="68"/>
    </row>
    <row r="331" spans="1:125" x14ac:dyDescent="0.3">
      <c r="D331" s="141" t="s">
        <v>463</v>
      </c>
      <c r="I331" s="55"/>
      <c r="K331" s="68"/>
    </row>
    <row r="332" spans="1:125" x14ac:dyDescent="0.3">
      <c r="I332" s="55"/>
    </row>
    <row r="333" spans="1:125" s="128" customFormat="1" x14ac:dyDescent="0.3">
      <c r="A333" s="133" t="s">
        <v>821</v>
      </c>
      <c r="AY333" s="198"/>
    </row>
    <row r="334" spans="1:125" x14ac:dyDescent="0.3">
      <c r="D334" s="141" t="s">
        <v>763</v>
      </c>
      <c r="I334" s="55"/>
    </row>
    <row r="335" spans="1:125" x14ac:dyDescent="0.3">
      <c r="D335" s="141" t="s">
        <v>764</v>
      </c>
      <c r="I335" s="55"/>
      <c r="K335" s="181">
        <f t="shared" ref="K335:AP335" si="438">K52</f>
        <v>0</v>
      </c>
      <c r="L335" s="181">
        <f t="shared" si="438"/>
        <v>0</v>
      </c>
      <c r="M335" s="181">
        <f t="shared" si="438"/>
        <v>0</v>
      </c>
      <c r="N335" s="181">
        <f t="shared" si="438"/>
        <v>0</v>
      </c>
      <c r="O335" s="181">
        <f t="shared" si="438"/>
        <v>0</v>
      </c>
      <c r="P335" s="181">
        <f t="shared" si="438"/>
        <v>0</v>
      </c>
      <c r="Q335" s="181">
        <f t="shared" si="438"/>
        <v>0</v>
      </c>
      <c r="R335" s="181">
        <f t="shared" si="438"/>
        <v>0</v>
      </c>
      <c r="S335" s="181">
        <f t="shared" si="438"/>
        <v>0</v>
      </c>
      <c r="T335" s="181">
        <f t="shared" si="438"/>
        <v>0</v>
      </c>
      <c r="U335" s="181">
        <f t="shared" si="438"/>
        <v>0</v>
      </c>
      <c r="V335" s="181">
        <f t="shared" si="438"/>
        <v>0</v>
      </c>
      <c r="W335" s="181">
        <f t="shared" si="438"/>
        <v>0</v>
      </c>
      <c r="X335" s="181">
        <f t="shared" si="438"/>
        <v>0</v>
      </c>
      <c r="Y335" s="181">
        <f t="shared" si="438"/>
        <v>0</v>
      </c>
      <c r="Z335" s="181">
        <f t="shared" si="438"/>
        <v>0</v>
      </c>
      <c r="AA335" s="181">
        <f t="shared" si="438"/>
        <v>0</v>
      </c>
      <c r="AB335" s="181">
        <f t="shared" si="438"/>
        <v>0</v>
      </c>
      <c r="AC335" s="181">
        <f t="shared" si="438"/>
        <v>0</v>
      </c>
      <c r="AD335" s="181">
        <f t="shared" si="438"/>
        <v>0</v>
      </c>
      <c r="AE335" s="181">
        <f t="shared" si="438"/>
        <v>0</v>
      </c>
      <c r="AF335" s="181">
        <f t="shared" si="438"/>
        <v>0</v>
      </c>
      <c r="AG335" s="181">
        <f t="shared" si="438"/>
        <v>0</v>
      </c>
      <c r="AH335" s="181">
        <f t="shared" si="438"/>
        <v>0</v>
      </c>
      <c r="AI335" s="181">
        <f t="shared" si="438"/>
        <v>0</v>
      </c>
      <c r="AJ335" s="181">
        <f t="shared" si="438"/>
        <v>0</v>
      </c>
      <c r="AK335" s="181">
        <f t="shared" si="438"/>
        <v>0</v>
      </c>
      <c r="AL335" s="181">
        <f t="shared" si="438"/>
        <v>0</v>
      </c>
      <c r="AM335" s="181">
        <f t="shared" si="438"/>
        <v>0</v>
      </c>
      <c r="AN335" s="181">
        <f t="shared" si="438"/>
        <v>0</v>
      </c>
      <c r="AO335" s="181">
        <f t="shared" si="438"/>
        <v>0</v>
      </c>
      <c r="AP335" s="181">
        <f t="shared" si="438"/>
        <v>0</v>
      </c>
      <c r="AQ335" s="181">
        <f t="shared" ref="AQ335:BV335" si="439">AQ52</f>
        <v>0</v>
      </c>
      <c r="AR335" s="181">
        <f t="shared" si="439"/>
        <v>0</v>
      </c>
      <c r="AS335" s="181">
        <f t="shared" si="439"/>
        <v>0</v>
      </c>
      <c r="AT335" s="181">
        <f t="shared" si="439"/>
        <v>0</v>
      </c>
      <c r="AU335" s="181">
        <f t="shared" si="439"/>
        <v>0</v>
      </c>
      <c r="AV335" s="181">
        <f t="shared" si="439"/>
        <v>0</v>
      </c>
      <c r="AW335" s="181">
        <f t="shared" si="439"/>
        <v>0</v>
      </c>
      <c r="AX335" s="181">
        <f t="shared" si="439"/>
        <v>0</v>
      </c>
      <c r="AY335" s="198">
        <f t="shared" si="439"/>
        <v>6868000</v>
      </c>
      <c r="AZ335" s="181">
        <f t="shared" si="439"/>
        <v>6868000</v>
      </c>
      <c r="BA335" s="181">
        <f t="shared" si="439"/>
        <v>6868000</v>
      </c>
      <c r="BB335" s="181">
        <f t="shared" si="439"/>
        <v>6868000</v>
      </c>
      <c r="BC335" s="181">
        <f t="shared" si="439"/>
        <v>6868000</v>
      </c>
      <c r="BD335" s="181">
        <f t="shared" si="439"/>
        <v>6868000</v>
      </c>
      <c r="BE335" s="181">
        <f t="shared" si="439"/>
        <v>6868000</v>
      </c>
      <c r="BF335" s="181">
        <f t="shared" si="439"/>
        <v>6868000</v>
      </c>
      <c r="BG335" s="181">
        <f t="shared" si="439"/>
        <v>6868000</v>
      </c>
      <c r="BH335" s="181">
        <f t="shared" si="439"/>
        <v>6868000</v>
      </c>
      <c r="BI335" s="181">
        <f t="shared" si="439"/>
        <v>6868000</v>
      </c>
      <c r="BJ335" s="181">
        <f t="shared" si="439"/>
        <v>6868000</v>
      </c>
      <c r="BK335" s="181">
        <f t="shared" si="439"/>
        <v>6868000</v>
      </c>
      <c r="BL335" s="181">
        <f t="shared" si="439"/>
        <v>6868000</v>
      </c>
      <c r="BM335" s="181">
        <f t="shared" si="439"/>
        <v>6868000</v>
      </c>
      <c r="BN335" s="181">
        <f t="shared" si="439"/>
        <v>6868000</v>
      </c>
      <c r="BO335" s="181">
        <f t="shared" si="439"/>
        <v>6868000</v>
      </c>
      <c r="BP335" s="181">
        <f t="shared" si="439"/>
        <v>6868000</v>
      </c>
      <c r="BQ335" s="181">
        <f t="shared" si="439"/>
        <v>6868000</v>
      </c>
      <c r="BR335" s="181">
        <f t="shared" si="439"/>
        <v>6868000</v>
      </c>
      <c r="BS335" s="181">
        <f t="shared" si="439"/>
        <v>6868000</v>
      </c>
      <c r="BT335" s="181">
        <f t="shared" si="439"/>
        <v>6868000</v>
      </c>
      <c r="BU335" s="181">
        <f t="shared" si="439"/>
        <v>6868000</v>
      </c>
      <c r="BV335" s="181">
        <f t="shared" si="439"/>
        <v>6868000</v>
      </c>
      <c r="BW335" s="181">
        <f t="shared" ref="BW335:DB335" si="440">BW52</f>
        <v>6868000</v>
      </c>
      <c r="BX335" s="181">
        <f t="shared" si="440"/>
        <v>6868000</v>
      </c>
      <c r="BY335" s="181">
        <f t="shared" si="440"/>
        <v>6868000</v>
      </c>
      <c r="BZ335" s="181">
        <f t="shared" si="440"/>
        <v>6868000</v>
      </c>
      <c r="CA335" s="181">
        <f t="shared" si="440"/>
        <v>6868000</v>
      </c>
      <c r="CB335" s="181">
        <f t="shared" si="440"/>
        <v>6868000</v>
      </c>
      <c r="CC335" s="181">
        <f t="shared" si="440"/>
        <v>6868000</v>
      </c>
      <c r="CD335" s="181">
        <f t="shared" si="440"/>
        <v>6868000</v>
      </c>
      <c r="CE335" s="181">
        <f t="shared" si="440"/>
        <v>6868000</v>
      </c>
      <c r="CF335" s="181">
        <f t="shared" si="440"/>
        <v>6868000</v>
      </c>
      <c r="CG335" s="181">
        <f t="shared" si="440"/>
        <v>6868000</v>
      </c>
      <c r="CH335" s="181">
        <f t="shared" si="440"/>
        <v>6868000</v>
      </c>
      <c r="CI335" s="181">
        <f t="shared" si="440"/>
        <v>6868000</v>
      </c>
      <c r="CJ335" s="181">
        <f t="shared" si="440"/>
        <v>6868000</v>
      </c>
      <c r="CK335" s="181">
        <f t="shared" si="440"/>
        <v>6868000</v>
      </c>
      <c r="CL335" s="181">
        <f t="shared" si="440"/>
        <v>6868000</v>
      </c>
      <c r="CM335" s="181">
        <f t="shared" si="440"/>
        <v>6868000</v>
      </c>
      <c r="CN335" s="181">
        <f t="shared" si="440"/>
        <v>6868000</v>
      </c>
      <c r="CO335" s="181">
        <f t="shared" si="440"/>
        <v>6868000</v>
      </c>
      <c r="CP335" s="181">
        <f t="shared" si="440"/>
        <v>6868000</v>
      </c>
      <c r="CQ335" s="181">
        <f t="shared" si="440"/>
        <v>6868000</v>
      </c>
      <c r="CR335" s="181">
        <f t="shared" si="440"/>
        <v>6868000</v>
      </c>
      <c r="CS335" s="181">
        <f t="shared" si="440"/>
        <v>6868000</v>
      </c>
      <c r="CT335" s="181">
        <f t="shared" si="440"/>
        <v>6868000</v>
      </c>
      <c r="CU335" s="181">
        <f t="shared" si="440"/>
        <v>6868000</v>
      </c>
      <c r="CV335" s="181">
        <f t="shared" si="440"/>
        <v>6868000</v>
      </c>
      <c r="CW335" s="181">
        <f t="shared" si="440"/>
        <v>0</v>
      </c>
      <c r="CX335" s="181">
        <f t="shared" si="440"/>
        <v>0</v>
      </c>
      <c r="CY335" s="181">
        <f t="shared" si="440"/>
        <v>0</v>
      </c>
      <c r="CZ335" s="181">
        <f t="shared" si="440"/>
        <v>0</v>
      </c>
      <c r="DA335" s="181">
        <f t="shared" si="440"/>
        <v>0</v>
      </c>
      <c r="DB335" s="181">
        <f t="shared" si="440"/>
        <v>0</v>
      </c>
      <c r="DC335" s="181">
        <f t="shared" ref="DC335:DU335" si="441">DC52</f>
        <v>0</v>
      </c>
      <c r="DD335" s="181">
        <f t="shared" si="441"/>
        <v>0</v>
      </c>
      <c r="DE335" s="181">
        <f t="shared" si="441"/>
        <v>0</v>
      </c>
      <c r="DF335" s="181">
        <f t="shared" si="441"/>
        <v>0</v>
      </c>
      <c r="DG335" s="181">
        <f t="shared" si="441"/>
        <v>0</v>
      </c>
      <c r="DH335" s="181">
        <f t="shared" si="441"/>
        <v>0</v>
      </c>
      <c r="DI335" s="181">
        <f t="shared" si="441"/>
        <v>0</v>
      </c>
      <c r="DJ335" s="181">
        <f t="shared" si="441"/>
        <v>0</v>
      </c>
      <c r="DK335" s="181">
        <f t="shared" si="441"/>
        <v>0</v>
      </c>
      <c r="DL335" s="181">
        <f t="shared" si="441"/>
        <v>0</v>
      </c>
      <c r="DM335" s="181">
        <f t="shared" si="441"/>
        <v>0</v>
      </c>
      <c r="DN335" s="181">
        <f t="shared" si="441"/>
        <v>0</v>
      </c>
      <c r="DO335" s="181">
        <f t="shared" si="441"/>
        <v>0</v>
      </c>
      <c r="DP335" s="181">
        <f t="shared" si="441"/>
        <v>0</v>
      </c>
      <c r="DQ335" s="181">
        <f t="shared" si="441"/>
        <v>0</v>
      </c>
      <c r="DR335" s="181">
        <f t="shared" si="441"/>
        <v>0</v>
      </c>
      <c r="DS335" s="181">
        <f t="shared" si="441"/>
        <v>0</v>
      </c>
      <c r="DT335" s="181">
        <f t="shared" si="441"/>
        <v>0</v>
      </c>
      <c r="DU335" s="181">
        <f t="shared" si="441"/>
        <v>0</v>
      </c>
    </row>
    <row r="336" spans="1:125" x14ac:dyDescent="0.3">
      <c r="I336" s="55"/>
      <c r="K336" s="181"/>
      <c r="L336" s="181"/>
      <c r="M336" s="181"/>
      <c r="N336" s="181"/>
      <c r="O336" s="181"/>
      <c r="P336" s="181"/>
      <c r="Q336" s="181"/>
      <c r="R336" s="181"/>
      <c r="S336" s="181"/>
      <c r="T336" s="181"/>
      <c r="U336" s="181"/>
      <c r="V336" s="181"/>
      <c r="W336" s="181"/>
      <c r="X336" s="181"/>
      <c r="Y336" s="181"/>
      <c r="Z336" s="181"/>
      <c r="AA336" s="181"/>
      <c r="AB336" s="181"/>
      <c r="AC336" s="181"/>
      <c r="AD336" s="181"/>
      <c r="AE336" s="181"/>
      <c r="AF336" s="181"/>
      <c r="AG336" s="181"/>
      <c r="AH336" s="181"/>
      <c r="AI336" s="181"/>
      <c r="AJ336" s="181"/>
      <c r="AK336" s="181"/>
      <c r="AL336" s="181"/>
      <c r="AM336" s="181"/>
      <c r="AN336" s="181"/>
      <c r="AO336" s="181"/>
      <c r="AP336" s="181"/>
      <c r="AQ336" s="181"/>
      <c r="AR336" s="181"/>
      <c r="AS336" s="181"/>
      <c r="AT336" s="181"/>
      <c r="AU336" s="181"/>
      <c r="AV336" s="181"/>
      <c r="AW336" s="181"/>
      <c r="AX336" s="181"/>
      <c r="AZ336" s="181"/>
      <c r="BA336" s="181"/>
      <c r="BB336" s="181"/>
      <c r="BC336" s="181"/>
      <c r="BD336" s="181"/>
      <c r="BE336" s="181"/>
      <c r="BF336" s="181"/>
      <c r="BG336" s="181"/>
      <c r="BH336" s="181"/>
      <c r="BI336" s="181"/>
      <c r="BJ336" s="181"/>
      <c r="BK336" s="181"/>
      <c r="BL336" s="181"/>
      <c r="BM336" s="181"/>
      <c r="BN336" s="181"/>
      <c r="BO336" s="181"/>
      <c r="BP336" s="181"/>
      <c r="BQ336" s="181"/>
      <c r="BR336" s="181"/>
      <c r="BS336" s="181"/>
      <c r="BT336" s="181"/>
      <c r="BU336" s="181"/>
      <c r="BV336" s="181"/>
      <c r="BW336" s="181"/>
      <c r="BX336" s="181"/>
      <c r="BY336" s="181"/>
      <c r="BZ336" s="181"/>
      <c r="CA336" s="181"/>
      <c r="CB336" s="181"/>
      <c r="CC336" s="181"/>
      <c r="CD336" s="181"/>
      <c r="CE336" s="181"/>
      <c r="CF336" s="181"/>
      <c r="CG336" s="181"/>
      <c r="CH336" s="181"/>
      <c r="CI336" s="181"/>
      <c r="CJ336" s="181"/>
      <c r="CK336" s="181"/>
      <c r="CL336" s="181"/>
      <c r="CM336" s="181"/>
      <c r="CN336" s="181"/>
      <c r="CO336" s="181"/>
      <c r="CP336" s="181"/>
      <c r="CQ336" s="181"/>
      <c r="CR336" s="181"/>
      <c r="CS336" s="181"/>
      <c r="CT336" s="181"/>
      <c r="CU336" s="181"/>
      <c r="CV336" s="181"/>
      <c r="CW336" s="181"/>
      <c r="CX336" s="181"/>
      <c r="CY336" s="181"/>
      <c r="CZ336" s="181"/>
      <c r="DA336" s="181"/>
      <c r="DB336" s="181"/>
      <c r="DC336" s="181"/>
      <c r="DD336" s="181"/>
      <c r="DE336" s="181"/>
      <c r="DF336" s="181"/>
      <c r="DG336" s="181"/>
      <c r="DH336" s="181"/>
      <c r="DI336" s="181"/>
      <c r="DJ336" s="181"/>
      <c r="DK336" s="181"/>
      <c r="DL336" s="181"/>
      <c r="DM336" s="181"/>
      <c r="DN336" s="181"/>
      <c r="DO336" s="181"/>
      <c r="DP336" s="181"/>
      <c r="DQ336" s="181"/>
      <c r="DR336" s="181"/>
      <c r="DS336" s="181"/>
      <c r="DT336" s="181"/>
      <c r="DU336" s="181"/>
    </row>
    <row r="337" spans="4:125" x14ac:dyDescent="0.3">
      <c r="D337" s="141" t="s">
        <v>822</v>
      </c>
      <c r="E337" s="127" t="s">
        <v>12</v>
      </c>
      <c r="F337" s="200">
        <f ca="1">G132+G131+G134</f>
        <v>10313749.112459714</v>
      </c>
      <c r="G337" s="127" t="s">
        <v>464</v>
      </c>
      <c r="H337" s="175">
        <f>F48</f>
        <v>0.02</v>
      </c>
      <c r="I337" s="55"/>
      <c r="K337" s="181">
        <f t="shared" ref="K337:AP337" ca="1" si="442">MIN($F$337*$H$337*K10,J344)</f>
        <v>0</v>
      </c>
      <c r="L337" s="181">
        <f t="shared" ca="1" si="442"/>
        <v>0</v>
      </c>
      <c r="M337" s="181">
        <f t="shared" ca="1" si="442"/>
        <v>0</v>
      </c>
      <c r="N337" s="181">
        <f t="shared" ca="1" si="442"/>
        <v>0</v>
      </c>
      <c r="O337" s="181">
        <f t="shared" ca="1" si="442"/>
        <v>0</v>
      </c>
      <c r="P337" s="181">
        <f t="shared" ca="1" si="442"/>
        <v>0</v>
      </c>
      <c r="Q337" s="181">
        <f t="shared" ca="1" si="442"/>
        <v>0</v>
      </c>
      <c r="R337" s="181">
        <f t="shared" ca="1" si="442"/>
        <v>0</v>
      </c>
      <c r="S337" s="181">
        <f t="shared" ca="1" si="442"/>
        <v>0</v>
      </c>
      <c r="T337" s="181">
        <f t="shared" ca="1" si="442"/>
        <v>0</v>
      </c>
      <c r="U337" s="181">
        <f t="shared" ca="1" si="442"/>
        <v>0</v>
      </c>
      <c r="V337" s="181">
        <f t="shared" ca="1" si="442"/>
        <v>0</v>
      </c>
      <c r="W337" s="181">
        <f t="shared" ca="1" si="442"/>
        <v>0</v>
      </c>
      <c r="X337" s="181">
        <f t="shared" ca="1" si="442"/>
        <v>0</v>
      </c>
      <c r="Y337" s="181">
        <f t="shared" ca="1" si="442"/>
        <v>0</v>
      </c>
      <c r="Z337" s="181">
        <f t="shared" ca="1" si="442"/>
        <v>0</v>
      </c>
      <c r="AA337" s="181">
        <f t="shared" ca="1" si="442"/>
        <v>0</v>
      </c>
      <c r="AB337" s="181">
        <f t="shared" ca="1" si="442"/>
        <v>0</v>
      </c>
      <c r="AC337" s="181">
        <f t="shared" ca="1" si="442"/>
        <v>0</v>
      </c>
      <c r="AD337" s="181">
        <f t="shared" ca="1" si="442"/>
        <v>0</v>
      </c>
      <c r="AE337" s="181">
        <f t="shared" ca="1" si="442"/>
        <v>0</v>
      </c>
      <c r="AF337" s="181">
        <f t="shared" ca="1" si="442"/>
        <v>0</v>
      </c>
      <c r="AG337" s="181">
        <f t="shared" ca="1" si="442"/>
        <v>0</v>
      </c>
      <c r="AH337" s="181">
        <f t="shared" ca="1" si="442"/>
        <v>0</v>
      </c>
      <c r="AI337" s="181">
        <f t="shared" ca="1" si="442"/>
        <v>0</v>
      </c>
      <c r="AJ337" s="181">
        <f t="shared" ca="1" si="442"/>
        <v>0</v>
      </c>
      <c r="AK337" s="181">
        <f t="shared" ca="1" si="442"/>
        <v>0</v>
      </c>
      <c r="AL337" s="181">
        <f t="shared" ca="1" si="442"/>
        <v>0</v>
      </c>
      <c r="AM337" s="181">
        <f t="shared" ca="1" si="442"/>
        <v>0</v>
      </c>
      <c r="AN337" s="181">
        <f t="shared" ca="1" si="442"/>
        <v>0</v>
      </c>
      <c r="AO337" s="181">
        <f t="shared" ca="1" si="442"/>
        <v>0</v>
      </c>
      <c r="AP337" s="181">
        <f t="shared" ca="1" si="442"/>
        <v>0</v>
      </c>
      <c r="AQ337" s="181">
        <f t="shared" ref="AQ337:BV337" ca="1" si="443">MIN($F$337*$H$337*AQ10,AP344)</f>
        <v>0</v>
      </c>
      <c r="AR337" s="181">
        <f t="shared" ca="1" si="443"/>
        <v>0</v>
      </c>
      <c r="AS337" s="181">
        <f t="shared" ca="1" si="443"/>
        <v>0</v>
      </c>
      <c r="AT337" s="181">
        <f t="shared" ca="1" si="443"/>
        <v>0</v>
      </c>
      <c r="AU337" s="181">
        <f t="shared" ca="1" si="443"/>
        <v>0</v>
      </c>
      <c r="AV337" s="181">
        <f t="shared" ca="1" si="443"/>
        <v>0</v>
      </c>
      <c r="AW337" s="181">
        <f t="shared" ca="1" si="443"/>
        <v>0</v>
      </c>
      <c r="AX337" s="181">
        <f t="shared" ca="1" si="443"/>
        <v>0</v>
      </c>
      <c r="AY337" s="198">
        <f t="shared" ca="1" si="443"/>
        <v>206274.98224919429</v>
      </c>
      <c r="AZ337" s="181">
        <f t="shared" ca="1" si="443"/>
        <v>206274.98224919429</v>
      </c>
      <c r="BA337" s="181">
        <f t="shared" ca="1" si="443"/>
        <v>206274.98224919429</v>
      </c>
      <c r="BB337" s="181">
        <f t="shared" ca="1" si="443"/>
        <v>206274.98224919429</v>
      </c>
      <c r="BC337" s="181">
        <f t="shared" ca="1" si="443"/>
        <v>206274.98224919429</v>
      </c>
      <c r="BD337" s="181">
        <f t="shared" ca="1" si="443"/>
        <v>206274.98224919429</v>
      </c>
      <c r="BE337" s="181">
        <f t="shared" ca="1" si="443"/>
        <v>206274.98224919429</v>
      </c>
      <c r="BF337" s="181">
        <f t="shared" ca="1" si="443"/>
        <v>206274.98224919429</v>
      </c>
      <c r="BG337" s="181">
        <f t="shared" ca="1" si="443"/>
        <v>206274.98224919429</v>
      </c>
      <c r="BH337" s="181">
        <f t="shared" ca="1" si="443"/>
        <v>206274.98224919429</v>
      </c>
      <c r="BI337" s="181">
        <f t="shared" ca="1" si="443"/>
        <v>206274.98224919429</v>
      </c>
      <c r="BJ337" s="181">
        <f t="shared" ca="1" si="443"/>
        <v>206274.98224919429</v>
      </c>
      <c r="BK337" s="181">
        <f t="shared" ca="1" si="443"/>
        <v>206274.98224919429</v>
      </c>
      <c r="BL337" s="181">
        <f t="shared" ca="1" si="443"/>
        <v>206274.98224919429</v>
      </c>
      <c r="BM337" s="181">
        <f t="shared" ca="1" si="443"/>
        <v>206274.98224919429</v>
      </c>
      <c r="BN337" s="181">
        <f t="shared" ca="1" si="443"/>
        <v>206274.98224919429</v>
      </c>
      <c r="BO337" s="181">
        <f t="shared" ca="1" si="443"/>
        <v>206274.98224919429</v>
      </c>
      <c r="BP337" s="181">
        <f t="shared" ca="1" si="443"/>
        <v>206274.98224919429</v>
      </c>
      <c r="BQ337" s="181">
        <f t="shared" ca="1" si="443"/>
        <v>206274.98224919429</v>
      </c>
      <c r="BR337" s="181">
        <f t="shared" ca="1" si="443"/>
        <v>206274.98224919429</v>
      </c>
      <c r="BS337" s="181">
        <f t="shared" ca="1" si="443"/>
        <v>206274.98224919429</v>
      </c>
      <c r="BT337" s="181">
        <f t="shared" ca="1" si="443"/>
        <v>206274.98224919429</v>
      </c>
      <c r="BU337" s="181">
        <f t="shared" ca="1" si="443"/>
        <v>206274.98224919429</v>
      </c>
      <c r="BV337" s="181">
        <f t="shared" ca="1" si="443"/>
        <v>206274.98224919429</v>
      </c>
      <c r="BW337" s="181">
        <f t="shared" ref="BW337:DB337" ca="1" si="444">MIN($F$337*$H$337*BW10,BV344)</f>
        <v>206274.98224919429</v>
      </c>
      <c r="BX337" s="181">
        <f t="shared" ca="1" si="444"/>
        <v>206274.98224919429</v>
      </c>
      <c r="BY337" s="181">
        <f t="shared" ca="1" si="444"/>
        <v>206274.98224919429</v>
      </c>
      <c r="BZ337" s="181">
        <f t="shared" ca="1" si="444"/>
        <v>206274.98224919429</v>
      </c>
      <c r="CA337" s="181">
        <f t="shared" ca="1" si="444"/>
        <v>206274.98224919429</v>
      </c>
      <c r="CB337" s="181">
        <f t="shared" ca="1" si="444"/>
        <v>206274.98224919429</v>
      </c>
      <c r="CC337" s="181">
        <f t="shared" ca="1" si="444"/>
        <v>206274.98224919429</v>
      </c>
      <c r="CD337" s="181">
        <f t="shared" ca="1" si="444"/>
        <v>206274.98224919429</v>
      </c>
      <c r="CE337" s="181">
        <f t="shared" ca="1" si="444"/>
        <v>206274.98224919429</v>
      </c>
      <c r="CF337" s="181">
        <f t="shared" ca="1" si="444"/>
        <v>206274.98224919429</v>
      </c>
      <c r="CG337" s="181">
        <f t="shared" ca="1" si="444"/>
        <v>206274.98224919429</v>
      </c>
      <c r="CH337" s="181">
        <f t="shared" ca="1" si="444"/>
        <v>206274.98224919429</v>
      </c>
      <c r="CI337" s="181">
        <f t="shared" ca="1" si="444"/>
        <v>206274.98224919429</v>
      </c>
      <c r="CJ337" s="181">
        <f t="shared" ca="1" si="444"/>
        <v>206274.98224919429</v>
      </c>
      <c r="CK337" s="181">
        <f t="shared" ca="1" si="444"/>
        <v>206274.98224919429</v>
      </c>
      <c r="CL337" s="181">
        <f t="shared" ca="1" si="444"/>
        <v>206274.98224919429</v>
      </c>
      <c r="CM337" s="181">
        <f t="shared" ca="1" si="444"/>
        <v>206274.98224919429</v>
      </c>
      <c r="CN337" s="181">
        <f t="shared" ca="1" si="444"/>
        <v>206274.98224919429</v>
      </c>
      <c r="CO337" s="181">
        <f t="shared" ca="1" si="444"/>
        <v>206274.98224919429</v>
      </c>
      <c r="CP337" s="181">
        <f t="shared" ca="1" si="444"/>
        <v>206274.98224919429</v>
      </c>
      <c r="CQ337" s="181">
        <f t="shared" ca="1" si="444"/>
        <v>206274.98224919429</v>
      </c>
      <c r="CR337" s="181">
        <f t="shared" ca="1" si="444"/>
        <v>206274.98224919429</v>
      </c>
      <c r="CS337" s="181">
        <f t="shared" ca="1" si="444"/>
        <v>206274.98224919429</v>
      </c>
      <c r="CT337" s="181">
        <f t="shared" ca="1" si="444"/>
        <v>206274.98224919429</v>
      </c>
      <c r="CU337" s="181">
        <f t="shared" ca="1" si="444"/>
        <v>206274.98224919429</v>
      </c>
      <c r="CV337" s="181">
        <f t="shared" ca="1" si="444"/>
        <v>206274.98224917985</v>
      </c>
      <c r="CW337" s="181">
        <f t="shared" ca="1" si="444"/>
        <v>0</v>
      </c>
      <c r="CX337" s="181">
        <f t="shared" ca="1" si="444"/>
        <v>0</v>
      </c>
      <c r="CY337" s="181">
        <f t="shared" ca="1" si="444"/>
        <v>0</v>
      </c>
      <c r="CZ337" s="181">
        <f t="shared" ca="1" si="444"/>
        <v>0</v>
      </c>
      <c r="DA337" s="181">
        <f t="shared" ca="1" si="444"/>
        <v>0</v>
      </c>
      <c r="DB337" s="181">
        <f t="shared" ca="1" si="444"/>
        <v>0</v>
      </c>
      <c r="DC337" s="181">
        <f t="shared" ref="DC337:DU337" ca="1" si="445">MIN($F$337*$H$337*DC10,DB344)</f>
        <v>0</v>
      </c>
      <c r="DD337" s="181">
        <f t="shared" ca="1" si="445"/>
        <v>0</v>
      </c>
      <c r="DE337" s="181">
        <f t="shared" ca="1" si="445"/>
        <v>0</v>
      </c>
      <c r="DF337" s="181">
        <f t="shared" ca="1" si="445"/>
        <v>0</v>
      </c>
      <c r="DG337" s="181">
        <f t="shared" ca="1" si="445"/>
        <v>0</v>
      </c>
      <c r="DH337" s="181">
        <f t="shared" ca="1" si="445"/>
        <v>0</v>
      </c>
      <c r="DI337" s="181">
        <f t="shared" ca="1" si="445"/>
        <v>0</v>
      </c>
      <c r="DJ337" s="181">
        <f t="shared" ca="1" si="445"/>
        <v>0</v>
      </c>
      <c r="DK337" s="181">
        <f t="shared" ca="1" si="445"/>
        <v>0</v>
      </c>
      <c r="DL337" s="181">
        <f t="shared" ca="1" si="445"/>
        <v>0</v>
      </c>
      <c r="DM337" s="181">
        <f t="shared" ca="1" si="445"/>
        <v>0</v>
      </c>
      <c r="DN337" s="181">
        <f t="shared" ca="1" si="445"/>
        <v>0</v>
      </c>
      <c r="DO337" s="181">
        <f t="shared" ca="1" si="445"/>
        <v>0</v>
      </c>
      <c r="DP337" s="181">
        <f t="shared" ca="1" si="445"/>
        <v>0</v>
      </c>
      <c r="DQ337" s="181">
        <f t="shared" ca="1" si="445"/>
        <v>0</v>
      </c>
      <c r="DR337" s="181">
        <f t="shared" ca="1" si="445"/>
        <v>0</v>
      </c>
      <c r="DS337" s="181">
        <f t="shared" ca="1" si="445"/>
        <v>0</v>
      </c>
      <c r="DT337" s="181">
        <f t="shared" ca="1" si="445"/>
        <v>0</v>
      </c>
      <c r="DU337" s="181">
        <f t="shared" ca="1" si="445"/>
        <v>0</v>
      </c>
    </row>
    <row r="338" spans="4:125" x14ac:dyDescent="0.3">
      <c r="D338" s="141" t="s">
        <v>765</v>
      </c>
      <c r="E338" s="127" t="s">
        <v>465</v>
      </c>
      <c r="F338" s="200">
        <f ca="1">G133</f>
        <v>7081892.337977143</v>
      </c>
      <c r="G338" s="127" t="s">
        <v>464</v>
      </c>
      <c r="H338" s="175">
        <f>H337</f>
        <v>0.02</v>
      </c>
      <c r="I338" s="55"/>
      <c r="K338" s="181">
        <f t="shared" ref="K338:AP338" ca="1" si="446">MIN(($F$338*$H$338)*K10,J345)</f>
        <v>0</v>
      </c>
      <c r="L338" s="181">
        <f t="shared" ca="1" si="446"/>
        <v>0</v>
      </c>
      <c r="M338" s="181">
        <f t="shared" ca="1" si="446"/>
        <v>0</v>
      </c>
      <c r="N338" s="181">
        <f t="shared" ca="1" si="446"/>
        <v>0</v>
      </c>
      <c r="O338" s="181">
        <f t="shared" ca="1" si="446"/>
        <v>0</v>
      </c>
      <c r="P338" s="181">
        <f t="shared" ca="1" si="446"/>
        <v>0</v>
      </c>
      <c r="Q338" s="181">
        <f t="shared" ca="1" si="446"/>
        <v>0</v>
      </c>
      <c r="R338" s="181">
        <f t="shared" ca="1" si="446"/>
        <v>0</v>
      </c>
      <c r="S338" s="181">
        <f t="shared" ca="1" si="446"/>
        <v>0</v>
      </c>
      <c r="T338" s="181">
        <f t="shared" ca="1" si="446"/>
        <v>0</v>
      </c>
      <c r="U338" s="181">
        <f t="shared" ca="1" si="446"/>
        <v>0</v>
      </c>
      <c r="V338" s="181">
        <f t="shared" ca="1" si="446"/>
        <v>0</v>
      </c>
      <c r="W338" s="181">
        <f t="shared" ca="1" si="446"/>
        <v>0</v>
      </c>
      <c r="X338" s="181">
        <f t="shared" ca="1" si="446"/>
        <v>0</v>
      </c>
      <c r="Y338" s="181">
        <f t="shared" ca="1" si="446"/>
        <v>0</v>
      </c>
      <c r="Z338" s="181">
        <f t="shared" ca="1" si="446"/>
        <v>0</v>
      </c>
      <c r="AA338" s="181">
        <f t="shared" ca="1" si="446"/>
        <v>0</v>
      </c>
      <c r="AB338" s="181">
        <f t="shared" ca="1" si="446"/>
        <v>0</v>
      </c>
      <c r="AC338" s="181">
        <f t="shared" ca="1" si="446"/>
        <v>0</v>
      </c>
      <c r="AD338" s="181">
        <f t="shared" ca="1" si="446"/>
        <v>0</v>
      </c>
      <c r="AE338" s="181">
        <f t="shared" ca="1" si="446"/>
        <v>0</v>
      </c>
      <c r="AF338" s="181">
        <f t="shared" ca="1" si="446"/>
        <v>0</v>
      </c>
      <c r="AG338" s="181">
        <f t="shared" ca="1" si="446"/>
        <v>0</v>
      </c>
      <c r="AH338" s="181">
        <f t="shared" ca="1" si="446"/>
        <v>0</v>
      </c>
      <c r="AI338" s="181">
        <f t="shared" ca="1" si="446"/>
        <v>0</v>
      </c>
      <c r="AJ338" s="181">
        <f t="shared" ca="1" si="446"/>
        <v>0</v>
      </c>
      <c r="AK338" s="181">
        <f t="shared" ca="1" si="446"/>
        <v>0</v>
      </c>
      <c r="AL338" s="181">
        <f t="shared" ca="1" si="446"/>
        <v>0</v>
      </c>
      <c r="AM338" s="181">
        <f t="shared" ca="1" si="446"/>
        <v>0</v>
      </c>
      <c r="AN338" s="181">
        <f t="shared" ca="1" si="446"/>
        <v>0</v>
      </c>
      <c r="AO338" s="181">
        <f t="shared" ca="1" si="446"/>
        <v>0</v>
      </c>
      <c r="AP338" s="181">
        <f t="shared" ca="1" si="446"/>
        <v>0</v>
      </c>
      <c r="AQ338" s="181">
        <f t="shared" ref="AQ338:BV338" ca="1" si="447">MIN(($F$338*$H$338)*AQ10,AP345)</f>
        <v>0</v>
      </c>
      <c r="AR338" s="181">
        <f t="shared" ca="1" si="447"/>
        <v>0</v>
      </c>
      <c r="AS338" s="181">
        <f t="shared" ca="1" si="447"/>
        <v>0</v>
      </c>
      <c r="AT338" s="181">
        <f t="shared" ca="1" si="447"/>
        <v>0</v>
      </c>
      <c r="AU338" s="181">
        <f t="shared" ca="1" si="447"/>
        <v>0</v>
      </c>
      <c r="AV338" s="181">
        <f t="shared" ca="1" si="447"/>
        <v>0</v>
      </c>
      <c r="AW338" s="181">
        <f t="shared" ca="1" si="447"/>
        <v>0</v>
      </c>
      <c r="AX338" s="181">
        <f t="shared" ca="1" si="447"/>
        <v>0</v>
      </c>
      <c r="AY338" s="198">
        <f t="shared" ca="1" si="447"/>
        <v>141637.84675954285</v>
      </c>
      <c r="AZ338" s="181">
        <f t="shared" ca="1" si="447"/>
        <v>141637.84675954285</v>
      </c>
      <c r="BA338" s="181">
        <f t="shared" ca="1" si="447"/>
        <v>141637.84675954285</v>
      </c>
      <c r="BB338" s="181">
        <f t="shared" ca="1" si="447"/>
        <v>141637.84675954285</v>
      </c>
      <c r="BC338" s="181">
        <f t="shared" ca="1" si="447"/>
        <v>141637.84675954285</v>
      </c>
      <c r="BD338" s="181">
        <f t="shared" ca="1" si="447"/>
        <v>141637.84675954285</v>
      </c>
      <c r="BE338" s="181">
        <f t="shared" ca="1" si="447"/>
        <v>141637.84675954285</v>
      </c>
      <c r="BF338" s="181">
        <f t="shared" ca="1" si="447"/>
        <v>141637.84675954285</v>
      </c>
      <c r="BG338" s="181">
        <f t="shared" ca="1" si="447"/>
        <v>141637.84675954285</v>
      </c>
      <c r="BH338" s="181">
        <f t="shared" ca="1" si="447"/>
        <v>141637.84675954285</v>
      </c>
      <c r="BI338" s="181">
        <f t="shared" ca="1" si="447"/>
        <v>141637.84675954285</v>
      </c>
      <c r="BJ338" s="181">
        <f t="shared" ca="1" si="447"/>
        <v>141637.84675954285</v>
      </c>
      <c r="BK338" s="181">
        <f t="shared" ca="1" si="447"/>
        <v>141637.84675954285</v>
      </c>
      <c r="BL338" s="181">
        <f t="shared" ca="1" si="447"/>
        <v>141637.84675954285</v>
      </c>
      <c r="BM338" s="181">
        <f t="shared" ca="1" si="447"/>
        <v>141637.84675954285</v>
      </c>
      <c r="BN338" s="181">
        <f t="shared" ca="1" si="447"/>
        <v>141637.84675954285</v>
      </c>
      <c r="BO338" s="181">
        <f t="shared" ca="1" si="447"/>
        <v>141637.84675954285</v>
      </c>
      <c r="BP338" s="181">
        <f t="shared" ca="1" si="447"/>
        <v>141637.84675954285</v>
      </c>
      <c r="BQ338" s="181">
        <f t="shared" ca="1" si="447"/>
        <v>141637.84675954285</v>
      </c>
      <c r="BR338" s="181">
        <f t="shared" ca="1" si="447"/>
        <v>141637.84675954285</v>
      </c>
      <c r="BS338" s="181">
        <f t="shared" ca="1" si="447"/>
        <v>141637.84675954285</v>
      </c>
      <c r="BT338" s="181">
        <f t="shared" ca="1" si="447"/>
        <v>141637.84675954285</v>
      </c>
      <c r="BU338" s="181">
        <f t="shared" ca="1" si="447"/>
        <v>141637.84675954285</v>
      </c>
      <c r="BV338" s="181">
        <f t="shared" ca="1" si="447"/>
        <v>141637.84675954285</v>
      </c>
      <c r="BW338" s="181">
        <f t="shared" ref="BW338:DB338" ca="1" si="448">MIN(($F$338*$H$338)*BW10,BV345)</f>
        <v>141637.84675954285</v>
      </c>
      <c r="BX338" s="181">
        <f t="shared" ca="1" si="448"/>
        <v>141637.84675954285</v>
      </c>
      <c r="BY338" s="181">
        <f t="shared" ca="1" si="448"/>
        <v>141637.84675954285</v>
      </c>
      <c r="BZ338" s="181">
        <f t="shared" ca="1" si="448"/>
        <v>141637.84675954285</v>
      </c>
      <c r="CA338" s="181">
        <f t="shared" ca="1" si="448"/>
        <v>141637.84675954285</v>
      </c>
      <c r="CB338" s="181">
        <f t="shared" ca="1" si="448"/>
        <v>141637.84675954285</v>
      </c>
      <c r="CC338" s="181">
        <f t="shared" ca="1" si="448"/>
        <v>141637.84675954285</v>
      </c>
      <c r="CD338" s="181">
        <f t="shared" ca="1" si="448"/>
        <v>141637.84675954285</v>
      </c>
      <c r="CE338" s="181">
        <f t="shared" ca="1" si="448"/>
        <v>141637.84675954285</v>
      </c>
      <c r="CF338" s="181">
        <f t="shared" ca="1" si="448"/>
        <v>141637.84675954285</v>
      </c>
      <c r="CG338" s="181">
        <f t="shared" ca="1" si="448"/>
        <v>141637.84675954285</v>
      </c>
      <c r="CH338" s="181">
        <f t="shared" ca="1" si="448"/>
        <v>141637.84675954285</v>
      </c>
      <c r="CI338" s="181">
        <f t="shared" ca="1" si="448"/>
        <v>141637.84675954285</v>
      </c>
      <c r="CJ338" s="181">
        <f t="shared" ca="1" si="448"/>
        <v>141637.84675954285</v>
      </c>
      <c r="CK338" s="181">
        <f t="shared" ca="1" si="448"/>
        <v>141637.84675954285</v>
      </c>
      <c r="CL338" s="181">
        <f t="shared" ca="1" si="448"/>
        <v>141637.84675954285</v>
      </c>
      <c r="CM338" s="181">
        <f t="shared" ca="1" si="448"/>
        <v>141637.84675954285</v>
      </c>
      <c r="CN338" s="181">
        <f t="shared" ca="1" si="448"/>
        <v>141637.84675954285</v>
      </c>
      <c r="CO338" s="181">
        <f t="shared" ca="1" si="448"/>
        <v>141637.84675954285</v>
      </c>
      <c r="CP338" s="181">
        <f t="shared" ca="1" si="448"/>
        <v>141637.84675954285</v>
      </c>
      <c r="CQ338" s="181">
        <f t="shared" ca="1" si="448"/>
        <v>141637.84675954285</v>
      </c>
      <c r="CR338" s="181">
        <f t="shared" ca="1" si="448"/>
        <v>141637.84675954285</v>
      </c>
      <c r="CS338" s="181">
        <f t="shared" ca="1" si="448"/>
        <v>141637.84675954285</v>
      </c>
      <c r="CT338" s="181">
        <f t="shared" ca="1" si="448"/>
        <v>141637.84675954285</v>
      </c>
      <c r="CU338" s="181">
        <f t="shared" ca="1" si="448"/>
        <v>141637.84675954285</v>
      </c>
      <c r="CV338" s="181">
        <f t="shared" ca="1" si="448"/>
        <v>141637.84675954285</v>
      </c>
      <c r="CW338" s="181">
        <f t="shared" ca="1" si="448"/>
        <v>0</v>
      </c>
      <c r="CX338" s="181">
        <f t="shared" ca="1" si="448"/>
        <v>0</v>
      </c>
      <c r="CY338" s="181">
        <f t="shared" ca="1" si="448"/>
        <v>0</v>
      </c>
      <c r="CZ338" s="181">
        <f t="shared" ca="1" si="448"/>
        <v>0</v>
      </c>
      <c r="DA338" s="181">
        <f t="shared" ca="1" si="448"/>
        <v>0</v>
      </c>
      <c r="DB338" s="181">
        <f t="shared" ca="1" si="448"/>
        <v>0</v>
      </c>
      <c r="DC338" s="181">
        <f t="shared" ref="DC338:DU338" ca="1" si="449">MIN(($F$338*$H$338)*DC10,DB345)</f>
        <v>0</v>
      </c>
      <c r="DD338" s="181">
        <f t="shared" ca="1" si="449"/>
        <v>0</v>
      </c>
      <c r="DE338" s="181">
        <f t="shared" ca="1" si="449"/>
        <v>0</v>
      </c>
      <c r="DF338" s="181">
        <f t="shared" ca="1" si="449"/>
        <v>0</v>
      </c>
      <c r="DG338" s="181">
        <f t="shared" ca="1" si="449"/>
        <v>0</v>
      </c>
      <c r="DH338" s="181">
        <f t="shared" ca="1" si="449"/>
        <v>0</v>
      </c>
      <c r="DI338" s="181">
        <f t="shared" ca="1" si="449"/>
        <v>0</v>
      </c>
      <c r="DJ338" s="181">
        <f t="shared" ca="1" si="449"/>
        <v>0</v>
      </c>
      <c r="DK338" s="181">
        <f t="shared" ca="1" si="449"/>
        <v>0</v>
      </c>
      <c r="DL338" s="181">
        <f t="shared" ca="1" si="449"/>
        <v>0</v>
      </c>
      <c r="DM338" s="181">
        <f t="shared" ca="1" si="449"/>
        <v>0</v>
      </c>
      <c r="DN338" s="181">
        <f t="shared" ca="1" si="449"/>
        <v>0</v>
      </c>
      <c r="DO338" s="181">
        <f t="shared" ca="1" si="449"/>
        <v>0</v>
      </c>
      <c r="DP338" s="181">
        <f t="shared" ca="1" si="449"/>
        <v>0</v>
      </c>
      <c r="DQ338" s="181">
        <f t="shared" ca="1" si="449"/>
        <v>0</v>
      </c>
      <c r="DR338" s="181">
        <f t="shared" ca="1" si="449"/>
        <v>0</v>
      </c>
      <c r="DS338" s="181">
        <f t="shared" ca="1" si="449"/>
        <v>0</v>
      </c>
      <c r="DT338" s="181">
        <f t="shared" ca="1" si="449"/>
        <v>0</v>
      </c>
      <c r="DU338" s="181">
        <f t="shared" ca="1" si="449"/>
        <v>0</v>
      </c>
    </row>
    <row r="339" spans="4:125" x14ac:dyDescent="0.3">
      <c r="I339" s="55"/>
      <c r="K339" s="181"/>
      <c r="L339" s="181"/>
      <c r="M339" s="181"/>
      <c r="N339" s="181"/>
      <c r="O339" s="181"/>
      <c r="P339" s="181"/>
      <c r="Q339" s="181"/>
      <c r="R339" s="181"/>
      <c r="S339" s="181"/>
      <c r="T339" s="181"/>
      <c r="U339" s="181"/>
      <c r="V339" s="181"/>
      <c r="W339" s="181"/>
      <c r="X339" s="181"/>
      <c r="Y339" s="181"/>
      <c r="Z339" s="181"/>
      <c r="AA339" s="181"/>
      <c r="AB339" s="181"/>
      <c r="AC339" s="181"/>
      <c r="AD339" s="181"/>
      <c r="AE339" s="181"/>
      <c r="AF339" s="181"/>
      <c r="AG339" s="181"/>
      <c r="AH339" s="181"/>
      <c r="AI339" s="181"/>
      <c r="AJ339" s="181"/>
      <c r="AK339" s="181"/>
      <c r="AL339" s="181"/>
      <c r="AM339" s="181"/>
      <c r="AN339" s="181"/>
      <c r="AO339" s="181"/>
      <c r="AP339" s="181"/>
      <c r="AQ339" s="181"/>
      <c r="AR339" s="181"/>
      <c r="AS339" s="181"/>
      <c r="AT339" s="181"/>
      <c r="AU339" s="181"/>
      <c r="AV339" s="181"/>
      <c r="AW339" s="181"/>
      <c r="AX339" s="181"/>
      <c r="AZ339" s="181"/>
      <c r="BA339" s="181"/>
      <c r="BB339" s="181"/>
      <c r="BC339" s="181"/>
      <c r="BD339" s="181"/>
      <c r="BE339" s="181"/>
      <c r="BF339" s="181"/>
      <c r="BG339" s="181"/>
      <c r="BH339" s="181"/>
      <c r="BI339" s="181"/>
      <c r="BJ339" s="181"/>
      <c r="BK339" s="181"/>
      <c r="BL339" s="181"/>
      <c r="BM339" s="181"/>
      <c r="BN339" s="181"/>
      <c r="BO339" s="181"/>
      <c r="BP339" s="181"/>
      <c r="BQ339" s="181"/>
      <c r="BR339" s="181"/>
      <c r="BS339" s="181"/>
      <c r="BT339" s="181"/>
      <c r="BU339" s="181"/>
      <c r="BV339" s="181"/>
      <c r="BW339" s="181"/>
      <c r="BX339" s="181"/>
      <c r="BY339" s="181"/>
      <c r="BZ339" s="181"/>
      <c r="CA339" s="181"/>
      <c r="CB339" s="181"/>
      <c r="CC339" s="181"/>
      <c r="CD339" s="181"/>
      <c r="CE339" s="181"/>
      <c r="CF339" s="181"/>
      <c r="CG339" s="181"/>
      <c r="CH339" s="181"/>
      <c r="CI339" s="181"/>
      <c r="CJ339" s="181"/>
      <c r="CK339" s="181"/>
      <c r="CL339" s="181"/>
      <c r="CM339" s="181"/>
      <c r="CN339" s="181"/>
      <c r="CO339" s="181"/>
      <c r="CP339" s="181"/>
      <c r="CQ339" s="181"/>
      <c r="CR339" s="181"/>
      <c r="CS339" s="181"/>
      <c r="CT339" s="181"/>
      <c r="CU339" s="181"/>
      <c r="CV339" s="181"/>
      <c r="CW339" s="181"/>
      <c r="CX339" s="181"/>
      <c r="CY339" s="181"/>
      <c r="CZ339" s="181"/>
      <c r="DA339" s="181"/>
      <c r="DB339" s="181"/>
      <c r="DC339" s="181"/>
      <c r="DD339" s="181"/>
      <c r="DE339" s="181"/>
      <c r="DF339" s="181"/>
      <c r="DG339" s="181"/>
      <c r="DH339" s="181"/>
      <c r="DI339" s="181"/>
      <c r="DJ339" s="181"/>
      <c r="DK339" s="181"/>
      <c r="DL339" s="181"/>
      <c r="DM339" s="181"/>
      <c r="DN339" s="181"/>
      <c r="DO339" s="181"/>
      <c r="DP339" s="181"/>
      <c r="DQ339" s="181"/>
      <c r="DR339" s="181"/>
      <c r="DS339" s="181"/>
      <c r="DT339" s="181"/>
      <c r="DU339" s="181"/>
    </row>
    <row r="340" spans="4:125" x14ac:dyDescent="0.3">
      <c r="D340" s="141" t="s">
        <v>766</v>
      </c>
      <c r="I340" s="55"/>
      <c r="K340" s="181">
        <f ca="1">K335+K337+K338</f>
        <v>0</v>
      </c>
      <c r="L340" s="181">
        <f t="shared" ref="L340:BW340" ca="1" si="450">L335+L337+L338</f>
        <v>0</v>
      </c>
      <c r="M340" s="181">
        <f t="shared" ca="1" si="450"/>
        <v>0</v>
      </c>
      <c r="N340" s="181">
        <f t="shared" ca="1" si="450"/>
        <v>0</v>
      </c>
      <c r="O340" s="181">
        <f t="shared" ca="1" si="450"/>
        <v>0</v>
      </c>
      <c r="P340" s="181">
        <f t="shared" ca="1" si="450"/>
        <v>0</v>
      </c>
      <c r="Q340" s="181">
        <f t="shared" ca="1" si="450"/>
        <v>0</v>
      </c>
      <c r="R340" s="181">
        <f t="shared" ca="1" si="450"/>
        <v>0</v>
      </c>
      <c r="S340" s="181">
        <f t="shared" ca="1" si="450"/>
        <v>0</v>
      </c>
      <c r="T340" s="181">
        <f t="shared" ca="1" si="450"/>
        <v>0</v>
      </c>
      <c r="U340" s="181">
        <f t="shared" ca="1" si="450"/>
        <v>0</v>
      </c>
      <c r="V340" s="181">
        <f t="shared" ca="1" si="450"/>
        <v>0</v>
      </c>
      <c r="W340" s="181">
        <f t="shared" ca="1" si="450"/>
        <v>0</v>
      </c>
      <c r="X340" s="181">
        <f t="shared" ca="1" si="450"/>
        <v>0</v>
      </c>
      <c r="Y340" s="181">
        <f t="shared" ca="1" si="450"/>
        <v>0</v>
      </c>
      <c r="Z340" s="181">
        <f t="shared" ca="1" si="450"/>
        <v>0</v>
      </c>
      <c r="AA340" s="181">
        <f t="shared" ca="1" si="450"/>
        <v>0</v>
      </c>
      <c r="AB340" s="181">
        <f t="shared" ca="1" si="450"/>
        <v>0</v>
      </c>
      <c r="AC340" s="181">
        <f t="shared" ca="1" si="450"/>
        <v>0</v>
      </c>
      <c r="AD340" s="181">
        <f t="shared" ca="1" si="450"/>
        <v>0</v>
      </c>
      <c r="AE340" s="181">
        <f t="shared" ca="1" si="450"/>
        <v>0</v>
      </c>
      <c r="AF340" s="181">
        <f t="shared" ca="1" si="450"/>
        <v>0</v>
      </c>
      <c r="AG340" s="181">
        <f t="shared" ca="1" si="450"/>
        <v>0</v>
      </c>
      <c r="AH340" s="181">
        <f t="shared" ca="1" si="450"/>
        <v>0</v>
      </c>
      <c r="AI340" s="181">
        <f t="shared" ca="1" si="450"/>
        <v>0</v>
      </c>
      <c r="AJ340" s="181">
        <f t="shared" ca="1" si="450"/>
        <v>0</v>
      </c>
      <c r="AK340" s="181">
        <f t="shared" ca="1" si="450"/>
        <v>0</v>
      </c>
      <c r="AL340" s="181">
        <f t="shared" ca="1" si="450"/>
        <v>0</v>
      </c>
      <c r="AM340" s="181">
        <f t="shared" ca="1" si="450"/>
        <v>0</v>
      </c>
      <c r="AN340" s="181">
        <f t="shared" ca="1" si="450"/>
        <v>0</v>
      </c>
      <c r="AO340" s="181">
        <f t="shared" ca="1" si="450"/>
        <v>0</v>
      </c>
      <c r="AP340" s="181">
        <f t="shared" ca="1" si="450"/>
        <v>0</v>
      </c>
      <c r="AQ340" s="181">
        <f t="shared" ca="1" si="450"/>
        <v>0</v>
      </c>
      <c r="AR340" s="181">
        <f t="shared" ca="1" si="450"/>
        <v>0</v>
      </c>
      <c r="AS340" s="181">
        <f t="shared" ca="1" si="450"/>
        <v>0</v>
      </c>
      <c r="AT340" s="181">
        <f t="shared" ca="1" si="450"/>
        <v>0</v>
      </c>
      <c r="AU340" s="181">
        <f t="shared" ca="1" si="450"/>
        <v>0</v>
      </c>
      <c r="AV340" s="181">
        <f t="shared" ca="1" si="450"/>
        <v>0</v>
      </c>
      <c r="AW340" s="181">
        <f t="shared" ca="1" si="450"/>
        <v>0</v>
      </c>
      <c r="AX340" s="181">
        <f t="shared" ca="1" si="450"/>
        <v>0</v>
      </c>
      <c r="AY340" s="198">
        <f t="shared" ca="1" si="450"/>
        <v>7215912.8290087376</v>
      </c>
      <c r="AZ340" s="181">
        <f t="shared" ca="1" si="450"/>
        <v>7215912.8290087376</v>
      </c>
      <c r="BA340" s="181">
        <f t="shared" ca="1" si="450"/>
        <v>7215912.8290087376</v>
      </c>
      <c r="BB340" s="181">
        <f t="shared" ca="1" si="450"/>
        <v>7215912.8290087376</v>
      </c>
      <c r="BC340" s="181">
        <f t="shared" ca="1" si="450"/>
        <v>7215912.8290087376</v>
      </c>
      <c r="BD340" s="181">
        <f t="shared" ca="1" si="450"/>
        <v>7215912.8290087376</v>
      </c>
      <c r="BE340" s="181">
        <f t="shared" ca="1" si="450"/>
        <v>7215912.8290087376</v>
      </c>
      <c r="BF340" s="181">
        <f t="shared" ca="1" si="450"/>
        <v>7215912.8290087376</v>
      </c>
      <c r="BG340" s="181">
        <f t="shared" ca="1" si="450"/>
        <v>7215912.8290087376</v>
      </c>
      <c r="BH340" s="181">
        <f t="shared" ca="1" si="450"/>
        <v>7215912.8290087376</v>
      </c>
      <c r="BI340" s="181">
        <f t="shared" ca="1" si="450"/>
        <v>7215912.8290087376</v>
      </c>
      <c r="BJ340" s="181">
        <f t="shared" ca="1" si="450"/>
        <v>7215912.8290087376</v>
      </c>
      <c r="BK340" s="181">
        <f t="shared" ca="1" si="450"/>
        <v>7215912.8290087376</v>
      </c>
      <c r="BL340" s="181">
        <f t="shared" ca="1" si="450"/>
        <v>7215912.8290087376</v>
      </c>
      <c r="BM340" s="181">
        <f t="shared" ca="1" si="450"/>
        <v>7215912.8290087376</v>
      </c>
      <c r="BN340" s="181">
        <f t="shared" ca="1" si="450"/>
        <v>7215912.8290087376</v>
      </c>
      <c r="BO340" s="181">
        <f t="shared" ca="1" si="450"/>
        <v>7215912.8290087376</v>
      </c>
      <c r="BP340" s="181">
        <f t="shared" ca="1" si="450"/>
        <v>7215912.8290087376</v>
      </c>
      <c r="BQ340" s="181">
        <f t="shared" ca="1" si="450"/>
        <v>7215912.8290087376</v>
      </c>
      <c r="BR340" s="181">
        <f t="shared" ca="1" si="450"/>
        <v>7215912.8290087376</v>
      </c>
      <c r="BS340" s="181">
        <f t="shared" ca="1" si="450"/>
        <v>7215912.8290087376</v>
      </c>
      <c r="BT340" s="181">
        <f t="shared" ca="1" si="450"/>
        <v>7215912.8290087376</v>
      </c>
      <c r="BU340" s="181">
        <f t="shared" ca="1" si="450"/>
        <v>7215912.8290087376</v>
      </c>
      <c r="BV340" s="181">
        <f t="shared" ca="1" si="450"/>
        <v>7215912.8290087376</v>
      </c>
      <c r="BW340" s="181">
        <f t="shared" ca="1" si="450"/>
        <v>7215912.8290087376</v>
      </c>
      <c r="BX340" s="181">
        <f t="shared" ref="BX340:DU340" ca="1" si="451">BX335+BX337+BX338</f>
        <v>7215912.8290087376</v>
      </c>
      <c r="BY340" s="181">
        <f t="shared" ca="1" si="451"/>
        <v>7215912.8290087376</v>
      </c>
      <c r="BZ340" s="181">
        <f t="shared" ca="1" si="451"/>
        <v>7215912.8290087376</v>
      </c>
      <c r="CA340" s="181">
        <f t="shared" ca="1" si="451"/>
        <v>7215912.8290087376</v>
      </c>
      <c r="CB340" s="181">
        <f t="shared" ca="1" si="451"/>
        <v>7215912.8290087376</v>
      </c>
      <c r="CC340" s="181">
        <f t="shared" ca="1" si="451"/>
        <v>7215912.8290087376</v>
      </c>
      <c r="CD340" s="181">
        <f t="shared" ca="1" si="451"/>
        <v>7215912.8290087376</v>
      </c>
      <c r="CE340" s="181">
        <f t="shared" ca="1" si="451"/>
        <v>7215912.8290087376</v>
      </c>
      <c r="CF340" s="181">
        <f t="shared" ca="1" si="451"/>
        <v>7215912.8290087376</v>
      </c>
      <c r="CG340" s="181">
        <f t="shared" ca="1" si="451"/>
        <v>7215912.8290087376</v>
      </c>
      <c r="CH340" s="181">
        <f t="shared" ca="1" si="451"/>
        <v>7215912.8290087376</v>
      </c>
      <c r="CI340" s="181">
        <f t="shared" ca="1" si="451"/>
        <v>7215912.8290087376</v>
      </c>
      <c r="CJ340" s="181">
        <f t="shared" ca="1" si="451"/>
        <v>7215912.8290087376</v>
      </c>
      <c r="CK340" s="181">
        <f t="shared" ca="1" si="451"/>
        <v>7215912.8290087376</v>
      </c>
      <c r="CL340" s="181">
        <f t="shared" ca="1" si="451"/>
        <v>7215912.8290087376</v>
      </c>
      <c r="CM340" s="181">
        <f t="shared" ca="1" si="451"/>
        <v>7215912.8290087376</v>
      </c>
      <c r="CN340" s="181">
        <f t="shared" ca="1" si="451"/>
        <v>7215912.8290087376</v>
      </c>
      <c r="CO340" s="181">
        <f t="shared" ca="1" si="451"/>
        <v>7215912.8290087376</v>
      </c>
      <c r="CP340" s="181">
        <f t="shared" ca="1" si="451"/>
        <v>7215912.8290087376</v>
      </c>
      <c r="CQ340" s="181">
        <f t="shared" ca="1" si="451"/>
        <v>7215912.8290087376</v>
      </c>
      <c r="CR340" s="181">
        <f t="shared" ca="1" si="451"/>
        <v>7215912.8290087376</v>
      </c>
      <c r="CS340" s="181">
        <f t="shared" ca="1" si="451"/>
        <v>7215912.8290087376</v>
      </c>
      <c r="CT340" s="181">
        <f t="shared" ca="1" si="451"/>
        <v>7215912.8290087376</v>
      </c>
      <c r="CU340" s="181">
        <f t="shared" ca="1" si="451"/>
        <v>7215912.8290087376</v>
      </c>
      <c r="CV340" s="181">
        <f t="shared" ca="1" si="451"/>
        <v>7215912.8290087227</v>
      </c>
      <c r="CW340" s="181">
        <f t="shared" ca="1" si="451"/>
        <v>0</v>
      </c>
      <c r="CX340" s="181">
        <f t="shared" ca="1" si="451"/>
        <v>0</v>
      </c>
      <c r="CY340" s="181">
        <f t="shared" ca="1" si="451"/>
        <v>0</v>
      </c>
      <c r="CZ340" s="181">
        <f t="shared" ca="1" si="451"/>
        <v>0</v>
      </c>
      <c r="DA340" s="181">
        <f t="shared" ca="1" si="451"/>
        <v>0</v>
      </c>
      <c r="DB340" s="181">
        <f t="shared" ca="1" si="451"/>
        <v>0</v>
      </c>
      <c r="DC340" s="181">
        <f t="shared" ca="1" si="451"/>
        <v>0</v>
      </c>
      <c r="DD340" s="181">
        <f t="shared" ca="1" si="451"/>
        <v>0</v>
      </c>
      <c r="DE340" s="181">
        <f t="shared" ca="1" si="451"/>
        <v>0</v>
      </c>
      <c r="DF340" s="181">
        <f t="shared" ca="1" si="451"/>
        <v>0</v>
      </c>
      <c r="DG340" s="181">
        <f t="shared" ca="1" si="451"/>
        <v>0</v>
      </c>
      <c r="DH340" s="181">
        <f t="shared" ca="1" si="451"/>
        <v>0</v>
      </c>
      <c r="DI340" s="181">
        <f t="shared" ca="1" si="451"/>
        <v>0</v>
      </c>
      <c r="DJ340" s="181">
        <f t="shared" ca="1" si="451"/>
        <v>0</v>
      </c>
      <c r="DK340" s="181">
        <f t="shared" ca="1" si="451"/>
        <v>0</v>
      </c>
      <c r="DL340" s="181">
        <f t="shared" ca="1" si="451"/>
        <v>0</v>
      </c>
      <c r="DM340" s="181">
        <f t="shared" ca="1" si="451"/>
        <v>0</v>
      </c>
      <c r="DN340" s="181">
        <f t="shared" ca="1" si="451"/>
        <v>0</v>
      </c>
      <c r="DO340" s="181">
        <f t="shared" ca="1" si="451"/>
        <v>0</v>
      </c>
      <c r="DP340" s="181">
        <f t="shared" ca="1" si="451"/>
        <v>0</v>
      </c>
      <c r="DQ340" s="181">
        <f t="shared" ca="1" si="451"/>
        <v>0</v>
      </c>
      <c r="DR340" s="181">
        <f t="shared" ca="1" si="451"/>
        <v>0</v>
      </c>
      <c r="DS340" s="181">
        <f t="shared" ca="1" si="451"/>
        <v>0</v>
      </c>
      <c r="DT340" s="181">
        <f t="shared" ca="1" si="451"/>
        <v>0</v>
      </c>
      <c r="DU340" s="181">
        <f t="shared" ca="1" si="451"/>
        <v>0</v>
      </c>
    </row>
    <row r="341" spans="4:125" x14ac:dyDescent="0.3">
      <c r="I341" s="55"/>
      <c r="K341" s="181"/>
      <c r="L341" s="181"/>
      <c r="M341" s="181"/>
      <c r="N341" s="181"/>
      <c r="O341" s="181"/>
      <c r="P341" s="181"/>
      <c r="Q341" s="181"/>
      <c r="R341" s="181"/>
      <c r="S341" s="181"/>
      <c r="T341" s="181"/>
      <c r="U341" s="181"/>
      <c r="V341" s="181"/>
      <c r="W341" s="181"/>
      <c r="X341" s="181"/>
      <c r="Y341" s="181"/>
      <c r="Z341" s="181"/>
      <c r="AA341" s="181"/>
      <c r="AB341" s="181"/>
      <c r="AC341" s="181"/>
      <c r="AD341" s="181"/>
      <c r="AE341" s="181"/>
      <c r="AF341" s="181"/>
      <c r="AG341" s="181"/>
      <c r="AH341" s="181"/>
      <c r="AI341" s="181"/>
      <c r="AJ341" s="181"/>
      <c r="AK341" s="181"/>
      <c r="AL341" s="181"/>
      <c r="AM341" s="181"/>
      <c r="AN341" s="181"/>
      <c r="AO341" s="181"/>
      <c r="AP341" s="181"/>
      <c r="AQ341" s="181"/>
      <c r="AR341" s="181"/>
      <c r="AS341" s="181"/>
      <c r="AT341" s="181"/>
      <c r="AU341" s="181"/>
      <c r="AV341" s="181"/>
      <c r="AW341" s="181"/>
      <c r="AX341" s="181"/>
      <c r="AZ341" s="181"/>
      <c r="BA341" s="181"/>
      <c r="BB341" s="181"/>
      <c r="BC341" s="181"/>
      <c r="BD341" s="181"/>
      <c r="BE341" s="181"/>
      <c r="BF341" s="181"/>
      <c r="BG341" s="181"/>
      <c r="BH341" s="181"/>
      <c r="BI341" s="181"/>
      <c r="BJ341" s="181"/>
      <c r="BK341" s="181"/>
      <c r="BL341" s="181"/>
      <c r="BM341" s="181"/>
      <c r="BN341" s="181"/>
      <c r="BO341" s="181"/>
      <c r="BP341" s="181"/>
      <c r="BQ341" s="181"/>
      <c r="BR341" s="181"/>
      <c r="BS341" s="181"/>
      <c r="BT341" s="181"/>
      <c r="BU341" s="181"/>
      <c r="BV341" s="181"/>
      <c r="BW341" s="181"/>
      <c r="BX341" s="181"/>
      <c r="BY341" s="181"/>
      <c r="BZ341" s="181"/>
      <c r="CA341" s="181"/>
      <c r="CB341" s="181"/>
      <c r="CC341" s="181"/>
      <c r="CD341" s="181"/>
      <c r="CE341" s="181"/>
      <c r="CF341" s="181"/>
      <c r="CG341" s="181"/>
      <c r="CH341" s="181"/>
      <c r="CI341" s="181"/>
      <c r="CJ341" s="181"/>
      <c r="CK341" s="181"/>
      <c r="CL341" s="181"/>
      <c r="CM341" s="181"/>
      <c r="CN341" s="181"/>
      <c r="CO341" s="181"/>
      <c r="CP341" s="181"/>
      <c r="CQ341" s="181"/>
      <c r="CR341" s="181"/>
      <c r="CS341" s="181"/>
      <c r="CT341" s="181"/>
      <c r="CU341" s="181"/>
      <c r="CV341" s="181"/>
      <c r="CW341" s="181"/>
      <c r="CX341" s="181"/>
      <c r="CY341" s="181"/>
      <c r="CZ341" s="181"/>
      <c r="DA341" s="181"/>
      <c r="DB341" s="181"/>
      <c r="DC341" s="181"/>
      <c r="DD341" s="181"/>
      <c r="DE341" s="181"/>
      <c r="DF341" s="181"/>
      <c r="DG341" s="181"/>
      <c r="DH341" s="181"/>
      <c r="DI341" s="181"/>
      <c r="DJ341" s="181"/>
      <c r="DK341" s="181"/>
      <c r="DL341" s="181"/>
      <c r="DM341" s="181"/>
      <c r="DN341" s="181"/>
      <c r="DO341" s="181"/>
      <c r="DP341" s="181"/>
      <c r="DQ341" s="181"/>
      <c r="DR341" s="181"/>
      <c r="DS341" s="181"/>
      <c r="DT341" s="181"/>
      <c r="DU341" s="181"/>
    </row>
    <row r="342" spans="4:125" x14ac:dyDescent="0.3">
      <c r="D342" s="141" t="s">
        <v>767</v>
      </c>
      <c r="I342" s="55"/>
      <c r="K342" s="181"/>
      <c r="L342" s="181"/>
      <c r="M342" s="181"/>
      <c r="N342" s="181"/>
      <c r="O342" s="181"/>
      <c r="P342" s="181"/>
      <c r="Q342" s="181"/>
      <c r="R342" s="181"/>
      <c r="S342" s="181"/>
      <c r="T342" s="181"/>
      <c r="U342" s="181"/>
      <c r="V342" s="181"/>
      <c r="W342" s="181"/>
      <c r="X342" s="181"/>
      <c r="Y342" s="181"/>
      <c r="Z342" s="181"/>
      <c r="AA342" s="181"/>
      <c r="AB342" s="181"/>
      <c r="AC342" s="181"/>
      <c r="AD342" s="181"/>
      <c r="AE342" s="181"/>
      <c r="AF342" s="181"/>
      <c r="AG342" s="181"/>
      <c r="AH342" s="181"/>
      <c r="AI342" s="181"/>
      <c r="AJ342" s="181"/>
      <c r="AK342" s="181"/>
      <c r="AL342" s="181"/>
      <c r="AM342" s="181"/>
      <c r="AN342" s="181"/>
      <c r="AO342" s="181"/>
      <c r="AP342" s="181"/>
      <c r="AQ342" s="181"/>
      <c r="AR342" s="181"/>
      <c r="AS342" s="181"/>
      <c r="AT342" s="181"/>
      <c r="AU342" s="181"/>
      <c r="AV342" s="181"/>
      <c r="AW342" s="181"/>
      <c r="AX342" s="181"/>
      <c r="AZ342" s="181"/>
      <c r="BA342" s="181"/>
      <c r="BB342" s="181"/>
      <c r="BC342" s="181"/>
      <c r="BD342" s="181"/>
      <c r="BE342" s="181"/>
      <c r="BF342" s="181"/>
      <c r="BG342" s="181"/>
      <c r="BH342" s="181"/>
      <c r="BI342" s="181"/>
      <c r="BJ342" s="181"/>
      <c r="BK342" s="181"/>
      <c r="BL342" s="181"/>
      <c r="BM342" s="181"/>
      <c r="BN342" s="181"/>
      <c r="BO342" s="181"/>
      <c r="BP342" s="181"/>
      <c r="BQ342" s="181"/>
      <c r="BR342" s="181"/>
      <c r="BS342" s="181"/>
      <c r="BT342" s="181"/>
      <c r="BU342" s="181"/>
      <c r="BV342" s="181"/>
      <c r="BW342" s="181"/>
      <c r="BX342" s="181"/>
      <c r="BY342" s="181"/>
      <c r="BZ342" s="181"/>
      <c r="CA342" s="181"/>
      <c r="CB342" s="181"/>
      <c r="CC342" s="181"/>
      <c r="CD342" s="181"/>
      <c r="CE342" s="181"/>
      <c r="CF342" s="181"/>
      <c r="CG342" s="181"/>
      <c r="CH342" s="181"/>
      <c r="CI342" s="181"/>
      <c r="CJ342" s="181"/>
      <c r="CK342" s="181"/>
      <c r="CL342" s="181"/>
      <c r="CM342" s="181"/>
      <c r="CN342" s="181"/>
      <c r="CO342" s="181"/>
      <c r="CP342" s="181"/>
      <c r="CQ342" s="181"/>
      <c r="CR342" s="181"/>
      <c r="CS342" s="181"/>
      <c r="CT342" s="181"/>
      <c r="CU342" s="181"/>
      <c r="CV342" s="181"/>
      <c r="CW342" s="181"/>
      <c r="CX342" s="181"/>
      <c r="CY342" s="181"/>
      <c r="CZ342" s="181"/>
      <c r="DA342" s="181"/>
      <c r="DB342" s="181"/>
      <c r="DC342" s="181"/>
      <c r="DD342" s="181"/>
      <c r="DE342" s="181"/>
      <c r="DF342" s="181"/>
      <c r="DG342" s="181"/>
      <c r="DH342" s="181"/>
      <c r="DI342" s="181"/>
      <c r="DJ342" s="181"/>
      <c r="DK342" s="181"/>
      <c r="DL342" s="181"/>
      <c r="DM342" s="181"/>
      <c r="DN342" s="181"/>
      <c r="DO342" s="181"/>
      <c r="DP342" s="181"/>
      <c r="DQ342" s="181"/>
      <c r="DR342" s="181"/>
      <c r="DS342" s="181"/>
      <c r="DT342" s="181"/>
      <c r="DU342" s="181"/>
    </row>
    <row r="343" spans="4:125" x14ac:dyDescent="0.3">
      <c r="D343" s="141" t="s">
        <v>764</v>
      </c>
      <c r="I343" s="55"/>
      <c r="K343" s="181"/>
      <c r="L343" s="181"/>
      <c r="M343" s="181"/>
      <c r="N343" s="181"/>
      <c r="O343" s="181"/>
      <c r="P343" s="181"/>
      <c r="Q343" s="181"/>
      <c r="R343" s="181"/>
      <c r="S343" s="181"/>
      <c r="T343" s="181"/>
      <c r="U343" s="181"/>
      <c r="V343" s="181"/>
      <c r="W343" s="181"/>
      <c r="X343" s="181"/>
      <c r="Y343" s="181"/>
      <c r="Z343" s="181"/>
      <c r="AA343" s="181"/>
      <c r="AB343" s="181"/>
      <c r="AC343" s="181"/>
      <c r="AD343" s="181"/>
      <c r="AE343" s="181"/>
      <c r="AF343" s="181"/>
      <c r="AG343" s="181"/>
      <c r="AH343" s="181"/>
      <c r="AI343" s="181"/>
      <c r="AJ343" s="181"/>
      <c r="AK343" s="181"/>
      <c r="AL343" s="181"/>
      <c r="AM343" s="181"/>
      <c r="AN343" s="181"/>
      <c r="AO343" s="181"/>
      <c r="AP343" s="181"/>
      <c r="AQ343" s="181"/>
      <c r="AR343" s="181"/>
      <c r="AS343" s="181"/>
      <c r="AT343" s="181"/>
      <c r="AU343" s="181"/>
      <c r="AV343" s="181"/>
      <c r="AW343" s="181"/>
      <c r="AX343" s="181"/>
      <c r="AZ343" s="181"/>
      <c r="BA343" s="181"/>
      <c r="BB343" s="181"/>
      <c r="BC343" s="181"/>
      <c r="BD343" s="181"/>
      <c r="BE343" s="181"/>
      <c r="BF343" s="181"/>
      <c r="BG343" s="181"/>
      <c r="BH343" s="181"/>
      <c r="BI343" s="181"/>
      <c r="BJ343" s="181"/>
      <c r="BK343" s="181"/>
      <c r="BL343" s="181"/>
      <c r="BM343" s="181"/>
      <c r="BN343" s="181"/>
      <c r="BO343" s="181"/>
      <c r="BP343" s="181"/>
      <c r="BQ343" s="181"/>
      <c r="BR343" s="181"/>
      <c r="BS343" s="181"/>
      <c r="BT343" s="181"/>
      <c r="BU343" s="181"/>
      <c r="BV343" s="181"/>
      <c r="BW343" s="181"/>
      <c r="BX343" s="181"/>
      <c r="BY343" s="181"/>
      <c r="BZ343" s="181"/>
      <c r="CA343" s="181"/>
      <c r="CB343" s="181"/>
      <c r="CC343" s="181"/>
      <c r="CD343" s="181"/>
      <c r="CE343" s="181"/>
      <c r="CF343" s="181"/>
      <c r="CG343" s="181"/>
      <c r="CH343" s="181"/>
      <c r="CI343" s="181"/>
      <c r="CJ343" s="181"/>
      <c r="CK343" s="181"/>
      <c r="CL343" s="181"/>
      <c r="CM343" s="181"/>
      <c r="CN343" s="181"/>
      <c r="CO343" s="181"/>
      <c r="CP343" s="181"/>
      <c r="CQ343" s="181"/>
      <c r="CR343" s="181"/>
      <c r="CS343" s="181"/>
      <c r="CT343" s="181"/>
      <c r="CU343" s="181"/>
      <c r="CV343" s="181"/>
      <c r="CW343" s="181"/>
      <c r="CX343" s="181"/>
      <c r="CY343" s="181"/>
      <c r="CZ343" s="181"/>
      <c r="DA343" s="181"/>
      <c r="DB343" s="181"/>
      <c r="DC343" s="181"/>
      <c r="DD343" s="181"/>
      <c r="DE343" s="181"/>
      <c r="DF343" s="181"/>
      <c r="DG343" s="181"/>
      <c r="DH343" s="181"/>
      <c r="DI343" s="181"/>
      <c r="DJ343" s="181"/>
      <c r="DK343" s="181"/>
      <c r="DL343" s="181"/>
      <c r="DM343" s="181"/>
      <c r="DN343" s="181"/>
      <c r="DO343" s="181"/>
      <c r="DP343" s="181"/>
      <c r="DQ343" s="181"/>
      <c r="DR343" s="181"/>
      <c r="DS343" s="181"/>
      <c r="DT343" s="181"/>
      <c r="DU343" s="181"/>
    </row>
    <row r="344" spans="4:125" x14ac:dyDescent="0.3">
      <c r="D344" s="141" t="s">
        <v>822</v>
      </c>
      <c r="I344" s="55"/>
      <c r="J344" s="200">
        <f ca="1">F337</f>
        <v>10313749.112459714</v>
      </c>
      <c r="K344" s="181">
        <f ca="1">J344-K337</f>
        <v>10313749.112459714</v>
      </c>
      <c r="L344" s="181">
        <f t="shared" ref="L344:BW345" ca="1" si="452">K344-L337</f>
        <v>10313749.112459714</v>
      </c>
      <c r="M344" s="181">
        <f t="shared" ca="1" si="452"/>
        <v>10313749.112459714</v>
      </c>
      <c r="N344" s="181">
        <f t="shared" ca="1" si="452"/>
        <v>10313749.112459714</v>
      </c>
      <c r="O344" s="181">
        <f t="shared" ca="1" si="452"/>
        <v>10313749.112459714</v>
      </c>
      <c r="P344" s="181">
        <f t="shared" ca="1" si="452"/>
        <v>10313749.112459714</v>
      </c>
      <c r="Q344" s="181">
        <f t="shared" ca="1" si="452"/>
        <v>10313749.112459714</v>
      </c>
      <c r="R344" s="181">
        <f t="shared" ca="1" si="452"/>
        <v>10313749.112459714</v>
      </c>
      <c r="S344" s="181">
        <f t="shared" ca="1" si="452"/>
        <v>10313749.112459714</v>
      </c>
      <c r="T344" s="181">
        <f t="shared" ca="1" si="452"/>
        <v>10313749.112459714</v>
      </c>
      <c r="U344" s="181">
        <f t="shared" ca="1" si="452"/>
        <v>10313749.112459714</v>
      </c>
      <c r="V344" s="181">
        <f t="shared" ca="1" si="452"/>
        <v>10313749.112459714</v>
      </c>
      <c r="W344" s="181">
        <f t="shared" ca="1" si="452"/>
        <v>10313749.112459714</v>
      </c>
      <c r="X344" s="181">
        <f t="shared" ca="1" si="452"/>
        <v>10313749.112459714</v>
      </c>
      <c r="Y344" s="181">
        <f t="shared" ca="1" si="452"/>
        <v>10313749.112459714</v>
      </c>
      <c r="Z344" s="181">
        <f t="shared" ca="1" si="452"/>
        <v>10313749.112459714</v>
      </c>
      <c r="AA344" s="181">
        <f t="shared" ca="1" si="452"/>
        <v>10313749.112459714</v>
      </c>
      <c r="AB344" s="181">
        <f t="shared" ca="1" si="452"/>
        <v>10313749.112459714</v>
      </c>
      <c r="AC344" s="181">
        <f t="shared" ca="1" si="452"/>
        <v>10313749.112459714</v>
      </c>
      <c r="AD344" s="181">
        <f t="shared" ca="1" si="452"/>
        <v>10313749.112459714</v>
      </c>
      <c r="AE344" s="181">
        <f t="shared" ca="1" si="452"/>
        <v>10313749.112459714</v>
      </c>
      <c r="AF344" s="181">
        <f t="shared" ca="1" si="452"/>
        <v>10313749.112459714</v>
      </c>
      <c r="AG344" s="181">
        <f t="shared" ca="1" si="452"/>
        <v>10313749.112459714</v>
      </c>
      <c r="AH344" s="181">
        <f t="shared" ca="1" si="452"/>
        <v>10313749.112459714</v>
      </c>
      <c r="AI344" s="181">
        <f t="shared" ca="1" si="452"/>
        <v>10313749.112459714</v>
      </c>
      <c r="AJ344" s="181">
        <f t="shared" ca="1" si="452"/>
        <v>10313749.112459714</v>
      </c>
      <c r="AK344" s="181">
        <f t="shared" ca="1" si="452"/>
        <v>10313749.112459714</v>
      </c>
      <c r="AL344" s="181">
        <f t="shared" ca="1" si="452"/>
        <v>10313749.112459714</v>
      </c>
      <c r="AM344" s="181">
        <f t="shared" ca="1" si="452"/>
        <v>10313749.112459714</v>
      </c>
      <c r="AN344" s="181">
        <f t="shared" ca="1" si="452"/>
        <v>10313749.112459714</v>
      </c>
      <c r="AO344" s="181">
        <f t="shared" ca="1" si="452"/>
        <v>10313749.112459714</v>
      </c>
      <c r="AP344" s="181">
        <f t="shared" ca="1" si="452"/>
        <v>10313749.112459714</v>
      </c>
      <c r="AQ344" s="181">
        <f t="shared" ca="1" si="452"/>
        <v>10313749.112459714</v>
      </c>
      <c r="AR344" s="181">
        <f t="shared" ca="1" si="452"/>
        <v>10313749.112459714</v>
      </c>
      <c r="AS344" s="181">
        <f t="shared" ca="1" si="452"/>
        <v>10313749.112459714</v>
      </c>
      <c r="AT344" s="181">
        <f t="shared" ca="1" si="452"/>
        <v>10313749.112459714</v>
      </c>
      <c r="AU344" s="181">
        <f t="shared" ca="1" si="452"/>
        <v>10313749.112459714</v>
      </c>
      <c r="AV344" s="181">
        <f t="shared" ca="1" si="452"/>
        <v>10313749.112459714</v>
      </c>
      <c r="AW344" s="181">
        <f t="shared" ca="1" si="452"/>
        <v>10313749.112459714</v>
      </c>
      <c r="AX344" s="181">
        <f t="shared" ca="1" si="452"/>
        <v>10313749.112459714</v>
      </c>
      <c r="AY344" s="198">
        <f t="shared" ca="1" si="452"/>
        <v>10107474.130210519</v>
      </c>
      <c r="AZ344" s="181">
        <f t="shared" ca="1" si="452"/>
        <v>9901199.1479613241</v>
      </c>
      <c r="BA344" s="181">
        <f t="shared" ca="1" si="452"/>
        <v>9694924.1657121293</v>
      </c>
      <c r="BB344" s="181">
        <f t="shared" ca="1" si="452"/>
        <v>9488649.1834629346</v>
      </c>
      <c r="BC344" s="181">
        <f t="shared" ca="1" si="452"/>
        <v>9282374.2012137398</v>
      </c>
      <c r="BD344" s="181">
        <f t="shared" ca="1" si="452"/>
        <v>9076099.2189645451</v>
      </c>
      <c r="BE344" s="181">
        <f t="shared" ca="1" si="452"/>
        <v>8869824.2367153503</v>
      </c>
      <c r="BF344" s="181">
        <f t="shared" ca="1" si="452"/>
        <v>8663549.2544661555</v>
      </c>
      <c r="BG344" s="181">
        <f t="shared" ca="1" si="452"/>
        <v>8457274.2722169608</v>
      </c>
      <c r="BH344" s="181">
        <f t="shared" ca="1" si="452"/>
        <v>8250999.289967766</v>
      </c>
      <c r="BI344" s="181">
        <f t="shared" ca="1" si="452"/>
        <v>8044724.3077185713</v>
      </c>
      <c r="BJ344" s="181">
        <f t="shared" ca="1" si="452"/>
        <v>7838449.3254693765</v>
      </c>
      <c r="BK344" s="181">
        <f t="shared" ca="1" si="452"/>
        <v>7632174.3432201818</v>
      </c>
      <c r="BL344" s="181">
        <f t="shared" ca="1" si="452"/>
        <v>7425899.360970987</v>
      </c>
      <c r="BM344" s="181">
        <f t="shared" ca="1" si="452"/>
        <v>7219624.3787217923</v>
      </c>
      <c r="BN344" s="181">
        <f t="shared" ca="1" si="452"/>
        <v>7013349.3964725975</v>
      </c>
      <c r="BO344" s="181">
        <f t="shared" ca="1" si="452"/>
        <v>6807074.4142234027</v>
      </c>
      <c r="BP344" s="181">
        <f t="shared" ca="1" si="452"/>
        <v>6600799.431974208</v>
      </c>
      <c r="BQ344" s="181">
        <f t="shared" ca="1" si="452"/>
        <v>6394524.4497250132</v>
      </c>
      <c r="BR344" s="181">
        <f t="shared" ca="1" si="452"/>
        <v>6188249.4674758185</v>
      </c>
      <c r="BS344" s="181">
        <f t="shared" ca="1" si="452"/>
        <v>5981974.4852266237</v>
      </c>
      <c r="BT344" s="181">
        <f t="shared" ca="1" si="452"/>
        <v>5775699.502977429</v>
      </c>
      <c r="BU344" s="181">
        <f t="shared" ca="1" si="452"/>
        <v>5569424.5207282342</v>
      </c>
      <c r="BV344" s="181">
        <f t="shared" ca="1" si="452"/>
        <v>5363149.5384790394</v>
      </c>
      <c r="BW344" s="181">
        <f t="shared" ca="1" si="452"/>
        <v>5156874.5562298447</v>
      </c>
      <c r="BX344" s="181">
        <f t="shared" ref="BX344:DT345" ca="1" si="453">BW344-BX337</f>
        <v>4950599.5739806499</v>
      </c>
      <c r="BY344" s="181">
        <f t="shared" ca="1" si="453"/>
        <v>4744324.5917314552</v>
      </c>
      <c r="BZ344" s="181">
        <f t="shared" ca="1" si="453"/>
        <v>4538049.6094822604</v>
      </c>
      <c r="CA344" s="181">
        <f t="shared" ca="1" si="453"/>
        <v>4331774.6272330657</v>
      </c>
      <c r="CB344" s="181">
        <f t="shared" ca="1" si="453"/>
        <v>4125499.6449838714</v>
      </c>
      <c r="CC344" s="181">
        <f t="shared" ca="1" si="453"/>
        <v>3919224.6627346771</v>
      </c>
      <c r="CD344" s="181">
        <f t="shared" ca="1" si="453"/>
        <v>3712949.6804854828</v>
      </c>
      <c r="CE344" s="181">
        <f t="shared" ca="1" si="453"/>
        <v>3506674.6982362885</v>
      </c>
      <c r="CF344" s="181">
        <f t="shared" ca="1" si="453"/>
        <v>3300399.7159870942</v>
      </c>
      <c r="CG344" s="181">
        <f t="shared" ca="1" si="453"/>
        <v>3094124.7337378999</v>
      </c>
      <c r="CH344" s="181">
        <f t="shared" ca="1" si="453"/>
        <v>2887849.7514887056</v>
      </c>
      <c r="CI344" s="181">
        <f t="shared" ca="1" si="453"/>
        <v>2681574.7692395113</v>
      </c>
      <c r="CJ344" s="181">
        <f t="shared" ca="1" si="453"/>
        <v>2475299.7869903171</v>
      </c>
      <c r="CK344" s="181">
        <f t="shared" ca="1" si="453"/>
        <v>2269024.8047411228</v>
      </c>
      <c r="CL344" s="181">
        <f t="shared" ca="1" si="453"/>
        <v>2062749.8224919285</v>
      </c>
      <c r="CM344" s="181">
        <f t="shared" ca="1" si="453"/>
        <v>1856474.8402427342</v>
      </c>
      <c r="CN344" s="181">
        <f t="shared" ca="1" si="453"/>
        <v>1650199.8579935399</v>
      </c>
      <c r="CO344" s="181">
        <f t="shared" ca="1" si="453"/>
        <v>1443924.8757443456</v>
      </c>
      <c r="CP344" s="181">
        <f t="shared" ca="1" si="453"/>
        <v>1237649.8934951513</v>
      </c>
      <c r="CQ344" s="181">
        <f t="shared" ca="1" si="453"/>
        <v>1031374.911245957</v>
      </c>
      <c r="CR344" s="181">
        <f t="shared" ca="1" si="453"/>
        <v>825099.92899676273</v>
      </c>
      <c r="CS344" s="181">
        <f t="shared" ca="1" si="453"/>
        <v>618824.94674756844</v>
      </c>
      <c r="CT344" s="181">
        <f t="shared" ca="1" si="453"/>
        <v>412549.96449837415</v>
      </c>
      <c r="CU344" s="181">
        <f t="shared" ca="1" si="453"/>
        <v>206274.98224917985</v>
      </c>
      <c r="CV344" s="181">
        <f t="shared" ca="1" si="453"/>
        <v>0</v>
      </c>
      <c r="CW344" s="181">
        <f t="shared" ca="1" si="453"/>
        <v>0</v>
      </c>
      <c r="CX344" s="181">
        <f t="shared" ca="1" si="453"/>
        <v>0</v>
      </c>
      <c r="CY344" s="181">
        <f t="shared" ca="1" si="453"/>
        <v>0</v>
      </c>
      <c r="CZ344" s="181">
        <f t="shared" ca="1" si="453"/>
        <v>0</v>
      </c>
      <c r="DA344" s="181">
        <f t="shared" ca="1" si="453"/>
        <v>0</v>
      </c>
      <c r="DB344" s="181">
        <f t="shared" ca="1" si="453"/>
        <v>0</v>
      </c>
      <c r="DC344" s="181">
        <f t="shared" ca="1" si="453"/>
        <v>0</v>
      </c>
      <c r="DD344" s="181">
        <f t="shared" ca="1" si="453"/>
        <v>0</v>
      </c>
      <c r="DE344" s="181">
        <f t="shared" ca="1" si="453"/>
        <v>0</v>
      </c>
      <c r="DF344" s="181">
        <f t="shared" ca="1" si="453"/>
        <v>0</v>
      </c>
      <c r="DG344" s="181">
        <f t="shared" ca="1" si="453"/>
        <v>0</v>
      </c>
      <c r="DH344" s="181">
        <f t="shared" ca="1" si="453"/>
        <v>0</v>
      </c>
      <c r="DI344" s="181">
        <f t="shared" ca="1" si="453"/>
        <v>0</v>
      </c>
      <c r="DJ344" s="181">
        <f t="shared" ca="1" si="453"/>
        <v>0</v>
      </c>
      <c r="DK344" s="181">
        <f t="shared" ca="1" si="453"/>
        <v>0</v>
      </c>
      <c r="DL344" s="181">
        <f t="shared" ca="1" si="453"/>
        <v>0</v>
      </c>
      <c r="DM344" s="181">
        <f t="shared" ca="1" si="453"/>
        <v>0</v>
      </c>
      <c r="DN344" s="181">
        <f t="shared" ca="1" si="453"/>
        <v>0</v>
      </c>
      <c r="DO344" s="181">
        <f t="shared" ca="1" si="453"/>
        <v>0</v>
      </c>
      <c r="DP344" s="181">
        <f t="shared" ca="1" si="453"/>
        <v>0</v>
      </c>
      <c r="DQ344" s="181">
        <f t="shared" ca="1" si="453"/>
        <v>0</v>
      </c>
      <c r="DR344" s="181">
        <f t="shared" ca="1" si="453"/>
        <v>0</v>
      </c>
      <c r="DS344" s="181">
        <f t="shared" ca="1" si="453"/>
        <v>0</v>
      </c>
      <c r="DT344" s="181">
        <f t="shared" ca="1" si="453"/>
        <v>0</v>
      </c>
      <c r="DU344" s="181">
        <f ca="1">DT344-DU337</f>
        <v>0</v>
      </c>
    </row>
    <row r="345" spans="4:125" x14ac:dyDescent="0.3">
      <c r="D345" s="141" t="s">
        <v>765</v>
      </c>
      <c r="I345" s="55"/>
      <c r="J345" s="200">
        <f ca="1">F338</f>
        <v>7081892.337977143</v>
      </c>
      <c r="K345" s="181">
        <f ca="1">J345-K338</f>
        <v>7081892.337977143</v>
      </c>
      <c r="L345" s="181">
        <f t="shared" ca="1" si="452"/>
        <v>7081892.337977143</v>
      </c>
      <c r="M345" s="181">
        <f t="shared" ca="1" si="452"/>
        <v>7081892.337977143</v>
      </c>
      <c r="N345" s="181">
        <f t="shared" ca="1" si="452"/>
        <v>7081892.337977143</v>
      </c>
      <c r="O345" s="181">
        <f t="shared" ca="1" si="452"/>
        <v>7081892.337977143</v>
      </c>
      <c r="P345" s="181">
        <f t="shared" ca="1" si="452"/>
        <v>7081892.337977143</v>
      </c>
      <c r="Q345" s="181">
        <f t="shared" ca="1" si="452"/>
        <v>7081892.337977143</v>
      </c>
      <c r="R345" s="181">
        <f t="shared" ca="1" si="452"/>
        <v>7081892.337977143</v>
      </c>
      <c r="S345" s="181">
        <f t="shared" ca="1" si="452"/>
        <v>7081892.337977143</v>
      </c>
      <c r="T345" s="181">
        <f t="shared" ca="1" si="452"/>
        <v>7081892.337977143</v>
      </c>
      <c r="U345" s="181">
        <f t="shared" ca="1" si="452"/>
        <v>7081892.337977143</v>
      </c>
      <c r="V345" s="181">
        <f t="shared" ca="1" si="452"/>
        <v>7081892.337977143</v>
      </c>
      <c r="W345" s="181">
        <f t="shared" ca="1" si="452"/>
        <v>7081892.337977143</v>
      </c>
      <c r="X345" s="181">
        <f t="shared" ca="1" si="452"/>
        <v>7081892.337977143</v>
      </c>
      <c r="Y345" s="181">
        <f t="shared" ca="1" si="452"/>
        <v>7081892.337977143</v>
      </c>
      <c r="Z345" s="181">
        <f t="shared" ca="1" si="452"/>
        <v>7081892.337977143</v>
      </c>
      <c r="AA345" s="181">
        <f t="shared" ca="1" si="452"/>
        <v>7081892.337977143</v>
      </c>
      <c r="AB345" s="181">
        <f t="shared" ca="1" si="452"/>
        <v>7081892.337977143</v>
      </c>
      <c r="AC345" s="181">
        <f t="shared" ca="1" si="452"/>
        <v>7081892.337977143</v>
      </c>
      <c r="AD345" s="181">
        <f t="shared" ca="1" si="452"/>
        <v>7081892.337977143</v>
      </c>
      <c r="AE345" s="181">
        <f t="shared" ca="1" si="452"/>
        <v>7081892.337977143</v>
      </c>
      <c r="AF345" s="181">
        <f t="shared" ca="1" si="452"/>
        <v>7081892.337977143</v>
      </c>
      <c r="AG345" s="181">
        <f t="shared" ca="1" si="452"/>
        <v>7081892.337977143</v>
      </c>
      <c r="AH345" s="181">
        <f t="shared" ca="1" si="452"/>
        <v>7081892.337977143</v>
      </c>
      <c r="AI345" s="181">
        <f t="shared" ca="1" si="452"/>
        <v>7081892.337977143</v>
      </c>
      <c r="AJ345" s="181">
        <f t="shared" ca="1" si="452"/>
        <v>7081892.337977143</v>
      </c>
      <c r="AK345" s="181">
        <f t="shared" ca="1" si="452"/>
        <v>7081892.337977143</v>
      </c>
      <c r="AL345" s="181">
        <f t="shared" ca="1" si="452"/>
        <v>7081892.337977143</v>
      </c>
      <c r="AM345" s="181">
        <f t="shared" ca="1" si="452"/>
        <v>7081892.337977143</v>
      </c>
      <c r="AN345" s="181">
        <f t="shared" ca="1" si="452"/>
        <v>7081892.337977143</v>
      </c>
      <c r="AO345" s="181">
        <f t="shared" ca="1" si="452"/>
        <v>7081892.337977143</v>
      </c>
      <c r="AP345" s="181">
        <f t="shared" ca="1" si="452"/>
        <v>7081892.337977143</v>
      </c>
      <c r="AQ345" s="181">
        <f t="shared" ca="1" si="452"/>
        <v>7081892.337977143</v>
      </c>
      <c r="AR345" s="181">
        <f t="shared" ca="1" si="452"/>
        <v>7081892.337977143</v>
      </c>
      <c r="AS345" s="181">
        <f t="shared" ca="1" si="452"/>
        <v>7081892.337977143</v>
      </c>
      <c r="AT345" s="181">
        <f t="shared" ca="1" si="452"/>
        <v>7081892.337977143</v>
      </c>
      <c r="AU345" s="181">
        <f t="shared" ca="1" si="452"/>
        <v>7081892.337977143</v>
      </c>
      <c r="AV345" s="181">
        <f t="shared" ca="1" si="452"/>
        <v>7081892.337977143</v>
      </c>
      <c r="AW345" s="181">
        <f t="shared" ca="1" si="452"/>
        <v>7081892.337977143</v>
      </c>
      <c r="AX345" s="181">
        <f t="shared" ca="1" si="452"/>
        <v>7081892.337977143</v>
      </c>
      <c r="AY345" s="198">
        <f t="shared" ca="1" si="452"/>
        <v>6940254.4912176002</v>
      </c>
      <c r="AZ345" s="181">
        <f t="shared" ca="1" si="452"/>
        <v>6798616.6444580574</v>
      </c>
      <c r="BA345" s="181">
        <f t="shared" ca="1" si="452"/>
        <v>6656978.7976985145</v>
      </c>
      <c r="BB345" s="181">
        <f t="shared" ca="1" si="452"/>
        <v>6515340.9509389717</v>
      </c>
      <c r="BC345" s="181">
        <f t="shared" ca="1" si="452"/>
        <v>6373703.1041794289</v>
      </c>
      <c r="BD345" s="181">
        <f t="shared" ca="1" si="452"/>
        <v>6232065.2574198861</v>
      </c>
      <c r="BE345" s="181">
        <f t="shared" ca="1" si="452"/>
        <v>6090427.4106603432</v>
      </c>
      <c r="BF345" s="181">
        <f t="shared" ca="1" si="452"/>
        <v>5948789.5639008004</v>
      </c>
      <c r="BG345" s="181">
        <f t="shared" ca="1" si="452"/>
        <v>5807151.7171412576</v>
      </c>
      <c r="BH345" s="181">
        <f t="shared" ca="1" si="452"/>
        <v>5665513.8703817148</v>
      </c>
      <c r="BI345" s="181">
        <f t="shared" ca="1" si="452"/>
        <v>5523876.023622172</v>
      </c>
      <c r="BJ345" s="181">
        <f t="shared" ca="1" si="452"/>
        <v>5382238.1768626291</v>
      </c>
      <c r="BK345" s="181">
        <f t="shared" ca="1" si="452"/>
        <v>5240600.3301030863</v>
      </c>
      <c r="BL345" s="181">
        <f t="shared" ca="1" si="452"/>
        <v>5098962.4833435435</v>
      </c>
      <c r="BM345" s="181">
        <f t="shared" ca="1" si="452"/>
        <v>4957324.6365840007</v>
      </c>
      <c r="BN345" s="181">
        <f t="shared" ca="1" si="452"/>
        <v>4815686.7898244578</v>
      </c>
      <c r="BO345" s="181">
        <f t="shared" ca="1" si="452"/>
        <v>4674048.943064915</v>
      </c>
      <c r="BP345" s="181">
        <f t="shared" ca="1" si="452"/>
        <v>4532411.0963053722</v>
      </c>
      <c r="BQ345" s="181">
        <f t="shared" ca="1" si="452"/>
        <v>4390773.2495458294</v>
      </c>
      <c r="BR345" s="181">
        <f t="shared" ca="1" si="452"/>
        <v>4249135.4027862865</v>
      </c>
      <c r="BS345" s="181">
        <f t="shared" ca="1" si="452"/>
        <v>4107497.5560267437</v>
      </c>
      <c r="BT345" s="181">
        <f t="shared" ca="1" si="452"/>
        <v>3965859.7092672009</v>
      </c>
      <c r="BU345" s="181">
        <f t="shared" ca="1" si="452"/>
        <v>3824221.8625076581</v>
      </c>
      <c r="BV345" s="181">
        <f t="shared" ca="1" si="452"/>
        <v>3682584.0157481153</v>
      </c>
      <c r="BW345" s="181">
        <f t="shared" ca="1" si="452"/>
        <v>3540946.1689885724</v>
      </c>
      <c r="BX345" s="181">
        <f t="shared" ca="1" si="453"/>
        <v>3399308.3222290296</v>
      </c>
      <c r="BY345" s="181">
        <f t="shared" ca="1" si="453"/>
        <v>3257670.4754694868</v>
      </c>
      <c r="BZ345" s="181">
        <f t="shared" ca="1" si="453"/>
        <v>3116032.628709944</v>
      </c>
      <c r="CA345" s="181">
        <f t="shared" ca="1" si="453"/>
        <v>2974394.7819504011</v>
      </c>
      <c r="CB345" s="181">
        <f t="shared" ca="1" si="453"/>
        <v>2832756.9351908583</v>
      </c>
      <c r="CC345" s="181">
        <f t="shared" ca="1" si="453"/>
        <v>2691119.0884313155</v>
      </c>
      <c r="CD345" s="181">
        <f t="shared" ca="1" si="453"/>
        <v>2549481.2416717727</v>
      </c>
      <c r="CE345" s="181">
        <f t="shared" ca="1" si="453"/>
        <v>2407843.3949122299</v>
      </c>
      <c r="CF345" s="181">
        <f t="shared" ca="1" si="453"/>
        <v>2266205.548152687</v>
      </c>
      <c r="CG345" s="181">
        <f t="shared" ca="1" si="453"/>
        <v>2124567.7013931442</v>
      </c>
      <c r="CH345" s="181">
        <f t="shared" ca="1" si="453"/>
        <v>1982929.8546336014</v>
      </c>
      <c r="CI345" s="181">
        <f t="shared" ca="1" si="453"/>
        <v>1841292.0078740586</v>
      </c>
      <c r="CJ345" s="181">
        <f t="shared" ca="1" si="453"/>
        <v>1699654.1611145157</v>
      </c>
      <c r="CK345" s="181">
        <f t="shared" ca="1" si="453"/>
        <v>1558016.3143549729</v>
      </c>
      <c r="CL345" s="181">
        <f t="shared" ca="1" si="453"/>
        <v>1416378.4675954301</v>
      </c>
      <c r="CM345" s="181">
        <f t="shared" ca="1" si="453"/>
        <v>1274740.6208358873</v>
      </c>
      <c r="CN345" s="181">
        <f t="shared" ca="1" si="453"/>
        <v>1133102.7740763444</v>
      </c>
      <c r="CO345" s="181">
        <f t="shared" ca="1" si="453"/>
        <v>991464.92731680162</v>
      </c>
      <c r="CP345" s="181">
        <f t="shared" ca="1" si="453"/>
        <v>849827.0805572588</v>
      </c>
      <c r="CQ345" s="181">
        <f t="shared" ca="1" si="453"/>
        <v>708189.23379771598</v>
      </c>
      <c r="CR345" s="181">
        <f t="shared" ca="1" si="453"/>
        <v>566551.38703817315</v>
      </c>
      <c r="CS345" s="181">
        <f t="shared" ca="1" si="453"/>
        <v>424913.54027863033</v>
      </c>
      <c r="CT345" s="181">
        <f t="shared" ca="1" si="453"/>
        <v>283275.69351908751</v>
      </c>
      <c r="CU345" s="181">
        <f t="shared" ca="1" si="453"/>
        <v>141637.84675954466</v>
      </c>
      <c r="CV345" s="181">
        <f t="shared" ca="1" si="453"/>
        <v>1.8044374883174896E-9</v>
      </c>
      <c r="CW345" s="181">
        <f t="shared" ca="1" si="453"/>
        <v>1.8044374883174896E-9</v>
      </c>
      <c r="CX345" s="181">
        <f t="shared" ca="1" si="453"/>
        <v>1.8044374883174896E-9</v>
      </c>
      <c r="CY345" s="181">
        <f t="shared" ca="1" si="453"/>
        <v>1.8044374883174896E-9</v>
      </c>
      <c r="CZ345" s="181">
        <f t="shared" ca="1" si="453"/>
        <v>1.8044374883174896E-9</v>
      </c>
      <c r="DA345" s="181">
        <f t="shared" ca="1" si="453"/>
        <v>1.8044374883174896E-9</v>
      </c>
      <c r="DB345" s="181">
        <f t="shared" ca="1" si="453"/>
        <v>1.8044374883174896E-9</v>
      </c>
      <c r="DC345" s="181">
        <f t="shared" ca="1" si="453"/>
        <v>1.8044374883174896E-9</v>
      </c>
      <c r="DD345" s="181">
        <f t="shared" ca="1" si="453"/>
        <v>1.8044374883174896E-9</v>
      </c>
      <c r="DE345" s="181">
        <f t="shared" ca="1" si="453"/>
        <v>1.8044374883174896E-9</v>
      </c>
      <c r="DF345" s="181">
        <f t="shared" ca="1" si="453"/>
        <v>1.8044374883174896E-9</v>
      </c>
      <c r="DG345" s="181">
        <f t="shared" ca="1" si="453"/>
        <v>1.8044374883174896E-9</v>
      </c>
      <c r="DH345" s="181">
        <f t="shared" ca="1" si="453"/>
        <v>1.8044374883174896E-9</v>
      </c>
      <c r="DI345" s="181">
        <f t="shared" ca="1" si="453"/>
        <v>1.8044374883174896E-9</v>
      </c>
      <c r="DJ345" s="181">
        <f t="shared" ca="1" si="453"/>
        <v>1.8044374883174896E-9</v>
      </c>
      <c r="DK345" s="181">
        <f t="shared" ca="1" si="453"/>
        <v>1.8044374883174896E-9</v>
      </c>
      <c r="DL345" s="181">
        <f t="shared" ca="1" si="453"/>
        <v>1.8044374883174896E-9</v>
      </c>
      <c r="DM345" s="181">
        <f t="shared" ca="1" si="453"/>
        <v>1.8044374883174896E-9</v>
      </c>
      <c r="DN345" s="181">
        <f t="shared" ca="1" si="453"/>
        <v>1.8044374883174896E-9</v>
      </c>
      <c r="DO345" s="181">
        <f t="shared" ca="1" si="453"/>
        <v>1.8044374883174896E-9</v>
      </c>
      <c r="DP345" s="181">
        <f t="shared" ca="1" si="453"/>
        <v>1.8044374883174896E-9</v>
      </c>
      <c r="DQ345" s="181">
        <f t="shared" ca="1" si="453"/>
        <v>1.8044374883174896E-9</v>
      </c>
      <c r="DR345" s="181">
        <f t="shared" ca="1" si="453"/>
        <v>1.8044374883174896E-9</v>
      </c>
      <c r="DS345" s="181">
        <f t="shared" ca="1" si="453"/>
        <v>1.8044374883174896E-9</v>
      </c>
      <c r="DT345" s="181">
        <f t="shared" ca="1" si="453"/>
        <v>1.8044374883174896E-9</v>
      </c>
      <c r="DU345" s="181">
        <f ca="1">DT345-DU338</f>
        <v>1.8044374883174896E-9</v>
      </c>
    </row>
    <row r="346" spans="4:125" x14ac:dyDescent="0.3">
      <c r="I346" s="55"/>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181"/>
      <c r="AL346" s="181"/>
      <c r="AM346" s="181"/>
      <c r="AN346" s="181"/>
      <c r="AO346" s="181"/>
      <c r="AP346" s="181"/>
      <c r="AQ346" s="181"/>
      <c r="AR346" s="181"/>
      <c r="AS346" s="181"/>
      <c r="AT346" s="181"/>
      <c r="AU346" s="181"/>
      <c r="AV346" s="181"/>
      <c r="AW346" s="181"/>
      <c r="AX346" s="181"/>
      <c r="AZ346" s="181"/>
      <c r="BA346" s="181"/>
      <c r="BB346" s="181"/>
      <c r="BC346" s="181"/>
      <c r="BD346" s="181"/>
      <c r="BE346" s="181"/>
      <c r="BF346" s="181"/>
      <c r="BG346" s="181"/>
      <c r="BH346" s="181"/>
      <c r="BI346" s="181"/>
      <c r="BJ346" s="181"/>
      <c r="BK346" s="181"/>
      <c r="BL346" s="181"/>
      <c r="BM346" s="181"/>
      <c r="BN346" s="181"/>
      <c r="BO346" s="181"/>
      <c r="BP346" s="181"/>
      <c r="BQ346" s="181"/>
      <c r="BR346" s="181"/>
      <c r="BS346" s="181"/>
      <c r="BT346" s="181"/>
      <c r="BU346" s="181"/>
      <c r="BV346" s="181"/>
      <c r="BW346" s="181"/>
      <c r="BX346" s="181"/>
      <c r="BY346" s="181"/>
      <c r="BZ346" s="181"/>
      <c r="CA346" s="181"/>
      <c r="CB346" s="181"/>
      <c r="CC346" s="181"/>
      <c r="CD346" s="181"/>
      <c r="CE346" s="181"/>
      <c r="CF346" s="181"/>
      <c r="CG346" s="181"/>
      <c r="CH346" s="181"/>
      <c r="CI346" s="181"/>
      <c r="CJ346" s="181"/>
      <c r="CK346" s="181"/>
      <c r="CL346" s="181"/>
      <c r="CM346" s="181"/>
      <c r="CN346" s="181"/>
      <c r="CO346" s="181"/>
      <c r="CP346" s="181"/>
      <c r="CQ346" s="181"/>
      <c r="CR346" s="181"/>
      <c r="CS346" s="181"/>
      <c r="CT346" s="181"/>
      <c r="CU346" s="181"/>
      <c r="CV346" s="181"/>
      <c r="CW346" s="181"/>
      <c r="CX346" s="181"/>
      <c r="CY346" s="181"/>
      <c r="CZ346" s="181"/>
      <c r="DA346" s="181"/>
      <c r="DB346" s="181"/>
      <c r="DC346" s="181"/>
      <c r="DD346" s="181"/>
      <c r="DE346" s="181"/>
      <c r="DF346" s="181"/>
      <c r="DG346" s="181"/>
      <c r="DH346" s="181"/>
      <c r="DI346" s="181"/>
      <c r="DJ346" s="181"/>
      <c r="DK346" s="181"/>
      <c r="DL346" s="181"/>
      <c r="DM346" s="181"/>
      <c r="DN346" s="181"/>
      <c r="DO346" s="181"/>
      <c r="DP346" s="181"/>
      <c r="DQ346" s="181"/>
      <c r="DR346" s="181"/>
      <c r="DS346" s="181"/>
      <c r="DT346" s="181"/>
      <c r="DU346" s="181"/>
    </row>
    <row r="347" spans="4:125" x14ac:dyDescent="0.3">
      <c r="D347" s="141" t="s">
        <v>12</v>
      </c>
      <c r="G347" s="68"/>
      <c r="I347" s="55"/>
      <c r="K347" s="181">
        <f t="shared" ref="K347:AP347" si="454">K228</f>
        <v>0</v>
      </c>
      <c r="L347" s="181">
        <f t="shared" ca="1" si="454"/>
        <v>14044.522631585447</v>
      </c>
      <c r="M347" s="181">
        <f t="shared" ca="1" si="454"/>
        <v>14656.044554502396</v>
      </c>
      <c r="N347" s="181">
        <f t="shared" ca="1" si="454"/>
        <v>15269.732284229678</v>
      </c>
      <c r="O347" s="181">
        <f t="shared" ca="1" si="454"/>
        <v>15885.593491333075</v>
      </c>
      <c r="P347" s="181">
        <f t="shared" ca="1" si="454"/>
        <v>16503.635873544965</v>
      </c>
      <c r="Q347" s="181">
        <f t="shared" ca="1" si="454"/>
        <v>17123.86715586052</v>
      </c>
      <c r="R347" s="181">
        <f t="shared" ca="1" si="454"/>
        <v>17746.295090634278</v>
      </c>
      <c r="S347" s="181">
        <f t="shared" ca="1" si="454"/>
        <v>18370.927457677026</v>
      </c>
      <c r="T347" s="181">
        <f t="shared" ca="1" si="454"/>
        <v>18997.772064353048</v>
      </c>
      <c r="U347" s="181">
        <f t="shared" ca="1" si="454"/>
        <v>19626.836745677716</v>
      </c>
      <c r="V347" s="181">
        <f t="shared" ca="1" si="454"/>
        <v>20258.12936441541</v>
      </c>
      <c r="W347" s="181">
        <f t="shared" ca="1" si="454"/>
        <v>20891.657811177796</v>
      </c>
      <c r="X347" s="181">
        <f t="shared" ca="1" si="454"/>
        <v>21527.430004522466</v>
      </c>
      <c r="Y347" s="181">
        <f t="shared" ca="1" si="454"/>
        <v>22165.4538910519</v>
      </c>
      <c r="Z347" s="181">
        <f t="shared" ca="1" si="454"/>
        <v>22805.737445512794</v>
      </c>
      <c r="AA347" s="181">
        <f t="shared" ca="1" si="454"/>
        <v>23448.288670895738</v>
      </c>
      <c r="AB347" s="181">
        <f t="shared" ca="1" si="454"/>
        <v>24093.115598535242</v>
      </c>
      <c r="AC347" s="181">
        <f t="shared" ca="1" si="454"/>
        <v>25728.24510219189</v>
      </c>
      <c r="AD347" s="181">
        <f t="shared" ca="1" si="454"/>
        <v>67740.989305040319</v>
      </c>
      <c r="AE347" s="181">
        <f t="shared" ca="1" si="454"/>
        <v>109695.24349334025</v>
      </c>
      <c r="AF347" s="181">
        <f t="shared" ca="1" si="454"/>
        <v>151557.78358097642</v>
      </c>
      <c r="AG347" s="181">
        <f t="shared" ca="1" si="454"/>
        <v>193298.24008094333</v>
      </c>
      <c r="AH347" s="181">
        <f t="shared" ca="1" si="454"/>
        <v>234888.65128108711</v>
      </c>
      <c r="AI347" s="181">
        <f t="shared" ca="1" si="454"/>
        <v>276303.09902715782</v>
      </c>
      <c r="AJ347" s="181">
        <f t="shared" ca="1" si="454"/>
        <v>317517.41351030569</v>
      </c>
      <c r="AK347" s="181">
        <f t="shared" ca="1" si="454"/>
        <v>358508.93577325821</v>
      </c>
      <c r="AL347" s="181">
        <f t="shared" ca="1" si="454"/>
        <v>399256.32846740371</v>
      </c>
      <c r="AM347" s="181">
        <f t="shared" ca="1" si="454"/>
        <v>439739.42685053055</v>
      </c>
      <c r="AN347" s="181">
        <f t="shared" ca="1" si="454"/>
        <v>479939.12320639123</v>
      </c>
      <c r="AO347" s="181">
        <f t="shared" ca="1" si="454"/>
        <v>519837.27885774267</v>
      </c>
      <c r="AP347" s="181">
        <f t="shared" ca="1" si="454"/>
        <v>559416.65877979738</v>
      </c>
      <c r="AQ347" s="181">
        <f t="shared" ref="AQ347:BV347" ca="1" si="455">AQ228</f>
        <v>598660.88453369634</v>
      </c>
      <c r="AR347" s="181">
        <f t="shared" ca="1" si="455"/>
        <v>637554.40185332997</v>
      </c>
      <c r="AS347" s="181">
        <f t="shared" ca="1" si="455"/>
        <v>676082.45975103322</v>
      </c>
      <c r="AT347" s="181">
        <f t="shared" ca="1" si="455"/>
        <v>714231.09847154806</v>
      </c>
      <c r="AU347" s="181">
        <f t="shared" ca="1" si="455"/>
        <v>751987.14402926213</v>
      </c>
      <c r="AV347" s="181">
        <f t="shared" ca="1" si="455"/>
        <v>789338.20741911582</v>
      </c>
      <c r="AW347" s="181">
        <f t="shared" ca="1" si="455"/>
        <v>826272.68690307112</v>
      </c>
      <c r="AX347" s="181">
        <f t="shared" ca="1" si="455"/>
        <v>862779.77204698138</v>
      </c>
      <c r="AY347" s="198">
        <f t="shared" ca="1" si="455"/>
        <v>0</v>
      </c>
      <c r="AZ347" s="181">
        <f t="shared" ca="1" si="455"/>
        <v>0</v>
      </c>
      <c r="BA347" s="181">
        <f t="shared" ca="1" si="455"/>
        <v>0</v>
      </c>
      <c r="BB347" s="181">
        <f t="shared" ca="1" si="455"/>
        <v>0</v>
      </c>
      <c r="BC347" s="181">
        <f t="shared" ca="1" si="455"/>
        <v>0</v>
      </c>
      <c r="BD347" s="181">
        <f t="shared" ca="1" si="455"/>
        <v>0</v>
      </c>
      <c r="BE347" s="181">
        <f t="shared" ca="1" si="455"/>
        <v>0</v>
      </c>
      <c r="BF347" s="181">
        <f t="shared" ca="1" si="455"/>
        <v>0</v>
      </c>
      <c r="BG347" s="181">
        <f t="shared" ca="1" si="455"/>
        <v>0</v>
      </c>
      <c r="BH347" s="181">
        <f t="shared" ca="1" si="455"/>
        <v>0</v>
      </c>
      <c r="BI347" s="181">
        <f t="shared" ca="1" si="455"/>
        <v>0</v>
      </c>
      <c r="BJ347" s="181">
        <f t="shared" ca="1" si="455"/>
        <v>0</v>
      </c>
      <c r="BK347" s="181">
        <f t="shared" ca="1" si="455"/>
        <v>0</v>
      </c>
      <c r="BL347" s="181">
        <f t="shared" ca="1" si="455"/>
        <v>0</v>
      </c>
      <c r="BM347" s="181">
        <f t="shared" ca="1" si="455"/>
        <v>0</v>
      </c>
      <c r="BN347" s="181">
        <f t="shared" ca="1" si="455"/>
        <v>0</v>
      </c>
      <c r="BO347" s="181">
        <f t="shared" ca="1" si="455"/>
        <v>0</v>
      </c>
      <c r="BP347" s="181">
        <f t="shared" ca="1" si="455"/>
        <v>0</v>
      </c>
      <c r="BQ347" s="181">
        <f t="shared" ca="1" si="455"/>
        <v>0</v>
      </c>
      <c r="BR347" s="181">
        <f t="shared" ca="1" si="455"/>
        <v>0</v>
      </c>
      <c r="BS347" s="181">
        <f t="shared" ca="1" si="455"/>
        <v>0</v>
      </c>
      <c r="BT347" s="181">
        <f t="shared" ca="1" si="455"/>
        <v>0</v>
      </c>
      <c r="BU347" s="181">
        <f t="shared" ca="1" si="455"/>
        <v>0</v>
      </c>
      <c r="BV347" s="181">
        <f t="shared" ca="1" si="455"/>
        <v>0</v>
      </c>
      <c r="BW347" s="181">
        <f t="shared" ref="BW347:DB347" ca="1" si="456">BW228</f>
        <v>0</v>
      </c>
      <c r="BX347" s="181">
        <f t="shared" ca="1" si="456"/>
        <v>0</v>
      </c>
      <c r="BY347" s="181">
        <f t="shared" ca="1" si="456"/>
        <v>0</v>
      </c>
      <c r="BZ347" s="181">
        <f t="shared" ca="1" si="456"/>
        <v>0</v>
      </c>
      <c r="CA347" s="181">
        <f t="shared" ca="1" si="456"/>
        <v>0</v>
      </c>
      <c r="CB347" s="181">
        <f t="shared" ca="1" si="456"/>
        <v>0</v>
      </c>
      <c r="CC347" s="181">
        <f t="shared" ca="1" si="456"/>
        <v>0</v>
      </c>
      <c r="CD347" s="181">
        <f t="shared" ca="1" si="456"/>
        <v>0</v>
      </c>
      <c r="CE347" s="181">
        <f t="shared" ca="1" si="456"/>
        <v>0</v>
      </c>
      <c r="CF347" s="181">
        <f t="shared" ca="1" si="456"/>
        <v>0</v>
      </c>
      <c r="CG347" s="181">
        <f t="shared" ca="1" si="456"/>
        <v>0</v>
      </c>
      <c r="CH347" s="181">
        <f t="shared" ca="1" si="456"/>
        <v>0</v>
      </c>
      <c r="CI347" s="181">
        <f t="shared" ca="1" si="456"/>
        <v>0</v>
      </c>
      <c r="CJ347" s="181">
        <f t="shared" ca="1" si="456"/>
        <v>0</v>
      </c>
      <c r="CK347" s="181">
        <f t="shared" ca="1" si="456"/>
        <v>0</v>
      </c>
      <c r="CL347" s="181">
        <f t="shared" ca="1" si="456"/>
        <v>0</v>
      </c>
      <c r="CM347" s="181">
        <f t="shared" ca="1" si="456"/>
        <v>0</v>
      </c>
      <c r="CN347" s="181">
        <f t="shared" ca="1" si="456"/>
        <v>0</v>
      </c>
      <c r="CO347" s="181">
        <f t="shared" ca="1" si="456"/>
        <v>0</v>
      </c>
      <c r="CP347" s="181">
        <f t="shared" ca="1" si="456"/>
        <v>0</v>
      </c>
      <c r="CQ347" s="181">
        <f t="shared" ca="1" si="456"/>
        <v>0</v>
      </c>
      <c r="CR347" s="181">
        <f t="shared" ca="1" si="456"/>
        <v>0</v>
      </c>
      <c r="CS347" s="181">
        <f t="shared" ca="1" si="456"/>
        <v>0</v>
      </c>
      <c r="CT347" s="181">
        <f t="shared" ca="1" si="456"/>
        <v>0</v>
      </c>
      <c r="CU347" s="181">
        <f t="shared" ca="1" si="456"/>
        <v>0</v>
      </c>
      <c r="CV347" s="181">
        <f t="shared" ca="1" si="456"/>
        <v>0</v>
      </c>
      <c r="CW347" s="181">
        <f t="shared" ca="1" si="456"/>
        <v>0</v>
      </c>
      <c r="CX347" s="181">
        <f t="shared" ca="1" si="456"/>
        <v>0</v>
      </c>
      <c r="CY347" s="181">
        <f t="shared" ca="1" si="456"/>
        <v>0</v>
      </c>
      <c r="CZ347" s="181">
        <f t="shared" ca="1" si="456"/>
        <v>0</v>
      </c>
      <c r="DA347" s="181">
        <f t="shared" ca="1" si="456"/>
        <v>0</v>
      </c>
      <c r="DB347" s="181">
        <f t="shared" ca="1" si="456"/>
        <v>0</v>
      </c>
      <c r="DC347" s="181">
        <f t="shared" ref="DC347:DU347" ca="1" si="457">DC228</f>
        <v>0</v>
      </c>
      <c r="DD347" s="181">
        <f t="shared" ca="1" si="457"/>
        <v>0</v>
      </c>
      <c r="DE347" s="181">
        <f t="shared" ca="1" si="457"/>
        <v>0</v>
      </c>
      <c r="DF347" s="181">
        <f t="shared" ca="1" si="457"/>
        <v>0</v>
      </c>
      <c r="DG347" s="181">
        <f t="shared" ca="1" si="457"/>
        <v>0</v>
      </c>
      <c r="DH347" s="181">
        <f t="shared" ca="1" si="457"/>
        <v>0</v>
      </c>
      <c r="DI347" s="181">
        <f t="shared" ca="1" si="457"/>
        <v>0</v>
      </c>
      <c r="DJ347" s="181">
        <f t="shared" ca="1" si="457"/>
        <v>0</v>
      </c>
      <c r="DK347" s="181">
        <f t="shared" ca="1" si="457"/>
        <v>0</v>
      </c>
      <c r="DL347" s="181">
        <f t="shared" ca="1" si="457"/>
        <v>0</v>
      </c>
      <c r="DM347" s="181">
        <f t="shared" ca="1" si="457"/>
        <v>0</v>
      </c>
      <c r="DN347" s="181">
        <f t="shared" ca="1" si="457"/>
        <v>0</v>
      </c>
      <c r="DO347" s="181">
        <f t="shared" ca="1" si="457"/>
        <v>0</v>
      </c>
      <c r="DP347" s="181">
        <f t="shared" ca="1" si="457"/>
        <v>0</v>
      </c>
      <c r="DQ347" s="181">
        <f t="shared" ca="1" si="457"/>
        <v>0</v>
      </c>
      <c r="DR347" s="181">
        <f t="shared" ca="1" si="457"/>
        <v>0</v>
      </c>
      <c r="DS347" s="181">
        <f t="shared" ca="1" si="457"/>
        <v>0</v>
      </c>
      <c r="DT347" s="181">
        <f t="shared" ca="1" si="457"/>
        <v>0</v>
      </c>
      <c r="DU347" s="181">
        <f t="shared" ca="1" si="457"/>
        <v>0</v>
      </c>
    </row>
    <row r="348" spans="4:125" x14ac:dyDescent="0.3">
      <c r="D348" s="141" t="s">
        <v>466</v>
      </c>
      <c r="G348" s="68"/>
      <c r="I348" s="55"/>
      <c r="K348" s="181">
        <f t="shared" ref="K348:AP348" ca="1" si="458">K229</f>
        <v>3370685.4315805072</v>
      </c>
      <c r="L348" s="181">
        <f t="shared" ca="1" si="458"/>
        <v>132720.7388684825</v>
      </c>
      <c r="M348" s="181">
        <f t="shared" ca="1" si="458"/>
        <v>132629.01058004494</v>
      </c>
      <c r="N348" s="181">
        <f t="shared" ca="1" si="458"/>
        <v>132536.95742058585</v>
      </c>
      <c r="O348" s="181">
        <f t="shared" ca="1" si="458"/>
        <v>132444.57823952034</v>
      </c>
      <c r="P348" s="181">
        <f t="shared" ca="1" si="458"/>
        <v>132351.87188218857</v>
      </c>
      <c r="Q348" s="181">
        <f t="shared" ca="1" si="458"/>
        <v>132258.83718984123</v>
      </c>
      <c r="R348" s="181">
        <f t="shared" ca="1" si="458"/>
        <v>132165.47299962517</v>
      </c>
      <c r="S348" s="181">
        <f t="shared" ca="1" si="458"/>
        <v>132071.77814456876</v>
      </c>
      <c r="T348" s="181">
        <f t="shared" ca="1" si="458"/>
        <v>131977.75145356735</v>
      </c>
      <c r="U348" s="181">
        <f t="shared" ca="1" si="458"/>
        <v>131883.39175136865</v>
      </c>
      <c r="V348" s="181">
        <f t="shared" ca="1" si="458"/>
        <v>131788.69785855801</v>
      </c>
      <c r="W348" s="181">
        <f t="shared" ca="1" si="458"/>
        <v>131693.66859154365</v>
      </c>
      <c r="X348" s="181">
        <f t="shared" ca="1" si="458"/>
        <v>131598.30276254195</v>
      </c>
      <c r="Y348" s="181">
        <f t="shared" ca="1" si="458"/>
        <v>131502.59917956253</v>
      </c>
      <c r="Z348" s="181">
        <f t="shared" ca="1" si="458"/>
        <v>131406.55664639338</v>
      </c>
      <c r="AA348" s="181">
        <f t="shared" ca="1" si="458"/>
        <v>131310.17396258595</v>
      </c>
      <c r="AB348" s="181">
        <f t="shared" ca="1" si="458"/>
        <v>131213.44992344003</v>
      </c>
      <c r="AC348" s="181">
        <f t="shared" ca="1" si="458"/>
        <v>130968.18049789153</v>
      </c>
      <c r="AD348" s="181">
        <f t="shared" ca="1" si="458"/>
        <v>124666.26886746426</v>
      </c>
      <c r="AE348" s="181">
        <f t="shared" ca="1" si="458"/>
        <v>118373.13073921927</v>
      </c>
      <c r="AF348" s="181">
        <f t="shared" ca="1" si="458"/>
        <v>112093.74972607386</v>
      </c>
      <c r="AG348" s="181">
        <f t="shared" ca="1" si="458"/>
        <v>105832.68125107881</v>
      </c>
      <c r="AH348" s="181">
        <f t="shared" ca="1" si="458"/>
        <v>99594.11957105725</v>
      </c>
      <c r="AI348" s="181">
        <f t="shared" ca="1" si="458"/>
        <v>93381.95240914663</v>
      </c>
      <c r="AJ348" s="181">
        <f t="shared" ca="1" si="458"/>
        <v>87199.805236674452</v>
      </c>
      <c r="AK348" s="181">
        <f t="shared" ca="1" si="458"/>
        <v>81051.076897231571</v>
      </c>
      <c r="AL348" s="181">
        <f t="shared" ca="1" si="458"/>
        <v>74938.967993109749</v>
      </c>
      <c r="AM348" s="181">
        <f t="shared" ca="1" si="458"/>
        <v>68866.503235640717</v>
      </c>
      <c r="AN348" s="181">
        <f t="shared" ca="1" si="458"/>
        <v>62836.54878226162</v>
      </c>
      <c r="AO348" s="181">
        <f t="shared" ca="1" si="458"/>
        <v>56851.825434558908</v>
      </c>
      <c r="AP348" s="181">
        <f t="shared" ca="1" si="458"/>
        <v>50914.918446250711</v>
      </c>
      <c r="AQ348" s="181">
        <f t="shared" ref="AQ348:BV348" ca="1" si="459">AQ229</f>
        <v>45028.284583165849</v>
      </c>
      <c r="AR348" s="181">
        <f t="shared" ca="1" si="459"/>
        <v>39194.256985220818</v>
      </c>
      <c r="AS348" s="181">
        <f t="shared" ca="1" si="459"/>
        <v>33415.048300565315</v>
      </c>
      <c r="AT348" s="181">
        <f t="shared" ca="1" si="459"/>
        <v>27692.7524924881</v>
      </c>
      <c r="AU348" s="181">
        <f t="shared" ca="1" si="459"/>
        <v>22029.345658830982</v>
      </c>
      <c r="AV348" s="181">
        <f t="shared" ca="1" si="459"/>
        <v>16426.686150352936</v>
      </c>
      <c r="AW348" s="181">
        <f t="shared" ca="1" si="459"/>
        <v>10886.514227759633</v>
      </c>
      <c r="AX348" s="181">
        <f t="shared" ca="1" si="459"/>
        <v>5410.4514561730994</v>
      </c>
      <c r="AY348" s="198">
        <f t="shared" ca="1" si="459"/>
        <v>0</v>
      </c>
      <c r="AZ348" s="181">
        <f t="shared" ca="1" si="459"/>
        <v>0</v>
      </c>
      <c r="BA348" s="181">
        <f t="shared" ca="1" si="459"/>
        <v>0</v>
      </c>
      <c r="BB348" s="181">
        <f t="shared" ca="1" si="459"/>
        <v>0</v>
      </c>
      <c r="BC348" s="181">
        <f t="shared" ca="1" si="459"/>
        <v>0</v>
      </c>
      <c r="BD348" s="181">
        <f t="shared" ca="1" si="459"/>
        <v>0</v>
      </c>
      <c r="BE348" s="181">
        <f t="shared" ca="1" si="459"/>
        <v>0</v>
      </c>
      <c r="BF348" s="181">
        <f t="shared" ca="1" si="459"/>
        <v>0</v>
      </c>
      <c r="BG348" s="181">
        <f t="shared" ca="1" si="459"/>
        <v>0</v>
      </c>
      <c r="BH348" s="181">
        <f t="shared" ca="1" si="459"/>
        <v>0</v>
      </c>
      <c r="BI348" s="181">
        <f t="shared" ca="1" si="459"/>
        <v>0</v>
      </c>
      <c r="BJ348" s="181">
        <f t="shared" ca="1" si="459"/>
        <v>0</v>
      </c>
      <c r="BK348" s="181">
        <f t="shared" ca="1" si="459"/>
        <v>0</v>
      </c>
      <c r="BL348" s="181">
        <f t="shared" ca="1" si="459"/>
        <v>0</v>
      </c>
      <c r="BM348" s="181">
        <f t="shared" ca="1" si="459"/>
        <v>0</v>
      </c>
      <c r="BN348" s="181">
        <f t="shared" ca="1" si="459"/>
        <v>0</v>
      </c>
      <c r="BO348" s="181">
        <f t="shared" ca="1" si="459"/>
        <v>0</v>
      </c>
      <c r="BP348" s="181">
        <f t="shared" ca="1" si="459"/>
        <v>0</v>
      </c>
      <c r="BQ348" s="181">
        <f t="shared" ca="1" si="459"/>
        <v>0</v>
      </c>
      <c r="BR348" s="181">
        <f t="shared" ca="1" si="459"/>
        <v>0</v>
      </c>
      <c r="BS348" s="181">
        <f t="shared" ca="1" si="459"/>
        <v>0</v>
      </c>
      <c r="BT348" s="181">
        <f t="shared" ca="1" si="459"/>
        <v>0</v>
      </c>
      <c r="BU348" s="181">
        <f t="shared" ca="1" si="459"/>
        <v>0</v>
      </c>
      <c r="BV348" s="181">
        <f t="shared" ca="1" si="459"/>
        <v>0</v>
      </c>
      <c r="BW348" s="181">
        <f t="shared" ref="BW348:DB348" ca="1" si="460">BW229</f>
        <v>0</v>
      </c>
      <c r="BX348" s="181">
        <f t="shared" ca="1" si="460"/>
        <v>0</v>
      </c>
      <c r="BY348" s="181">
        <f t="shared" ca="1" si="460"/>
        <v>0</v>
      </c>
      <c r="BZ348" s="181">
        <f t="shared" ca="1" si="460"/>
        <v>0</v>
      </c>
      <c r="CA348" s="181">
        <f t="shared" ca="1" si="460"/>
        <v>0</v>
      </c>
      <c r="CB348" s="181">
        <f t="shared" ca="1" si="460"/>
        <v>0</v>
      </c>
      <c r="CC348" s="181">
        <f t="shared" ca="1" si="460"/>
        <v>0</v>
      </c>
      <c r="CD348" s="181">
        <f t="shared" ca="1" si="460"/>
        <v>0</v>
      </c>
      <c r="CE348" s="181">
        <f t="shared" ca="1" si="460"/>
        <v>0</v>
      </c>
      <c r="CF348" s="181">
        <f t="shared" ca="1" si="460"/>
        <v>0</v>
      </c>
      <c r="CG348" s="181">
        <f t="shared" ca="1" si="460"/>
        <v>0</v>
      </c>
      <c r="CH348" s="181">
        <f t="shared" ca="1" si="460"/>
        <v>0</v>
      </c>
      <c r="CI348" s="181">
        <f t="shared" ca="1" si="460"/>
        <v>0</v>
      </c>
      <c r="CJ348" s="181">
        <f t="shared" ca="1" si="460"/>
        <v>0</v>
      </c>
      <c r="CK348" s="181">
        <f t="shared" ca="1" si="460"/>
        <v>0</v>
      </c>
      <c r="CL348" s="181">
        <f t="shared" ca="1" si="460"/>
        <v>0</v>
      </c>
      <c r="CM348" s="181">
        <f t="shared" ca="1" si="460"/>
        <v>0</v>
      </c>
      <c r="CN348" s="181">
        <f t="shared" ca="1" si="460"/>
        <v>0</v>
      </c>
      <c r="CO348" s="181">
        <f t="shared" ca="1" si="460"/>
        <v>0</v>
      </c>
      <c r="CP348" s="181">
        <f t="shared" ca="1" si="460"/>
        <v>0</v>
      </c>
      <c r="CQ348" s="181">
        <f t="shared" ca="1" si="460"/>
        <v>0</v>
      </c>
      <c r="CR348" s="181">
        <f t="shared" ca="1" si="460"/>
        <v>0</v>
      </c>
      <c r="CS348" s="181">
        <f t="shared" ca="1" si="460"/>
        <v>0</v>
      </c>
      <c r="CT348" s="181">
        <f t="shared" ca="1" si="460"/>
        <v>0</v>
      </c>
      <c r="CU348" s="181">
        <f t="shared" ca="1" si="460"/>
        <v>0</v>
      </c>
      <c r="CV348" s="181">
        <f t="shared" ca="1" si="460"/>
        <v>0</v>
      </c>
      <c r="CW348" s="181">
        <f t="shared" ca="1" si="460"/>
        <v>0</v>
      </c>
      <c r="CX348" s="181">
        <f t="shared" ca="1" si="460"/>
        <v>0</v>
      </c>
      <c r="CY348" s="181">
        <f t="shared" ca="1" si="460"/>
        <v>0</v>
      </c>
      <c r="CZ348" s="181">
        <f t="shared" ca="1" si="460"/>
        <v>0</v>
      </c>
      <c r="DA348" s="181">
        <f t="shared" ca="1" si="460"/>
        <v>0</v>
      </c>
      <c r="DB348" s="181">
        <f t="shared" ca="1" si="460"/>
        <v>0</v>
      </c>
      <c r="DC348" s="181">
        <f t="shared" ref="DC348:DU348" ca="1" si="461">DC229</f>
        <v>0</v>
      </c>
      <c r="DD348" s="181">
        <f t="shared" ca="1" si="461"/>
        <v>0</v>
      </c>
      <c r="DE348" s="181">
        <f t="shared" ca="1" si="461"/>
        <v>0</v>
      </c>
      <c r="DF348" s="181">
        <f t="shared" ca="1" si="461"/>
        <v>0</v>
      </c>
      <c r="DG348" s="181">
        <f t="shared" ca="1" si="461"/>
        <v>0</v>
      </c>
      <c r="DH348" s="181">
        <f t="shared" ca="1" si="461"/>
        <v>0</v>
      </c>
      <c r="DI348" s="181">
        <f t="shared" ca="1" si="461"/>
        <v>0</v>
      </c>
      <c r="DJ348" s="181">
        <f t="shared" ca="1" si="461"/>
        <v>0</v>
      </c>
      <c r="DK348" s="181">
        <f t="shared" ca="1" si="461"/>
        <v>0</v>
      </c>
      <c r="DL348" s="181">
        <f t="shared" ca="1" si="461"/>
        <v>0</v>
      </c>
      <c r="DM348" s="181">
        <f t="shared" ca="1" si="461"/>
        <v>0</v>
      </c>
      <c r="DN348" s="181">
        <f t="shared" ca="1" si="461"/>
        <v>0</v>
      </c>
      <c r="DO348" s="181">
        <f t="shared" ca="1" si="461"/>
        <v>0</v>
      </c>
      <c r="DP348" s="181">
        <f t="shared" ca="1" si="461"/>
        <v>0</v>
      </c>
      <c r="DQ348" s="181">
        <f t="shared" ca="1" si="461"/>
        <v>0</v>
      </c>
      <c r="DR348" s="181">
        <f t="shared" ca="1" si="461"/>
        <v>0</v>
      </c>
      <c r="DS348" s="181">
        <f t="shared" ca="1" si="461"/>
        <v>0</v>
      </c>
      <c r="DT348" s="181">
        <f t="shared" ca="1" si="461"/>
        <v>0</v>
      </c>
      <c r="DU348" s="181">
        <f t="shared" ca="1" si="461"/>
        <v>0</v>
      </c>
    </row>
    <row r="349" spans="4:125" x14ac:dyDescent="0.3">
      <c r="I349" s="55"/>
      <c r="K349" s="181"/>
      <c r="L349" s="181"/>
      <c r="M349" s="181"/>
      <c r="N349" s="181"/>
      <c r="O349" s="181"/>
      <c r="P349" s="181"/>
      <c r="Q349" s="181"/>
      <c r="R349" s="181"/>
      <c r="S349" s="181"/>
      <c r="T349" s="181"/>
      <c r="U349" s="181"/>
      <c r="V349" s="181"/>
      <c r="W349" s="181"/>
      <c r="X349" s="181"/>
      <c r="Y349" s="181"/>
      <c r="Z349" s="181"/>
      <c r="AA349" s="181"/>
      <c r="AB349" s="181"/>
      <c r="AC349" s="181"/>
      <c r="AD349" s="181"/>
      <c r="AE349" s="181"/>
      <c r="AF349" s="181"/>
      <c r="AG349" s="181"/>
      <c r="AH349" s="181"/>
      <c r="AI349" s="181"/>
      <c r="AJ349" s="181"/>
      <c r="AK349" s="181"/>
      <c r="AL349" s="181"/>
      <c r="AM349" s="181"/>
      <c r="AN349" s="181"/>
      <c r="AO349" s="181"/>
      <c r="AP349" s="181"/>
      <c r="AQ349" s="181"/>
      <c r="AR349" s="181"/>
      <c r="AS349" s="181"/>
      <c r="AT349" s="181"/>
      <c r="AU349" s="181"/>
      <c r="AV349" s="181"/>
      <c r="AW349" s="181"/>
      <c r="AX349" s="181"/>
      <c r="AZ349" s="181"/>
      <c r="BA349" s="181"/>
      <c r="BB349" s="181"/>
      <c r="BC349" s="181"/>
      <c r="BD349" s="181"/>
      <c r="BE349" s="181"/>
      <c r="BF349" s="181"/>
      <c r="BG349" s="181"/>
      <c r="BH349" s="181"/>
      <c r="BI349" s="181"/>
      <c r="BJ349" s="181"/>
      <c r="BK349" s="181"/>
      <c r="BL349" s="181"/>
      <c r="BM349" s="181"/>
      <c r="BN349" s="181"/>
      <c r="BO349" s="181"/>
      <c r="BP349" s="181"/>
      <c r="BQ349" s="181"/>
      <c r="BR349" s="181"/>
      <c r="BS349" s="181"/>
      <c r="BT349" s="181"/>
      <c r="BU349" s="181"/>
      <c r="BV349" s="181"/>
      <c r="BW349" s="181"/>
      <c r="BX349" s="181"/>
      <c r="BY349" s="181"/>
      <c r="BZ349" s="181"/>
      <c r="CA349" s="181"/>
      <c r="CB349" s="181"/>
      <c r="CC349" s="181"/>
      <c r="CD349" s="181"/>
      <c r="CE349" s="181"/>
      <c r="CF349" s="181"/>
      <c r="CG349" s="181"/>
      <c r="CH349" s="181"/>
      <c r="CI349" s="181"/>
      <c r="CJ349" s="181"/>
      <c r="CK349" s="181"/>
      <c r="CL349" s="181"/>
      <c r="CM349" s="181"/>
      <c r="CN349" s="181"/>
      <c r="CO349" s="181"/>
      <c r="CP349" s="181"/>
      <c r="CQ349" s="181"/>
      <c r="CR349" s="181"/>
      <c r="CS349" s="181"/>
      <c r="CT349" s="181"/>
      <c r="CU349" s="181"/>
      <c r="CV349" s="181"/>
      <c r="CW349" s="181"/>
      <c r="CX349" s="181"/>
      <c r="CY349" s="181"/>
      <c r="CZ349" s="181"/>
      <c r="DA349" s="181"/>
      <c r="DB349" s="181"/>
      <c r="DC349" s="181"/>
      <c r="DD349" s="181"/>
      <c r="DE349" s="181"/>
      <c r="DF349" s="181"/>
      <c r="DG349" s="181"/>
      <c r="DH349" s="181"/>
      <c r="DI349" s="181"/>
      <c r="DJ349" s="181"/>
      <c r="DK349" s="181"/>
      <c r="DL349" s="181"/>
      <c r="DM349" s="181"/>
      <c r="DN349" s="181"/>
      <c r="DO349" s="181"/>
      <c r="DP349" s="181"/>
      <c r="DQ349" s="181"/>
      <c r="DR349" s="181"/>
      <c r="DS349" s="181"/>
      <c r="DT349" s="181"/>
      <c r="DU349" s="181"/>
    </row>
    <row r="350" spans="4:125" x14ac:dyDescent="0.3">
      <c r="D350" s="141" t="s">
        <v>823</v>
      </c>
      <c r="I350" s="55"/>
      <c r="K350" s="181">
        <f ca="1">J350+K347-K337</f>
        <v>0</v>
      </c>
      <c r="L350" s="181">
        <f t="shared" ref="L350:BW351" ca="1" si="462">K350+L347-L337</f>
        <v>14044.522631585447</v>
      </c>
      <c r="M350" s="181">
        <f t="shared" ca="1" si="462"/>
        <v>28700.567186087843</v>
      </c>
      <c r="N350" s="181">
        <f t="shared" ca="1" si="462"/>
        <v>43970.299470317521</v>
      </c>
      <c r="O350" s="181">
        <f t="shared" ca="1" si="462"/>
        <v>59855.892961650592</v>
      </c>
      <c r="P350" s="181">
        <f t="shared" ca="1" si="462"/>
        <v>76359.528835195553</v>
      </c>
      <c r="Q350" s="181">
        <f t="shared" ca="1" si="462"/>
        <v>93483.395991056081</v>
      </c>
      <c r="R350" s="181">
        <f t="shared" ca="1" si="462"/>
        <v>111229.69108169035</v>
      </c>
      <c r="S350" s="181">
        <f t="shared" ca="1" si="462"/>
        <v>129600.61853936738</v>
      </c>
      <c r="T350" s="181">
        <f t="shared" ca="1" si="462"/>
        <v>148598.39060372044</v>
      </c>
      <c r="U350" s="181">
        <f t="shared" ca="1" si="462"/>
        <v>168225.22734939816</v>
      </c>
      <c r="V350" s="181">
        <f t="shared" ca="1" si="462"/>
        <v>188483.35671381358</v>
      </c>
      <c r="W350" s="181">
        <f t="shared" ca="1" si="462"/>
        <v>209375.01452499139</v>
      </c>
      <c r="X350" s="181">
        <f t="shared" ca="1" si="462"/>
        <v>230902.44452951386</v>
      </c>
      <c r="Y350" s="181">
        <f t="shared" ca="1" si="462"/>
        <v>253067.89842056576</v>
      </c>
      <c r="Z350" s="181">
        <f t="shared" ca="1" si="462"/>
        <v>275873.63586607855</v>
      </c>
      <c r="AA350" s="181">
        <f t="shared" ca="1" si="462"/>
        <v>299321.92453697429</v>
      </c>
      <c r="AB350" s="181">
        <f t="shared" ca="1" si="462"/>
        <v>323415.04013550951</v>
      </c>
      <c r="AC350" s="181">
        <f t="shared" ca="1" si="462"/>
        <v>349143.28523770138</v>
      </c>
      <c r="AD350" s="181">
        <f t="shared" ca="1" si="462"/>
        <v>416884.27454274171</v>
      </c>
      <c r="AE350" s="181">
        <f t="shared" ca="1" si="462"/>
        <v>526579.51803608192</v>
      </c>
      <c r="AF350" s="181">
        <f t="shared" ca="1" si="462"/>
        <v>678137.30161705834</v>
      </c>
      <c r="AG350" s="181">
        <f t="shared" ca="1" si="462"/>
        <v>871435.54169800167</v>
      </c>
      <c r="AH350" s="181">
        <f t="shared" ca="1" si="462"/>
        <v>1106324.1929790888</v>
      </c>
      <c r="AI350" s="181">
        <f t="shared" ca="1" si="462"/>
        <v>1382627.2920062465</v>
      </c>
      <c r="AJ350" s="181">
        <f t="shared" ca="1" si="462"/>
        <v>1700144.7055165521</v>
      </c>
      <c r="AK350" s="181">
        <f t="shared" ca="1" si="462"/>
        <v>2058653.6412898102</v>
      </c>
      <c r="AL350" s="181">
        <f t="shared" ca="1" si="462"/>
        <v>2457909.9697572137</v>
      </c>
      <c r="AM350" s="181">
        <f t="shared" ca="1" si="462"/>
        <v>2897649.3966077445</v>
      </c>
      <c r="AN350" s="181">
        <f t="shared" ca="1" si="462"/>
        <v>3377588.5198141355</v>
      </c>
      <c r="AO350" s="181">
        <f t="shared" ca="1" si="462"/>
        <v>3897425.7986718779</v>
      </c>
      <c r="AP350" s="181">
        <f t="shared" ca="1" si="462"/>
        <v>4456842.4574516751</v>
      </c>
      <c r="AQ350" s="181">
        <f t="shared" ca="1" si="462"/>
        <v>5055503.341985371</v>
      </c>
      <c r="AR350" s="181">
        <f t="shared" ca="1" si="462"/>
        <v>5693057.7438387014</v>
      </c>
      <c r="AS350" s="181">
        <f t="shared" ca="1" si="462"/>
        <v>6369140.2035897346</v>
      </c>
      <c r="AT350" s="181">
        <f t="shared" ca="1" si="462"/>
        <v>7083371.302061283</v>
      </c>
      <c r="AU350" s="181">
        <f t="shared" ca="1" si="462"/>
        <v>7835358.4460905455</v>
      </c>
      <c r="AV350" s="181">
        <f t="shared" ca="1" si="462"/>
        <v>8624696.6535096616</v>
      </c>
      <c r="AW350" s="181">
        <f t="shared" ca="1" si="462"/>
        <v>9450969.3404127322</v>
      </c>
      <c r="AX350" s="181">
        <f t="shared" ca="1" si="462"/>
        <v>10313749.112459714</v>
      </c>
      <c r="AY350" s="198">
        <f t="shared" ca="1" si="462"/>
        <v>10107474.130210519</v>
      </c>
      <c r="AZ350" s="181">
        <f t="shared" ca="1" si="462"/>
        <v>9901199.1479613241</v>
      </c>
      <c r="BA350" s="181">
        <f t="shared" ca="1" si="462"/>
        <v>9694924.1657121293</v>
      </c>
      <c r="BB350" s="181">
        <f t="shared" ca="1" si="462"/>
        <v>9488649.1834629346</v>
      </c>
      <c r="BC350" s="181">
        <f t="shared" ca="1" si="462"/>
        <v>9282374.2012137398</v>
      </c>
      <c r="BD350" s="181">
        <f t="shared" ca="1" si="462"/>
        <v>9076099.2189645451</v>
      </c>
      <c r="BE350" s="181">
        <f t="shared" ca="1" si="462"/>
        <v>8869824.2367153503</v>
      </c>
      <c r="BF350" s="181">
        <f t="shared" ca="1" si="462"/>
        <v>8663549.2544661555</v>
      </c>
      <c r="BG350" s="181">
        <f t="shared" ca="1" si="462"/>
        <v>8457274.2722169608</v>
      </c>
      <c r="BH350" s="181">
        <f t="shared" ca="1" si="462"/>
        <v>8250999.289967766</v>
      </c>
      <c r="BI350" s="181">
        <f t="shared" ca="1" si="462"/>
        <v>8044724.3077185713</v>
      </c>
      <c r="BJ350" s="181">
        <f t="shared" ca="1" si="462"/>
        <v>7838449.3254693765</v>
      </c>
      <c r="BK350" s="181">
        <f t="shared" ca="1" si="462"/>
        <v>7632174.3432201818</v>
      </c>
      <c r="BL350" s="181">
        <f t="shared" ca="1" si="462"/>
        <v>7425899.360970987</v>
      </c>
      <c r="BM350" s="181">
        <f t="shared" ca="1" si="462"/>
        <v>7219624.3787217923</v>
      </c>
      <c r="BN350" s="181">
        <f t="shared" ca="1" si="462"/>
        <v>7013349.3964725975</v>
      </c>
      <c r="BO350" s="181">
        <f t="shared" ca="1" si="462"/>
        <v>6807074.4142234027</v>
      </c>
      <c r="BP350" s="181">
        <f t="shared" ca="1" si="462"/>
        <v>6600799.431974208</v>
      </c>
      <c r="BQ350" s="181">
        <f t="shared" ca="1" si="462"/>
        <v>6394524.4497250132</v>
      </c>
      <c r="BR350" s="181">
        <f t="shared" ca="1" si="462"/>
        <v>6188249.4674758185</v>
      </c>
      <c r="BS350" s="181">
        <f t="shared" ca="1" si="462"/>
        <v>5981974.4852266237</v>
      </c>
      <c r="BT350" s="181">
        <f t="shared" ca="1" si="462"/>
        <v>5775699.502977429</v>
      </c>
      <c r="BU350" s="181">
        <f t="shared" ca="1" si="462"/>
        <v>5569424.5207282342</v>
      </c>
      <c r="BV350" s="181">
        <f t="shared" ca="1" si="462"/>
        <v>5363149.5384790394</v>
      </c>
      <c r="BW350" s="181">
        <f t="shared" ca="1" si="462"/>
        <v>5156874.5562298447</v>
      </c>
      <c r="BX350" s="181">
        <f t="shared" ref="BX350:DU351" ca="1" si="463">BW350+BX347-BX337</f>
        <v>4950599.5739806499</v>
      </c>
      <c r="BY350" s="181">
        <f t="shared" ca="1" si="463"/>
        <v>4744324.5917314552</v>
      </c>
      <c r="BZ350" s="181">
        <f t="shared" ca="1" si="463"/>
        <v>4538049.6094822604</v>
      </c>
      <c r="CA350" s="181">
        <f t="shared" ca="1" si="463"/>
        <v>4331774.6272330657</v>
      </c>
      <c r="CB350" s="181">
        <f t="shared" ca="1" si="463"/>
        <v>4125499.6449838714</v>
      </c>
      <c r="CC350" s="181">
        <f t="shared" ca="1" si="463"/>
        <v>3919224.6627346771</v>
      </c>
      <c r="CD350" s="181">
        <f t="shared" ca="1" si="463"/>
        <v>3712949.6804854828</v>
      </c>
      <c r="CE350" s="181">
        <f t="shared" ca="1" si="463"/>
        <v>3506674.6982362885</v>
      </c>
      <c r="CF350" s="181">
        <f t="shared" ca="1" si="463"/>
        <v>3300399.7159870942</v>
      </c>
      <c r="CG350" s="181">
        <f t="shared" ca="1" si="463"/>
        <v>3094124.7337378999</v>
      </c>
      <c r="CH350" s="181">
        <f t="shared" ca="1" si="463"/>
        <v>2887849.7514887056</v>
      </c>
      <c r="CI350" s="181">
        <f t="shared" ca="1" si="463"/>
        <v>2681574.7692395113</v>
      </c>
      <c r="CJ350" s="181">
        <f t="shared" ca="1" si="463"/>
        <v>2475299.7869903171</v>
      </c>
      <c r="CK350" s="181">
        <f t="shared" ca="1" si="463"/>
        <v>2269024.8047411228</v>
      </c>
      <c r="CL350" s="181">
        <f t="shared" ca="1" si="463"/>
        <v>2062749.8224919285</v>
      </c>
      <c r="CM350" s="181">
        <f t="shared" ca="1" si="463"/>
        <v>1856474.8402427342</v>
      </c>
      <c r="CN350" s="181">
        <f t="shared" ca="1" si="463"/>
        <v>1650199.8579935399</v>
      </c>
      <c r="CO350" s="181">
        <f t="shared" ca="1" si="463"/>
        <v>1443924.8757443456</v>
      </c>
      <c r="CP350" s="181">
        <f t="shared" ca="1" si="463"/>
        <v>1237649.8934951513</v>
      </c>
      <c r="CQ350" s="181">
        <f t="shared" ca="1" si="463"/>
        <v>1031374.911245957</v>
      </c>
      <c r="CR350" s="181">
        <f t="shared" ca="1" si="463"/>
        <v>825099.92899676273</v>
      </c>
      <c r="CS350" s="181">
        <f t="shared" ca="1" si="463"/>
        <v>618824.94674756844</v>
      </c>
      <c r="CT350" s="181">
        <f t="shared" ca="1" si="463"/>
        <v>412549.96449837415</v>
      </c>
      <c r="CU350" s="181">
        <f t="shared" ca="1" si="463"/>
        <v>206274.98224917985</v>
      </c>
      <c r="CV350" s="181">
        <f t="shared" ca="1" si="463"/>
        <v>0</v>
      </c>
      <c r="CW350" s="181">
        <f t="shared" ca="1" si="463"/>
        <v>0</v>
      </c>
      <c r="CX350" s="181">
        <f t="shared" ca="1" si="463"/>
        <v>0</v>
      </c>
      <c r="CY350" s="181">
        <f t="shared" ca="1" si="463"/>
        <v>0</v>
      </c>
      <c r="CZ350" s="181">
        <f t="shared" ca="1" si="463"/>
        <v>0</v>
      </c>
      <c r="DA350" s="181">
        <f t="shared" ca="1" si="463"/>
        <v>0</v>
      </c>
      <c r="DB350" s="181">
        <f t="shared" ca="1" si="463"/>
        <v>0</v>
      </c>
      <c r="DC350" s="181">
        <f t="shared" ca="1" si="463"/>
        <v>0</v>
      </c>
      <c r="DD350" s="181">
        <f t="shared" ca="1" si="463"/>
        <v>0</v>
      </c>
      <c r="DE350" s="181">
        <f t="shared" ca="1" si="463"/>
        <v>0</v>
      </c>
      <c r="DF350" s="181">
        <f t="shared" ca="1" si="463"/>
        <v>0</v>
      </c>
      <c r="DG350" s="181">
        <f t="shared" ca="1" si="463"/>
        <v>0</v>
      </c>
      <c r="DH350" s="181">
        <f t="shared" ca="1" si="463"/>
        <v>0</v>
      </c>
      <c r="DI350" s="181">
        <f t="shared" ca="1" si="463"/>
        <v>0</v>
      </c>
      <c r="DJ350" s="181">
        <f t="shared" ca="1" si="463"/>
        <v>0</v>
      </c>
      <c r="DK350" s="181">
        <f t="shared" ca="1" si="463"/>
        <v>0</v>
      </c>
      <c r="DL350" s="181">
        <f t="shared" ca="1" si="463"/>
        <v>0</v>
      </c>
      <c r="DM350" s="181">
        <f t="shared" ca="1" si="463"/>
        <v>0</v>
      </c>
      <c r="DN350" s="181">
        <f t="shared" ca="1" si="463"/>
        <v>0</v>
      </c>
      <c r="DO350" s="181">
        <f t="shared" ca="1" si="463"/>
        <v>0</v>
      </c>
      <c r="DP350" s="181">
        <f t="shared" ca="1" si="463"/>
        <v>0</v>
      </c>
      <c r="DQ350" s="181">
        <f t="shared" ca="1" si="463"/>
        <v>0</v>
      </c>
      <c r="DR350" s="181">
        <f t="shared" ca="1" si="463"/>
        <v>0</v>
      </c>
      <c r="DS350" s="181">
        <f t="shared" ca="1" si="463"/>
        <v>0</v>
      </c>
      <c r="DT350" s="181">
        <f t="shared" ca="1" si="463"/>
        <v>0</v>
      </c>
      <c r="DU350" s="181">
        <f t="shared" ca="1" si="463"/>
        <v>0</v>
      </c>
    </row>
    <row r="351" spans="4:125" x14ac:dyDescent="0.3">
      <c r="D351" s="141" t="s">
        <v>467</v>
      </c>
      <c r="I351" s="55"/>
      <c r="K351" s="181">
        <f ca="1">J351+K348-K338</f>
        <v>3370685.4315805072</v>
      </c>
      <c r="L351" s="181">
        <f t="shared" ca="1" si="462"/>
        <v>3503406.1704489896</v>
      </c>
      <c r="M351" s="181">
        <f t="shared" ca="1" si="462"/>
        <v>3636035.1810290348</v>
      </c>
      <c r="N351" s="181">
        <f t="shared" ca="1" si="462"/>
        <v>3768572.1384496205</v>
      </c>
      <c r="O351" s="181">
        <f t="shared" ca="1" si="462"/>
        <v>3901016.716689141</v>
      </c>
      <c r="P351" s="181">
        <f t="shared" ca="1" si="462"/>
        <v>4033368.5885713296</v>
      </c>
      <c r="Q351" s="181">
        <f t="shared" ca="1" si="462"/>
        <v>4165627.4257611707</v>
      </c>
      <c r="R351" s="181">
        <f t="shared" ca="1" si="462"/>
        <v>4297792.8987607956</v>
      </c>
      <c r="S351" s="181">
        <f t="shared" ca="1" si="462"/>
        <v>4429864.6769053647</v>
      </c>
      <c r="T351" s="181">
        <f t="shared" ca="1" si="462"/>
        <v>4561842.428358932</v>
      </c>
      <c r="U351" s="181">
        <f t="shared" ca="1" si="462"/>
        <v>4693725.8201103006</v>
      </c>
      <c r="V351" s="181">
        <f t="shared" ca="1" si="462"/>
        <v>4825514.5179688586</v>
      </c>
      <c r="W351" s="181">
        <f t="shared" ca="1" si="462"/>
        <v>4957208.1865604026</v>
      </c>
      <c r="X351" s="181">
        <f t="shared" ca="1" si="462"/>
        <v>5088806.4893229445</v>
      </c>
      <c r="Y351" s="181">
        <f t="shared" ca="1" si="462"/>
        <v>5220309.0885025067</v>
      </c>
      <c r="Z351" s="181">
        <f t="shared" ca="1" si="462"/>
        <v>5351715.6451489003</v>
      </c>
      <c r="AA351" s="181">
        <f t="shared" ca="1" si="462"/>
        <v>5483025.819111486</v>
      </c>
      <c r="AB351" s="181">
        <f t="shared" ca="1" si="462"/>
        <v>5614239.2690349258</v>
      </c>
      <c r="AC351" s="181">
        <f t="shared" ca="1" si="462"/>
        <v>5745207.4495328171</v>
      </c>
      <c r="AD351" s="181">
        <f t="shared" ca="1" si="462"/>
        <v>5869873.7184002809</v>
      </c>
      <c r="AE351" s="181">
        <f t="shared" ca="1" si="462"/>
        <v>5988246.8491395004</v>
      </c>
      <c r="AF351" s="181">
        <f t="shared" ca="1" si="462"/>
        <v>6100340.5988655742</v>
      </c>
      <c r="AG351" s="181">
        <f t="shared" ca="1" si="462"/>
        <v>6206173.2801166531</v>
      </c>
      <c r="AH351" s="181">
        <f t="shared" ca="1" si="462"/>
        <v>6305767.3996877102</v>
      </c>
      <c r="AI351" s="181">
        <f t="shared" ca="1" si="462"/>
        <v>6399149.3520968566</v>
      </c>
      <c r="AJ351" s="181">
        <f t="shared" ca="1" si="462"/>
        <v>6486349.1573335314</v>
      </c>
      <c r="AK351" s="181">
        <f t="shared" ca="1" si="462"/>
        <v>6567400.2342307633</v>
      </c>
      <c r="AL351" s="181">
        <f t="shared" ca="1" si="462"/>
        <v>6642339.2022238728</v>
      </c>
      <c r="AM351" s="181">
        <f t="shared" ca="1" si="462"/>
        <v>6711205.7054595137</v>
      </c>
      <c r="AN351" s="181">
        <f t="shared" ca="1" si="462"/>
        <v>6774042.2542417757</v>
      </c>
      <c r="AO351" s="181">
        <f t="shared" ca="1" si="462"/>
        <v>6830894.0796763347</v>
      </c>
      <c r="AP351" s="181">
        <f t="shared" ca="1" si="462"/>
        <v>6881808.998122585</v>
      </c>
      <c r="AQ351" s="181">
        <f t="shared" ca="1" si="462"/>
        <v>6926837.2827057512</v>
      </c>
      <c r="AR351" s="181">
        <f t="shared" ca="1" si="462"/>
        <v>6966031.5396909723</v>
      </c>
      <c r="AS351" s="181">
        <f t="shared" ca="1" si="462"/>
        <v>6999446.5879915375</v>
      </c>
      <c r="AT351" s="181">
        <f t="shared" ca="1" si="462"/>
        <v>7027139.3404840259</v>
      </c>
      <c r="AU351" s="181">
        <f t="shared" ca="1" si="462"/>
        <v>7049168.6861428572</v>
      </c>
      <c r="AV351" s="181">
        <f t="shared" ca="1" si="462"/>
        <v>7065595.3722932097</v>
      </c>
      <c r="AW351" s="181">
        <f t="shared" ca="1" si="462"/>
        <v>7076481.8865209697</v>
      </c>
      <c r="AX351" s="181">
        <f t="shared" ca="1" si="462"/>
        <v>7081892.337977143</v>
      </c>
      <c r="AY351" s="198">
        <f t="shared" ca="1" si="462"/>
        <v>6940254.4912176002</v>
      </c>
      <c r="AZ351" s="181">
        <f t="shared" ca="1" si="462"/>
        <v>6798616.6444580574</v>
      </c>
      <c r="BA351" s="181">
        <f t="shared" ca="1" si="462"/>
        <v>6656978.7976985145</v>
      </c>
      <c r="BB351" s="181">
        <f t="shared" ca="1" si="462"/>
        <v>6515340.9509389717</v>
      </c>
      <c r="BC351" s="181">
        <f t="shared" ca="1" si="462"/>
        <v>6373703.1041794289</v>
      </c>
      <c r="BD351" s="181">
        <f t="shared" ca="1" si="462"/>
        <v>6232065.2574198861</v>
      </c>
      <c r="BE351" s="181">
        <f t="shared" ca="1" si="462"/>
        <v>6090427.4106603432</v>
      </c>
      <c r="BF351" s="181">
        <f t="shared" ca="1" si="462"/>
        <v>5948789.5639008004</v>
      </c>
      <c r="BG351" s="181">
        <f t="shared" ca="1" si="462"/>
        <v>5807151.7171412576</v>
      </c>
      <c r="BH351" s="181">
        <f t="shared" ca="1" si="462"/>
        <v>5665513.8703817148</v>
      </c>
      <c r="BI351" s="181">
        <f t="shared" ca="1" si="462"/>
        <v>5523876.023622172</v>
      </c>
      <c r="BJ351" s="181">
        <f t="shared" ca="1" si="462"/>
        <v>5382238.1768626291</v>
      </c>
      <c r="BK351" s="181">
        <f t="shared" ca="1" si="462"/>
        <v>5240600.3301030863</v>
      </c>
      <c r="BL351" s="181">
        <f t="shared" ca="1" si="462"/>
        <v>5098962.4833435435</v>
      </c>
      <c r="BM351" s="181">
        <f t="shared" ca="1" si="462"/>
        <v>4957324.6365840007</v>
      </c>
      <c r="BN351" s="181">
        <f t="shared" ca="1" si="462"/>
        <v>4815686.7898244578</v>
      </c>
      <c r="BO351" s="181">
        <f t="shared" ca="1" si="462"/>
        <v>4674048.943064915</v>
      </c>
      <c r="BP351" s="181">
        <f t="shared" ca="1" si="462"/>
        <v>4532411.0963053722</v>
      </c>
      <c r="BQ351" s="181">
        <f t="shared" ca="1" si="462"/>
        <v>4390773.2495458294</v>
      </c>
      <c r="BR351" s="181">
        <f t="shared" ca="1" si="462"/>
        <v>4249135.4027862865</v>
      </c>
      <c r="BS351" s="181">
        <f t="shared" ca="1" si="462"/>
        <v>4107497.5560267437</v>
      </c>
      <c r="BT351" s="181">
        <f t="shared" ca="1" si="462"/>
        <v>3965859.7092672009</v>
      </c>
      <c r="BU351" s="181">
        <f t="shared" ca="1" si="462"/>
        <v>3824221.8625076581</v>
      </c>
      <c r="BV351" s="181">
        <f t="shared" ca="1" si="462"/>
        <v>3682584.0157481153</v>
      </c>
      <c r="BW351" s="181">
        <f t="shared" ca="1" si="462"/>
        <v>3540946.1689885724</v>
      </c>
      <c r="BX351" s="181">
        <f t="shared" ca="1" si="463"/>
        <v>3399308.3222290296</v>
      </c>
      <c r="BY351" s="181">
        <f t="shared" ca="1" si="463"/>
        <v>3257670.4754694868</v>
      </c>
      <c r="BZ351" s="181">
        <f t="shared" ca="1" si="463"/>
        <v>3116032.628709944</v>
      </c>
      <c r="CA351" s="181">
        <f t="shared" ca="1" si="463"/>
        <v>2974394.7819504011</v>
      </c>
      <c r="CB351" s="181">
        <f t="shared" ca="1" si="463"/>
        <v>2832756.9351908583</v>
      </c>
      <c r="CC351" s="181">
        <f t="shared" ca="1" si="463"/>
        <v>2691119.0884313155</v>
      </c>
      <c r="CD351" s="181">
        <f t="shared" ca="1" si="463"/>
        <v>2549481.2416717727</v>
      </c>
      <c r="CE351" s="181">
        <f t="shared" ca="1" si="463"/>
        <v>2407843.3949122299</v>
      </c>
      <c r="CF351" s="181">
        <f t="shared" ca="1" si="463"/>
        <v>2266205.548152687</v>
      </c>
      <c r="CG351" s="181">
        <f t="shared" ca="1" si="463"/>
        <v>2124567.7013931442</v>
      </c>
      <c r="CH351" s="181">
        <f t="shared" ca="1" si="463"/>
        <v>1982929.8546336014</v>
      </c>
      <c r="CI351" s="181">
        <f t="shared" ca="1" si="463"/>
        <v>1841292.0078740586</v>
      </c>
      <c r="CJ351" s="181">
        <f t="shared" ca="1" si="463"/>
        <v>1699654.1611145157</v>
      </c>
      <c r="CK351" s="181">
        <f t="shared" ca="1" si="463"/>
        <v>1558016.3143549729</v>
      </c>
      <c r="CL351" s="181">
        <f t="shared" ca="1" si="463"/>
        <v>1416378.4675954301</v>
      </c>
      <c r="CM351" s="181">
        <f t="shared" ca="1" si="463"/>
        <v>1274740.6208358873</v>
      </c>
      <c r="CN351" s="181">
        <f t="shared" ca="1" si="463"/>
        <v>1133102.7740763444</v>
      </c>
      <c r="CO351" s="181">
        <f t="shared" ca="1" si="463"/>
        <v>991464.92731680162</v>
      </c>
      <c r="CP351" s="181">
        <f t="shared" ca="1" si="463"/>
        <v>849827.0805572588</v>
      </c>
      <c r="CQ351" s="181">
        <f t="shared" ca="1" si="463"/>
        <v>708189.23379771598</v>
      </c>
      <c r="CR351" s="181">
        <f t="shared" ca="1" si="463"/>
        <v>566551.38703817315</v>
      </c>
      <c r="CS351" s="181">
        <f t="shared" ca="1" si="463"/>
        <v>424913.54027863033</v>
      </c>
      <c r="CT351" s="181">
        <f t="shared" ca="1" si="463"/>
        <v>283275.69351908751</v>
      </c>
      <c r="CU351" s="181">
        <f t="shared" ca="1" si="463"/>
        <v>141637.84675954466</v>
      </c>
      <c r="CV351" s="181">
        <f t="shared" ca="1" si="463"/>
        <v>1.8044374883174896E-9</v>
      </c>
      <c r="CW351" s="181">
        <f t="shared" ca="1" si="463"/>
        <v>1.8044374883174896E-9</v>
      </c>
      <c r="CX351" s="181">
        <f t="shared" ca="1" si="463"/>
        <v>1.8044374883174896E-9</v>
      </c>
      <c r="CY351" s="181">
        <f t="shared" ca="1" si="463"/>
        <v>1.8044374883174896E-9</v>
      </c>
      <c r="CZ351" s="181">
        <f t="shared" ca="1" si="463"/>
        <v>1.8044374883174896E-9</v>
      </c>
      <c r="DA351" s="181">
        <f t="shared" ca="1" si="463"/>
        <v>1.8044374883174896E-9</v>
      </c>
      <c r="DB351" s="181">
        <f t="shared" ca="1" si="463"/>
        <v>1.8044374883174896E-9</v>
      </c>
      <c r="DC351" s="181">
        <f t="shared" ca="1" si="463"/>
        <v>1.8044374883174896E-9</v>
      </c>
      <c r="DD351" s="181">
        <f t="shared" ca="1" si="463"/>
        <v>1.8044374883174896E-9</v>
      </c>
      <c r="DE351" s="181">
        <f t="shared" ca="1" si="463"/>
        <v>1.8044374883174896E-9</v>
      </c>
      <c r="DF351" s="181">
        <f t="shared" ca="1" si="463"/>
        <v>1.8044374883174896E-9</v>
      </c>
      <c r="DG351" s="181">
        <f t="shared" ca="1" si="463"/>
        <v>1.8044374883174896E-9</v>
      </c>
      <c r="DH351" s="181">
        <f t="shared" ca="1" si="463"/>
        <v>1.8044374883174896E-9</v>
      </c>
      <c r="DI351" s="181">
        <f t="shared" ca="1" si="463"/>
        <v>1.8044374883174896E-9</v>
      </c>
      <c r="DJ351" s="181">
        <f t="shared" ca="1" si="463"/>
        <v>1.8044374883174896E-9</v>
      </c>
      <c r="DK351" s="181">
        <f t="shared" ca="1" si="463"/>
        <v>1.8044374883174896E-9</v>
      </c>
      <c r="DL351" s="181">
        <f t="shared" ca="1" si="463"/>
        <v>1.8044374883174896E-9</v>
      </c>
      <c r="DM351" s="181">
        <f t="shared" ca="1" si="463"/>
        <v>1.8044374883174896E-9</v>
      </c>
      <c r="DN351" s="181">
        <f t="shared" ca="1" si="463"/>
        <v>1.8044374883174896E-9</v>
      </c>
      <c r="DO351" s="181">
        <f t="shared" ca="1" si="463"/>
        <v>1.8044374883174896E-9</v>
      </c>
      <c r="DP351" s="181">
        <f t="shared" ca="1" si="463"/>
        <v>1.8044374883174896E-9</v>
      </c>
      <c r="DQ351" s="181">
        <f t="shared" ca="1" si="463"/>
        <v>1.8044374883174896E-9</v>
      </c>
      <c r="DR351" s="181">
        <f t="shared" ca="1" si="463"/>
        <v>1.8044374883174896E-9</v>
      </c>
      <c r="DS351" s="181">
        <f t="shared" ca="1" si="463"/>
        <v>1.8044374883174896E-9</v>
      </c>
      <c r="DT351" s="181">
        <f t="shared" ca="1" si="463"/>
        <v>1.8044374883174896E-9</v>
      </c>
      <c r="DU351" s="181">
        <f t="shared" ca="1" si="463"/>
        <v>1.8044374883174896E-9</v>
      </c>
    </row>
    <row r="352" spans="4:125" x14ac:dyDescent="0.3">
      <c r="D352" s="141" t="s">
        <v>468</v>
      </c>
      <c r="I352" s="55"/>
      <c r="K352" s="181">
        <f t="shared" ref="K352:AP352" si="464">J352+K105</f>
        <v>0</v>
      </c>
      <c r="L352" s="181">
        <f t="shared" si="464"/>
        <v>0</v>
      </c>
      <c r="M352" s="181">
        <f t="shared" si="464"/>
        <v>0</v>
      </c>
      <c r="N352" s="181">
        <f t="shared" si="464"/>
        <v>0</v>
      </c>
      <c r="O352" s="181">
        <f t="shared" si="464"/>
        <v>0</v>
      </c>
      <c r="P352" s="181">
        <f t="shared" si="464"/>
        <v>0</v>
      </c>
      <c r="Q352" s="181">
        <f t="shared" si="464"/>
        <v>0</v>
      </c>
      <c r="R352" s="181">
        <f t="shared" si="464"/>
        <v>0</v>
      </c>
      <c r="S352" s="181">
        <f t="shared" si="464"/>
        <v>0</v>
      </c>
      <c r="T352" s="181">
        <f t="shared" si="464"/>
        <v>0</v>
      </c>
      <c r="U352" s="181">
        <f t="shared" si="464"/>
        <v>0</v>
      </c>
      <c r="V352" s="181">
        <f t="shared" si="464"/>
        <v>0</v>
      </c>
      <c r="W352" s="181">
        <f t="shared" si="464"/>
        <v>0</v>
      </c>
      <c r="X352" s="181">
        <f t="shared" si="464"/>
        <v>0</v>
      </c>
      <c r="Y352" s="181">
        <f t="shared" si="464"/>
        <v>0</v>
      </c>
      <c r="Z352" s="181">
        <f t="shared" si="464"/>
        <v>0</v>
      </c>
      <c r="AA352" s="181">
        <f t="shared" si="464"/>
        <v>0</v>
      </c>
      <c r="AB352" s="181">
        <f t="shared" si="464"/>
        <v>0</v>
      </c>
      <c r="AC352" s="181">
        <f t="shared" si="464"/>
        <v>0</v>
      </c>
      <c r="AD352" s="181">
        <f t="shared" si="464"/>
        <v>0</v>
      </c>
      <c r="AE352" s="181">
        <f t="shared" si="464"/>
        <v>0</v>
      </c>
      <c r="AF352" s="181">
        <f t="shared" si="464"/>
        <v>0</v>
      </c>
      <c r="AG352" s="181">
        <f t="shared" si="464"/>
        <v>0</v>
      </c>
      <c r="AH352" s="181">
        <f t="shared" si="464"/>
        <v>0</v>
      </c>
      <c r="AI352" s="181">
        <f t="shared" si="464"/>
        <v>0</v>
      </c>
      <c r="AJ352" s="181">
        <f t="shared" si="464"/>
        <v>0</v>
      </c>
      <c r="AK352" s="181">
        <f t="shared" si="464"/>
        <v>0</v>
      </c>
      <c r="AL352" s="181">
        <f t="shared" si="464"/>
        <v>0</v>
      </c>
      <c r="AM352" s="181">
        <f t="shared" si="464"/>
        <v>0</v>
      </c>
      <c r="AN352" s="181">
        <f t="shared" si="464"/>
        <v>0</v>
      </c>
      <c r="AO352" s="181">
        <f t="shared" si="464"/>
        <v>0</v>
      </c>
      <c r="AP352" s="181">
        <f t="shared" si="464"/>
        <v>0</v>
      </c>
      <c r="AQ352" s="181">
        <f t="shared" ref="AQ352:BV352" si="465">AP352+AQ105</f>
        <v>0</v>
      </c>
      <c r="AR352" s="181">
        <f t="shared" si="465"/>
        <v>0</v>
      </c>
      <c r="AS352" s="181">
        <f t="shared" si="465"/>
        <v>0</v>
      </c>
      <c r="AT352" s="181">
        <f t="shared" si="465"/>
        <v>0</v>
      </c>
      <c r="AU352" s="181">
        <f t="shared" si="465"/>
        <v>0</v>
      </c>
      <c r="AV352" s="181">
        <f t="shared" si="465"/>
        <v>0</v>
      </c>
      <c r="AW352" s="181">
        <f t="shared" si="465"/>
        <v>0</v>
      </c>
      <c r="AX352" s="181">
        <f t="shared" si="465"/>
        <v>6800000</v>
      </c>
      <c r="AY352" s="198">
        <f t="shared" si="465"/>
        <v>6800000</v>
      </c>
      <c r="AZ352" s="181">
        <f t="shared" si="465"/>
        <v>6800000</v>
      </c>
      <c r="BA352" s="181">
        <f t="shared" si="465"/>
        <v>6800000</v>
      </c>
      <c r="BB352" s="181">
        <f t="shared" si="465"/>
        <v>6800000</v>
      </c>
      <c r="BC352" s="181">
        <f t="shared" si="465"/>
        <v>6800000</v>
      </c>
      <c r="BD352" s="181">
        <f t="shared" si="465"/>
        <v>6800000</v>
      </c>
      <c r="BE352" s="181">
        <f t="shared" si="465"/>
        <v>6800000</v>
      </c>
      <c r="BF352" s="181">
        <f t="shared" si="465"/>
        <v>6800000</v>
      </c>
      <c r="BG352" s="181">
        <f t="shared" si="465"/>
        <v>6800000</v>
      </c>
      <c r="BH352" s="181">
        <f t="shared" si="465"/>
        <v>6800000</v>
      </c>
      <c r="BI352" s="181">
        <f t="shared" si="465"/>
        <v>6800000</v>
      </c>
      <c r="BJ352" s="181">
        <f t="shared" si="465"/>
        <v>6800000</v>
      </c>
      <c r="BK352" s="181">
        <f t="shared" si="465"/>
        <v>6800000</v>
      </c>
      <c r="BL352" s="181">
        <f t="shared" si="465"/>
        <v>6800000</v>
      </c>
      <c r="BM352" s="181">
        <f t="shared" si="465"/>
        <v>6800000</v>
      </c>
      <c r="BN352" s="181">
        <f t="shared" si="465"/>
        <v>6800000</v>
      </c>
      <c r="BO352" s="181">
        <f t="shared" si="465"/>
        <v>6800000</v>
      </c>
      <c r="BP352" s="181">
        <f t="shared" si="465"/>
        <v>6800000</v>
      </c>
      <c r="BQ352" s="181">
        <f t="shared" si="465"/>
        <v>6800000</v>
      </c>
      <c r="BR352" s="181">
        <f t="shared" si="465"/>
        <v>6800000</v>
      </c>
      <c r="BS352" s="181">
        <f t="shared" si="465"/>
        <v>6800000</v>
      </c>
      <c r="BT352" s="181">
        <f t="shared" si="465"/>
        <v>6800000</v>
      </c>
      <c r="BU352" s="181">
        <f t="shared" si="465"/>
        <v>6800000</v>
      </c>
      <c r="BV352" s="181">
        <f t="shared" si="465"/>
        <v>6800000</v>
      </c>
      <c r="BW352" s="181">
        <f t="shared" ref="BW352:DB352" si="466">BV352+BW105</f>
        <v>6800000</v>
      </c>
      <c r="BX352" s="181">
        <f t="shared" si="466"/>
        <v>6800000</v>
      </c>
      <c r="BY352" s="181">
        <f t="shared" si="466"/>
        <v>6800000</v>
      </c>
      <c r="BZ352" s="181">
        <f t="shared" si="466"/>
        <v>6800000</v>
      </c>
      <c r="CA352" s="181">
        <f t="shared" si="466"/>
        <v>6800000</v>
      </c>
      <c r="CB352" s="181">
        <f t="shared" si="466"/>
        <v>6800000</v>
      </c>
      <c r="CC352" s="181">
        <f t="shared" si="466"/>
        <v>6800000</v>
      </c>
      <c r="CD352" s="181">
        <f t="shared" si="466"/>
        <v>6800000</v>
      </c>
      <c r="CE352" s="181">
        <f t="shared" si="466"/>
        <v>6800000</v>
      </c>
      <c r="CF352" s="181">
        <f t="shared" si="466"/>
        <v>6800000</v>
      </c>
      <c r="CG352" s="181">
        <f t="shared" si="466"/>
        <v>6800000</v>
      </c>
      <c r="CH352" s="181">
        <f t="shared" si="466"/>
        <v>6800000</v>
      </c>
      <c r="CI352" s="181">
        <f t="shared" si="466"/>
        <v>6800000</v>
      </c>
      <c r="CJ352" s="181">
        <f t="shared" si="466"/>
        <v>6800000</v>
      </c>
      <c r="CK352" s="181">
        <f t="shared" si="466"/>
        <v>6800000</v>
      </c>
      <c r="CL352" s="181">
        <f t="shared" si="466"/>
        <v>6800000</v>
      </c>
      <c r="CM352" s="181">
        <f t="shared" si="466"/>
        <v>6800000</v>
      </c>
      <c r="CN352" s="181">
        <f t="shared" si="466"/>
        <v>6800000</v>
      </c>
      <c r="CO352" s="181">
        <f t="shared" si="466"/>
        <v>6800000</v>
      </c>
      <c r="CP352" s="181">
        <f t="shared" si="466"/>
        <v>6800000</v>
      </c>
      <c r="CQ352" s="181">
        <f t="shared" si="466"/>
        <v>6800000</v>
      </c>
      <c r="CR352" s="181">
        <f t="shared" si="466"/>
        <v>6800000</v>
      </c>
      <c r="CS352" s="181">
        <f t="shared" si="466"/>
        <v>6800000</v>
      </c>
      <c r="CT352" s="181">
        <f t="shared" si="466"/>
        <v>6800000</v>
      </c>
      <c r="CU352" s="181">
        <f t="shared" si="466"/>
        <v>6800000</v>
      </c>
      <c r="CV352" s="181">
        <f t="shared" si="466"/>
        <v>6800000</v>
      </c>
      <c r="CW352" s="181">
        <f t="shared" si="466"/>
        <v>6800000</v>
      </c>
      <c r="CX352" s="181">
        <f t="shared" si="466"/>
        <v>6800000</v>
      </c>
      <c r="CY352" s="181">
        <f t="shared" si="466"/>
        <v>6800000</v>
      </c>
      <c r="CZ352" s="181">
        <f t="shared" si="466"/>
        <v>6800000</v>
      </c>
      <c r="DA352" s="181">
        <f t="shared" si="466"/>
        <v>6800000</v>
      </c>
      <c r="DB352" s="181">
        <f t="shared" si="466"/>
        <v>6800000</v>
      </c>
      <c r="DC352" s="181">
        <f t="shared" ref="DC352:DU352" si="467">DB352+DC105</f>
        <v>6800000</v>
      </c>
      <c r="DD352" s="181">
        <f t="shared" si="467"/>
        <v>6800000</v>
      </c>
      <c r="DE352" s="181">
        <f t="shared" si="467"/>
        <v>6800000</v>
      </c>
      <c r="DF352" s="181">
        <f t="shared" si="467"/>
        <v>6800000</v>
      </c>
      <c r="DG352" s="181">
        <f t="shared" si="467"/>
        <v>6800000</v>
      </c>
      <c r="DH352" s="181">
        <f t="shared" si="467"/>
        <v>6800000</v>
      </c>
      <c r="DI352" s="181">
        <f t="shared" si="467"/>
        <v>6800000</v>
      </c>
      <c r="DJ352" s="181">
        <f t="shared" si="467"/>
        <v>6800000</v>
      </c>
      <c r="DK352" s="181">
        <f t="shared" si="467"/>
        <v>6800000</v>
      </c>
      <c r="DL352" s="181">
        <f t="shared" si="467"/>
        <v>6800000</v>
      </c>
      <c r="DM352" s="181">
        <f t="shared" si="467"/>
        <v>6800000</v>
      </c>
      <c r="DN352" s="181">
        <f t="shared" si="467"/>
        <v>6800000</v>
      </c>
      <c r="DO352" s="181">
        <f t="shared" si="467"/>
        <v>6800000</v>
      </c>
      <c r="DP352" s="181">
        <f t="shared" si="467"/>
        <v>6800000</v>
      </c>
      <c r="DQ352" s="181">
        <f t="shared" si="467"/>
        <v>6800000</v>
      </c>
      <c r="DR352" s="181">
        <f t="shared" si="467"/>
        <v>6800000</v>
      </c>
      <c r="DS352" s="181">
        <f t="shared" si="467"/>
        <v>6800000</v>
      </c>
      <c r="DT352" s="181">
        <f t="shared" si="467"/>
        <v>6800000</v>
      </c>
      <c r="DU352" s="181">
        <f t="shared" si="467"/>
        <v>6800000</v>
      </c>
    </row>
    <row r="353" spans="1:125" x14ac:dyDescent="0.3">
      <c r="I353" s="55"/>
    </row>
    <row r="354" spans="1:125" s="128" customFormat="1" x14ac:dyDescent="0.3">
      <c r="A354" s="133" t="s">
        <v>469</v>
      </c>
      <c r="AY354" s="198"/>
    </row>
    <row r="355" spans="1:125" x14ac:dyDescent="0.3">
      <c r="D355" s="141" t="s">
        <v>295</v>
      </c>
      <c r="I355" s="55"/>
      <c r="K355" s="181">
        <f t="shared" ref="K355:AP355" si="468">K21</f>
        <v>0</v>
      </c>
      <c r="L355" s="181">
        <f t="shared" si="468"/>
        <v>0</v>
      </c>
      <c r="M355" s="181">
        <f t="shared" si="468"/>
        <v>0</v>
      </c>
      <c r="N355" s="181">
        <f t="shared" si="468"/>
        <v>0</v>
      </c>
      <c r="O355" s="181">
        <f t="shared" si="468"/>
        <v>0</v>
      </c>
      <c r="P355" s="181">
        <f t="shared" si="468"/>
        <v>0</v>
      </c>
      <c r="Q355" s="181">
        <f t="shared" si="468"/>
        <v>0</v>
      </c>
      <c r="R355" s="181">
        <f t="shared" si="468"/>
        <v>0</v>
      </c>
      <c r="S355" s="181">
        <f t="shared" si="468"/>
        <v>0</v>
      </c>
      <c r="T355" s="181">
        <f t="shared" si="468"/>
        <v>0</v>
      </c>
      <c r="U355" s="181">
        <f t="shared" si="468"/>
        <v>0</v>
      </c>
      <c r="V355" s="181">
        <f t="shared" si="468"/>
        <v>0</v>
      </c>
      <c r="W355" s="181">
        <f t="shared" si="468"/>
        <v>0</v>
      </c>
      <c r="X355" s="181">
        <f t="shared" si="468"/>
        <v>0</v>
      </c>
      <c r="Y355" s="181">
        <f t="shared" si="468"/>
        <v>0</v>
      </c>
      <c r="Z355" s="181">
        <f t="shared" si="468"/>
        <v>0</v>
      </c>
      <c r="AA355" s="181">
        <f t="shared" si="468"/>
        <v>0</v>
      </c>
      <c r="AB355" s="181">
        <f t="shared" si="468"/>
        <v>0</v>
      </c>
      <c r="AC355" s="181">
        <f t="shared" si="468"/>
        <v>0</v>
      </c>
      <c r="AD355" s="181">
        <f t="shared" si="468"/>
        <v>0</v>
      </c>
      <c r="AE355" s="181">
        <f t="shared" si="468"/>
        <v>0</v>
      </c>
      <c r="AF355" s="181">
        <f t="shared" si="468"/>
        <v>0</v>
      </c>
      <c r="AG355" s="181">
        <f t="shared" si="468"/>
        <v>0</v>
      </c>
      <c r="AH355" s="181">
        <f t="shared" si="468"/>
        <v>0</v>
      </c>
      <c r="AI355" s="181">
        <f t="shared" si="468"/>
        <v>0</v>
      </c>
      <c r="AJ355" s="181">
        <f t="shared" si="468"/>
        <v>0</v>
      </c>
      <c r="AK355" s="181">
        <f t="shared" si="468"/>
        <v>0</v>
      </c>
      <c r="AL355" s="181">
        <f t="shared" si="468"/>
        <v>0</v>
      </c>
      <c r="AM355" s="181">
        <f t="shared" si="468"/>
        <v>0</v>
      </c>
      <c r="AN355" s="181">
        <f t="shared" si="468"/>
        <v>0</v>
      </c>
      <c r="AO355" s="181">
        <f t="shared" si="468"/>
        <v>0</v>
      </c>
      <c r="AP355" s="181">
        <f t="shared" si="468"/>
        <v>0</v>
      </c>
      <c r="AQ355" s="181">
        <f t="shared" ref="AQ355:BV355" si="469">AQ21</f>
        <v>0</v>
      </c>
      <c r="AR355" s="181">
        <f t="shared" si="469"/>
        <v>0</v>
      </c>
      <c r="AS355" s="181">
        <f t="shared" si="469"/>
        <v>0</v>
      </c>
      <c r="AT355" s="181">
        <f t="shared" si="469"/>
        <v>0</v>
      </c>
      <c r="AU355" s="181">
        <f t="shared" si="469"/>
        <v>0</v>
      </c>
      <c r="AV355" s="181">
        <f t="shared" si="469"/>
        <v>0</v>
      </c>
      <c r="AW355" s="181">
        <f t="shared" si="469"/>
        <v>0</v>
      </c>
      <c r="AX355" s="181">
        <f t="shared" si="469"/>
        <v>0</v>
      </c>
      <c r="AY355" s="198">
        <f t="shared" si="469"/>
        <v>17640000</v>
      </c>
      <c r="AZ355" s="181">
        <f t="shared" si="469"/>
        <v>17639999.999999985</v>
      </c>
      <c r="BA355" s="181">
        <f t="shared" si="469"/>
        <v>17640000.000000007</v>
      </c>
      <c r="BB355" s="181">
        <f t="shared" si="469"/>
        <v>17639999.999999978</v>
      </c>
      <c r="BC355" s="181">
        <f t="shared" si="469"/>
        <v>17559688.854140341</v>
      </c>
      <c r="BD355" s="181">
        <f t="shared" si="469"/>
        <v>17557785.328758866</v>
      </c>
      <c r="BE355" s="181">
        <f t="shared" si="469"/>
        <v>17433859.605625615</v>
      </c>
      <c r="BF355" s="181">
        <f t="shared" si="469"/>
        <v>17427804.13640365</v>
      </c>
      <c r="BG355" s="181">
        <f t="shared" si="469"/>
        <v>17428642.707595021</v>
      </c>
      <c r="BH355" s="181">
        <f t="shared" si="469"/>
        <v>17422433.989585698</v>
      </c>
      <c r="BI355" s="181">
        <f t="shared" si="469"/>
        <v>17308601.366393462</v>
      </c>
      <c r="BJ355" s="181">
        <f t="shared" si="469"/>
        <v>17298866.378585279</v>
      </c>
      <c r="BK355" s="181">
        <f t="shared" si="469"/>
        <v>17154166.105280131</v>
      </c>
      <c r="BL355" s="181">
        <f t="shared" si="469"/>
        <v>17142650.927158028</v>
      </c>
      <c r="BM355" s="181">
        <f t="shared" si="469"/>
        <v>17144616.387735158</v>
      </c>
      <c r="BN355" s="181">
        <f t="shared" si="469"/>
        <v>17130064.265497088</v>
      </c>
      <c r="BO355" s="181">
        <f t="shared" si="469"/>
        <v>17008568.278854474</v>
      </c>
      <c r="BP355" s="181">
        <f t="shared" si="469"/>
        <v>16990019.680629566</v>
      </c>
      <c r="BQ355" s="181">
        <f t="shared" si="469"/>
        <v>16557200.369944409</v>
      </c>
      <c r="BR355" s="181">
        <f t="shared" si="469"/>
        <v>16525392.631081507</v>
      </c>
      <c r="BS355" s="181">
        <f t="shared" si="469"/>
        <v>16523644.434083894</v>
      </c>
      <c r="BT355" s="181">
        <f t="shared" si="469"/>
        <v>16497184.705092549</v>
      </c>
      <c r="BU355" s="181">
        <f t="shared" si="469"/>
        <v>16368692.9259087</v>
      </c>
      <c r="BV355" s="181">
        <f t="shared" si="469"/>
        <v>16331347.693877906</v>
      </c>
      <c r="BW355" s="181">
        <f t="shared" ref="BW355:DB355" si="470">BW21</f>
        <v>15868199.452829182</v>
      </c>
      <c r="BX355" s="181">
        <f t="shared" si="470"/>
        <v>15816151.994040549</v>
      </c>
      <c r="BY355" s="181">
        <f t="shared" si="470"/>
        <v>15823359.61048165</v>
      </c>
      <c r="BZ355" s="181">
        <f t="shared" si="470"/>
        <v>15769994.960629761</v>
      </c>
      <c r="CA355" s="181">
        <f t="shared" si="470"/>
        <v>15623033.014127657</v>
      </c>
      <c r="CB355" s="181">
        <f t="shared" si="470"/>
        <v>15575227.098646834</v>
      </c>
      <c r="CC355" s="181">
        <f t="shared" si="470"/>
        <v>15079644.806982517</v>
      </c>
      <c r="CD355" s="181">
        <f t="shared" si="470"/>
        <v>15004433.191541091</v>
      </c>
      <c r="CE355" s="181">
        <f t="shared" si="470"/>
        <v>15014848.6179353</v>
      </c>
      <c r="CF355" s="181">
        <f t="shared" si="470"/>
        <v>14937733.584536061</v>
      </c>
      <c r="CG355" s="181">
        <f t="shared" si="470"/>
        <v>14794164.05012469</v>
      </c>
      <c r="CH355" s="181">
        <f t="shared" si="470"/>
        <v>14710566.305696413</v>
      </c>
      <c r="CI355" s="181">
        <f t="shared" si="470"/>
        <v>14161126.017205283</v>
      </c>
      <c r="CJ355" s="181">
        <f t="shared" si="470"/>
        <v>14078670.153150648</v>
      </c>
      <c r="CK355" s="181">
        <f t="shared" si="470"/>
        <v>14092744.077881441</v>
      </c>
      <c r="CL355" s="181">
        <f t="shared" si="470"/>
        <v>13988541.798051536</v>
      </c>
      <c r="CM355" s="181">
        <f t="shared" si="470"/>
        <v>13836863.082069457</v>
      </c>
      <c r="CN355" s="181">
        <f t="shared" si="470"/>
        <v>13725144.179894164</v>
      </c>
      <c r="CO355" s="181">
        <f t="shared" si="470"/>
        <v>13157790.990100637</v>
      </c>
      <c r="CP355" s="181">
        <f t="shared" si="470"/>
        <v>13026124.031820729</v>
      </c>
      <c r="CQ355" s="181">
        <f t="shared" si="470"/>
        <v>13018887.435024813</v>
      </c>
      <c r="CR355" s="181">
        <f t="shared" si="470"/>
        <v>12909358.365756065</v>
      </c>
      <c r="CS355" s="181">
        <f t="shared" si="470"/>
        <v>12749172.23536244</v>
      </c>
      <c r="CT355" s="181">
        <f t="shared" si="470"/>
        <v>12605501.912577763</v>
      </c>
      <c r="CU355" s="181">
        <f t="shared" si="470"/>
        <v>11998493.102159664</v>
      </c>
      <c r="CV355" s="181">
        <f t="shared" si="470"/>
        <v>11832771.233386189</v>
      </c>
      <c r="CW355" s="181">
        <f t="shared" si="470"/>
        <v>0</v>
      </c>
      <c r="CX355" s="181">
        <f t="shared" si="470"/>
        <v>0</v>
      </c>
      <c r="CY355" s="181">
        <f t="shared" si="470"/>
        <v>0</v>
      </c>
      <c r="CZ355" s="181">
        <f t="shared" si="470"/>
        <v>0</v>
      </c>
      <c r="DA355" s="181">
        <f t="shared" si="470"/>
        <v>0</v>
      </c>
      <c r="DB355" s="181">
        <f t="shared" si="470"/>
        <v>0</v>
      </c>
      <c r="DC355" s="181">
        <f t="shared" ref="DC355:DU355" si="471">DC21</f>
        <v>0</v>
      </c>
      <c r="DD355" s="181">
        <f t="shared" si="471"/>
        <v>0</v>
      </c>
      <c r="DE355" s="181">
        <f t="shared" si="471"/>
        <v>0</v>
      </c>
      <c r="DF355" s="181">
        <f t="shared" si="471"/>
        <v>0</v>
      </c>
      <c r="DG355" s="181">
        <f t="shared" si="471"/>
        <v>0</v>
      </c>
      <c r="DH355" s="181">
        <f t="shared" si="471"/>
        <v>0</v>
      </c>
      <c r="DI355" s="181">
        <f t="shared" si="471"/>
        <v>0</v>
      </c>
      <c r="DJ355" s="181">
        <f t="shared" si="471"/>
        <v>0</v>
      </c>
      <c r="DK355" s="181">
        <f t="shared" si="471"/>
        <v>0</v>
      </c>
      <c r="DL355" s="181">
        <f t="shared" si="471"/>
        <v>0</v>
      </c>
      <c r="DM355" s="181">
        <f t="shared" si="471"/>
        <v>0</v>
      </c>
      <c r="DN355" s="181">
        <f t="shared" si="471"/>
        <v>0</v>
      </c>
      <c r="DO355" s="181">
        <f t="shared" si="471"/>
        <v>0</v>
      </c>
      <c r="DP355" s="181">
        <f t="shared" si="471"/>
        <v>0</v>
      </c>
      <c r="DQ355" s="181">
        <f t="shared" si="471"/>
        <v>0</v>
      </c>
      <c r="DR355" s="181">
        <f t="shared" si="471"/>
        <v>0</v>
      </c>
      <c r="DS355" s="181">
        <f t="shared" si="471"/>
        <v>0</v>
      </c>
      <c r="DT355" s="181">
        <f t="shared" si="471"/>
        <v>0</v>
      </c>
      <c r="DU355" s="181">
        <f t="shared" si="471"/>
        <v>0</v>
      </c>
    </row>
    <row r="356" spans="1:125" x14ac:dyDescent="0.3">
      <c r="D356" s="141" t="s">
        <v>470</v>
      </c>
      <c r="I356" s="55"/>
      <c r="K356" s="181">
        <f t="shared" ref="K356:BV356" si="472">K335</f>
        <v>0</v>
      </c>
      <c r="L356" s="181">
        <f t="shared" si="472"/>
        <v>0</v>
      </c>
      <c r="M356" s="181">
        <f t="shared" si="472"/>
        <v>0</v>
      </c>
      <c r="N356" s="181">
        <f t="shared" si="472"/>
        <v>0</v>
      </c>
      <c r="O356" s="181">
        <f t="shared" si="472"/>
        <v>0</v>
      </c>
      <c r="P356" s="181">
        <f t="shared" si="472"/>
        <v>0</v>
      </c>
      <c r="Q356" s="181">
        <f t="shared" si="472"/>
        <v>0</v>
      </c>
      <c r="R356" s="181">
        <f t="shared" si="472"/>
        <v>0</v>
      </c>
      <c r="S356" s="181">
        <f t="shared" si="472"/>
        <v>0</v>
      </c>
      <c r="T356" s="181">
        <f t="shared" si="472"/>
        <v>0</v>
      </c>
      <c r="U356" s="181">
        <f t="shared" si="472"/>
        <v>0</v>
      </c>
      <c r="V356" s="181">
        <f t="shared" si="472"/>
        <v>0</v>
      </c>
      <c r="W356" s="181">
        <f t="shared" si="472"/>
        <v>0</v>
      </c>
      <c r="X356" s="181">
        <f t="shared" si="472"/>
        <v>0</v>
      </c>
      <c r="Y356" s="181">
        <f t="shared" si="472"/>
        <v>0</v>
      </c>
      <c r="Z356" s="181">
        <f t="shared" si="472"/>
        <v>0</v>
      </c>
      <c r="AA356" s="181">
        <f t="shared" si="472"/>
        <v>0</v>
      </c>
      <c r="AB356" s="181">
        <f t="shared" si="472"/>
        <v>0</v>
      </c>
      <c r="AC356" s="181">
        <f t="shared" si="472"/>
        <v>0</v>
      </c>
      <c r="AD356" s="181">
        <f t="shared" si="472"/>
        <v>0</v>
      </c>
      <c r="AE356" s="181">
        <f t="shared" si="472"/>
        <v>0</v>
      </c>
      <c r="AF356" s="181">
        <f t="shared" si="472"/>
        <v>0</v>
      </c>
      <c r="AG356" s="181">
        <f t="shared" si="472"/>
        <v>0</v>
      </c>
      <c r="AH356" s="181">
        <f t="shared" si="472"/>
        <v>0</v>
      </c>
      <c r="AI356" s="181">
        <f t="shared" si="472"/>
        <v>0</v>
      </c>
      <c r="AJ356" s="181">
        <f t="shared" si="472"/>
        <v>0</v>
      </c>
      <c r="AK356" s="181">
        <f t="shared" si="472"/>
        <v>0</v>
      </c>
      <c r="AL356" s="181">
        <f t="shared" si="472"/>
        <v>0</v>
      </c>
      <c r="AM356" s="181">
        <f t="shared" si="472"/>
        <v>0</v>
      </c>
      <c r="AN356" s="181">
        <f t="shared" si="472"/>
        <v>0</v>
      </c>
      <c r="AO356" s="181">
        <f t="shared" si="472"/>
        <v>0</v>
      </c>
      <c r="AP356" s="181">
        <f t="shared" si="472"/>
        <v>0</v>
      </c>
      <c r="AQ356" s="181">
        <f t="shared" si="472"/>
        <v>0</v>
      </c>
      <c r="AR356" s="181">
        <f t="shared" si="472"/>
        <v>0</v>
      </c>
      <c r="AS356" s="181">
        <f t="shared" si="472"/>
        <v>0</v>
      </c>
      <c r="AT356" s="181">
        <f t="shared" si="472"/>
        <v>0</v>
      </c>
      <c r="AU356" s="181">
        <f t="shared" si="472"/>
        <v>0</v>
      </c>
      <c r="AV356" s="181">
        <f t="shared" si="472"/>
        <v>0</v>
      </c>
      <c r="AW356" s="181">
        <f t="shared" si="472"/>
        <v>0</v>
      </c>
      <c r="AX356" s="181">
        <f t="shared" si="472"/>
        <v>0</v>
      </c>
      <c r="AY356" s="198">
        <f t="shared" si="472"/>
        <v>6868000</v>
      </c>
      <c r="AZ356" s="181">
        <f t="shared" si="472"/>
        <v>6868000</v>
      </c>
      <c r="BA356" s="181">
        <f t="shared" si="472"/>
        <v>6868000</v>
      </c>
      <c r="BB356" s="181">
        <f t="shared" si="472"/>
        <v>6868000</v>
      </c>
      <c r="BC356" s="181">
        <f t="shared" si="472"/>
        <v>6868000</v>
      </c>
      <c r="BD356" s="181">
        <f t="shared" si="472"/>
        <v>6868000</v>
      </c>
      <c r="BE356" s="181">
        <f t="shared" si="472"/>
        <v>6868000</v>
      </c>
      <c r="BF356" s="181">
        <f t="shared" si="472"/>
        <v>6868000</v>
      </c>
      <c r="BG356" s="181">
        <f t="shared" si="472"/>
        <v>6868000</v>
      </c>
      <c r="BH356" s="181">
        <f t="shared" si="472"/>
        <v>6868000</v>
      </c>
      <c r="BI356" s="181">
        <f t="shared" si="472"/>
        <v>6868000</v>
      </c>
      <c r="BJ356" s="181">
        <f t="shared" si="472"/>
        <v>6868000</v>
      </c>
      <c r="BK356" s="181">
        <f t="shared" si="472"/>
        <v>6868000</v>
      </c>
      <c r="BL356" s="181">
        <f t="shared" si="472"/>
        <v>6868000</v>
      </c>
      <c r="BM356" s="181">
        <f t="shared" si="472"/>
        <v>6868000</v>
      </c>
      <c r="BN356" s="181">
        <f t="shared" si="472"/>
        <v>6868000</v>
      </c>
      <c r="BO356" s="181">
        <f t="shared" si="472"/>
        <v>6868000</v>
      </c>
      <c r="BP356" s="181">
        <f t="shared" si="472"/>
        <v>6868000</v>
      </c>
      <c r="BQ356" s="181">
        <f t="shared" si="472"/>
        <v>6868000</v>
      </c>
      <c r="BR356" s="181">
        <f t="shared" si="472"/>
        <v>6868000</v>
      </c>
      <c r="BS356" s="181">
        <f t="shared" si="472"/>
        <v>6868000</v>
      </c>
      <c r="BT356" s="181">
        <f t="shared" si="472"/>
        <v>6868000</v>
      </c>
      <c r="BU356" s="181">
        <f t="shared" si="472"/>
        <v>6868000</v>
      </c>
      <c r="BV356" s="181">
        <f t="shared" si="472"/>
        <v>6868000</v>
      </c>
      <c r="BW356" s="181">
        <f t="shared" ref="BW356:DU356" si="473">BW335</f>
        <v>6868000</v>
      </c>
      <c r="BX356" s="181">
        <f t="shared" si="473"/>
        <v>6868000</v>
      </c>
      <c r="BY356" s="181">
        <f t="shared" si="473"/>
        <v>6868000</v>
      </c>
      <c r="BZ356" s="181">
        <f t="shared" si="473"/>
        <v>6868000</v>
      </c>
      <c r="CA356" s="181">
        <f t="shared" si="473"/>
        <v>6868000</v>
      </c>
      <c r="CB356" s="181">
        <f t="shared" si="473"/>
        <v>6868000</v>
      </c>
      <c r="CC356" s="181">
        <f t="shared" si="473"/>
        <v>6868000</v>
      </c>
      <c r="CD356" s="181">
        <f t="shared" si="473"/>
        <v>6868000</v>
      </c>
      <c r="CE356" s="181">
        <f t="shared" si="473"/>
        <v>6868000</v>
      </c>
      <c r="CF356" s="181">
        <f t="shared" si="473"/>
        <v>6868000</v>
      </c>
      <c r="CG356" s="181">
        <f t="shared" si="473"/>
        <v>6868000</v>
      </c>
      <c r="CH356" s="181">
        <f t="shared" si="473"/>
        <v>6868000</v>
      </c>
      <c r="CI356" s="181">
        <f t="shared" si="473"/>
        <v>6868000</v>
      </c>
      <c r="CJ356" s="181">
        <f t="shared" si="473"/>
        <v>6868000</v>
      </c>
      <c r="CK356" s="181">
        <f t="shared" si="473"/>
        <v>6868000</v>
      </c>
      <c r="CL356" s="181">
        <f t="shared" si="473"/>
        <v>6868000</v>
      </c>
      <c r="CM356" s="181">
        <f t="shared" si="473"/>
        <v>6868000</v>
      </c>
      <c r="CN356" s="181">
        <f t="shared" si="473"/>
        <v>6868000</v>
      </c>
      <c r="CO356" s="181">
        <f t="shared" si="473"/>
        <v>6868000</v>
      </c>
      <c r="CP356" s="181">
        <f t="shared" si="473"/>
        <v>6868000</v>
      </c>
      <c r="CQ356" s="181">
        <f t="shared" si="473"/>
        <v>6868000</v>
      </c>
      <c r="CR356" s="181">
        <f t="shared" si="473"/>
        <v>6868000</v>
      </c>
      <c r="CS356" s="181">
        <f t="shared" si="473"/>
        <v>6868000</v>
      </c>
      <c r="CT356" s="181">
        <f t="shared" si="473"/>
        <v>6868000</v>
      </c>
      <c r="CU356" s="181">
        <f t="shared" si="473"/>
        <v>6868000</v>
      </c>
      <c r="CV356" s="181">
        <f t="shared" si="473"/>
        <v>6868000</v>
      </c>
      <c r="CW356" s="181">
        <f t="shared" si="473"/>
        <v>0</v>
      </c>
      <c r="CX356" s="181">
        <f t="shared" si="473"/>
        <v>0</v>
      </c>
      <c r="CY356" s="181">
        <f t="shared" si="473"/>
        <v>0</v>
      </c>
      <c r="CZ356" s="181">
        <f t="shared" si="473"/>
        <v>0</v>
      </c>
      <c r="DA356" s="181">
        <f t="shared" si="473"/>
        <v>0</v>
      </c>
      <c r="DB356" s="181">
        <f t="shared" si="473"/>
        <v>0</v>
      </c>
      <c r="DC356" s="181">
        <f t="shared" si="473"/>
        <v>0</v>
      </c>
      <c r="DD356" s="181">
        <f t="shared" si="473"/>
        <v>0</v>
      </c>
      <c r="DE356" s="181">
        <f t="shared" si="473"/>
        <v>0</v>
      </c>
      <c r="DF356" s="181">
        <f t="shared" si="473"/>
        <v>0</v>
      </c>
      <c r="DG356" s="181">
        <f t="shared" si="473"/>
        <v>0</v>
      </c>
      <c r="DH356" s="181">
        <f t="shared" si="473"/>
        <v>0</v>
      </c>
      <c r="DI356" s="181">
        <f t="shared" si="473"/>
        <v>0</v>
      </c>
      <c r="DJ356" s="181">
        <f t="shared" si="473"/>
        <v>0</v>
      </c>
      <c r="DK356" s="181">
        <f t="shared" si="473"/>
        <v>0</v>
      </c>
      <c r="DL356" s="181">
        <f t="shared" si="473"/>
        <v>0</v>
      </c>
      <c r="DM356" s="181">
        <f t="shared" si="473"/>
        <v>0</v>
      </c>
      <c r="DN356" s="181">
        <f t="shared" si="473"/>
        <v>0</v>
      </c>
      <c r="DO356" s="181">
        <f t="shared" si="473"/>
        <v>0</v>
      </c>
      <c r="DP356" s="181">
        <f t="shared" si="473"/>
        <v>0</v>
      </c>
      <c r="DQ356" s="181">
        <f t="shared" si="473"/>
        <v>0</v>
      </c>
      <c r="DR356" s="181">
        <f t="shared" si="473"/>
        <v>0</v>
      </c>
      <c r="DS356" s="181">
        <f t="shared" si="473"/>
        <v>0</v>
      </c>
      <c r="DT356" s="181">
        <f t="shared" si="473"/>
        <v>0</v>
      </c>
      <c r="DU356" s="181">
        <f t="shared" si="473"/>
        <v>0</v>
      </c>
    </row>
    <row r="357" spans="1:125" x14ac:dyDescent="0.3">
      <c r="D357" s="141" t="s">
        <v>824</v>
      </c>
      <c r="I357" s="55"/>
      <c r="K357" s="181">
        <f t="shared" ref="K357:BV358" ca="1" si="474">K337</f>
        <v>0</v>
      </c>
      <c r="L357" s="181">
        <f t="shared" ca="1" si="474"/>
        <v>0</v>
      </c>
      <c r="M357" s="181">
        <f t="shared" ca="1" si="474"/>
        <v>0</v>
      </c>
      <c r="N357" s="181">
        <f t="shared" ca="1" si="474"/>
        <v>0</v>
      </c>
      <c r="O357" s="181">
        <f t="shared" ca="1" si="474"/>
        <v>0</v>
      </c>
      <c r="P357" s="181">
        <f t="shared" ca="1" si="474"/>
        <v>0</v>
      </c>
      <c r="Q357" s="181">
        <f t="shared" ca="1" si="474"/>
        <v>0</v>
      </c>
      <c r="R357" s="181">
        <f t="shared" ca="1" si="474"/>
        <v>0</v>
      </c>
      <c r="S357" s="181">
        <f t="shared" ca="1" si="474"/>
        <v>0</v>
      </c>
      <c r="T357" s="181">
        <f t="shared" ca="1" si="474"/>
        <v>0</v>
      </c>
      <c r="U357" s="181">
        <f t="shared" ca="1" si="474"/>
        <v>0</v>
      </c>
      <c r="V357" s="181">
        <f t="shared" ca="1" si="474"/>
        <v>0</v>
      </c>
      <c r="W357" s="181">
        <f t="shared" ca="1" si="474"/>
        <v>0</v>
      </c>
      <c r="X357" s="181">
        <f t="shared" ca="1" si="474"/>
        <v>0</v>
      </c>
      <c r="Y357" s="181">
        <f t="shared" ca="1" si="474"/>
        <v>0</v>
      </c>
      <c r="Z357" s="181">
        <f t="shared" ca="1" si="474"/>
        <v>0</v>
      </c>
      <c r="AA357" s="181">
        <f t="shared" ca="1" si="474"/>
        <v>0</v>
      </c>
      <c r="AB357" s="181">
        <f t="shared" ca="1" si="474"/>
        <v>0</v>
      </c>
      <c r="AC357" s="181">
        <f t="shared" ca="1" si="474"/>
        <v>0</v>
      </c>
      <c r="AD357" s="181">
        <f t="shared" ca="1" si="474"/>
        <v>0</v>
      </c>
      <c r="AE357" s="181">
        <f t="shared" ca="1" si="474"/>
        <v>0</v>
      </c>
      <c r="AF357" s="181">
        <f t="shared" ca="1" si="474"/>
        <v>0</v>
      </c>
      <c r="AG357" s="181">
        <f t="shared" ca="1" si="474"/>
        <v>0</v>
      </c>
      <c r="AH357" s="181">
        <f t="shared" ca="1" si="474"/>
        <v>0</v>
      </c>
      <c r="AI357" s="181">
        <f t="shared" ca="1" si="474"/>
        <v>0</v>
      </c>
      <c r="AJ357" s="181">
        <f t="shared" ca="1" si="474"/>
        <v>0</v>
      </c>
      <c r="AK357" s="181">
        <f t="shared" ca="1" si="474"/>
        <v>0</v>
      </c>
      <c r="AL357" s="181">
        <f t="shared" ca="1" si="474"/>
        <v>0</v>
      </c>
      <c r="AM357" s="181">
        <f t="shared" ca="1" si="474"/>
        <v>0</v>
      </c>
      <c r="AN357" s="181">
        <f t="shared" ca="1" si="474"/>
        <v>0</v>
      </c>
      <c r="AO357" s="181">
        <f t="shared" ca="1" si="474"/>
        <v>0</v>
      </c>
      <c r="AP357" s="181">
        <f t="shared" ca="1" si="474"/>
        <v>0</v>
      </c>
      <c r="AQ357" s="181">
        <f t="shared" ca="1" si="474"/>
        <v>0</v>
      </c>
      <c r="AR357" s="181">
        <f t="shared" ca="1" si="474"/>
        <v>0</v>
      </c>
      <c r="AS357" s="181">
        <f t="shared" ca="1" si="474"/>
        <v>0</v>
      </c>
      <c r="AT357" s="181">
        <f t="shared" ca="1" si="474"/>
        <v>0</v>
      </c>
      <c r="AU357" s="181">
        <f t="shared" ca="1" si="474"/>
        <v>0</v>
      </c>
      <c r="AV357" s="181">
        <f t="shared" ca="1" si="474"/>
        <v>0</v>
      </c>
      <c r="AW357" s="181">
        <f t="shared" ca="1" si="474"/>
        <v>0</v>
      </c>
      <c r="AX357" s="181">
        <f t="shared" ca="1" si="474"/>
        <v>0</v>
      </c>
      <c r="AY357" s="198">
        <f t="shared" ca="1" si="474"/>
        <v>206274.98224919429</v>
      </c>
      <c r="AZ357" s="181">
        <f t="shared" ca="1" si="474"/>
        <v>206274.98224919429</v>
      </c>
      <c r="BA357" s="181">
        <f t="shared" ca="1" si="474"/>
        <v>206274.98224919429</v>
      </c>
      <c r="BB357" s="181">
        <f t="shared" ca="1" si="474"/>
        <v>206274.98224919429</v>
      </c>
      <c r="BC357" s="181">
        <f t="shared" ca="1" si="474"/>
        <v>206274.98224919429</v>
      </c>
      <c r="BD357" s="181">
        <f t="shared" ca="1" si="474"/>
        <v>206274.98224919429</v>
      </c>
      <c r="BE357" s="181">
        <f t="shared" ca="1" si="474"/>
        <v>206274.98224919429</v>
      </c>
      <c r="BF357" s="181">
        <f t="shared" ca="1" si="474"/>
        <v>206274.98224919429</v>
      </c>
      <c r="BG357" s="181">
        <f t="shared" ca="1" si="474"/>
        <v>206274.98224919429</v>
      </c>
      <c r="BH357" s="181">
        <f t="shared" ca="1" si="474"/>
        <v>206274.98224919429</v>
      </c>
      <c r="BI357" s="181">
        <f t="shared" ca="1" si="474"/>
        <v>206274.98224919429</v>
      </c>
      <c r="BJ357" s="181">
        <f t="shared" ca="1" si="474"/>
        <v>206274.98224919429</v>
      </c>
      <c r="BK357" s="181">
        <f t="shared" ca="1" si="474"/>
        <v>206274.98224919429</v>
      </c>
      <c r="BL357" s="181">
        <f t="shared" ca="1" si="474"/>
        <v>206274.98224919429</v>
      </c>
      <c r="BM357" s="181">
        <f t="shared" ca="1" si="474"/>
        <v>206274.98224919429</v>
      </c>
      <c r="BN357" s="181">
        <f t="shared" ca="1" si="474"/>
        <v>206274.98224919429</v>
      </c>
      <c r="BO357" s="181">
        <f t="shared" ca="1" si="474"/>
        <v>206274.98224919429</v>
      </c>
      <c r="BP357" s="181">
        <f t="shared" ca="1" si="474"/>
        <v>206274.98224919429</v>
      </c>
      <c r="BQ357" s="181">
        <f t="shared" ca="1" si="474"/>
        <v>206274.98224919429</v>
      </c>
      <c r="BR357" s="181">
        <f t="shared" ca="1" si="474"/>
        <v>206274.98224919429</v>
      </c>
      <c r="BS357" s="181">
        <f t="shared" ca="1" si="474"/>
        <v>206274.98224919429</v>
      </c>
      <c r="BT357" s="181">
        <f t="shared" ca="1" si="474"/>
        <v>206274.98224919429</v>
      </c>
      <c r="BU357" s="181">
        <f t="shared" ca="1" si="474"/>
        <v>206274.98224919429</v>
      </c>
      <c r="BV357" s="181">
        <f t="shared" ca="1" si="474"/>
        <v>206274.98224919429</v>
      </c>
      <c r="BW357" s="181">
        <f t="shared" ref="BW357:DU358" ca="1" si="475">BW337</f>
        <v>206274.98224919429</v>
      </c>
      <c r="BX357" s="181">
        <f t="shared" ca="1" si="475"/>
        <v>206274.98224919429</v>
      </c>
      <c r="BY357" s="181">
        <f t="shared" ca="1" si="475"/>
        <v>206274.98224919429</v>
      </c>
      <c r="BZ357" s="181">
        <f t="shared" ca="1" si="475"/>
        <v>206274.98224919429</v>
      </c>
      <c r="CA357" s="181">
        <f t="shared" ca="1" si="475"/>
        <v>206274.98224919429</v>
      </c>
      <c r="CB357" s="181">
        <f t="shared" ca="1" si="475"/>
        <v>206274.98224919429</v>
      </c>
      <c r="CC357" s="181">
        <f t="shared" ca="1" si="475"/>
        <v>206274.98224919429</v>
      </c>
      <c r="CD357" s="181">
        <f t="shared" ca="1" si="475"/>
        <v>206274.98224919429</v>
      </c>
      <c r="CE357" s="181">
        <f t="shared" ca="1" si="475"/>
        <v>206274.98224919429</v>
      </c>
      <c r="CF357" s="181">
        <f t="shared" ca="1" si="475"/>
        <v>206274.98224919429</v>
      </c>
      <c r="CG357" s="181">
        <f t="shared" ca="1" si="475"/>
        <v>206274.98224919429</v>
      </c>
      <c r="CH357" s="181">
        <f t="shared" ca="1" si="475"/>
        <v>206274.98224919429</v>
      </c>
      <c r="CI357" s="181">
        <f t="shared" ca="1" si="475"/>
        <v>206274.98224919429</v>
      </c>
      <c r="CJ357" s="181">
        <f t="shared" ca="1" si="475"/>
        <v>206274.98224919429</v>
      </c>
      <c r="CK357" s="181">
        <f t="shared" ca="1" si="475"/>
        <v>206274.98224919429</v>
      </c>
      <c r="CL357" s="181">
        <f t="shared" ca="1" si="475"/>
        <v>206274.98224919429</v>
      </c>
      <c r="CM357" s="181">
        <f t="shared" ca="1" si="475"/>
        <v>206274.98224919429</v>
      </c>
      <c r="CN357" s="181">
        <f t="shared" ca="1" si="475"/>
        <v>206274.98224919429</v>
      </c>
      <c r="CO357" s="181">
        <f t="shared" ca="1" si="475"/>
        <v>206274.98224919429</v>
      </c>
      <c r="CP357" s="181">
        <f t="shared" ca="1" si="475"/>
        <v>206274.98224919429</v>
      </c>
      <c r="CQ357" s="181">
        <f t="shared" ca="1" si="475"/>
        <v>206274.98224919429</v>
      </c>
      <c r="CR357" s="181">
        <f t="shared" ca="1" si="475"/>
        <v>206274.98224919429</v>
      </c>
      <c r="CS357" s="181">
        <f t="shared" ca="1" si="475"/>
        <v>206274.98224919429</v>
      </c>
      <c r="CT357" s="181">
        <f t="shared" ca="1" si="475"/>
        <v>206274.98224919429</v>
      </c>
      <c r="CU357" s="181">
        <f t="shared" ca="1" si="475"/>
        <v>206274.98224919429</v>
      </c>
      <c r="CV357" s="181">
        <f t="shared" ca="1" si="475"/>
        <v>206274.98224917985</v>
      </c>
      <c r="CW357" s="181">
        <f t="shared" ca="1" si="475"/>
        <v>0</v>
      </c>
      <c r="CX357" s="181">
        <f t="shared" ca="1" si="475"/>
        <v>0</v>
      </c>
      <c r="CY357" s="181">
        <f t="shared" ca="1" si="475"/>
        <v>0</v>
      </c>
      <c r="CZ357" s="181">
        <f t="shared" ca="1" si="475"/>
        <v>0</v>
      </c>
      <c r="DA357" s="181">
        <f t="shared" ca="1" si="475"/>
        <v>0</v>
      </c>
      <c r="DB357" s="181">
        <f t="shared" ca="1" si="475"/>
        <v>0</v>
      </c>
      <c r="DC357" s="181">
        <f t="shared" ca="1" si="475"/>
        <v>0</v>
      </c>
      <c r="DD357" s="181">
        <f t="shared" ca="1" si="475"/>
        <v>0</v>
      </c>
      <c r="DE357" s="181">
        <f t="shared" ca="1" si="475"/>
        <v>0</v>
      </c>
      <c r="DF357" s="181">
        <f t="shared" ca="1" si="475"/>
        <v>0</v>
      </c>
      <c r="DG357" s="181">
        <f t="shared" ca="1" si="475"/>
        <v>0</v>
      </c>
      <c r="DH357" s="181">
        <f t="shared" ca="1" si="475"/>
        <v>0</v>
      </c>
      <c r="DI357" s="181">
        <f t="shared" ca="1" si="475"/>
        <v>0</v>
      </c>
      <c r="DJ357" s="181">
        <f t="shared" ca="1" si="475"/>
        <v>0</v>
      </c>
      <c r="DK357" s="181">
        <f t="shared" ca="1" si="475"/>
        <v>0</v>
      </c>
      <c r="DL357" s="181">
        <f t="shared" ca="1" si="475"/>
        <v>0</v>
      </c>
      <c r="DM357" s="181">
        <f t="shared" ca="1" si="475"/>
        <v>0</v>
      </c>
      <c r="DN357" s="181">
        <f t="shared" ca="1" si="475"/>
        <v>0</v>
      </c>
      <c r="DO357" s="181">
        <f t="shared" ca="1" si="475"/>
        <v>0</v>
      </c>
      <c r="DP357" s="181">
        <f t="shared" ca="1" si="475"/>
        <v>0</v>
      </c>
      <c r="DQ357" s="181">
        <f t="shared" ca="1" si="475"/>
        <v>0</v>
      </c>
      <c r="DR357" s="181">
        <f t="shared" ca="1" si="475"/>
        <v>0</v>
      </c>
      <c r="DS357" s="181">
        <f t="shared" ca="1" si="475"/>
        <v>0</v>
      </c>
      <c r="DT357" s="181">
        <f t="shared" ca="1" si="475"/>
        <v>0</v>
      </c>
      <c r="DU357" s="181">
        <f t="shared" ca="1" si="475"/>
        <v>0</v>
      </c>
    </row>
    <row r="358" spans="1:125" x14ac:dyDescent="0.3">
      <c r="D358" s="148" t="s">
        <v>471</v>
      </c>
      <c r="I358" s="55"/>
      <c r="K358" s="181">
        <f t="shared" ca="1" si="474"/>
        <v>0</v>
      </c>
      <c r="L358" s="181">
        <f t="shared" ca="1" si="474"/>
        <v>0</v>
      </c>
      <c r="M358" s="181">
        <f t="shared" ca="1" si="474"/>
        <v>0</v>
      </c>
      <c r="N358" s="181">
        <f t="shared" ca="1" si="474"/>
        <v>0</v>
      </c>
      <c r="O358" s="181">
        <f t="shared" ca="1" si="474"/>
        <v>0</v>
      </c>
      <c r="P358" s="181">
        <f t="shared" ca="1" si="474"/>
        <v>0</v>
      </c>
      <c r="Q358" s="181">
        <f t="shared" ca="1" si="474"/>
        <v>0</v>
      </c>
      <c r="R358" s="181">
        <f t="shared" ca="1" si="474"/>
        <v>0</v>
      </c>
      <c r="S358" s="181">
        <f t="shared" ca="1" si="474"/>
        <v>0</v>
      </c>
      <c r="T358" s="181">
        <f t="shared" ca="1" si="474"/>
        <v>0</v>
      </c>
      <c r="U358" s="181">
        <f t="shared" ca="1" si="474"/>
        <v>0</v>
      </c>
      <c r="V358" s="181">
        <f t="shared" ca="1" si="474"/>
        <v>0</v>
      </c>
      <c r="W358" s="181">
        <f t="shared" ca="1" si="474"/>
        <v>0</v>
      </c>
      <c r="X358" s="181">
        <f t="shared" ca="1" si="474"/>
        <v>0</v>
      </c>
      <c r="Y358" s="181">
        <f t="shared" ca="1" si="474"/>
        <v>0</v>
      </c>
      <c r="Z358" s="181">
        <f t="shared" ca="1" si="474"/>
        <v>0</v>
      </c>
      <c r="AA358" s="181">
        <f t="shared" ca="1" si="474"/>
        <v>0</v>
      </c>
      <c r="AB358" s="181">
        <f t="shared" ca="1" si="474"/>
        <v>0</v>
      </c>
      <c r="AC358" s="181">
        <f t="shared" ca="1" si="474"/>
        <v>0</v>
      </c>
      <c r="AD358" s="181">
        <f t="shared" ca="1" si="474"/>
        <v>0</v>
      </c>
      <c r="AE358" s="181">
        <f t="shared" ca="1" si="474"/>
        <v>0</v>
      </c>
      <c r="AF358" s="181">
        <f t="shared" ca="1" si="474"/>
        <v>0</v>
      </c>
      <c r="AG358" s="181">
        <f t="shared" ca="1" si="474"/>
        <v>0</v>
      </c>
      <c r="AH358" s="181">
        <f t="shared" ca="1" si="474"/>
        <v>0</v>
      </c>
      <c r="AI358" s="181">
        <f t="shared" ca="1" si="474"/>
        <v>0</v>
      </c>
      <c r="AJ358" s="181">
        <f t="shared" ca="1" si="474"/>
        <v>0</v>
      </c>
      <c r="AK358" s="181">
        <f t="shared" ca="1" si="474"/>
        <v>0</v>
      </c>
      <c r="AL358" s="181">
        <f t="shared" ca="1" si="474"/>
        <v>0</v>
      </c>
      <c r="AM358" s="181">
        <f t="shared" ca="1" si="474"/>
        <v>0</v>
      </c>
      <c r="AN358" s="181">
        <f t="shared" ca="1" si="474"/>
        <v>0</v>
      </c>
      <c r="AO358" s="181">
        <f t="shared" ca="1" si="474"/>
        <v>0</v>
      </c>
      <c r="AP358" s="181">
        <f t="shared" ca="1" si="474"/>
        <v>0</v>
      </c>
      <c r="AQ358" s="181">
        <f t="shared" ca="1" si="474"/>
        <v>0</v>
      </c>
      <c r="AR358" s="181">
        <f t="shared" ca="1" si="474"/>
        <v>0</v>
      </c>
      <c r="AS358" s="181">
        <f t="shared" ca="1" si="474"/>
        <v>0</v>
      </c>
      <c r="AT358" s="181">
        <f t="shared" ca="1" si="474"/>
        <v>0</v>
      </c>
      <c r="AU358" s="181">
        <f t="shared" ca="1" si="474"/>
        <v>0</v>
      </c>
      <c r="AV358" s="181">
        <f t="shared" ca="1" si="474"/>
        <v>0</v>
      </c>
      <c r="AW358" s="181">
        <f t="shared" ca="1" si="474"/>
        <v>0</v>
      </c>
      <c r="AX358" s="181">
        <f t="shared" ca="1" si="474"/>
        <v>0</v>
      </c>
      <c r="AY358" s="198">
        <f t="shared" ca="1" si="474"/>
        <v>141637.84675954285</v>
      </c>
      <c r="AZ358" s="181">
        <f t="shared" ca="1" si="474"/>
        <v>141637.84675954285</v>
      </c>
      <c r="BA358" s="181">
        <f t="shared" ca="1" si="474"/>
        <v>141637.84675954285</v>
      </c>
      <c r="BB358" s="181">
        <f t="shared" ca="1" si="474"/>
        <v>141637.84675954285</v>
      </c>
      <c r="BC358" s="181">
        <f t="shared" ca="1" si="474"/>
        <v>141637.84675954285</v>
      </c>
      <c r="BD358" s="181">
        <f t="shared" ca="1" si="474"/>
        <v>141637.84675954285</v>
      </c>
      <c r="BE358" s="181">
        <f t="shared" ca="1" si="474"/>
        <v>141637.84675954285</v>
      </c>
      <c r="BF358" s="181">
        <f t="shared" ca="1" si="474"/>
        <v>141637.84675954285</v>
      </c>
      <c r="BG358" s="181">
        <f t="shared" ca="1" si="474"/>
        <v>141637.84675954285</v>
      </c>
      <c r="BH358" s="181">
        <f t="shared" ca="1" si="474"/>
        <v>141637.84675954285</v>
      </c>
      <c r="BI358" s="181">
        <f t="shared" ca="1" si="474"/>
        <v>141637.84675954285</v>
      </c>
      <c r="BJ358" s="181">
        <f t="shared" ca="1" si="474"/>
        <v>141637.84675954285</v>
      </c>
      <c r="BK358" s="181">
        <f t="shared" ca="1" si="474"/>
        <v>141637.84675954285</v>
      </c>
      <c r="BL358" s="181">
        <f t="shared" ca="1" si="474"/>
        <v>141637.84675954285</v>
      </c>
      <c r="BM358" s="181">
        <f t="shared" ca="1" si="474"/>
        <v>141637.84675954285</v>
      </c>
      <c r="BN358" s="181">
        <f t="shared" ca="1" si="474"/>
        <v>141637.84675954285</v>
      </c>
      <c r="BO358" s="181">
        <f t="shared" ca="1" si="474"/>
        <v>141637.84675954285</v>
      </c>
      <c r="BP358" s="181">
        <f t="shared" ca="1" si="474"/>
        <v>141637.84675954285</v>
      </c>
      <c r="BQ358" s="181">
        <f t="shared" ca="1" si="474"/>
        <v>141637.84675954285</v>
      </c>
      <c r="BR358" s="181">
        <f t="shared" ca="1" si="474"/>
        <v>141637.84675954285</v>
      </c>
      <c r="BS358" s="181">
        <f t="shared" ca="1" si="474"/>
        <v>141637.84675954285</v>
      </c>
      <c r="BT358" s="181">
        <f t="shared" ca="1" si="474"/>
        <v>141637.84675954285</v>
      </c>
      <c r="BU358" s="181">
        <f t="shared" ca="1" si="474"/>
        <v>141637.84675954285</v>
      </c>
      <c r="BV358" s="181">
        <f t="shared" ca="1" si="474"/>
        <v>141637.84675954285</v>
      </c>
      <c r="BW358" s="181">
        <f t="shared" ca="1" si="475"/>
        <v>141637.84675954285</v>
      </c>
      <c r="BX358" s="181">
        <f t="shared" ca="1" si="475"/>
        <v>141637.84675954285</v>
      </c>
      <c r="BY358" s="181">
        <f t="shared" ca="1" si="475"/>
        <v>141637.84675954285</v>
      </c>
      <c r="BZ358" s="181">
        <f t="shared" ca="1" si="475"/>
        <v>141637.84675954285</v>
      </c>
      <c r="CA358" s="181">
        <f t="shared" ca="1" si="475"/>
        <v>141637.84675954285</v>
      </c>
      <c r="CB358" s="181">
        <f t="shared" ca="1" si="475"/>
        <v>141637.84675954285</v>
      </c>
      <c r="CC358" s="181">
        <f t="shared" ca="1" si="475"/>
        <v>141637.84675954285</v>
      </c>
      <c r="CD358" s="181">
        <f t="shared" ca="1" si="475"/>
        <v>141637.84675954285</v>
      </c>
      <c r="CE358" s="181">
        <f t="shared" ca="1" si="475"/>
        <v>141637.84675954285</v>
      </c>
      <c r="CF358" s="181">
        <f t="shared" ca="1" si="475"/>
        <v>141637.84675954285</v>
      </c>
      <c r="CG358" s="181">
        <f t="shared" ca="1" si="475"/>
        <v>141637.84675954285</v>
      </c>
      <c r="CH358" s="181">
        <f t="shared" ca="1" si="475"/>
        <v>141637.84675954285</v>
      </c>
      <c r="CI358" s="181">
        <f t="shared" ca="1" si="475"/>
        <v>141637.84675954285</v>
      </c>
      <c r="CJ358" s="181">
        <f t="shared" ca="1" si="475"/>
        <v>141637.84675954285</v>
      </c>
      <c r="CK358" s="181">
        <f t="shared" ca="1" si="475"/>
        <v>141637.84675954285</v>
      </c>
      <c r="CL358" s="181">
        <f t="shared" ca="1" si="475"/>
        <v>141637.84675954285</v>
      </c>
      <c r="CM358" s="181">
        <f t="shared" ca="1" si="475"/>
        <v>141637.84675954285</v>
      </c>
      <c r="CN358" s="181">
        <f t="shared" ca="1" si="475"/>
        <v>141637.84675954285</v>
      </c>
      <c r="CO358" s="181">
        <f t="shared" ca="1" si="475"/>
        <v>141637.84675954285</v>
      </c>
      <c r="CP358" s="181">
        <f t="shared" ca="1" si="475"/>
        <v>141637.84675954285</v>
      </c>
      <c r="CQ358" s="181">
        <f t="shared" ca="1" si="475"/>
        <v>141637.84675954285</v>
      </c>
      <c r="CR358" s="181">
        <f t="shared" ca="1" si="475"/>
        <v>141637.84675954285</v>
      </c>
      <c r="CS358" s="181">
        <f t="shared" ca="1" si="475"/>
        <v>141637.84675954285</v>
      </c>
      <c r="CT358" s="181">
        <f t="shared" ca="1" si="475"/>
        <v>141637.84675954285</v>
      </c>
      <c r="CU358" s="181">
        <f t="shared" ca="1" si="475"/>
        <v>141637.84675954285</v>
      </c>
      <c r="CV358" s="181">
        <f t="shared" ca="1" si="475"/>
        <v>141637.84675954285</v>
      </c>
      <c r="CW358" s="181">
        <f t="shared" ca="1" si="475"/>
        <v>0</v>
      </c>
      <c r="CX358" s="181">
        <f t="shared" ca="1" si="475"/>
        <v>0</v>
      </c>
      <c r="CY358" s="181">
        <f t="shared" ca="1" si="475"/>
        <v>0</v>
      </c>
      <c r="CZ358" s="181">
        <f t="shared" ca="1" si="475"/>
        <v>0</v>
      </c>
      <c r="DA358" s="181">
        <f t="shared" ca="1" si="475"/>
        <v>0</v>
      </c>
      <c r="DB358" s="181">
        <f t="shared" ca="1" si="475"/>
        <v>0</v>
      </c>
      <c r="DC358" s="181">
        <f t="shared" ca="1" si="475"/>
        <v>0</v>
      </c>
      <c r="DD358" s="181">
        <f t="shared" ca="1" si="475"/>
        <v>0</v>
      </c>
      <c r="DE358" s="181">
        <f t="shared" ca="1" si="475"/>
        <v>0</v>
      </c>
      <c r="DF358" s="181">
        <f t="shared" ca="1" si="475"/>
        <v>0</v>
      </c>
      <c r="DG358" s="181">
        <f t="shared" ca="1" si="475"/>
        <v>0</v>
      </c>
      <c r="DH358" s="181">
        <f t="shared" ca="1" si="475"/>
        <v>0</v>
      </c>
      <c r="DI358" s="181">
        <f t="shared" ca="1" si="475"/>
        <v>0</v>
      </c>
      <c r="DJ358" s="181">
        <f t="shared" ca="1" si="475"/>
        <v>0</v>
      </c>
      <c r="DK358" s="181">
        <f t="shared" ca="1" si="475"/>
        <v>0</v>
      </c>
      <c r="DL358" s="181">
        <f t="shared" ca="1" si="475"/>
        <v>0</v>
      </c>
      <c r="DM358" s="181">
        <f t="shared" ca="1" si="475"/>
        <v>0</v>
      </c>
      <c r="DN358" s="181">
        <f t="shared" ca="1" si="475"/>
        <v>0</v>
      </c>
      <c r="DO358" s="181">
        <f t="shared" ca="1" si="475"/>
        <v>0</v>
      </c>
      <c r="DP358" s="181">
        <f t="shared" ca="1" si="475"/>
        <v>0</v>
      </c>
      <c r="DQ358" s="181">
        <f t="shared" ca="1" si="475"/>
        <v>0</v>
      </c>
      <c r="DR358" s="181">
        <f t="shared" ca="1" si="475"/>
        <v>0</v>
      </c>
      <c r="DS358" s="181">
        <f t="shared" ca="1" si="475"/>
        <v>0</v>
      </c>
      <c r="DT358" s="181">
        <f t="shared" ca="1" si="475"/>
        <v>0</v>
      </c>
      <c r="DU358" s="181">
        <f t="shared" ca="1" si="475"/>
        <v>0</v>
      </c>
    </row>
    <row r="359" spans="1:125" s="150" customFormat="1" x14ac:dyDescent="0.3">
      <c r="A359" s="149"/>
      <c r="D359" s="151" t="s">
        <v>335</v>
      </c>
      <c r="I359" s="193"/>
      <c r="K359" s="186">
        <f ca="1">K355-K356-K357-K358</f>
        <v>0</v>
      </c>
      <c r="L359" s="186">
        <f t="shared" ref="L359:BW359" ca="1" si="476">L355-L356-L357-L358</f>
        <v>0</v>
      </c>
      <c r="M359" s="186">
        <f t="shared" ca="1" si="476"/>
        <v>0</v>
      </c>
      <c r="N359" s="186">
        <f t="shared" ca="1" si="476"/>
        <v>0</v>
      </c>
      <c r="O359" s="186">
        <f t="shared" ca="1" si="476"/>
        <v>0</v>
      </c>
      <c r="P359" s="186">
        <f t="shared" ca="1" si="476"/>
        <v>0</v>
      </c>
      <c r="Q359" s="186">
        <f t="shared" ca="1" si="476"/>
        <v>0</v>
      </c>
      <c r="R359" s="186">
        <f t="shared" ca="1" si="476"/>
        <v>0</v>
      </c>
      <c r="S359" s="186">
        <f t="shared" ca="1" si="476"/>
        <v>0</v>
      </c>
      <c r="T359" s="186">
        <f t="shared" ca="1" si="476"/>
        <v>0</v>
      </c>
      <c r="U359" s="186">
        <f t="shared" ca="1" si="476"/>
        <v>0</v>
      </c>
      <c r="V359" s="186">
        <f t="shared" ca="1" si="476"/>
        <v>0</v>
      </c>
      <c r="W359" s="186">
        <f t="shared" ca="1" si="476"/>
        <v>0</v>
      </c>
      <c r="X359" s="186">
        <f t="shared" ca="1" si="476"/>
        <v>0</v>
      </c>
      <c r="Y359" s="186">
        <f t="shared" ca="1" si="476"/>
        <v>0</v>
      </c>
      <c r="Z359" s="186">
        <f ca="1">Z355-Z356-Z357-Z358</f>
        <v>0</v>
      </c>
      <c r="AA359" s="186">
        <f t="shared" ca="1" si="476"/>
        <v>0</v>
      </c>
      <c r="AB359" s="186">
        <f t="shared" ca="1" si="476"/>
        <v>0</v>
      </c>
      <c r="AC359" s="186">
        <f t="shared" ca="1" si="476"/>
        <v>0</v>
      </c>
      <c r="AD359" s="186">
        <f t="shared" ca="1" si="476"/>
        <v>0</v>
      </c>
      <c r="AE359" s="186">
        <f t="shared" ca="1" si="476"/>
        <v>0</v>
      </c>
      <c r="AF359" s="186">
        <f t="shared" ca="1" si="476"/>
        <v>0</v>
      </c>
      <c r="AG359" s="186">
        <f ca="1">AG355-AG356-AG357-AG358</f>
        <v>0</v>
      </c>
      <c r="AH359" s="186">
        <f t="shared" ca="1" si="476"/>
        <v>0</v>
      </c>
      <c r="AI359" s="186">
        <f t="shared" ca="1" si="476"/>
        <v>0</v>
      </c>
      <c r="AJ359" s="186">
        <f t="shared" ca="1" si="476"/>
        <v>0</v>
      </c>
      <c r="AK359" s="186">
        <f t="shared" ca="1" si="476"/>
        <v>0</v>
      </c>
      <c r="AL359" s="186">
        <f t="shared" ca="1" si="476"/>
        <v>0</v>
      </c>
      <c r="AM359" s="186">
        <f t="shared" ca="1" si="476"/>
        <v>0</v>
      </c>
      <c r="AN359" s="186">
        <f t="shared" ca="1" si="476"/>
        <v>0</v>
      </c>
      <c r="AO359" s="186">
        <f t="shared" ca="1" si="476"/>
        <v>0</v>
      </c>
      <c r="AP359" s="186">
        <f t="shared" ca="1" si="476"/>
        <v>0</v>
      </c>
      <c r="AQ359" s="186">
        <f t="shared" ca="1" si="476"/>
        <v>0</v>
      </c>
      <c r="AR359" s="186">
        <f ca="1">AR355-AR356-AR357-AR358</f>
        <v>0</v>
      </c>
      <c r="AS359" s="186">
        <f t="shared" ca="1" si="476"/>
        <v>0</v>
      </c>
      <c r="AT359" s="186">
        <f t="shared" ca="1" si="476"/>
        <v>0</v>
      </c>
      <c r="AU359" s="186">
        <f t="shared" ca="1" si="476"/>
        <v>0</v>
      </c>
      <c r="AV359" s="186">
        <f t="shared" ca="1" si="476"/>
        <v>0</v>
      </c>
      <c r="AW359" s="186">
        <f t="shared" ca="1" si="476"/>
        <v>0</v>
      </c>
      <c r="AX359" s="186">
        <f t="shared" ca="1" si="476"/>
        <v>0</v>
      </c>
      <c r="AY359" s="198">
        <f t="shared" ca="1" si="476"/>
        <v>10424087.170991262</v>
      </c>
      <c r="AZ359" s="186">
        <f t="shared" ca="1" si="476"/>
        <v>10424087.170991248</v>
      </c>
      <c r="BA359" s="186">
        <f t="shared" ca="1" si="476"/>
        <v>10424087.17099127</v>
      </c>
      <c r="BB359" s="186">
        <f t="shared" ca="1" si="476"/>
        <v>10424087.17099124</v>
      </c>
      <c r="BC359" s="186">
        <f t="shared" ca="1" si="476"/>
        <v>10343776.025131604</v>
      </c>
      <c r="BD359" s="186">
        <f t="shared" ca="1" si="476"/>
        <v>10341872.499750128</v>
      </c>
      <c r="BE359" s="186">
        <f t="shared" ca="1" si="476"/>
        <v>10217946.776616877</v>
      </c>
      <c r="BF359" s="186">
        <f t="shared" ca="1" si="476"/>
        <v>10211891.307394912</v>
      </c>
      <c r="BG359" s="186">
        <f t="shared" ca="1" si="476"/>
        <v>10212729.878586283</v>
      </c>
      <c r="BH359" s="186">
        <f t="shared" ca="1" si="476"/>
        <v>10206521.16057696</v>
      </c>
      <c r="BI359" s="186">
        <f t="shared" ca="1" si="476"/>
        <v>10092688.537384724</v>
      </c>
      <c r="BJ359" s="186">
        <f t="shared" ca="1" si="476"/>
        <v>10082953.549576541</v>
      </c>
      <c r="BK359" s="186">
        <f t="shared" ca="1" si="476"/>
        <v>9938253.2762713935</v>
      </c>
      <c r="BL359" s="186">
        <f t="shared" ca="1" si="476"/>
        <v>9926738.0981492903</v>
      </c>
      <c r="BM359" s="186">
        <f t="shared" ca="1" si="476"/>
        <v>9928703.5587264206</v>
      </c>
      <c r="BN359" s="186">
        <f t="shared" ca="1" si="476"/>
        <v>9914151.4364883509</v>
      </c>
      <c r="BO359" s="186">
        <f t="shared" ca="1" si="476"/>
        <v>9792655.4498457368</v>
      </c>
      <c r="BP359" s="186">
        <f t="shared" ca="1" si="476"/>
        <v>9774106.8516208287</v>
      </c>
      <c r="BQ359" s="186">
        <f t="shared" ca="1" si="476"/>
        <v>9341287.540935671</v>
      </c>
      <c r="BR359" s="186">
        <f t="shared" ca="1" si="476"/>
        <v>9309479.802072769</v>
      </c>
      <c r="BS359" s="186">
        <f t="shared" ca="1" si="476"/>
        <v>9307731.6050751563</v>
      </c>
      <c r="BT359" s="186">
        <f t="shared" ca="1" si="476"/>
        <v>9281271.8760838117</v>
      </c>
      <c r="BU359" s="186">
        <f t="shared" ca="1" si="476"/>
        <v>9152780.0968999621</v>
      </c>
      <c r="BV359" s="186">
        <f t="shared" ca="1" si="476"/>
        <v>9115434.864869168</v>
      </c>
      <c r="BW359" s="186">
        <f t="shared" ca="1" si="476"/>
        <v>8652286.6238204446</v>
      </c>
      <c r="BX359" s="186">
        <f t="shared" ref="BX359:DU359" ca="1" si="477">BX355-BX356-BX357-BX358</f>
        <v>8600239.1650318112</v>
      </c>
      <c r="BY359" s="186">
        <f t="shared" ca="1" si="477"/>
        <v>8607446.7814729121</v>
      </c>
      <c r="BZ359" s="186">
        <f t="shared" ca="1" si="477"/>
        <v>8554082.1316210236</v>
      </c>
      <c r="CA359" s="186">
        <f t="shared" ca="1" si="477"/>
        <v>8407120.1851189192</v>
      </c>
      <c r="CB359" s="186">
        <f t="shared" ca="1" si="477"/>
        <v>8359314.2696380969</v>
      </c>
      <c r="CC359" s="186">
        <f t="shared" ca="1" si="477"/>
        <v>7863731.9779737797</v>
      </c>
      <c r="CD359" s="186">
        <f t="shared" ca="1" si="477"/>
        <v>7788520.362532353</v>
      </c>
      <c r="CE359" s="186">
        <f t="shared" ca="1" si="477"/>
        <v>7798935.7889265623</v>
      </c>
      <c r="CF359" s="186">
        <f t="shared" ca="1" si="477"/>
        <v>7721820.7555273231</v>
      </c>
      <c r="CG359" s="186">
        <f t="shared" ca="1" si="477"/>
        <v>7578251.2211159524</v>
      </c>
      <c r="CH359" s="186">
        <f t="shared" ca="1" si="477"/>
        <v>7494653.4766876753</v>
      </c>
      <c r="CI359" s="186">
        <f t="shared" ca="1" si="477"/>
        <v>6945213.1881965455</v>
      </c>
      <c r="CJ359" s="186">
        <f t="shared" ca="1" si="477"/>
        <v>6862757.3241419103</v>
      </c>
      <c r="CK359" s="186">
        <f t="shared" ca="1" si="477"/>
        <v>6876831.2488727029</v>
      </c>
      <c r="CL359" s="186">
        <f t="shared" ca="1" si="477"/>
        <v>6772628.9690427985</v>
      </c>
      <c r="CM359" s="186">
        <f t="shared" ca="1" si="477"/>
        <v>6620950.253060719</v>
      </c>
      <c r="CN359" s="186">
        <f t="shared" ca="1" si="477"/>
        <v>6509231.3508854266</v>
      </c>
      <c r="CO359" s="186">
        <f t="shared" ca="1" si="477"/>
        <v>5941878.1610918995</v>
      </c>
      <c r="CP359" s="186">
        <f t="shared" ca="1" si="477"/>
        <v>5810211.2028119918</v>
      </c>
      <c r="CQ359" s="186">
        <f t="shared" ca="1" si="477"/>
        <v>5802974.6060160752</v>
      </c>
      <c r="CR359" s="186">
        <f t="shared" ca="1" si="477"/>
        <v>5693445.5367473271</v>
      </c>
      <c r="CS359" s="186">
        <f t="shared" ca="1" si="477"/>
        <v>5533259.4063537028</v>
      </c>
      <c r="CT359" s="186">
        <f t="shared" ca="1" si="477"/>
        <v>5389589.0835690256</v>
      </c>
      <c r="CU359" s="186">
        <f t="shared" ca="1" si="477"/>
        <v>4782580.2731509265</v>
      </c>
      <c r="CV359" s="186">
        <f t="shared" ca="1" si="477"/>
        <v>4616858.4043774661</v>
      </c>
      <c r="CW359" s="186">
        <f t="shared" ca="1" si="477"/>
        <v>0</v>
      </c>
      <c r="CX359" s="186">
        <f t="shared" ca="1" si="477"/>
        <v>0</v>
      </c>
      <c r="CY359" s="186">
        <f t="shared" ca="1" si="477"/>
        <v>0</v>
      </c>
      <c r="CZ359" s="186">
        <f t="shared" ca="1" si="477"/>
        <v>0</v>
      </c>
      <c r="DA359" s="186">
        <f t="shared" ca="1" si="477"/>
        <v>0</v>
      </c>
      <c r="DB359" s="186">
        <f t="shared" ca="1" si="477"/>
        <v>0</v>
      </c>
      <c r="DC359" s="186">
        <f t="shared" ca="1" si="477"/>
        <v>0</v>
      </c>
      <c r="DD359" s="186">
        <f t="shared" ca="1" si="477"/>
        <v>0</v>
      </c>
      <c r="DE359" s="186">
        <f t="shared" ca="1" si="477"/>
        <v>0</v>
      </c>
      <c r="DF359" s="186">
        <f t="shared" ca="1" si="477"/>
        <v>0</v>
      </c>
      <c r="DG359" s="186">
        <f t="shared" ca="1" si="477"/>
        <v>0</v>
      </c>
      <c r="DH359" s="186">
        <f t="shared" ca="1" si="477"/>
        <v>0</v>
      </c>
      <c r="DI359" s="186">
        <f t="shared" ca="1" si="477"/>
        <v>0</v>
      </c>
      <c r="DJ359" s="186">
        <f t="shared" ca="1" si="477"/>
        <v>0</v>
      </c>
      <c r="DK359" s="186">
        <f t="shared" ca="1" si="477"/>
        <v>0</v>
      </c>
      <c r="DL359" s="186">
        <f t="shared" ca="1" si="477"/>
        <v>0</v>
      </c>
      <c r="DM359" s="186">
        <f t="shared" ca="1" si="477"/>
        <v>0</v>
      </c>
      <c r="DN359" s="186">
        <f t="shared" ca="1" si="477"/>
        <v>0</v>
      </c>
      <c r="DO359" s="186">
        <f t="shared" ca="1" si="477"/>
        <v>0</v>
      </c>
      <c r="DP359" s="186">
        <f t="shared" ca="1" si="477"/>
        <v>0</v>
      </c>
      <c r="DQ359" s="186">
        <f t="shared" ca="1" si="477"/>
        <v>0</v>
      </c>
      <c r="DR359" s="186">
        <f t="shared" ca="1" si="477"/>
        <v>0</v>
      </c>
      <c r="DS359" s="186">
        <f t="shared" ca="1" si="477"/>
        <v>0</v>
      </c>
      <c r="DT359" s="186">
        <f t="shared" ca="1" si="477"/>
        <v>0</v>
      </c>
      <c r="DU359" s="186">
        <f t="shared" ca="1" si="477"/>
        <v>0</v>
      </c>
    </row>
    <row r="360" spans="1:125" x14ac:dyDescent="0.3">
      <c r="D360" s="144" t="s">
        <v>472</v>
      </c>
      <c r="I360" s="55"/>
      <c r="K360" s="181">
        <f t="shared" ref="K360:AP360" si="478">K303</f>
        <v>0</v>
      </c>
      <c r="L360" s="181">
        <f t="shared" ca="1" si="478"/>
        <v>0</v>
      </c>
      <c r="M360" s="181">
        <f t="shared" ca="1" si="478"/>
        <v>0</v>
      </c>
      <c r="N360" s="181">
        <f t="shared" ca="1" si="478"/>
        <v>0</v>
      </c>
      <c r="O360" s="181">
        <f t="shared" ca="1" si="478"/>
        <v>0</v>
      </c>
      <c r="P360" s="181">
        <f t="shared" ca="1" si="478"/>
        <v>0</v>
      </c>
      <c r="Q360" s="181">
        <f t="shared" ca="1" si="478"/>
        <v>0</v>
      </c>
      <c r="R360" s="181">
        <f t="shared" ca="1" si="478"/>
        <v>0</v>
      </c>
      <c r="S360" s="181">
        <f t="shared" ca="1" si="478"/>
        <v>0</v>
      </c>
      <c r="T360" s="181">
        <f t="shared" ca="1" si="478"/>
        <v>0</v>
      </c>
      <c r="U360" s="181">
        <f t="shared" ca="1" si="478"/>
        <v>0</v>
      </c>
      <c r="V360" s="181">
        <f t="shared" ca="1" si="478"/>
        <v>0</v>
      </c>
      <c r="W360" s="181">
        <f t="shared" ca="1" si="478"/>
        <v>0</v>
      </c>
      <c r="X360" s="181">
        <f t="shared" ca="1" si="478"/>
        <v>0</v>
      </c>
      <c r="Y360" s="181">
        <f t="shared" ca="1" si="478"/>
        <v>0</v>
      </c>
      <c r="Z360" s="181">
        <f t="shared" ca="1" si="478"/>
        <v>0</v>
      </c>
      <c r="AA360" s="181">
        <f t="shared" ca="1" si="478"/>
        <v>0</v>
      </c>
      <c r="AB360" s="181">
        <f t="shared" ca="1" si="478"/>
        <v>0</v>
      </c>
      <c r="AC360" s="181">
        <f t="shared" ca="1" si="478"/>
        <v>0</v>
      </c>
      <c r="AD360" s="181">
        <f t="shared" ca="1" si="478"/>
        <v>0</v>
      </c>
      <c r="AE360" s="181">
        <f t="shared" ca="1" si="478"/>
        <v>0</v>
      </c>
      <c r="AF360" s="181">
        <f t="shared" ca="1" si="478"/>
        <v>0</v>
      </c>
      <c r="AG360" s="181">
        <f t="shared" ca="1" si="478"/>
        <v>0</v>
      </c>
      <c r="AH360" s="181">
        <f t="shared" ca="1" si="478"/>
        <v>0</v>
      </c>
      <c r="AI360" s="181">
        <f t="shared" ca="1" si="478"/>
        <v>0</v>
      </c>
      <c r="AJ360" s="181">
        <f t="shared" ca="1" si="478"/>
        <v>0</v>
      </c>
      <c r="AK360" s="181">
        <f t="shared" ca="1" si="478"/>
        <v>0</v>
      </c>
      <c r="AL360" s="181">
        <f t="shared" ca="1" si="478"/>
        <v>0</v>
      </c>
      <c r="AM360" s="181">
        <f t="shared" ca="1" si="478"/>
        <v>0</v>
      </c>
      <c r="AN360" s="181">
        <f t="shared" ca="1" si="478"/>
        <v>0</v>
      </c>
      <c r="AO360" s="181">
        <f t="shared" ca="1" si="478"/>
        <v>0</v>
      </c>
      <c r="AP360" s="181">
        <f t="shared" ca="1" si="478"/>
        <v>0</v>
      </c>
      <c r="AQ360" s="181">
        <f t="shared" ref="AQ360:BV360" ca="1" si="479">AQ303</f>
        <v>0</v>
      </c>
      <c r="AR360" s="181">
        <f t="shared" ca="1" si="479"/>
        <v>0</v>
      </c>
      <c r="AS360" s="181">
        <f t="shared" ca="1" si="479"/>
        <v>0</v>
      </c>
      <c r="AT360" s="181">
        <f t="shared" ca="1" si="479"/>
        <v>0</v>
      </c>
      <c r="AU360" s="181">
        <f t="shared" ca="1" si="479"/>
        <v>0</v>
      </c>
      <c r="AV360" s="181">
        <f t="shared" ca="1" si="479"/>
        <v>0</v>
      </c>
      <c r="AW360" s="181">
        <f t="shared" ca="1" si="479"/>
        <v>0</v>
      </c>
      <c r="AX360" s="181">
        <f t="shared" ca="1" si="479"/>
        <v>0</v>
      </c>
      <c r="AY360" s="198">
        <f t="shared" ca="1" si="479"/>
        <v>5393096.6905288128</v>
      </c>
      <c r="AZ360" s="181">
        <f t="shared" ca="1" si="479"/>
        <v>5211543.2518551284</v>
      </c>
      <c r="BA360" s="181">
        <f t="shared" ca="1" si="479"/>
        <v>5022761.5402709441</v>
      </c>
      <c r="BB360" s="181">
        <f t="shared" ca="1" si="479"/>
        <v>4836913.973923685</v>
      </c>
      <c r="BC360" s="181">
        <f t="shared" ca="1" si="479"/>
        <v>4640297.2293603551</v>
      </c>
      <c r="BD360" s="181">
        <f t="shared" ca="1" si="479"/>
        <v>4445230.8725310732</v>
      </c>
      <c r="BE360" s="181">
        <f t="shared" ca="1" si="479"/>
        <v>4243416.114300237</v>
      </c>
      <c r="BF360" s="181">
        <f t="shared" ca="1" si="479"/>
        <v>4043594.5768350558</v>
      </c>
      <c r="BG360" s="181">
        <f t="shared" ca="1" si="479"/>
        <v>3833627.4194103735</v>
      </c>
      <c r="BH360" s="181">
        <f t="shared" ca="1" si="479"/>
        <v>3626136.577296705</v>
      </c>
      <c r="BI360" s="181">
        <f t="shared" ca="1" si="479"/>
        <v>3407517.4973933529</v>
      </c>
      <c r="BJ360" s="181">
        <f t="shared" ca="1" si="479"/>
        <v>3191930.2741213311</v>
      </c>
      <c r="BK360" s="181">
        <f t="shared" ca="1" si="479"/>
        <v>2966112.9252736089</v>
      </c>
      <c r="BL360" s="181">
        <f t="shared" ca="1" si="479"/>
        <v>2741975.6148467651</v>
      </c>
      <c r="BM360" s="181">
        <f t="shared" ca="1" si="479"/>
        <v>2510871.7629978443</v>
      </c>
      <c r="BN360" s="181">
        <f t="shared" ca="1" si="479"/>
        <v>2280043.5175530561</v>
      </c>
      <c r="BO360" s="181">
        <f t="shared" ca="1" si="479"/>
        <v>2037725.1605032028</v>
      </c>
      <c r="BP360" s="181">
        <f t="shared" ca="1" si="479"/>
        <v>1797979.7650635408</v>
      </c>
      <c r="BQ360" s="181">
        <f t="shared" ca="1" si="479"/>
        <v>1547710.2887470697</v>
      </c>
      <c r="BR360" s="181">
        <f t="shared" ca="1" si="479"/>
        <v>1302818.6335365355</v>
      </c>
      <c r="BS360" s="181">
        <f t="shared" ca="1" si="479"/>
        <v>1049294.0185464367</v>
      </c>
      <c r="BT360" s="181">
        <f t="shared" ca="1" si="479"/>
        <v>795631.20336613024</v>
      </c>
      <c r="BU360" s="181">
        <f t="shared" ca="1" si="479"/>
        <v>533661.12514561985</v>
      </c>
      <c r="BV360" s="181">
        <f t="shared" ca="1" si="479"/>
        <v>272134.67875333672</v>
      </c>
      <c r="BW360" s="181">
        <f t="shared" ref="BW360:DB360" ca="1" si="480">BW303</f>
        <v>4.4703483581542975E-9</v>
      </c>
      <c r="BX360" s="181">
        <f t="shared" ca="1" si="480"/>
        <v>4.5821070671081551E-9</v>
      </c>
      <c r="BY360" s="181">
        <f t="shared" ca="1" si="480"/>
        <v>4.6966597437858583E-9</v>
      </c>
      <c r="BZ360" s="181">
        <f t="shared" ca="1" si="480"/>
        <v>4.8140762373805049E-9</v>
      </c>
      <c r="CA360" s="181">
        <f t="shared" ca="1" si="480"/>
        <v>4.9344281433150172E-9</v>
      </c>
      <c r="CB360" s="181">
        <f t="shared" ca="1" si="480"/>
        <v>5.0577888468978926E-9</v>
      </c>
      <c r="CC360" s="181">
        <f t="shared" ca="1" si="480"/>
        <v>5.1842335680703398E-9</v>
      </c>
      <c r="CD360" s="181">
        <f t="shared" ca="1" si="480"/>
        <v>5.3138394072720985E-9</v>
      </c>
      <c r="CE360" s="181">
        <f t="shared" ca="1" si="480"/>
        <v>5.4466853924539006E-9</v>
      </c>
      <c r="CF360" s="181">
        <f t="shared" ca="1" si="480"/>
        <v>5.5828525272652482E-9</v>
      </c>
      <c r="CG360" s="181">
        <f t="shared" ca="1" si="480"/>
        <v>5.7224238404468797E-9</v>
      </c>
      <c r="CH360" s="181">
        <f t="shared" ca="1" si="480"/>
        <v>5.8654844364580513E-9</v>
      </c>
      <c r="CI360" s="181">
        <f t="shared" ca="1" si="480"/>
        <v>6.0121215473695022E-9</v>
      </c>
      <c r="CJ360" s="181">
        <f t="shared" ca="1" si="480"/>
        <v>6.1624245860537395E-9</v>
      </c>
      <c r="CK360" s="181">
        <f t="shared" ca="1" si="480"/>
        <v>6.3164852007050831E-9</v>
      </c>
      <c r="CL360" s="181">
        <f t="shared" ca="1" si="480"/>
        <v>6.4743973307227096E-9</v>
      </c>
      <c r="CM360" s="181">
        <f t="shared" ca="1" si="480"/>
        <v>6.6362572639907765E-9</v>
      </c>
      <c r="CN360" s="181">
        <f t="shared" ca="1" si="480"/>
        <v>6.8021636955905462E-9</v>
      </c>
      <c r="CO360" s="181">
        <f t="shared" ca="1" si="480"/>
        <v>6.9722177879803091E-9</v>
      </c>
      <c r="CP360" s="181">
        <f t="shared" ca="1" si="480"/>
        <v>7.146523232679817E-9</v>
      </c>
      <c r="CQ360" s="181">
        <f t="shared" ca="1" si="480"/>
        <v>7.3251863134968133E-9</v>
      </c>
      <c r="CR360" s="181">
        <f t="shared" ca="1" si="480"/>
        <v>7.5083159713342328E-9</v>
      </c>
      <c r="CS360" s="181">
        <f t="shared" ca="1" si="480"/>
        <v>7.6960238706175877E-9</v>
      </c>
      <c r="CT360" s="181">
        <f t="shared" ca="1" si="480"/>
        <v>7.8884244673830282E-9</v>
      </c>
      <c r="CU360" s="181">
        <f t="shared" ca="1" si="480"/>
        <v>8.0856350790676039E-9</v>
      </c>
      <c r="CV360" s="181">
        <f t="shared" ca="1" si="480"/>
        <v>8.2877759560442948E-9</v>
      </c>
      <c r="CW360" s="181">
        <f t="shared" ca="1" si="480"/>
        <v>8.4949703549454025E-9</v>
      </c>
      <c r="CX360" s="181">
        <f t="shared" ca="1" si="480"/>
        <v>8.707344613819037E-9</v>
      </c>
      <c r="CY360" s="181">
        <f t="shared" ca="1" si="480"/>
        <v>8.9250282291645136E-9</v>
      </c>
      <c r="CZ360" s="181">
        <f t="shared" ca="1" si="480"/>
        <v>9.1481539348936262E-9</v>
      </c>
      <c r="DA360" s="181">
        <f t="shared" ca="1" si="480"/>
        <v>9.376857783265967E-9</v>
      </c>
      <c r="DB360" s="181">
        <f t="shared" ca="1" si="480"/>
        <v>9.6112792278476165E-9</v>
      </c>
      <c r="DC360" s="181">
        <f t="shared" ref="DC360:DU360" ca="1" si="481">DC303</f>
        <v>9.8515612085438065E-9</v>
      </c>
      <c r="DD360" s="181">
        <f t="shared" ca="1" si="481"/>
        <v>1.0097850238757401E-8</v>
      </c>
      <c r="DE360" s="181">
        <f t="shared" ca="1" si="481"/>
        <v>1.0350296494726337E-8</v>
      </c>
      <c r="DF360" s="181">
        <f t="shared" ca="1" si="481"/>
        <v>1.0609053907094495E-8</v>
      </c>
      <c r="DG360" s="181">
        <f t="shared" ca="1" si="481"/>
        <v>1.0874280254771857E-8</v>
      </c>
      <c r="DH360" s="181">
        <f t="shared" ca="1" si="481"/>
        <v>1.1146137261141153E-8</v>
      </c>
      <c r="DI360" s="181">
        <f t="shared" ca="1" si="481"/>
        <v>1.1424790692669682E-8</v>
      </c>
      <c r="DJ360" s="181">
        <f t="shared" ca="1" si="481"/>
        <v>1.1710410459986425E-8</v>
      </c>
      <c r="DK360" s="181">
        <f t="shared" ca="1" si="481"/>
        <v>1.2003170721486087E-8</v>
      </c>
      <c r="DL360" s="181">
        <f t="shared" ca="1" si="481"/>
        <v>1.2303249989523238E-8</v>
      </c>
      <c r="DM360" s="181">
        <f t="shared" ca="1" si="481"/>
        <v>1.2610831239261319E-8</v>
      </c>
      <c r="DN360" s="181">
        <f t="shared" ca="1" si="481"/>
        <v>1.2926102020242852E-8</v>
      </c>
      <c r="DO360" s="181">
        <f t="shared" ca="1" si="481"/>
        <v>1.3249254570748923E-8</v>
      </c>
      <c r="DP360" s="181">
        <f t="shared" ca="1" si="481"/>
        <v>1.3580485935017647E-8</v>
      </c>
      <c r="DQ360" s="181">
        <f t="shared" ca="1" si="481"/>
        <v>1.3919998083393088E-8</v>
      </c>
      <c r="DR360" s="181">
        <f t="shared" ca="1" si="481"/>
        <v>1.4267998035477914E-8</v>
      </c>
      <c r="DS360" s="181">
        <f t="shared" ca="1" si="481"/>
        <v>1.4624697986364862E-8</v>
      </c>
      <c r="DT360" s="181">
        <f t="shared" ca="1" si="481"/>
        <v>1.4990315436023982E-8</v>
      </c>
      <c r="DU360" s="181">
        <f t="shared" ca="1" si="481"/>
        <v>1.5365073321924582E-8</v>
      </c>
    </row>
    <row r="361" spans="1:125" x14ac:dyDescent="0.3">
      <c r="D361" s="141" t="s">
        <v>473</v>
      </c>
      <c r="I361" s="55"/>
      <c r="K361" s="181">
        <f t="shared" ref="K361:AP361" si="482">K301</f>
        <v>0</v>
      </c>
      <c r="L361" s="181">
        <f t="shared" ca="1" si="482"/>
        <v>0</v>
      </c>
      <c r="M361" s="181">
        <f t="shared" ca="1" si="482"/>
        <v>0</v>
      </c>
      <c r="N361" s="181">
        <f t="shared" ca="1" si="482"/>
        <v>0</v>
      </c>
      <c r="O361" s="181">
        <f t="shared" ca="1" si="482"/>
        <v>0</v>
      </c>
      <c r="P361" s="181">
        <f t="shared" ca="1" si="482"/>
        <v>0</v>
      </c>
      <c r="Q361" s="181">
        <f t="shared" ca="1" si="482"/>
        <v>0</v>
      </c>
      <c r="R361" s="181">
        <f t="shared" ca="1" si="482"/>
        <v>0</v>
      </c>
      <c r="S361" s="181">
        <f t="shared" ca="1" si="482"/>
        <v>0</v>
      </c>
      <c r="T361" s="181">
        <f t="shared" ca="1" si="482"/>
        <v>0</v>
      </c>
      <c r="U361" s="181">
        <f t="shared" ca="1" si="482"/>
        <v>0</v>
      </c>
      <c r="V361" s="181">
        <f t="shared" ca="1" si="482"/>
        <v>0</v>
      </c>
      <c r="W361" s="181">
        <f t="shared" ca="1" si="482"/>
        <v>0</v>
      </c>
      <c r="X361" s="181">
        <f t="shared" ca="1" si="482"/>
        <v>0</v>
      </c>
      <c r="Y361" s="181">
        <f t="shared" ca="1" si="482"/>
        <v>0</v>
      </c>
      <c r="Z361" s="181">
        <f t="shared" ca="1" si="482"/>
        <v>0</v>
      </c>
      <c r="AA361" s="181">
        <f t="shared" ca="1" si="482"/>
        <v>0</v>
      </c>
      <c r="AB361" s="181">
        <f t="shared" ca="1" si="482"/>
        <v>0</v>
      </c>
      <c r="AC361" s="181">
        <f t="shared" ca="1" si="482"/>
        <v>0</v>
      </c>
      <c r="AD361" s="181">
        <f t="shared" ca="1" si="482"/>
        <v>0</v>
      </c>
      <c r="AE361" s="181">
        <f t="shared" ca="1" si="482"/>
        <v>0</v>
      </c>
      <c r="AF361" s="181">
        <f t="shared" ca="1" si="482"/>
        <v>0</v>
      </c>
      <c r="AG361" s="181">
        <f t="shared" ca="1" si="482"/>
        <v>0</v>
      </c>
      <c r="AH361" s="181">
        <f t="shared" ca="1" si="482"/>
        <v>0</v>
      </c>
      <c r="AI361" s="181">
        <f t="shared" ca="1" si="482"/>
        <v>0</v>
      </c>
      <c r="AJ361" s="181">
        <f t="shared" ca="1" si="482"/>
        <v>0</v>
      </c>
      <c r="AK361" s="181">
        <f t="shared" ca="1" si="482"/>
        <v>0</v>
      </c>
      <c r="AL361" s="181">
        <f t="shared" ca="1" si="482"/>
        <v>0</v>
      </c>
      <c r="AM361" s="181">
        <f t="shared" ca="1" si="482"/>
        <v>0</v>
      </c>
      <c r="AN361" s="181">
        <f t="shared" ca="1" si="482"/>
        <v>0</v>
      </c>
      <c r="AO361" s="181">
        <f t="shared" ca="1" si="482"/>
        <v>0</v>
      </c>
      <c r="AP361" s="181">
        <f t="shared" ca="1" si="482"/>
        <v>0</v>
      </c>
      <c r="AQ361" s="181">
        <f t="shared" ref="AQ361:BV361" ca="1" si="483">AQ301</f>
        <v>0</v>
      </c>
      <c r="AR361" s="181">
        <f t="shared" ca="1" si="483"/>
        <v>0</v>
      </c>
      <c r="AS361" s="181">
        <f t="shared" ca="1" si="483"/>
        <v>0</v>
      </c>
      <c r="AT361" s="181">
        <f t="shared" ca="1" si="483"/>
        <v>0</v>
      </c>
      <c r="AU361" s="181">
        <f t="shared" ca="1" si="483"/>
        <v>0</v>
      </c>
      <c r="AV361" s="181">
        <f t="shared" ca="1" si="483"/>
        <v>0</v>
      </c>
      <c r="AW361" s="181">
        <f t="shared" ca="1" si="483"/>
        <v>0</v>
      </c>
      <c r="AX361" s="181">
        <f t="shared" ca="1" si="483"/>
        <v>0</v>
      </c>
      <c r="AY361" s="198">
        <f t="shared" ca="1" si="483"/>
        <v>0</v>
      </c>
      <c r="AZ361" s="181">
        <f t="shared" ca="1" si="483"/>
        <v>0</v>
      </c>
      <c r="BA361" s="181">
        <f t="shared" ca="1" si="483"/>
        <v>0</v>
      </c>
      <c r="BB361" s="181">
        <f t="shared" ca="1" si="483"/>
        <v>0</v>
      </c>
      <c r="BC361" s="181">
        <f t="shared" ca="1" si="483"/>
        <v>0</v>
      </c>
      <c r="BD361" s="181">
        <f t="shared" ca="1" si="483"/>
        <v>0</v>
      </c>
      <c r="BE361" s="181">
        <f t="shared" ca="1" si="483"/>
        <v>0</v>
      </c>
      <c r="BF361" s="181">
        <f t="shared" ca="1" si="483"/>
        <v>0</v>
      </c>
      <c r="BG361" s="181">
        <f t="shared" ca="1" si="483"/>
        <v>0</v>
      </c>
      <c r="BH361" s="181">
        <f t="shared" ca="1" si="483"/>
        <v>0</v>
      </c>
      <c r="BI361" s="181">
        <f t="shared" ca="1" si="483"/>
        <v>0</v>
      </c>
      <c r="BJ361" s="181">
        <f t="shared" ca="1" si="483"/>
        <v>0</v>
      </c>
      <c r="BK361" s="181">
        <f t="shared" ca="1" si="483"/>
        <v>0</v>
      </c>
      <c r="BL361" s="181">
        <f t="shared" ca="1" si="483"/>
        <v>0</v>
      </c>
      <c r="BM361" s="181">
        <f t="shared" ca="1" si="483"/>
        <v>0</v>
      </c>
      <c r="BN361" s="181">
        <f t="shared" ca="1" si="483"/>
        <v>0</v>
      </c>
      <c r="BO361" s="181">
        <f t="shared" ca="1" si="483"/>
        <v>0</v>
      </c>
      <c r="BP361" s="181">
        <f t="shared" ca="1" si="483"/>
        <v>0</v>
      </c>
      <c r="BQ361" s="181">
        <f t="shared" ca="1" si="483"/>
        <v>0</v>
      </c>
      <c r="BR361" s="181">
        <f t="shared" ca="1" si="483"/>
        <v>0</v>
      </c>
      <c r="BS361" s="181">
        <f t="shared" ca="1" si="483"/>
        <v>0</v>
      </c>
      <c r="BT361" s="181">
        <f t="shared" ca="1" si="483"/>
        <v>0</v>
      </c>
      <c r="BU361" s="181">
        <f t="shared" ca="1" si="483"/>
        <v>0</v>
      </c>
      <c r="BV361" s="181">
        <f t="shared" ca="1" si="483"/>
        <v>0</v>
      </c>
      <c r="BW361" s="181">
        <f t="shared" ref="BW361:DB361" ca="1" si="484">BW301</f>
        <v>0</v>
      </c>
      <c r="BX361" s="181">
        <f t="shared" ca="1" si="484"/>
        <v>0</v>
      </c>
      <c r="BY361" s="181">
        <f t="shared" ca="1" si="484"/>
        <v>0</v>
      </c>
      <c r="BZ361" s="181">
        <f t="shared" ca="1" si="484"/>
        <v>0</v>
      </c>
      <c r="CA361" s="181">
        <f t="shared" ca="1" si="484"/>
        <v>0</v>
      </c>
      <c r="CB361" s="181">
        <f t="shared" ca="1" si="484"/>
        <v>0</v>
      </c>
      <c r="CC361" s="181">
        <f t="shared" ca="1" si="484"/>
        <v>0</v>
      </c>
      <c r="CD361" s="181">
        <f t="shared" ca="1" si="484"/>
        <v>0</v>
      </c>
      <c r="CE361" s="181">
        <f t="shared" ca="1" si="484"/>
        <v>0</v>
      </c>
      <c r="CF361" s="181">
        <f t="shared" ca="1" si="484"/>
        <v>0</v>
      </c>
      <c r="CG361" s="181">
        <f t="shared" ca="1" si="484"/>
        <v>0</v>
      </c>
      <c r="CH361" s="181">
        <f t="shared" ca="1" si="484"/>
        <v>0</v>
      </c>
      <c r="CI361" s="181">
        <f t="shared" ca="1" si="484"/>
        <v>0</v>
      </c>
      <c r="CJ361" s="181">
        <f t="shared" ca="1" si="484"/>
        <v>0</v>
      </c>
      <c r="CK361" s="181">
        <f t="shared" ca="1" si="484"/>
        <v>0</v>
      </c>
      <c r="CL361" s="181">
        <f t="shared" ca="1" si="484"/>
        <v>0</v>
      </c>
      <c r="CM361" s="181">
        <f t="shared" ca="1" si="484"/>
        <v>0</v>
      </c>
      <c r="CN361" s="181">
        <f t="shared" ca="1" si="484"/>
        <v>0</v>
      </c>
      <c r="CO361" s="181">
        <f t="shared" ca="1" si="484"/>
        <v>0</v>
      </c>
      <c r="CP361" s="181">
        <f t="shared" ca="1" si="484"/>
        <v>0</v>
      </c>
      <c r="CQ361" s="181">
        <f t="shared" ca="1" si="484"/>
        <v>0</v>
      </c>
      <c r="CR361" s="181">
        <f t="shared" ca="1" si="484"/>
        <v>0</v>
      </c>
      <c r="CS361" s="181">
        <f t="shared" ca="1" si="484"/>
        <v>0</v>
      </c>
      <c r="CT361" s="181">
        <f t="shared" ca="1" si="484"/>
        <v>0</v>
      </c>
      <c r="CU361" s="181">
        <f t="shared" ca="1" si="484"/>
        <v>0</v>
      </c>
      <c r="CV361" s="181">
        <f t="shared" ca="1" si="484"/>
        <v>0</v>
      </c>
      <c r="CW361" s="181">
        <f t="shared" ca="1" si="484"/>
        <v>0</v>
      </c>
      <c r="CX361" s="181">
        <f t="shared" ca="1" si="484"/>
        <v>0</v>
      </c>
      <c r="CY361" s="181">
        <f t="shared" ca="1" si="484"/>
        <v>0</v>
      </c>
      <c r="CZ361" s="181">
        <f t="shared" ca="1" si="484"/>
        <v>0</v>
      </c>
      <c r="DA361" s="181">
        <f t="shared" ca="1" si="484"/>
        <v>0</v>
      </c>
      <c r="DB361" s="181">
        <f t="shared" ca="1" si="484"/>
        <v>0</v>
      </c>
      <c r="DC361" s="181">
        <f t="shared" ref="DC361:DU361" ca="1" si="485">DC301</f>
        <v>0</v>
      </c>
      <c r="DD361" s="181">
        <f t="shared" ca="1" si="485"/>
        <v>0</v>
      </c>
      <c r="DE361" s="181">
        <f t="shared" ca="1" si="485"/>
        <v>0</v>
      </c>
      <c r="DF361" s="181">
        <f t="shared" ca="1" si="485"/>
        <v>0</v>
      </c>
      <c r="DG361" s="181">
        <f t="shared" ca="1" si="485"/>
        <v>0</v>
      </c>
      <c r="DH361" s="181">
        <f t="shared" ca="1" si="485"/>
        <v>0</v>
      </c>
      <c r="DI361" s="181">
        <f t="shared" ca="1" si="485"/>
        <v>0</v>
      </c>
      <c r="DJ361" s="181">
        <f t="shared" ca="1" si="485"/>
        <v>0</v>
      </c>
      <c r="DK361" s="181">
        <f t="shared" ca="1" si="485"/>
        <v>0</v>
      </c>
      <c r="DL361" s="181">
        <f t="shared" ca="1" si="485"/>
        <v>0</v>
      </c>
      <c r="DM361" s="181">
        <f t="shared" ca="1" si="485"/>
        <v>0</v>
      </c>
      <c r="DN361" s="181">
        <f t="shared" ca="1" si="485"/>
        <v>0</v>
      </c>
      <c r="DO361" s="181">
        <f t="shared" ca="1" si="485"/>
        <v>0</v>
      </c>
      <c r="DP361" s="181">
        <f t="shared" ca="1" si="485"/>
        <v>0</v>
      </c>
      <c r="DQ361" s="181">
        <f t="shared" ca="1" si="485"/>
        <v>0</v>
      </c>
      <c r="DR361" s="181">
        <f t="shared" ca="1" si="485"/>
        <v>0</v>
      </c>
      <c r="DS361" s="181">
        <f t="shared" ca="1" si="485"/>
        <v>0</v>
      </c>
      <c r="DT361" s="181">
        <f t="shared" ca="1" si="485"/>
        <v>0</v>
      </c>
      <c r="DU361" s="181">
        <f t="shared" ca="1" si="485"/>
        <v>0</v>
      </c>
    </row>
    <row r="362" spans="1:125" x14ac:dyDescent="0.3">
      <c r="D362" s="148" t="s">
        <v>474</v>
      </c>
      <c r="I362" s="55"/>
      <c r="K362" s="181">
        <f t="shared" ref="K362:AP362" si="486">K322</f>
        <v>0</v>
      </c>
      <c r="L362" s="181">
        <f t="shared" si="486"/>
        <v>0</v>
      </c>
      <c r="M362" s="181">
        <f t="shared" si="486"/>
        <v>0</v>
      </c>
      <c r="N362" s="181">
        <f t="shared" si="486"/>
        <v>0</v>
      </c>
      <c r="O362" s="181">
        <f t="shared" si="486"/>
        <v>0</v>
      </c>
      <c r="P362" s="181">
        <f t="shared" si="486"/>
        <v>0</v>
      </c>
      <c r="Q362" s="181">
        <f t="shared" si="486"/>
        <v>0</v>
      </c>
      <c r="R362" s="181">
        <f t="shared" si="486"/>
        <v>0</v>
      </c>
      <c r="S362" s="181">
        <f t="shared" si="486"/>
        <v>0</v>
      </c>
      <c r="T362" s="181">
        <f t="shared" si="486"/>
        <v>0</v>
      </c>
      <c r="U362" s="181">
        <f t="shared" si="486"/>
        <v>0</v>
      </c>
      <c r="V362" s="181">
        <f t="shared" si="486"/>
        <v>0</v>
      </c>
      <c r="W362" s="181">
        <f t="shared" si="486"/>
        <v>0</v>
      </c>
      <c r="X362" s="181">
        <f t="shared" si="486"/>
        <v>0</v>
      </c>
      <c r="Y362" s="181">
        <f t="shared" si="486"/>
        <v>0</v>
      </c>
      <c r="Z362" s="181">
        <f t="shared" si="486"/>
        <v>0</v>
      </c>
      <c r="AA362" s="181">
        <f t="shared" si="486"/>
        <v>0</v>
      </c>
      <c r="AB362" s="181">
        <f t="shared" si="486"/>
        <v>0</v>
      </c>
      <c r="AC362" s="181">
        <f t="shared" si="486"/>
        <v>0</v>
      </c>
      <c r="AD362" s="181">
        <f t="shared" si="486"/>
        <v>0</v>
      </c>
      <c r="AE362" s="181">
        <f t="shared" si="486"/>
        <v>0</v>
      </c>
      <c r="AF362" s="181">
        <f t="shared" si="486"/>
        <v>0</v>
      </c>
      <c r="AG362" s="181">
        <f t="shared" si="486"/>
        <v>0</v>
      </c>
      <c r="AH362" s="181">
        <f t="shared" si="486"/>
        <v>0</v>
      </c>
      <c r="AI362" s="181">
        <f t="shared" si="486"/>
        <v>0</v>
      </c>
      <c r="AJ362" s="181">
        <f t="shared" si="486"/>
        <v>0</v>
      </c>
      <c r="AK362" s="181">
        <f t="shared" si="486"/>
        <v>0</v>
      </c>
      <c r="AL362" s="181">
        <f t="shared" si="486"/>
        <v>0</v>
      </c>
      <c r="AM362" s="181">
        <f t="shared" si="486"/>
        <v>0</v>
      </c>
      <c r="AN362" s="181">
        <f t="shared" si="486"/>
        <v>0</v>
      </c>
      <c r="AO362" s="181">
        <f t="shared" si="486"/>
        <v>0</v>
      </c>
      <c r="AP362" s="181">
        <f t="shared" si="486"/>
        <v>0</v>
      </c>
      <c r="AQ362" s="181">
        <f t="shared" ref="AQ362:BV362" si="487">AQ322</f>
        <v>0</v>
      </c>
      <c r="AR362" s="181">
        <f t="shared" si="487"/>
        <v>0</v>
      </c>
      <c r="AS362" s="181">
        <f t="shared" si="487"/>
        <v>0</v>
      </c>
      <c r="AT362" s="181">
        <f t="shared" si="487"/>
        <v>0</v>
      </c>
      <c r="AU362" s="181">
        <f t="shared" si="487"/>
        <v>0</v>
      </c>
      <c r="AV362" s="181">
        <f t="shared" si="487"/>
        <v>0</v>
      </c>
      <c r="AW362" s="181">
        <f t="shared" si="487"/>
        <v>0</v>
      </c>
      <c r="AX362" s="181">
        <f t="shared" si="487"/>
        <v>0</v>
      </c>
      <c r="AY362" s="198">
        <f t="shared" si="487"/>
        <v>0</v>
      </c>
      <c r="AZ362" s="181">
        <f t="shared" si="487"/>
        <v>0</v>
      </c>
      <c r="BA362" s="181">
        <f t="shared" si="487"/>
        <v>0</v>
      </c>
      <c r="BB362" s="181">
        <f t="shared" si="487"/>
        <v>0</v>
      </c>
      <c r="BC362" s="181">
        <f t="shared" si="487"/>
        <v>0</v>
      </c>
      <c r="BD362" s="181">
        <f t="shared" si="487"/>
        <v>0</v>
      </c>
      <c r="BE362" s="181">
        <f t="shared" si="487"/>
        <v>0</v>
      </c>
      <c r="BF362" s="181">
        <f t="shared" si="487"/>
        <v>0</v>
      </c>
      <c r="BG362" s="181">
        <f t="shared" si="487"/>
        <v>0</v>
      </c>
      <c r="BH362" s="181">
        <f t="shared" si="487"/>
        <v>0</v>
      </c>
      <c r="BI362" s="181">
        <f t="shared" si="487"/>
        <v>0</v>
      </c>
      <c r="BJ362" s="181">
        <f t="shared" si="487"/>
        <v>0</v>
      </c>
      <c r="BK362" s="181">
        <f t="shared" si="487"/>
        <v>0</v>
      </c>
      <c r="BL362" s="181">
        <f t="shared" si="487"/>
        <v>0</v>
      </c>
      <c r="BM362" s="181">
        <f t="shared" si="487"/>
        <v>0</v>
      </c>
      <c r="BN362" s="181">
        <f t="shared" si="487"/>
        <v>0</v>
      </c>
      <c r="BO362" s="181">
        <f t="shared" si="487"/>
        <v>0</v>
      </c>
      <c r="BP362" s="181">
        <f t="shared" si="487"/>
        <v>0</v>
      </c>
      <c r="BQ362" s="181">
        <f t="shared" si="487"/>
        <v>0</v>
      </c>
      <c r="BR362" s="181">
        <f t="shared" si="487"/>
        <v>0</v>
      </c>
      <c r="BS362" s="181">
        <f t="shared" si="487"/>
        <v>0</v>
      </c>
      <c r="BT362" s="181">
        <f t="shared" si="487"/>
        <v>0</v>
      </c>
      <c r="BU362" s="181">
        <f t="shared" si="487"/>
        <v>0</v>
      </c>
      <c r="BV362" s="181">
        <f t="shared" si="487"/>
        <v>0</v>
      </c>
      <c r="BW362" s="181">
        <f t="shared" ref="BW362:DB362" si="488">BW322</f>
        <v>0</v>
      </c>
      <c r="BX362" s="181">
        <f t="shared" si="488"/>
        <v>0</v>
      </c>
      <c r="BY362" s="181">
        <f t="shared" si="488"/>
        <v>0</v>
      </c>
      <c r="BZ362" s="181">
        <f t="shared" si="488"/>
        <v>0</v>
      </c>
      <c r="CA362" s="181">
        <f t="shared" si="488"/>
        <v>0</v>
      </c>
      <c r="CB362" s="181">
        <f t="shared" si="488"/>
        <v>0</v>
      </c>
      <c r="CC362" s="181">
        <f t="shared" si="488"/>
        <v>0</v>
      </c>
      <c r="CD362" s="181">
        <f t="shared" si="488"/>
        <v>0</v>
      </c>
      <c r="CE362" s="181">
        <f t="shared" si="488"/>
        <v>0</v>
      </c>
      <c r="CF362" s="181">
        <f t="shared" si="488"/>
        <v>0</v>
      </c>
      <c r="CG362" s="181">
        <f t="shared" si="488"/>
        <v>0</v>
      </c>
      <c r="CH362" s="181">
        <f t="shared" si="488"/>
        <v>0</v>
      </c>
      <c r="CI362" s="181">
        <f t="shared" si="488"/>
        <v>0</v>
      </c>
      <c r="CJ362" s="181">
        <f t="shared" si="488"/>
        <v>0</v>
      </c>
      <c r="CK362" s="181">
        <f t="shared" si="488"/>
        <v>0</v>
      </c>
      <c r="CL362" s="181">
        <f t="shared" si="488"/>
        <v>0</v>
      </c>
      <c r="CM362" s="181">
        <f t="shared" si="488"/>
        <v>0</v>
      </c>
      <c r="CN362" s="181">
        <f t="shared" si="488"/>
        <v>0</v>
      </c>
      <c r="CO362" s="181">
        <f t="shared" si="488"/>
        <v>0</v>
      </c>
      <c r="CP362" s="181">
        <f t="shared" si="488"/>
        <v>0</v>
      </c>
      <c r="CQ362" s="181">
        <f t="shared" si="488"/>
        <v>0</v>
      </c>
      <c r="CR362" s="181">
        <f t="shared" si="488"/>
        <v>0</v>
      </c>
      <c r="CS362" s="181">
        <f t="shared" si="488"/>
        <v>0</v>
      </c>
      <c r="CT362" s="181">
        <f t="shared" si="488"/>
        <v>0</v>
      </c>
      <c r="CU362" s="181">
        <f t="shared" si="488"/>
        <v>0</v>
      </c>
      <c r="CV362" s="181">
        <f t="shared" si="488"/>
        <v>0</v>
      </c>
      <c r="CW362" s="181">
        <f t="shared" si="488"/>
        <v>0</v>
      </c>
      <c r="CX362" s="181">
        <f t="shared" si="488"/>
        <v>0</v>
      </c>
      <c r="CY362" s="181">
        <f t="shared" si="488"/>
        <v>0</v>
      </c>
      <c r="CZ362" s="181">
        <f t="shared" si="488"/>
        <v>0</v>
      </c>
      <c r="DA362" s="181">
        <f t="shared" si="488"/>
        <v>0</v>
      </c>
      <c r="DB362" s="181">
        <f t="shared" si="488"/>
        <v>0</v>
      </c>
      <c r="DC362" s="181">
        <f t="shared" ref="DC362:DU362" si="489">DC322</f>
        <v>0</v>
      </c>
      <c r="DD362" s="181">
        <f t="shared" si="489"/>
        <v>0</v>
      </c>
      <c r="DE362" s="181">
        <f t="shared" si="489"/>
        <v>0</v>
      </c>
      <c r="DF362" s="181">
        <f t="shared" si="489"/>
        <v>0</v>
      </c>
      <c r="DG362" s="181">
        <f t="shared" si="489"/>
        <v>0</v>
      </c>
      <c r="DH362" s="181">
        <f t="shared" si="489"/>
        <v>0</v>
      </c>
      <c r="DI362" s="181">
        <f t="shared" si="489"/>
        <v>0</v>
      </c>
      <c r="DJ362" s="181">
        <f t="shared" si="489"/>
        <v>0</v>
      </c>
      <c r="DK362" s="181">
        <f t="shared" si="489"/>
        <v>0</v>
      </c>
      <c r="DL362" s="181">
        <f t="shared" si="489"/>
        <v>0</v>
      </c>
      <c r="DM362" s="181">
        <f t="shared" si="489"/>
        <v>0</v>
      </c>
      <c r="DN362" s="181">
        <f t="shared" si="489"/>
        <v>0</v>
      </c>
      <c r="DO362" s="181">
        <f t="shared" si="489"/>
        <v>0</v>
      </c>
      <c r="DP362" s="181">
        <f t="shared" si="489"/>
        <v>0</v>
      </c>
      <c r="DQ362" s="181">
        <f t="shared" si="489"/>
        <v>0</v>
      </c>
      <c r="DR362" s="181">
        <f t="shared" si="489"/>
        <v>0</v>
      </c>
      <c r="DS362" s="181">
        <f t="shared" si="489"/>
        <v>0</v>
      </c>
      <c r="DT362" s="181">
        <f t="shared" si="489"/>
        <v>0</v>
      </c>
      <c r="DU362" s="181">
        <f t="shared" si="489"/>
        <v>0</v>
      </c>
    </row>
    <row r="363" spans="1:125" s="150" customFormat="1" x14ac:dyDescent="0.3">
      <c r="A363" s="149"/>
      <c r="D363" s="151" t="s">
        <v>827</v>
      </c>
      <c r="I363" s="193"/>
      <c r="K363" s="186">
        <f ca="1">K359-K360-K361+K362</f>
        <v>0</v>
      </c>
      <c r="L363" s="186">
        <f t="shared" ref="L363:BW363" ca="1" si="490">L359-L360-L361+L362</f>
        <v>0</v>
      </c>
      <c r="M363" s="186">
        <f t="shared" ca="1" si="490"/>
        <v>0</v>
      </c>
      <c r="N363" s="186">
        <f t="shared" ca="1" si="490"/>
        <v>0</v>
      </c>
      <c r="O363" s="186">
        <f t="shared" ca="1" si="490"/>
        <v>0</v>
      </c>
      <c r="P363" s="186">
        <f t="shared" ca="1" si="490"/>
        <v>0</v>
      </c>
      <c r="Q363" s="186">
        <f t="shared" ca="1" si="490"/>
        <v>0</v>
      </c>
      <c r="R363" s="186">
        <f t="shared" ca="1" si="490"/>
        <v>0</v>
      </c>
      <c r="S363" s="186">
        <f t="shared" ca="1" si="490"/>
        <v>0</v>
      </c>
      <c r="T363" s="186">
        <f t="shared" ca="1" si="490"/>
        <v>0</v>
      </c>
      <c r="U363" s="186">
        <f t="shared" ca="1" si="490"/>
        <v>0</v>
      </c>
      <c r="V363" s="186">
        <f t="shared" ca="1" si="490"/>
        <v>0</v>
      </c>
      <c r="W363" s="186">
        <f t="shared" ca="1" si="490"/>
        <v>0</v>
      </c>
      <c r="X363" s="186">
        <f t="shared" ca="1" si="490"/>
        <v>0</v>
      </c>
      <c r="Y363" s="186">
        <f t="shared" ca="1" si="490"/>
        <v>0</v>
      </c>
      <c r="Z363" s="186">
        <f ca="1">Z359-Z360-Z361+Z362</f>
        <v>0</v>
      </c>
      <c r="AA363" s="186">
        <f t="shared" ca="1" si="490"/>
        <v>0</v>
      </c>
      <c r="AB363" s="186">
        <f ca="1">AB359-AB360-AB361+AB362</f>
        <v>0</v>
      </c>
      <c r="AC363" s="186">
        <f t="shared" ca="1" si="490"/>
        <v>0</v>
      </c>
      <c r="AD363" s="186">
        <f t="shared" ca="1" si="490"/>
        <v>0</v>
      </c>
      <c r="AE363" s="186">
        <f t="shared" ca="1" si="490"/>
        <v>0</v>
      </c>
      <c r="AF363" s="186">
        <f t="shared" ca="1" si="490"/>
        <v>0</v>
      </c>
      <c r="AG363" s="186">
        <f t="shared" ca="1" si="490"/>
        <v>0</v>
      </c>
      <c r="AH363" s="186">
        <f t="shared" ca="1" si="490"/>
        <v>0</v>
      </c>
      <c r="AI363" s="186">
        <f t="shared" ca="1" si="490"/>
        <v>0</v>
      </c>
      <c r="AJ363" s="186">
        <f t="shared" ca="1" si="490"/>
        <v>0</v>
      </c>
      <c r="AK363" s="186">
        <f t="shared" ca="1" si="490"/>
        <v>0</v>
      </c>
      <c r="AL363" s="186">
        <f t="shared" ca="1" si="490"/>
        <v>0</v>
      </c>
      <c r="AM363" s="186">
        <f t="shared" ca="1" si="490"/>
        <v>0</v>
      </c>
      <c r="AN363" s="186">
        <f t="shared" ca="1" si="490"/>
        <v>0</v>
      </c>
      <c r="AO363" s="186">
        <f t="shared" ca="1" si="490"/>
        <v>0</v>
      </c>
      <c r="AP363" s="186">
        <f t="shared" ca="1" si="490"/>
        <v>0</v>
      </c>
      <c r="AQ363" s="186">
        <f t="shared" ca="1" si="490"/>
        <v>0</v>
      </c>
      <c r="AR363" s="186">
        <f ca="1">AR359-AR360-AR361+AR362</f>
        <v>0</v>
      </c>
      <c r="AS363" s="186">
        <f t="shared" ca="1" si="490"/>
        <v>0</v>
      </c>
      <c r="AT363" s="186">
        <f t="shared" ca="1" si="490"/>
        <v>0</v>
      </c>
      <c r="AU363" s="186">
        <f t="shared" ca="1" si="490"/>
        <v>0</v>
      </c>
      <c r="AV363" s="186">
        <f t="shared" ca="1" si="490"/>
        <v>0</v>
      </c>
      <c r="AW363" s="186">
        <f t="shared" ca="1" si="490"/>
        <v>0</v>
      </c>
      <c r="AX363" s="186">
        <f t="shared" ca="1" si="490"/>
        <v>0</v>
      </c>
      <c r="AY363" s="198">
        <f t="shared" ca="1" si="490"/>
        <v>5030990.4804624496</v>
      </c>
      <c r="AZ363" s="186">
        <f t="shared" ca="1" si="490"/>
        <v>5212543.9191361191</v>
      </c>
      <c r="BA363" s="186">
        <f t="shared" ca="1" si="490"/>
        <v>5401325.6307203257</v>
      </c>
      <c r="BB363" s="186">
        <f t="shared" ca="1" si="490"/>
        <v>5587173.197067555</v>
      </c>
      <c r="BC363" s="186">
        <f t="shared" ca="1" si="490"/>
        <v>5703478.7957712486</v>
      </c>
      <c r="BD363" s="186">
        <f t="shared" ca="1" si="490"/>
        <v>5896641.6272190548</v>
      </c>
      <c r="BE363" s="186">
        <f t="shared" ca="1" si="490"/>
        <v>5974530.6623166399</v>
      </c>
      <c r="BF363" s="186">
        <f t="shared" ca="1" si="490"/>
        <v>6168296.7305598566</v>
      </c>
      <c r="BG363" s="186">
        <f t="shared" ca="1" si="490"/>
        <v>6379102.4591759089</v>
      </c>
      <c r="BH363" s="186">
        <f t="shared" ca="1" si="490"/>
        <v>6580384.5832802551</v>
      </c>
      <c r="BI363" s="186">
        <f t="shared" ca="1" si="490"/>
        <v>6685171.0399913713</v>
      </c>
      <c r="BJ363" s="186">
        <f t="shared" ca="1" si="490"/>
        <v>6891023.2754552104</v>
      </c>
      <c r="BK363" s="186">
        <f t="shared" ca="1" si="490"/>
        <v>6972140.3509977851</v>
      </c>
      <c r="BL363" s="186">
        <f t="shared" ca="1" si="490"/>
        <v>7184762.4833025252</v>
      </c>
      <c r="BM363" s="186">
        <f t="shared" ca="1" si="490"/>
        <v>7417831.7957285764</v>
      </c>
      <c r="BN363" s="186">
        <f t="shared" ca="1" si="490"/>
        <v>7634107.9189352952</v>
      </c>
      <c r="BO363" s="186">
        <f t="shared" ca="1" si="490"/>
        <v>7754930.2893425338</v>
      </c>
      <c r="BP363" s="186">
        <f t="shared" ca="1" si="490"/>
        <v>7976127.0865572877</v>
      </c>
      <c r="BQ363" s="186">
        <f t="shared" ca="1" si="490"/>
        <v>7793577.2521886015</v>
      </c>
      <c r="BR363" s="186">
        <f t="shared" ca="1" si="490"/>
        <v>8006661.1685362337</v>
      </c>
      <c r="BS363" s="186">
        <f t="shared" ca="1" si="490"/>
        <v>8258437.5865287194</v>
      </c>
      <c r="BT363" s="186">
        <f t="shared" ca="1" si="490"/>
        <v>8485640.6727176812</v>
      </c>
      <c r="BU363" s="186">
        <f t="shared" ca="1" si="490"/>
        <v>8619118.9717543423</v>
      </c>
      <c r="BV363" s="186">
        <f t="shared" ca="1" si="490"/>
        <v>8843300.1861158311</v>
      </c>
      <c r="BW363" s="186">
        <f t="shared" ca="1" si="490"/>
        <v>8652286.6238204408</v>
      </c>
      <c r="BX363" s="186">
        <f t="shared" ref="BX363:DU363" ca="1" si="491">BX359-BX360-BX361+BX362</f>
        <v>8600239.1650318075</v>
      </c>
      <c r="BY363" s="186">
        <f t="shared" ca="1" si="491"/>
        <v>8607446.7814729065</v>
      </c>
      <c r="BZ363" s="186">
        <f t="shared" ca="1" si="491"/>
        <v>8554082.1316210181</v>
      </c>
      <c r="CA363" s="186">
        <f t="shared" ca="1" si="491"/>
        <v>8407120.1851189137</v>
      </c>
      <c r="CB363" s="186">
        <f t="shared" ca="1" si="491"/>
        <v>8359314.2696380923</v>
      </c>
      <c r="CC363" s="186">
        <f t="shared" ca="1" si="491"/>
        <v>7863731.9779737741</v>
      </c>
      <c r="CD363" s="186">
        <f t="shared" ca="1" si="491"/>
        <v>7788520.3625323474</v>
      </c>
      <c r="CE363" s="186">
        <f t="shared" ca="1" si="491"/>
        <v>7798935.7889265567</v>
      </c>
      <c r="CF363" s="186">
        <f t="shared" ca="1" si="491"/>
        <v>7721820.7555273175</v>
      </c>
      <c r="CG363" s="186">
        <f t="shared" ca="1" si="491"/>
        <v>7578251.2211159468</v>
      </c>
      <c r="CH363" s="186">
        <f t="shared" ca="1" si="491"/>
        <v>7494653.4766876698</v>
      </c>
      <c r="CI363" s="186">
        <f t="shared" ca="1" si="491"/>
        <v>6945213.1881965399</v>
      </c>
      <c r="CJ363" s="186">
        <f t="shared" ca="1" si="491"/>
        <v>6862757.3241419038</v>
      </c>
      <c r="CK363" s="186">
        <f t="shared" ca="1" si="491"/>
        <v>6876831.2488726964</v>
      </c>
      <c r="CL363" s="186">
        <f t="shared" ca="1" si="491"/>
        <v>6772628.969042792</v>
      </c>
      <c r="CM363" s="186">
        <f t="shared" ca="1" si="491"/>
        <v>6620950.2530607125</v>
      </c>
      <c r="CN363" s="186">
        <f t="shared" ca="1" si="491"/>
        <v>6509231.3508854201</v>
      </c>
      <c r="CO363" s="186">
        <f t="shared" ca="1" si="491"/>
        <v>5941878.161091893</v>
      </c>
      <c r="CP363" s="186">
        <f t="shared" ca="1" si="491"/>
        <v>5810211.2028119843</v>
      </c>
      <c r="CQ363" s="186">
        <f t="shared" ca="1" si="491"/>
        <v>5802974.6060160678</v>
      </c>
      <c r="CR363" s="186">
        <f t="shared" ca="1" si="491"/>
        <v>5693445.5367473196</v>
      </c>
      <c r="CS363" s="186">
        <f t="shared" ca="1" si="491"/>
        <v>5533259.4063536953</v>
      </c>
      <c r="CT363" s="186">
        <f t="shared" ca="1" si="491"/>
        <v>5389589.0835690182</v>
      </c>
      <c r="CU363" s="186">
        <f t="shared" ca="1" si="491"/>
        <v>4782580.2731509181</v>
      </c>
      <c r="CV363" s="186">
        <f t="shared" ca="1" si="491"/>
        <v>4616858.4043774577</v>
      </c>
      <c r="CW363" s="186">
        <f t="shared" ca="1" si="491"/>
        <v>-8.4949703549454025E-9</v>
      </c>
      <c r="CX363" s="186">
        <f t="shared" ca="1" si="491"/>
        <v>-8.707344613819037E-9</v>
      </c>
      <c r="CY363" s="186">
        <f t="shared" ca="1" si="491"/>
        <v>-8.9250282291645136E-9</v>
      </c>
      <c r="CZ363" s="186">
        <f t="shared" ca="1" si="491"/>
        <v>-9.1481539348936262E-9</v>
      </c>
      <c r="DA363" s="186">
        <f t="shared" ca="1" si="491"/>
        <v>-9.376857783265967E-9</v>
      </c>
      <c r="DB363" s="186">
        <f t="shared" ca="1" si="491"/>
        <v>-9.6112792278476165E-9</v>
      </c>
      <c r="DC363" s="186">
        <f t="shared" ca="1" si="491"/>
        <v>-9.8515612085438065E-9</v>
      </c>
      <c r="DD363" s="186">
        <f t="shared" ca="1" si="491"/>
        <v>-1.0097850238757401E-8</v>
      </c>
      <c r="DE363" s="186">
        <f t="shared" ca="1" si="491"/>
        <v>-1.0350296494726337E-8</v>
      </c>
      <c r="DF363" s="186">
        <f t="shared" ca="1" si="491"/>
        <v>-1.0609053907094495E-8</v>
      </c>
      <c r="DG363" s="186">
        <f t="shared" ca="1" si="491"/>
        <v>-1.0874280254771857E-8</v>
      </c>
      <c r="DH363" s="186">
        <f t="shared" ca="1" si="491"/>
        <v>-1.1146137261141153E-8</v>
      </c>
      <c r="DI363" s="186">
        <f t="shared" ca="1" si="491"/>
        <v>-1.1424790692669682E-8</v>
      </c>
      <c r="DJ363" s="186">
        <f t="shared" ca="1" si="491"/>
        <v>-1.1710410459986425E-8</v>
      </c>
      <c r="DK363" s="186">
        <f t="shared" ca="1" si="491"/>
        <v>-1.2003170721486087E-8</v>
      </c>
      <c r="DL363" s="186">
        <f t="shared" ca="1" si="491"/>
        <v>-1.2303249989523238E-8</v>
      </c>
      <c r="DM363" s="186">
        <f t="shared" ca="1" si="491"/>
        <v>-1.2610831239261319E-8</v>
      </c>
      <c r="DN363" s="186">
        <f t="shared" ca="1" si="491"/>
        <v>-1.2926102020242852E-8</v>
      </c>
      <c r="DO363" s="186">
        <f t="shared" ca="1" si="491"/>
        <v>-1.3249254570748923E-8</v>
      </c>
      <c r="DP363" s="186">
        <f t="shared" ca="1" si="491"/>
        <v>-1.3580485935017647E-8</v>
      </c>
      <c r="DQ363" s="186">
        <f t="shared" ca="1" si="491"/>
        <v>-1.3919998083393088E-8</v>
      </c>
      <c r="DR363" s="186">
        <f t="shared" ca="1" si="491"/>
        <v>-1.4267998035477914E-8</v>
      </c>
      <c r="DS363" s="186">
        <f t="shared" ca="1" si="491"/>
        <v>-1.4624697986364862E-8</v>
      </c>
      <c r="DT363" s="186">
        <f t="shared" ca="1" si="491"/>
        <v>-1.4990315436023982E-8</v>
      </c>
      <c r="DU363" s="186">
        <f t="shared" ca="1" si="491"/>
        <v>-1.5365073321924582E-8</v>
      </c>
    </row>
    <row r="364" spans="1:125" x14ac:dyDescent="0.3">
      <c r="D364" s="144" t="s">
        <v>475</v>
      </c>
      <c r="I364" s="200">
        <f>SUMIF(233:233,TRUE,365:365)</f>
        <v>0</v>
      </c>
      <c r="K364" s="181"/>
      <c r="L364" s="181"/>
      <c r="M364" s="181"/>
      <c r="N364" s="181"/>
      <c r="O364" s="181"/>
      <c r="P364" s="181"/>
      <c r="Q364" s="181"/>
      <c r="R364" s="181"/>
      <c r="S364" s="181"/>
      <c r="T364" s="181"/>
      <c r="U364" s="181"/>
      <c r="V364" s="181"/>
      <c r="W364" s="181"/>
      <c r="X364" s="181"/>
      <c r="Y364" s="181"/>
      <c r="Z364" s="181"/>
      <c r="AA364" s="181"/>
      <c r="AB364" s="181"/>
      <c r="AC364" s="181"/>
      <c r="AD364" s="181"/>
      <c r="AE364" s="181"/>
      <c r="AF364" s="181"/>
      <c r="AG364" s="181"/>
      <c r="AH364" s="181"/>
      <c r="AI364" s="181"/>
      <c r="AJ364" s="181"/>
      <c r="AK364" s="181"/>
      <c r="AL364" s="181"/>
      <c r="AM364" s="181"/>
      <c r="AN364" s="181"/>
      <c r="AO364" s="181"/>
      <c r="AP364" s="181"/>
      <c r="AQ364" s="181"/>
      <c r="AR364" s="181"/>
      <c r="AS364" s="181"/>
      <c r="AT364" s="181"/>
      <c r="AU364" s="181"/>
      <c r="AV364" s="181"/>
      <c r="AW364" s="181"/>
      <c r="AX364" s="181"/>
      <c r="AZ364" s="181"/>
      <c r="BA364" s="181"/>
      <c r="BB364" s="181"/>
      <c r="BC364" s="181"/>
      <c r="BD364" s="181"/>
      <c r="BE364" s="181"/>
      <c r="BF364" s="181"/>
      <c r="BG364" s="181"/>
      <c r="BH364" s="181"/>
      <c r="BI364" s="181"/>
      <c r="BJ364" s="181"/>
      <c r="BK364" s="181"/>
      <c r="BL364" s="181"/>
      <c r="BM364" s="181"/>
      <c r="BN364" s="181"/>
      <c r="BO364" s="181"/>
      <c r="BP364" s="181"/>
      <c r="BQ364" s="181"/>
      <c r="BR364" s="181"/>
      <c r="BS364" s="181"/>
      <c r="BT364" s="181"/>
      <c r="BU364" s="181"/>
      <c r="BV364" s="181"/>
      <c r="BW364" s="181"/>
      <c r="BX364" s="181"/>
      <c r="BY364" s="181"/>
      <c r="BZ364" s="181"/>
      <c r="CA364" s="181"/>
      <c r="CB364" s="181"/>
      <c r="CC364" s="181"/>
      <c r="CD364" s="181"/>
      <c r="CE364" s="181"/>
      <c r="CF364" s="181"/>
      <c r="CG364" s="181"/>
      <c r="CH364" s="181"/>
      <c r="CI364" s="181"/>
      <c r="CJ364" s="181"/>
      <c r="CK364" s="181"/>
      <c r="CL364" s="181"/>
      <c r="CM364" s="181"/>
      <c r="CN364" s="181"/>
      <c r="CO364" s="181"/>
      <c r="CP364" s="181"/>
      <c r="CQ364" s="181"/>
      <c r="CR364" s="181"/>
      <c r="CS364" s="181"/>
      <c r="CT364" s="181"/>
      <c r="CU364" s="181"/>
      <c r="CV364" s="181"/>
      <c r="CW364" s="181"/>
      <c r="CX364" s="181"/>
      <c r="CY364" s="181"/>
      <c r="CZ364" s="181"/>
      <c r="DA364" s="181"/>
      <c r="DB364" s="181"/>
      <c r="DC364" s="181"/>
      <c r="DD364" s="181"/>
      <c r="DE364" s="181"/>
      <c r="DF364" s="181"/>
      <c r="DG364" s="181"/>
      <c r="DH364" s="181"/>
      <c r="DI364" s="181"/>
      <c r="DJ364" s="181"/>
      <c r="DK364" s="181"/>
      <c r="DL364" s="181"/>
      <c r="DM364" s="181"/>
      <c r="DN364" s="181"/>
      <c r="DO364" s="181"/>
      <c r="DP364" s="181"/>
      <c r="DQ364" s="181"/>
      <c r="DR364" s="181"/>
      <c r="DS364" s="181"/>
      <c r="DT364" s="181"/>
      <c r="DU364" s="181"/>
    </row>
    <row r="365" spans="1:125" x14ac:dyDescent="0.3">
      <c r="D365" s="141" t="s">
        <v>476</v>
      </c>
      <c r="I365" s="55"/>
      <c r="K365" s="181">
        <f>J368</f>
        <v>0</v>
      </c>
      <c r="L365" s="181">
        <f t="shared" ref="L365:BW365" ca="1" si="492">K368</f>
        <v>0</v>
      </c>
      <c r="M365" s="181">
        <f t="shared" ca="1" si="492"/>
        <v>0</v>
      </c>
      <c r="N365" s="181">
        <f t="shared" ca="1" si="492"/>
        <v>0</v>
      </c>
      <c r="O365" s="181">
        <f t="shared" ca="1" si="492"/>
        <v>0</v>
      </c>
      <c r="P365" s="181">
        <f t="shared" ca="1" si="492"/>
        <v>0</v>
      </c>
      <c r="Q365" s="181">
        <f t="shared" ca="1" si="492"/>
        <v>0</v>
      </c>
      <c r="R365" s="181">
        <f t="shared" ca="1" si="492"/>
        <v>0</v>
      </c>
      <c r="S365" s="181">
        <f t="shared" ca="1" si="492"/>
        <v>0</v>
      </c>
      <c r="T365" s="181">
        <f t="shared" ca="1" si="492"/>
        <v>0</v>
      </c>
      <c r="U365" s="181">
        <f t="shared" ca="1" si="492"/>
        <v>0</v>
      </c>
      <c r="V365" s="181">
        <f t="shared" ca="1" si="492"/>
        <v>0</v>
      </c>
      <c r="W365" s="181">
        <f t="shared" ca="1" si="492"/>
        <v>0</v>
      </c>
      <c r="X365" s="181">
        <f t="shared" ca="1" si="492"/>
        <v>0</v>
      </c>
      <c r="Y365" s="181">
        <f t="shared" ca="1" si="492"/>
        <v>0</v>
      </c>
      <c r="Z365" s="181">
        <f t="shared" ca="1" si="492"/>
        <v>0</v>
      </c>
      <c r="AA365" s="181">
        <f t="shared" ca="1" si="492"/>
        <v>0</v>
      </c>
      <c r="AB365" s="181">
        <f t="shared" ca="1" si="492"/>
        <v>0</v>
      </c>
      <c r="AC365" s="181">
        <f t="shared" ca="1" si="492"/>
        <v>0</v>
      </c>
      <c r="AD365" s="181">
        <f t="shared" ca="1" si="492"/>
        <v>0</v>
      </c>
      <c r="AE365" s="181">
        <f t="shared" ca="1" si="492"/>
        <v>0</v>
      </c>
      <c r="AF365" s="181">
        <f t="shared" ca="1" si="492"/>
        <v>0</v>
      </c>
      <c r="AG365" s="181">
        <f t="shared" ca="1" si="492"/>
        <v>0</v>
      </c>
      <c r="AH365" s="181">
        <f t="shared" ca="1" si="492"/>
        <v>0</v>
      </c>
      <c r="AI365" s="181">
        <f t="shared" ca="1" si="492"/>
        <v>0</v>
      </c>
      <c r="AJ365" s="181">
        <f t="shared" ca="1" si="492"/>
        <v>0</v>
      </c>
      <c r="AK365" s="181">
        <f t="shared" ca="1" si="492"/>
        <v>0</v>
      </c>
      <c r="AL365" s="181">
        <f t="shared" ca="1" si="492"/>
        <v>0</v>
      </c>
      <c r="AM365" s="181">
        <f t="shared" ca="1" si="492"/>
        <v>0</v>
      </c>
      <c r="AN365" s="181">
        <f t="shared" ca="1" si="492"/>
        <v>0</v>
      </c>
      <c r="AO365" s="181">
        <f t="shared" ca="1" si="492"/>
        <v>0</v>
      </c>
      <c r="AP365" s="181">
        <f t="shared" ca="1" si="492"/>
        <v>0</v>
      </c>
      <c r="AQ365" s="181">
        <f t="shared" ca="1" si="492"/>
        <v>0</v>
      </c>
      <c r="AR365" s="181">
        <f t="shared" ca="1" si="492"/>
        <v>0</v>
      </c>
      <c r="AS365" s="181">
        <f t="shared" ca="1" si="492"/>
        <v>0</v>
      </c>
      <c r="AT365" s="181">
        <f t="shared" ca="1" si="492"/>
        <v>0</v>
      </c>
      <c r="AU365" s="181">
        <f t="shared" ca="1" si="492"/>
        <v>0</v>
      </c>
      <c r="AV365" s="181">
        <f t="shared" ca="1" si="492"/>
        <v>0</v>
      </c>
      <c r="AW365" s="181">
        <f t="shared" ca="1" si="492"/>
        <v>0</v>
      </c>
      <c r="AX365" s="181">
        <f t="shared" ca="1" si="492"/>
        <v>0</v>
      </c>
      <c r="AY365" s="198">
        <f t="shared" ca="1" si="492"/>
        <v>0</v>
      </c>
      <c r="AZ365" s="181">
        <f t="shared" ca="1" si="492"/>
        <v>0</v>
      </c>
      <c r="BA365" s="181">
        <f t="shared" ca="1" si="492"/>
        <v>0</v>
      </c>
      <c r="BB365" s="181">
        <f t="shared" ca="1" si="492"/>
        <v>0</v>
      </c>
      <c r="BC365" s="181">
        <f t="shared" ca="1" si="492"/>
        <v>0</v>
      </c>
      <c r="BD365" s="181">
        <f t="shared" ca="1" si="492"/>
        <v>0</v>
      </c>
      <c r="BE365" s="181">
        <f t="shared" ca="1" si="492"/>
        <v>0</v>
      </c>
      <c r="BF365" s="181">
        <f t="shared" ca="1" si="492"/>
        <v>0</v>
      </c>
      <c r="BG365" s="181">
        <f t="shared" ca="1" si="492"/>
        <v>0</v>
      </c>
      <c r="BH365" s="181">
        <f t="shared" ca="1" si="492"/>
        <v>0</v>
      </c>
      <c r="BI365" s="181">
        <f t="shared" ca="1" si="492"/>
        <v>0</v>
      </c>
      <c r="BJ365" s="181">
        <f t="shared" ca="1" si="492"/>
        <v>0</v>
      </c>
      <c r="BK365" s="181">
        <f t="shared" ca="1" si="492"/>
        <v>0</v>
      </c>
      <c r="BL365" s="181">
        <f t="shared" ca="1" si="492"/>
        <v>0</v>
      </c>
      <c r="BM365" s="181">
        <f t="shared" ca="1" si="492"/>
        <v>0</v>
      </c>
      <c r="BN365" s="181">
        <f t="shared" ca="1" si="492"/>
        <v>0</v>
      </c>
      <c r="BO365" s="181">
        <f t="shared" ca="1" si="492"/>
        <v>0</v>
      </c>
      <c r="BP365" s="181">
        <f t="shared" ca="1" si="492"/>
        <v>0</v>
      </c>
      <c r="BQ365" s="181">
        <f t="shared" ca="1" si="492"/>
        <v>0</v>
      </c>
      <c r="BR365" s="181">
        <f t="shared" ca="1" si="492"/>
        <v>0</v>
      </c>
      <c r="BS365" s="181">
        <f t="shared" ca="1" si="492"/>
        <v>0</v>
      </c>
      <c r="BT365" s="181">
        <f t="shared" ca="1" si="492"/>
        <v>0</v>
      </c>
      <c r="BU365" s="181">
        <f t="shared" ca="1" si="492"/>
        <v>0</v>
      </c>
      <c r="BV365" s="181">
        <f t="shared" ca="1" si="492"/>
        <v>0</v>
      </c>
      <c r="BW365" s="181">
        <f t="shared" ca="1" si="492"/>
        <v>0</v>
      </c>
      <c r="BX365" s="181">
        <f t="shared" ref="BX365:DT365" ca="1" si="493">BW368</f>
        <v>0</v>
      </c>
      <c r="BY365" s="181">
        <f t="shared" ca="1" si="493"/>
        <v>0</v>
      </c>
      <c r="BZ365" s="181">
        <f t="shared" ca="1" si="493"/>
        <v>0</v>
      </c>
      <c r="CA365" s="181">
        <f t="shared" ca="1" si="493"/>
        <v>0</v>
      </c>
      <c r="CB365" s="181">
        <f t="shared" ca="1" si="493"/>
        <v>0</v>
      </c>
      <c r="CC365" s="181">
        <f t="shared" ca="1" si="493"/>
        <v>0</v>
      </c>
      <c r="CD365" s="181">
        <f t="shared" ca="1" si="493"/>
        <v>0</v>
      </c>
      <c r="CE365" s="181">
        <f t="shared" ca="1" si="493"/>
        <v>0</v>
      </c>
      <c r="CF365" s="181">
        <f t="shared" ca="1" si="493"/>
        <v>0</v>
      </c>
      <c r="CG365" s="181">
        <f t="shared" ca="1" si="493"/>
        <v>0</v>
      </c>
      <c r="CH365" s="181">
        <f t="shared" ca="1" si="493"/>
        <v>0</v>
      </c>
      <c r="CI365" s="181">
        <f t="shared" ca="1" si="493"/>
        <v>0</v>
      </c>
      <c r="CJ365" s="181">
        <f t="shared" ca="1" si="493"/>
        <v>0</v>
      </c>
      <c r="CK365" s="181">
        <f t="shared" ca="1" si="493"/>
        <v>0</v>
      </c>
      <c r="CL365" s="181">
        <f t="shared" ca="1" si="493"/>
        <v>0</v>
      </c>
      <c r="CM365" s="181">
        <f t="shared" ca="1" si="493"/>
        <v>0</v>
      </c>
      <c r="CN365" s="181">
        <f t="shared" ca="1" si="493"/>
        <v>0</v>
      </c>
      <c r="CO365" s="181">
        <f t="shared" ca="1" si="493"/>
        <v>0</v>
      </c>
      <c r="CP365" s="181">
        <f t="shared" ca="1" si="493"/>
        <v>0</v>
      </c>
      <c r="CQ365" s="181">
        <f t="shared" ca="1" si="493"/>
        <v>0</v>
      </c>
      <c r="CR365" s="181">
        <f t="shared" ca="1" si="493"/>
        <v>0</v>
      </c>
      <c r="CS365" s="181">
        <f t="shared" ca="1" si="493"/>
        <v>0</v>
      </c>
      <c r="CT365" s="181">
        <f t="shared" ca="1" si="493"/>
        <v>0</v>
      </c>
      <c r="CU365" s="181">
        <f t="shared" ca="1" si="493"/>
        <v>0</v>
      </c>
      <c r="CV365" s="181">
        <f t="shared" ca="1" si="493"/>
        <v>0</v>
      </c>
      <c r="CW365" s="181">
        <f t="shared" ca="1" si="493"/>
        <v>0</v>
      </c>
      <c r="CX365" s="181">
        <f t="shared" ca="1" si="493"/>
        <v>8.4949703549454025E-9</v>
      </c>
      <c r="CY365" s="181">
        <f t="shared" ca="1" si="493"/>
        <v>1.7202314968764438E-8</v>
      </c>
      <c r="CZ365" s="181">
        <f t="shared" ca="1" si="493"/>
        <v>2.6127343197928951E-8</v>
      </c>
      <c r="DA365" s="181">
        <f t="shared" ca="1" si="493"/>
        <v>3.5275497132822581E-8</v>
      </c>
      <c r="DB365" s="181">
        <f t="shared" ca="1" si="493"/>
        <v>4.4652354916088548E-8</v>
      </c>
      <c r="DC365" s="181">
        <f t="shared" ca="1" si="493"/>
        <v>5.4263634143936161E-8</v>
      </c>
      <c r="DD365" s="181">
        <f t="shared" ca="1" si="493"/>
        <v>6.4115195352479971E-8</v>
      </c>
      <c r="DE365" s="181">
        <f t="shared" ca="1" si="493"/>
        <v>7.421304559123737E-8</v>
      </c>
      <c r="DF365" s="181">
        <f t="shared" ca="1" si="493"/>
        <v>8.4563342085963704E-8</v>
      </c>
      <c r="DG365" s="181">
        <f t="shared" ca="1" si="493"/>
        <v>9.5172395993058202E-8</v>
      </c>
      <c r="DH365" s="181">
        <f t="shared" ca="1" si="493"/>
        <v>1.0604667624783006E-7</v>
      </c>
      <c r="DI365" s="181">
        <f t="shared" ca="1" si="493"/>
        <v>1.1719281350897121E-7</v>
      </c>
      <c r="DJ365" s="181">
        <f t="shared" ca="1" si="493"/>
        <v>1.2861760420164089E-7</v>
      </c>
      <c r="DK365" s="181">
        <f t="shared" ca="1" si="493"/>
        <v>1.4032801466162732E-7</v>
      </c>
      <c r="DL365" s="181">
        <f t="shared" ca="1" si="493"/>
        <v>1.523311853831134E-7</v>
      </c>
      <c r="DM365" s="181">
        <f t="shared" ca="1" si="493"/>
        <v>1.6463443537263664E-7</v>
      </c>
      <c r="DN365" s="181">
        <f t="shared" ca="1" si="493"/>
        <v>1.7724526661189796E-7</v>
      </c>
      <c r="DO365" s="181">
        <f t="shared" ca="1" si="493"/>
        <v>1.9017136863214082E-7</v>
      </c>
      <c r="DP365" s="181">
        <f t="shared" ca="1" si="493"/>
        <v>2.0342062320288974E-7</v>
      </c>
      <c r="DQ365" s="181">
        <f t="shared" ca="1" si="493"/>
        <v>2.1700110913790739E-7</v>
      </c>
      <c r="DR365" s="181">
        <f t="shared" ca="1" si="493"/>
        <v>2.3092110722130048E-7</v>
      </c>
      <c r="DS365" s="181">
        <f t="shared" ca="1" si="493"/>
        <v>2.4518910525677838E-7</v>
      </c>
      <c r="DT365" s="181">
        <f t="shared" ca="1" si="493"/>
        <v>2.5981380324314322E-7</v>
      </c>
      <c r="DU365" s="181">
        <f ca="1">DT368</f>
        <v>2.7480411867916722E-7</v>
      </c>
    </row>
    <row r="366" spans="1:125" x14ac:dyDescent="0.3">
      <c r="D366" s="141" t="s">
        <v>477</v>
      </c>
      <c r="I366" s="55"/>
      <c r="K366" s="181">
        <f ca="1">MAX(-K363,0)</f>
        <v>0</v>
      </c>
      <c r="L366" s="181">
        <f t="shared" ref="L366:BW366" ca="1" si="494">MAX(-L363,0)</f>
        <v>0</v>
      </c>
      <c r="M366" s="181">
        <f t="shared" ca="1" si="494"/>
        <v>0</v>
      </c>
      <c r="N366" s="181">
        <f t="shared" ca="1" si="494"/>
        <v>0</v>
      </c>
      <c r="O366" s="181">
        <f t="shared" ca="1" si="494"/>
        <v>0</v>
      </c>
      <c r="P366" s="181">
        <f t="shared" ca="1" si="494"/>
        <v>0</v>
      </c>
      <c r="Q366" s="181">
        <f t="shared" ca="1" si="494"/>
        <v>0</v>
      </c>
      <c r="R366" s="181">
        <f t="shared" ca="1" si="494"/>
        <v>0</v>
      </c>
      <c r="S366" s="181">
        <f t="shared" ca="1" si="494"/>
        <v>0</v>
      </c>
      <c r="T366" s="181">
        <f t="shared" ca="1" si="494"/>
        <v>0</v>
      </c>
      <c r="U366" s="181">
        <f t="shared" ca="1" si="494"/>
        <v>0</v>
      </c>
      <c r="V366" s="181">
        <f t="shared" ca="1" si="494"/>
        <v>0</v>
      </c>
      <c r="W366" s="181">
        <f t="shared" ca="1" si="494"/>
        <v>0</v>
      </c>
      <c r="X366" s="181">
        <f t="shared" ca="1" si="494"/>
        <v>0</v>
      </c>
      <c r="Y366" s="181">
        <f t="shared" ca="1" si="494"/>
        <v>0</v>
      </c>
      <c r="Z366" s="181">
        <f t="shared" ca="1" si="494"/>
        <v>0</v>
      </c>
      <c r="AA366" s="181">
        <f t="shared" ca="1" si="494"/>
        <v>0</v>
      </c>
      <c r="AB366" s="181">
        <f t="shared" ca="1" si="494"/>
        <v>0</v>
      </c>
      <c r="AC366" s="181">
        <f t="shared" ca="1" si="494"/>
        <v>0</v>
      </c>
      <c r="AD366" s="181">
        <f t="shared" ca="1" si="494"/>
        <v>0</v>
      </c>
      <c r="AE366" s="181">
        <f t="shared" ca="1" si="494"/>
        <v>0</v>
      </c>
      <c r="AF366" s="181">
        <f t="shared" ca="1" si="494"/>
        <v>0</v>
      </c>
      <c r="AG366" s="181">
        <f t="shared" ca="1" si="494"/>
        <v>0</v>
      </c>
      <c r="AH366" s="181">
        <f t="shared" ca="1" si="494"/>
        <v>0</v>
      </c>
      <c r="AI366" s="181">
        <f t="shared" ca="1" si="494"/>
        <v>0</v>
      </c>
      <c r="AJ366" s="181">
        <f t="shared" ca="1" si="494"/>
        <v>0</v>
      </c>
      <c r="AK366" s="181">
        <f t="shared" ca="1" si="494"/>
        <v>0</v>
      </c>
      <c r="AL366" s="181">
        <f t="shared" ca="1" si="494"/>
        <v>0</v>
      </c>
      <c r="AM366" s="181">
        <f t="shared" ca="1" si="494"/>
        <v>0</v>
      </c>
      <c r="AN366" s="181">
        <f t="shared" ca="1" si="494"/>
        <v>0</v>
      </c>
      <c r="AO366" s="181">
        <f t="shared" ca="1" si="494"/>
        <v>0</v>
      </c>
      <c r="AP366" s="181">
        <f t="shared" ca="1" si="494"/>
        <v>0</v>
      </c>
      <c r="AQ366" s="181">
        <f t="shared" ca="1" si="494"/>
        <v>0</v>
      </c>
      <c r="AR366" s="181">
        <f t="shared" ca="1" si="494"/>
        <v>0</v>
      </c>
      <c r="AS366" s="181">
        <f t="shared" ca="1" si="494"/>
        <v>0</v>
      </c>
      <c r="AT366" s="181">
        <f t="shared" ca="1" si="494"/>
        <v>0</v>
      </c>
      <c r="AU366" s="181">
        <f t="shared" ca="1" si="494"/>
        <v>0</v>
      </c>
      <c r="AV366" s="181">
        <f t="shared" ca="1" si="494"/>
        <v>0</v>
      </c>
      <c r="AW366" s="181">
        <f t="shared" ca="1" si="494"/>
        <v>0</v>
      </c>
      <c r="AX366" s="181">
        <f t="shared" ca="1" si="494"/>
        <v>0</v>
      </c>
      <c r="AY366" s="198">
        <f t="shared" ca="1" si="494"/>
        <v>0</v>
      </c>
      <c r="AZ366" s="181">
        <f t="shared" ca="1" si="494"/>
        <v>0</v>
      </c>
      <c r="BA366" s="181">
        <f t="shared" ca="1" si="494"/>
        <v>0</v>
      </c>
      <c r="BB366" s="181">
        <f t="shared" ca="1" si="494"/>
        <v>0</v>
      </c>
      <c r="BC366" s="181">
        <f t="shared" ca="1" si="494"/>
        <v>0</v>
      </c>
      <c r="BD366" s="181">
        <f t="shared" ca="1" si="494"/>
        <v>0</v>
      </c>
      <c r="BE366" s="181">
        <f t="shared" ca="1" si="494"/>
        <v>0</v>
      </c>
      <c r="BF366" s="181">
        <f t="shared" ca="1" si="494"/>
        <v>0</v>
      </c>
      <c r="BG366" s="181">
        <f t="shared" ca="1" si="494"/>
        <v>0</v>
      </c>
      <c r="BH366" s="181">
        <f t="shared" ca="1" si="494"/>
        <v>0</v>
      </c>
      <c r="BI366" s="181">
        <f t="shared" ca="1" si="494"/>
        <v>0</v>
      </c>
      <c r="BJ366" s="181">
        <f t="shared" ca="1" si="494"/>
        <v>0</v>
      </c>
      <c r="BK366" s="181">
        <f t="shared" ca="1" si="494"/>
        <v>0</v>
      </c>
      <c r="BL366" s="181">
        <f t="shared" ca="1" si="494"/>
        <v>0</v>
      </c>
      <c r="BM366" s="181">
        <f t="shared" ca="1" si="494"/>
        <v>0</v>
      </c>
      <c r="BN366" s="181">
        <f t="shared" ca="1" si="494"/>
        <v>0</v>
      </c>
      <c r="BO366" s="181">
        <f t="shared" ca="1" si="494"/>
        <v>0</v>
      </c>
      <c r="BP366" s="181">
        <f t="shared" ca="1" si="494"/>
        <v>0</v>
      </c>
      <c r="BQ366" s="181">
        <f t="shared" ca="1" si="494"/>
        <v>0</v>
      </c>
      <c r="BR366" s="181">
        <f t="shared" ca="1" si="494"/>
        <v>0</v>
      </c>
      <c r="BS366" s="181">
        <f t="shared" ca="1" si="494"/>
        <v>0</v>
      </c>
      <c r="BT366" s="181">
        <f t="shared" ca="1" si="494"/>
        <v>0</v>
      </c>
      <c r="BU366" s="181">
        <f t="shared" ca="1" si="494"/>
        <v>0</v>
      </c>
      <c r="BV366" s="181">
        <f t="shared" ca="1" si="494"/>
        <v>0</v>
      </c>
      <c r="BW366" s="181">
        <f t="shared" ca="1" si="494"/>
        <v>0</v>
      </c>
      <c r="BX366" s="181">
        <f t="shared" ref="BX366:DU366" ca="1" si="495">MAX(-BX363,0)</f>
        <v>0</v>
      </c>
      <c r="BY366" s="181">
        <f t="shared" ca="1" si="495"/>
        <v>0</v>
      </c>
      <c r="BZ366" s="181">
        <f t="shared" ca="1" si="495"/>
        <v>0</v>
      </c>
      <c r="CA366" s="181">
        <f t="shared" ca="1" si="495"/>
        <v>0</v>
      </c>
      <c r="CB366" s="181">
        <f t="shared" ca="1" si="495"/>
        <v>0</v>
      </c>
      <c r="CC366" s="181">
        <f t="shared" ca="1" si="495"/>
        <v>0</v>
      </c>
      <c r="CD366" s="181">
        <f t="shared" ca="1" si="495"/>
        <v>0</v>
      </c>
      <c r="CE366" s="181">
        <f t="shared" ca="1" si="495"/>
        <v>0</v>
      </c>
      <c r="CF366" s="181">
        <f t="shared" ca="1" si="495"/>
        <v>0</v>
      </c>
      <c r="CG366" s="181">
        <f t="shared" ca="1" si="495"/>
        <v>0</v>
      </c>
      <c r="CH366" s="181">
        <f t="shared" ca="1" si="495"/>
        <v>0</v>
      </c>
      <c r="CI366" s="181">
        <f t="shared" ca="1" si="495"/>
        <v>0</v>
      </c>
      <c r="CJ366" s="181">
        <f t="shared" ca="1" si="495"/>
        <v>0</v>
      </c>
      <c r="CK366" s="181">
        <f t="shared" ca="1" si="495"/>
        <v>0</v>
      </c>
      <c r="CL366" s="181">
        <f t="shared" ca="1" si="495"/>
        <v>0</v>
      </c>
      <c r="CM366" s="181">
        <f t="shared" ca="1" si="495"/>
        <v>0</v>
      </c>
      <c r="CN366" s="181">
        <f t="shared" ca="1" si="495"/>
        <v>0</v>
      </c>
      <c r="CO366" s="181">
        <f t="shared" ca="1" si="495"/>
        <v>0</v>
      </c>
      <c r="CP366" s="181">
        <f t="shared" ca="1" si="495"/>
        <v>0</v>
      </c>
      <c r="CQ366" s="181">
        <f t="shared" ca="1" si="495"/>
        <v>0</v>
      </c>
      <c r="CR366" s="181">
        <f t="shared" ca="1" si="495"/>
        <v>0</v>
      </c>
      <c r="CS366" s="181">
        <f t="shared" ca="1" si="495"/>
        <v>0</v>
      </c>
      <c r="CT366" s="181">
        <f t="shared" ca="1" si="495"/>
        <v>0</v>
      </c>
      <c r="CU366" s="181">
        <f t="shared" ca="1" si="495"/>
        <v>0</v>
      </c>
      <c r="CV366" s="181">
        <f t="shared" ca="1" si="495"/>
        <v>0</v>
      </c>
      <c r="CW366" s="181">
        <f t="shared" ca="1" si="495"/>
        <v>8.4949703549454025E-9</v>
      </c>
      <c r="CX366" s="181">
        <f t="shared" ca="1" si="495"/>
        <v>8.707344613819037E-9</v>
      </c>
      <c r="CY366" s="181">
        <f t="shared" ca="1" si="495"/>
        <v>8.9250282291645136E-9</v>
      </c>
      <c r="CZ366" s="181">
        <f t="shared" ca="1" si="495"/>
        <v>9.1481539348936262E-9</v>
      </c>
      <c r="DA366" s="181">
        <f t="shared" ca="1" si="495"/>
        <v>9.376857783265967E-9</v>
      </c>
      <c r="DB366" s="181">
        <f t="shared" ca="1" si="495"/>
        <v>9.6112792278476165E-9</v>
      </c>
      <c r="DC366" s="181">
        <f t="shared" ca="1" si="495"/>
        <v>9.8515612085438065E-9</v>
      </c>
      <c r="DD366" s="181">
        <f t="shared" ca="1" si="495"/>
        <v>1.0097850238757401E-8</v>
      </c>
      <c r="DE366" s="181">
        <f t="shared" ca="1" si="495"/>
        <v>1.0350296494726337E-8</v>
      </c>
      <c r="DF366" s="181">
        <f t="shared" ca="1" si="495"/>
        <v>1.0609053907094495E-8</v>
      </c>
      <c r="DG366" s="181">
        <f t="shared" ca="1" si="495"/>
        <v>1.0874280254771857E-8</v>
      </c>
      <c r="DH366" s="181">
        <f t="shared" ca="1" si="495"/>
        <v>1.1146137261141153E-8</v>
      </c>
      <c r="DI366" s="181">
        <f t="shared" ca="1" si="495"/>
        <v>1.1424790692669682E-8</v>
      </c>
      <c r="DJ366" s="181">
        <f t="shared" ca="1" si="495"/>
        <v>1.1710410459986425E-8</v>
      </c>
      <c r="DK366" s="181">
        <f t="shared" ca="1" si="495"/>
        <v>1.2003170721486087E-8</v>
      </c>
      <c r="DL366" s="181">
        <f t="shared" ca="1" si="495"/>
        <v>1.2303249989523238E-8</v>
      </c>
      <c r="DM366" s="181">
        <f t="shared" ca="1" si="495"/>
        <v>1.2610831239261319E-8</v>
      </c>
      <c r="DN366" s="181">
        <f t="shared" ca="1" si="495"/>
        <v>1.2926102020242852E-8</v>
      </c>
      <c r="DO366" s="181">
        <f t="shared" ca="1" si="495"/>
        <v>1.3249254570748923E-8</v>
      </c>
      <c r="DP366" s="181">
        <f t="shared" ca="1" si="495"/>
        <v>1.3580485935017647E-8</v>
      </c>
      <c r="DQ366" s="181">
        <f t="shared" ca="1" si="495"/>
        <v>1.3919998083393088E-8</v>
      </c>
      <c r="DR366" s="181">
        <f t="shared" ca="1" si="495"/>
        <v>1.4267998035477914E-8</v>
      </c>
      <c r="DS366" s="181">
        <f t="shared" ca="1" si="495"/>
        <v>1.4624697986364862E-8</v>
      </c>
      <c r="DT366" s="181">
        <f t="shared" ca="1" si="495"/>
        <v>1.4990315436023982E-8</v>
      </c>
      <c r="DU366" s="181">
        <f t="shared" ca="1" si="495"/>
        <v>1.5365073321924582E-8</v>
      </c>
    </row>
    <row r="367" spans="1:125" x14ac:dyDescent="0.3">
      <c r="D367" s="141" t="s">
        <v>337</v>
      </c>
      <c r="I367" s="55"/>
      <c r="K367" s="181">
        <f ca="1">MAX(0,MIN(K363,K365))</f>
        <v>0</v>
      </c>
      <c r="L367" s="181">
        <f t="shared" ref="L367:BW367" ca="1" si="496">MAX(0,MIN(L363,L365))</f>
        <v>0</v>
      </c>
      <c r="M367" s="181">
        <f t="shared" ca="1" si="496"/>
        <v>0</v>
      </c>
      <c r="N367" s="181">
        <f t="shared" ca="1" si="496"/>
        <v>0</v>
      </c>
      <c r="O367" s="181">
        <f t="shared" ca="1" si="496"/>
        <v>0</v>
      </c>
      <c r="P367" s="181">
        <f t="shared" ca="1" si="496"/>
        <v>0</v>
      </c>
      <c r="Q367" s="181">
        <f t="shared" ca="1" si="496"/>
        <v>0</v>
      </c>
      <c r="R367" s="181">
        <f t="shared" ca="1" si="496"/>
        <v>0</v>
      </c>
      <c r="S367" s="181">
        <f t="shared" ca="1" si="496"/>
        <v>0</v>
      </c>
      <c r="T367" s="181">
        <f t="shared" ca="1" si="496"/>
        <v>0</v>
      </c>
      <c r="U367" s="181">
        <f t="shared" ca="1" si="496"/>
        <v>0</v>
      </c>
      <c r="V367" s="181">
        <f t="shared" ca="1" si="496"/>
        <v>0</v>
      </c>
      <c r="W367" s="181">
        <f t="shared" ca="1" si="496"/>
        <v>0</v>
      </c>
      <c r="X367" s="181">
        <f t="shared" ca="1" si="496"/>
        <v>0</v>
      </c>
      <c r="Y367" s="181">
        <f t="shared" ca="1" si="496"/>
        <v>0</v>
      </c>
      <c r="Z367" s="181">
        <f t="shared" ca="1" si="496"/>
        <v>0</v>
      </c>
      <c r="AA367" s="181">
        <f t="shared" ca="1" si="496"/>
        <v>0</v>
      </c>
      <c r="AB367" s="181">
        <f t="shared" ca="1" si="496"/>
        <v>0</v>
      </c>
      <c r="AC367" s="181">
        <f t="shared" ca="1" si="496"/>
        <v>0</v>
      </c>
      <c r="AD367" s="181">
        <f t="shared" ca="1" si="496"/>
        <v>0</v>
      </c>
      <c r="AE367" s="181">
        <f t="shared" ca="1" si="496"/>
        <v>0</v>
      </c>
      <c r="AF367" s="181">
        <f t="shared" ca="1" si="496"/>
        <v>0</v>
      </c>
      <c r="AG367" s="181">
        <f t="shared" ca="1" si="496"/>
        <v>0</v>
      </c>
      <c r="AH367" s="181">
        <f t="shared" ca="1" si="496"/>
        <v>0</v>
      </c>
      <c r="AI367" s="181">
        <f t="shared" ca="1" si="496"/>
        <v>0</v>
      </c>
      <c r="AJ367" s="181">
        <f t="shared" ca="1" si="496"/>
        <v>0</v>
      </c>
      <c r="AK367" s="181">
        <f t="shared" ca="1" si="496"/>
        <v>0</v>
      </c>
      <c r="AL367" s="181">
        <f t="shared" ca="1" si="496"/>
        <v>0</v>
      </c>
      <c r="AM367" s="181">
        <f t="shared" ca="1" si="496"/>
        <v>0</v>
      </c>
      <c r="AN367" s="181">
        <f t="shared" ca="1" si="496"/>
        <v>0</v>
      </c>
      <c r="AO367" s="181">
        <f t="shared" ca="1" si="496"/>
        <v>0</v>
      </c>
      <c r="AP367" s="181">
        <f t="shared" ca="1" si="496"/>
        <v>0</v>
      </c>
      <c r="AQ367" s="181">
        <f t="shared" ca="1" si="496"/>
        <v>0</v>
      </c>
      <c r="AR367" s="181">
        <f t="shared" ca="1" si="496"/>
        <v>0</v>
      </c>
      <c r="AS367" s="181">
        <f t="shared" ca="1" si="496"/>
        <v>0</v>
      </c>
      <c r="AT367" s="181">
        <f t="shared" ca="1" si="496"/>
        <v>0</v>
      </c>
      <c r="AU367" s="181">
        <f t="shared" ca="1" si="496"/>
        <v>0</v>
      </c>
      <c r="AV367" s="181">
        <f t="shared" ca="1" si="496"/>
        <v>0</v>
      </c>
      <c r="AW367" s="181">
        <f ca="1">MAX(0,MIN(AW363,AW365))</f>
        <v>0</v>
      </c>
      <c r="AX367" s="181">
        <f t="shared" ca="1" si="496"/>
        <v>0</v>
      </c>
      <c r="AY367" s="198">
        <f t="shared" ca="1" si="496"/>
        <v>0</v>
      </c>
      <c r="AZ367" s="181">
        <f t="shared" ca="1" si="496"/>
        <v>0</v>
      </c>
      <c r="BA367" s="181">
        <f t="shared" ca="1" si="496"/>
        <v>0</v>
      </c>
      <c r="BB367" s="181">
        <f t="shared" ca="1" si="496"/>
        <v>0</v>
      </c>
      <c r="BC367" s="181">
        <f t="shared" ca="1" si="496"/>
        <v>0</v>
      </c>
      <c r="BD367" s="181">
        <f t="shared" ca="1" si="496"/>
        <v>0</v>
      </c>
      <c r="BE367" s="181">
        <f t="shared" ca="1" si="496"/>
        <v>0</v>
      </c>
      <c r="BF367" s="181">
        <f t="shared" ca="1" si="496"/>
        <v>0</v>
      </c>
      <c r="BG367" s="181">
        <f t="shared" ca="1" si="496"/>
        <v>0</v>
      </c>
      <c r="BH367" s="181">
        <f t="shared" ca="1" si="496"/>
        <v>0</v>
      </c>
      <c r="BI367" s="181">
        <f t="shared" ca="1" si="496"/>
        <v>0</v>
      </c>
      <c r="BJ367" s="181">
        <f t="shared" ca="1" si="496"/>
        <v>0</v>
      </c>
      <c r="BK367" s="181">
        <f t="shared" ca="1" si="496"/>
        <v>0</v>
      </c>
      <c r="BL367" s="181">
        <f t="shared" ca="1" si="496"/>
        <v>0</v>
      </c>
      <c r="BM367" s="181">
        <f t="shared" ca="1" si="496"/>
        <v>0</v>
      </c>
      <c r="BN367" s="181">
        <f t="shared" ca="1" si="496"/>
        <v>0</v>
      </c>
      <c r="BO367" s="181">
        <f t="shared" ca="1" si="496"/>
        <v>0</v>
      </c>
      <c r="BP367" s="181">
        <f t="shared" ca="1" si="496"/>
        <v>0</v>
      </c>
      <c r="BQ367" s="181">
        <f t="shared" ca="1" si="496"/>
        <v>0</v>
      </c>
      <c r="BR367" s="181">
        <f t="shared" ca="1" si="496"/>
        <v>0</v>
      </c>
      <c r="BS367" s="181">
        <f t="shared" ca="1" si="496"/>
        <v>0</v>
      </c>
      <c r="BT367" s="181">
        <f t="shared" ca="1" si="496"/>
        <v>0</v>
      </c>
      <c r="BU367" s="181">
        <f t="shared" ca="1" si="496"/>
        <v>0</v>
      </c>
      <c r="BV367" s="181">
        <f t="shared" ca="1" si="496"/>
        <v>0</v>
      </c>
      <c r="BW367" s="181">
        <f t="shared" ca="1" si="496"/>
        <v>0</v>
      </c>
      <c r="BX367" s="181">
        <f t="shared" ref="BX367:DU367" ca="1" si="497">MAX(0,MIN(BX363,BX365))</f>
        <v>0</v>
      </c>
      <c r="BY367" s="181">
        <f t="shared" ca="1" si="497"/>
        <v>0</v>
      </c>
      <c r="BZ367" s="181">
        <f t="shared" ca="1" si="497"/>
        <v>0</v>
      </c>
      <c r="CA367" s="181">
        <f t="shared" ca="1" si="497"/>
        <v>0</v>
      </c>
      <c r="CB367" s="181">
        <f t="shared" ca="1" si="497"/>
        <v>0</v>
      </c>
      <c r="CC367" s="181">
        <f t="shared" ca="1" si="497"/>
        <v>0</v>
      </c>
      <c r="CD367" s="181">
        <f t="shared" ca="1" si="497"/>
        <v>0</v>
      </c>
      <c r="CE367" s="181">
        <f t="shared" ca="1" si="497"/>
        <v>0</v>
      </c>
      <c r="CF367" s="181">
        <f t="shared" ca="1" si="497"/>
        <v>0</v>
      </c>
      <c r="CG367" s="181">
        <f t="shared" ca="1" si="497"/>
        <v>0</v>
      </c>
      <c r="CH367" s="181">
        <f t="shared" ca="1" si="497"/>
        <v>0</v>
      </c>
      <c r="CI367" s="181">
        <f t="shared" ca="1" si="497"/>
        <v>0</v>
      </c>
      <c r="CJ367" s="181">
        <f t="shared" ca="1" si="497"/>
        <v>0</v>
      </c>
      <c r="CK367" s="181">
        <f t="shared" ca="1" si="497"/>
        <v>0</v>
      </c>
      <c r="CL367" s="181">
        <f t="shared" ca="1" si="497"/>
        <v>0</v>
      </c>
      <c r="CM367" s="181">
        <f t="shared" ca="1" si="497"/>
        <v>0</v>
      </c>
      <c r="CN367" s="181">
        <f t="shared" ca="1" si="497"/>
        <v>0</v>
      </c>
      <c r="CO367" s="181">
        <f t="shared" ca="1" si="497"/>
        <v>0</v>
      </c>
      <c r="CP367" s="181">
        <f t="shared" ca="1" si="497"/>
        <v>0</v>
      </c>
      <c r="CQ367" s="181">
        <f t="shared" ca="1" si="497"/>
        <v>0</v>
      </c>
      <c r="CR367" s="181">
        <f t="shared" ca="1" si="497"/>
        <v>0</v>
      </c>
      <c r="CS367" s="181">
        <f t="shared" ca="1" si="497"/>
        <v>0</v>
      </c>
      <c r="CT367" s="181">
        <f t="shared" ca="1" si="497"/>
        <v>0</v>
      </c>
      <c r="CU367" s="181">
        <f t="shared" ca="1" si="497"/>
        <v>0</v>
      </c>
      <c r="CV367" s="181">
        <f t="shared" ca="1" si="497"/>
        <v>0</v>
      </c>
      <c r="CW367" s="181">
        <f t="shared" ca="1" si="497"/>
        <v>0</v>
      </c>
      <c r="CX367" s="181">
        <f t="shared" ca="1" si="497"/>
        <v>0</v>
      </c>
      <c r="CY367" s="181">
        <f t="shared" ca="1" si="497"/>
        <v>0</v>
      </c>
      <c r="CZ367" s="181">
        <f t="shared" ca="1" si="497"/>
        <v>0</v>
      </c>
      <c r="DA367" s="181">
        <f t="shared" ca="1" si="497"/>
        <v>0</v>
      </c>
      <c r="DB367" s="181">
        <f t="shared" ca="1" si="497"/>
        <v>0</v>
      </c>
      <c r="DC367" s="181">
        <f t="shared" ca="1" si="497"/>
        <v>0</v>
      </c>
      <c r="DD367" s="181">
        <f t="shared" ca="1" si="497"/>
        <v>0</v>
      </c>
      <c r="DE367" s="181">
        <f t="shared" ca="1" si="497"/>
        <v>0</v>
      </c>
      <c r="DF367" s="181">
        <f t="shared" ca="1" si="497"/>
        <v>0</v>
      </c>
      <c r="DG367" s="181">
        <f t="shared" ca="1" si="497"/>
        <v>0</v>
      </c>
      <c r="DH367" s="181">
        <f t="shared" ca="1" si="497"/>
        <v>0</v>
      </c>
      <c r="DI367" s="181">
        <f t="shared" ca="1" si="497"/>
        <v>0</v>
      </c>
      <c r="DJ367" s="181">
        <f t="shared" ca="1" si="497"/>
        <v>0</v>
      </c>
      <c r="DK367" s="181">
        <f t="shared" ca="1" si="497"/>
        <v>0</v>
      </c>
      <c r="DL367" s="181">
        <f t="shared" ca="1" si="497"/>
        <v>0</v>
      </c>
      <c r="DM367" s="181">
        <f t="shared" ca="1" si="497"/>
        <v>0</v>
      </c>
      <c r="DN367" s="181">
        <f t="shared" ca="1" si="497"/>
        <v>0</v>
      </c>
      <c r="DO367" s="181">
        <f t="shared" ca="1" si="497"/>
        <v>0</v>
      </c>
      <c r="DP367" s="181">
        <f t="shared" ca="1" si="497"/>
        <v>0</v>
      </c>
      <c r="DQ367" s="181">
        <f t="shared" ca="1" si="497"/>
        <v>0</v>
      </c>
      <c r="DR367" s="181">
        <f t="shared" ca="1" si="497"/>
        <v>0</v>
      </c>
      <c r="DS367" s="181">
        <f t="shared" ca="1" si="497"/>
        <v>0</v>
      </c>
      <c r="DT367" s="181">
        <f t="shared" ca="1" si="497"/>
        <v>0</v>
      </c>
      <c r="DU367" s="181">
        <f t="shared" ca="1" si="497"/>
        <v>0</v>
      </c>
    </row>
    <row r="368" spans="1:125" x14ac:dyDescent="0.3">
      <c r="D368" s="141" t="s">
        <v>301</v>
      </c>
      <c r="I368" s="55"/>
      <c r="K368" s="181">
        <f ca="1">K365+K366-K367</f>
        <v>0</v>
      </c>
      <c r="L368" s="181">
        <f t="shared" ref="L368:BW368" ca="1" si="498">L365+L366-L367</f>
        <v>0</v>
      </c>
      <c r="M368" s="181">
        <f t="shared" ca="1" si="498"/>
        <v>0</v>
      </c>
      <c r="N368" s="181">
        <f t="shared" ca="1" si="498"/>
        <v>0</v>
      </c>
      <c r="O368" s="181">
        <f t="shared" ca="1" si="498"/>
        <v>0</v>
      </c>
      <c r="P368" s="181">
        <f t="shared" ca="1" si="498"/>
        <v>0</v>
      </c>
      <c r="Q368" s="181">
        <f t="shared" ca="1" si="498"/>
        <v>0</v>
      </c>
      <c r="R368" s="181">
        <f t="shared" ca="1" si="498"/>
        <v>0</v>
      </c>
      <c r="S368" s="181">
        <f t="shared" ca="1" si="498"/>
        <v>0</v>
      </c>
      <c r="T368" s="181">
        <f t="shared" ca="1" si="498"/>
        <v>0</v>
      </c>
      <c r="U368" s="181">
        <f t="shared" ca="1" si="498"/>
        <v>0</v>
      </c>
      <c r="V368" s="181">
        <f t="shared" ca="1" si="498"/>
        <v>0</v>
      </c>
      <c r="W368" s="181">
        <f t="shared" ca="1" si="498"/>
        <v>0</v>
      </c>
      <c r="X368" s="181">
        <f t="shared" ca="1" si="498"/>
        <v>0</v>
      </c>
      <c r="Y368" s="181">
        <f t="shared" ca="1" si="498"/>
        <v>0</v>
      </c>
      <c r="Z368" s="181">
        <f t="shared" ca="1" si="498"/>
        <v>0</v>
      </c>
      <c r="AA368" s="181">
        <f t="shared" ca="1" si="498"/>
        <v>0</v>
      </c>
      <c r="AB368" s="181">
        <f t="shared" ca="1" si="498"/>
        <v>0</v>
      </c>
      <c r="AC368" s="181">
        <f t="shared" ca="1" si="498"/>
        <v>0</v>
      </c>
      <c r="AD368" s="181">
        <f t="shared" ca="1" si="498"/>
        <v>0</v>
      </c>
      <c r="AE368" s="181">
        <f t="shared" ca="1" si="498"/>
        <v>0</v>
      </c>
      <c r="AF368" s="181">
        <f t="shared" ca="1" si="498"/>
        <v>0</v>
      </c>
      <c r="AG368" s="181">
        <f t="shared" ca="1" si="498"/>
        <v>0</v>
      </c>
      <c r="AH368" s="181">
        <f t="shared" ca="1" si="498"/>
        <v>0</v>
      </c>
      <c r="AI368" s="181">
        <f t="shared" ca="1" si="498"/>
        <v>0</v>
      </c>
      <c r="AJ368" s="181">
        <f t="shared" ca="1" si="498"/>
        <v>0</v>
      </c>
      <c r="AK368" s="181">
        <f t="shared" ca="1" si="498"/>
        <v>0</v>
      </c>
      <c r="AL368" s="181">
        <f t="shared" ca="1" si="498"/>
        <v>0</v>
      </c>
      <c r="AM368" s="181">
        <f t="shared" ca="1" si="498"/>
        <v>0</v>
      </c>
      <c r="AN368" s="181">
        <f t="shared" ca="1" si="498"/>
        <v>0</v>
      </c>
      <c r="AO368" s="181">
        <f t="shared" ca="1" si="498"/>
        <v>0</v>
      </c>
      <c r="AP368" s="181">
        <f t="shared" ca="1" si="498"/>
        <v>0</v>
      </c>
      <c r="AQ368" s="181">
        <f t="shared" ca="1" si="498"/>
        <v>0</v>
      </c>
      <c r="AR368" s="181">
        <f t="shared" ca="1" si="498"/>
        <v>0</v>
      </c>
      <c r="AS368" s="181">
        <f t="shared" ca="1" si="498"/>
        <v>0</v>
      </c>
      <c r="AT368" s="181">
        <f t="shared" ca="1" si="498"/>
        <v>0</v>
      </c>
      <c r="AU368" s="181">
        <f t="shared" ca="1" si="498"/>
        <v>0</v>
      </c>
      <c r="AV368" s="181">
        <f t="shared" ca="1" si="498"/>
        <v>0</v>
      </c>
      <c r="AW368" s="181">
        <f t="shared" ca="1" si="498"/>
        <v>0</v>
      </c>
      <c r="AX368" s="181">
        <f t="shared" ca="1" si="498"/>
        <v>0</v>
      </c>
      <c r="AY368" s="198">
        <f t="shared" ca="1" si="498"/>
        <v>0</v>
      </c>
      <c r="AZ368" s="181">
        <f t="shared" ca="1" si="498"/>
        <v>0</v>
      </c>
      <c r="BA368" s="181">
        <f t="shared" ca="1" si="498"/>
        <v>0</v>
      </c>
      <c r="BB368" s="181">
        <f t="shared" ca="1" si="498"/>
        <v>0</v>
      </c>
      <c r="BC368" s="181">
        <f t="shared" ca="1" si="498"/>
        <v>0</v>
      </c>
      <c r="BD368" s="181">
        <f t="shared" ca="1" si="498"/>
        <v>0</v>
      </c>
      <c r="BE368" s="181">
        <f t="shared" ca="1" si="498"/>
        <v>0</v>
      </c>
      <c r="BF368" s="181">
        <f t="shared" ca="1" si="498"/>
        <v>0</v>
      </c>
      <c r="BG368" s="181">
        <f t="shared" ca="1" si="498"/>
        <v>0</v>
      </c>
      <c r="BH368" s="181">
        <f t="shared" ca="1" si="498"/>
        <v>0</v>
      </c>
      <c r="BI368" s="181">
        <f t="shared" ca="1" si="498"/>
        <v>0</v>
      </c>
      <c r="BJ368" s="181">
        <f t="shared" ca="1" si="498"/>
        <v>0</v>
      </c>
      <c r="BK368" s="181">
        <f t="shared" ca="1" si="498"/>
        <v>0</v>
      </c>
      <c r="BL368" s="181">
        <f t="shared" ca="1" si="498"/>
        <v>0</v>
      </c>
      <c r="BM368" s="181">
        <f t="shared" ca="1" si="498"/>
        <v>0</v>
      </c>
      <c r="BN368" s="181">
        <f t="shared" ca="1" si="498"/>
        <v>0</v>
      </c>
      <c r="BO368" s="181">
        <f t="shared" ca="1" si="498"/>
        <v>0</v>
      </c>
      <c r="BP368" s="181">
        <f t="shared" ca="1" si="498"/>
        <v>0</v>
      </c>
      <c r="BQ368" s="181">
        <f t="shared" ca="1" si="498"/>
        <v>0</v>
      </c>
      <c r="BR368" s="181">
        <f t="shared" ca="1" si="498"/>
        <v>0</v>
      </c>
      <c r="BS368" s="181">
        <f t="shared" ca="1" si="498"/>
        <v>0</v>
      </c>
      <c r="BT368" s="181">
        <f t="shared" ca="1" si="498"/>
        <v>0</v>
      </c>
      <c r="BU368" s="181">
        <f t="shared" ca="1" si="498"/>
        <v>0</v>
      </c>
      <c r="BV368" s="181">
        <f t="shared" ca="1" si="498"/>
        <v>0</v>
      </c>
      <c r="BW368" s="181">
        <f t="shared" ca="1" si="498"/>
        <v>0</v>
      </c>
      <c r="BX368" s="181">
        <f t="shared" ref="BX368:DU368" ca="1" si="499">BX365+BX366-BX367</f>
        <v>0</v>
      </c>
      <c r="BY368" s="181">
        <f t="shared" ca="1" si="499"/>
        <v>0</v>
      </c>
      <c r="BZ368" s="181">
        <f t="shared" ca="1" si="499"/>
        <v>0</v>
      </c>
      <c r="CA368" s="181">
        <f t="shared" ca="1" si="499"/>
        <v>0</v>
      </c>
      <c r="CB368" s="181">
        <f t="shared" ca="1" si="499"/>
        <v>0</v>
      </c>
      <c r="CC368" s="181">
        <f t="shared" ca="1" si="499"/>
        <v>0</v>
      </c>
      <c r="CD368" s="181">
        <f t="shared" ca="1" si="499"/>
        <v>0</v>
      </c>
      <c r="CE368" s="181">
        <f t="shared" ca="1" si="499"/>
        <v>0</v>
      </c>
      <c r="CF368" s="181">
        <f t="shared" ca="1" si="499"/>
        <v>0</v>
      </c>
      <c r="CG368" s="181">
        <f t="shared" ca="1" si="499"/>
        <v>0</v>
      </c>
      <c r="CH368" s="181">
        <f t="shared" ca="1" si="499"/>
        <v>0</v>
      </c>
      <c r="CI368" s="181">
        <f t="shared" ca="1" si="499"/>
        <v>0</v>
      </c>
      <c r="CJ368" s="181">
        <f t="shared" ca="1" si="499"/>
        <v>0</v>
      </c>
      <c r="CK368" s="181">
        <f t="shared" ca="1" si="499"/>
        <v>0</v>
      </c>
      <c r="CL368" s="181">
        <f t="shared" ca="1" si="499"/>
        <v>0</v>
      </c>
      <c r="CM368" s="181">
        <f t="shared" ca="1" si="499"/>
        <v>0</v>
      </c>
      <c r="CN368" s="181">
        <f t="shared" ca="1" si="499"/>
        <v>0</v>
      </c>
      <c r="CO368" s="181">
        <f t="shared" ca="1" si="499"/>
        <v>0</v>
      </c>
      <c r="CP368" s="181">
        <f t="shared" ca="1" si="499"/>
        <v>0</v>
      </c>
      <c r="CQ368" s="181">
        <f t="shared" ca="1" si="499"/>
        <v>0</v>
      </c>
      <c r="CR368" s="181">
        <f t="shared" ca="1" si="499"/>
        <v>0</v>
      </c>
      <c r="CS368" s="181">
        <f t="shared" ca="1" si="499"/>
        <v>0</v>
      </c>
      <c r="CT368" s="181">
        <f t="shared" ca="1" si="499"/>
        <v>0</v>
      </c>
      <c r="CU368" s="181">
        <f t="shared" ca="1" si="499"/>
        <v>0</v>
      </c>
      <c r="CV368" s="181">
        <f t="shared" ca="1" si="499"/>
        <v>0</v>
      </c>
      <c r="CW368" s="181">
        <f t="shared" ca="1" si="499"/>
        <v>8.4949703549454025E-9</v>
      </c>
      <c r="CX368" s="181">
        <f t="shared" ca="1" si="499"/>
        <v>1.7202314968764438E-8</v>
      </c>
      <c r="CY368" s="181">
        <f t="shared" ca="1" si="499"/>
        <v>2.6127343197928951E-8</v>
      </c>
      <c r="CZ368" s="181">
        <f t="shared" ca="1" si="499"/>
        <v>3.5275497132822581E-8</v>
      </c>
      <c r="DA368" s="181">
        <f t="shared" ca="1" si="499"/>
        <v>4.4652354916088548E-8</v>
      </c>
      <c r="DB368" s="181">
        <f t="shared" ca="1" si="499"/>
        <v>5.4263634143936161E-8</v>
      </c>
      <c r="DC368" s="181">
        <f t="shared" ca="1" si="499"/>
        <v>6.4115195352479971E-8</v>
      </c>
      <c r="DD368" s="181">
        <f t="shared" ca="1" si="499"/>
        <v>7.421304559123737E-8</v>
      </c>
      <c r="DE368" s="181">
        <f t="shared" ca="1" si="499"/>
        <v>8.4563342085963704E-8</v>
      </c>
      <c r="DF368" s="181">
        <f t="shared" ca="1" si="499"/>
        <v>9.5172395993058202E-8</v>
      </c>
      <c r="DG368" s="181">
        <f t="shared" ca="1" si="499"/>
        <v>1.0604667624783006E-7</v>
      </c>
      <c r="DH368" s="181">
        <f t="shared" ca="1" si="499"/>
        <v>1.1719281350897121E-7</v>
      </c>
      <c r="DI368" s="181">
        <f t="shared" ca="1" si="499"/>
        <v>1.2861760420164089E-7</v>
      </c>
      <c r="DJ368" s="181">
        <f t="shared" ca="1" si="499"/>
        <v>1.4032801466162732E-7</v>
      </c>
      <c r="DK368" s="181">
        <f t="shared" ca="1" si="499"/>
        <v>1.523311853831134E-7</v>
      </c>
      <c r="DL368" s="181">
        <f t="shared" ca="1" si="499"/>
        <v>1.6463443537263664E-7</v>
      </c>
      <c r="DM368" s="181">
        <f t="shared" ca="1" si="499"/>
        <v>1.7724526661189796E-7</v>
      </c>
      <c r="DN368" s="181">
        <f t="shared" ca="1" si="499"/>
        <v>1.9017136863214082E-7</v>
      </c>
      <c r="DO368" s="181">
        <f t="shared" ca="1" si="499"/>
        <v>2.0342062320288974E-7</v>
      </c>
      <c r="DP368" s="181">
        <f t="shared" ca="1" si="499"/>
        <v>2.1700110913790739E-7</v>
      </c>
      <c r="DQ368" s="181">
        <f t="shared" ca="1" si="499"/>
        <v>2.3092110722130048E-7</v>
      </c>
      <c r="DR368" s="181">
        <f t="shared" ca="1" si="499"/>
        <v>2.4518910525677838E-7</v>
      </c>
      <c r="DS368" s="181">
        <f t="shared" ca="1" si="499"/>
        <v>2.5981380324314322E-7</v>
      </c>
      <c r="DT368" s="181">
        <f t="shared" ca="1" si="499"/>
        <v>2.7480411867916722E-7</v>
      </c>
      <c r="DU368" s="181">
        <f t="shared" ca="1" si="499"/>
        <v>2.9016919200109182E-7</v>
      </c>
    </row>
    <row r="369" spans="1:125" x14ac:dyDescent="0.3">
      <c r="I369" s="55"/>
      <c r="K369" s="181"/>
      <c r="L369" s="181"/>
      <c r="M369" s="181"/>
      <c r="N369" s="181"/>
      <c r="O369" s="181"/>
      <c r="P369" s="181"/>
      <c r="Q369" s="181"/>
      <c r="R369" s="181"/>
      <c r="S369" s="181"/>
      <c r="T369" s="181"/>
      <c r="U369" s="181"/>
      <c r="V369" s="181"/>
      <c r="W369" s="181"/>
      <c r="X369" s="181"/>
      <c r="Y369" s="181"/>
      <c r="Z369" s="181"/>
      <c r="AA369" s="181"/>
      <c r="AB369" s="181"/>
      <c r="AC369" s="181"/>
      <c r="AD369" s="181"/>
      <c r="AE369" s="181"/>
      <c r="AF369" s="181"/>
      <c r="AG369" s="181"/>
      <c r="AH369" s="181"/>
      <c r="AI369" s="181"/>
      <c r="AJ369" s="181"/>
      <c r="AK369" s="181"/>
      <c r="AL369" s="181"/>
      <c r="AM369" s="181"/>
      <c r="AN369" s="181"/>
      <c r="AO369" s="181"/>
      <c r="AP369" s="181"/>
      <c r="AQ369" s="181"/>
      <c r="AR369" s="181"/>
      <c r="AS369" s="181"/>
      <c r="AT369" s="181"/>
      <c r="AU369" s="181"/>
      <c r="AV369" s="181"/>
      <c r="AW369" s="181"/>
      <c r="AX369" s="181"/>
      <c r="AZ369" s="181"/>
      <c r="BA369" s="181"/>
      <c r="BB369" s="181"/>
      <c r="BC369" s="181"/>
      <c r="BD369" s="181"/>
      <c r="BE369" s="181"/>
      <c r="BF369" s="181"/>
      <c r="BG369" s="181"/>
      <c r="BH369" s="181"/>
      <c r="BI369" s="181"/>
      <c r="BJ369" s="181"/>
      <c r="BK369" s="181"/>
      <c r="BL369" s="181"/>
      <c r="BM369" s="181"/>
      <c r="BN369" s="181"/>
      <c r="BO369" s="181"/>
      <c r="BP369" s="181"/>
      <c r="BQ369" s="181"/>
      <c r="BR369" s="181"/>
      <c r="BS369" s="181"/>
      <c r="BT369" s="181"/>
      <c r="BU369" s="181"/>
      <c r="BV369" s="181"/>
      <c r="BW369" s="181"/>
      <c r="BX369" s="181"/>
      <c r="BY369" s="181"/>
      <c r="BZ369" s="181"/>
      <c r="CA369" s="181"/>
      <c r="CB369" s="181"/>
      <c r="CC369" s="181"/>
      <c r="CD369" s="181"/>
      <c r="CE369" s="181"/>
      <c r="CF369" s="181"/>
      <c r="CG369" s="181"/>
      <c r="CH369" s="181"/>
      <c r="CI369" s="181"/>
      <c r="CJ369" s="181"/>
      <c r="CK369" s="181"/>
      <c r="CL369" s="181"/>
      <c r="CM369" s="181"/>
      <c r="CN369" s="181"/>
      <c r="CO369" s="181"/>
      <c r="CP369" s="181"/>
      <c r="CQ369" s="181"/>
      <c r="CR369" s="181"/>
      <c r="CS369" s="181"/>
      <c r="CT369" s="181"/>
      <c r="CU369" s="181"/>
      <c r="CV369" s="181"/>
      <c r="CW369" s="181"/>
      <c r="CX369" s="181"/>
      <c r="CY369" s="181"/>
      <c r="CZ369" s="181"/>
      <c r="DA369" s="181"/>
      <c r="DB369" s="181"/>
      <c r="DC369" s="181"/>
      <c r="DD369" s="181"/>
      <c r="DE369" s="181"/>
      <c r="DF369" s="181"/>
      <c r="DG369" s="181"/>
      <c r="DH369" s="181"/>
      <c r="DI369" s="181"/>
      <c r="DJ369" s="181"/>
      <c r="DK369" s="181"/>
      <c r="DL369" s="181"/>
      <c r="DM369" s="181"/>
      <c r="DN369" s="181"/>
      <c r="DO369" s="181"/>
      <c r="DP369" s="181"/>
      <c r="DQ369" s="181"/>
      <c r="DR369" s="181"/>
      <c r="DS369" s="181"/>
      <c r="DT369" s="181"/>
      <c r="DU369" s="181"/>
    </row>
    <row r="370" spans="1:125" x14ac:dyDescent="0.3">
      <c r="D370" s="141" t="s">
        <v>478</v>
      </c>
      <c r="I370" s="55"/>
      <c r="K370" s="181">
        <f ca="1">K363+K366-K367</f>
        <v>0</v>
      </c>
      <c r="L370" s="181">
        <f t="shared" ref="L370:BW370" ca="1" si="500">L363+L366-L367</f>
        <v>0</v>
      </c>
      <c r="M370" s="181">
        <f t="shared" ca="1" si="500"/>
        <v>0</v>
      </c>
      <c r="N370" s="181">
        <f t="shared" ca="1" si="500"/>
        <v>0</v>
      </c>
      <c r="O370" s="181">
        <f t="shared" ca="1" si="500"/>
        <v>0</v>
      </c>
      <c r="P370" s="181">
        <f t="shared" ca="1" si="500"/>
        <v>0</v>
      </c>
      <c r="Q370" s="181">
        <f t="shared" ca="1" si="500"/>
        <v>0</v>
      </c>
      <c r="R370" s="181">
        <f t="shared" ca="1" si="500"/>
        <v>0</v>
      </c>
      <c r="S370" s="181">
        <f t="shared" ca="1" si="500"/>
        <v>0</v>
      </c>
      <c r="T370" s="181">
        <f t="shared" ca="1" si="500"/>
        <v>0</v>
      </c>
      <c r="U370" s="181">
        <f t="shared" ca="1" si="500"/>
        <v>0</v>
      </c>
      <c r="V370" s="181">
        <f t="shared" ca="1" si="500"/>
        <v>0</v>
      </c>
      <c r="W370" s="181">
        <f t="shared" ca="1" si="500"/>
        <v>0</v>
      </c>
      <c r="X370" s="181">
        <f t="shared" ca="1" si="500"/>
        <v>0</v>
      </c>
      <c r="Y370" s="181">
        <f t="shared" ca="1" si="500"/>
        <v>0</v>
      </c>
      <c r="Z370" s="181">
        <f t="shared" ca="1" si="500"/>
        <v>0</v>
      </c>
      <c r="AA370" s="181">
        <f t="shared" ca="1" si="500"/>
        <v>0</v>
      </c>
      <c r="AB370" s="181">
        <f t="shared" ca="1" si="500"/>
        <v>0</v>
      </c>
      <c r="AC370" s="181">
        <f t="shared" ca="1" si="500"/>
        <v>0</v>
      </c>
      <c r="AD370" s="181">
        <f t="shared" ca="1" si="500"/>
        <v>0</v>
      </c>
      <c r="AE370" s="181">
        <f t="shared" ca="1" si="500"/>
        <v>0</v>
      </c>
      <c r="AF370" s="181">
        <f t="shared" ca="1" si="500"/>
        <v>0</v>
      </c>
      <c r="AG370" s="181">
        <f t="shared" ca="1" si="500"/>
        <v>0</v>
      </c>
      <c r="AH370" s="181">
        <f t="shared" ca="1" si="500"/>
        <v>0</v>
      </c>
      <c r="AI370" s="181">
        <f t="shared" ca="1" si="500"/>
        <v>0</v>
      </c>
      <c r="AJ370" s="181">
        <f t="shared" ca="1" si="500"/>
        <v>0</v>
      </c>
      <c r="AK370" s="181">
        <f t="shared" ca="1" si="500"/>
        <v>0</v>
      </c>
      <c r="AL370" s="181">
        <f t="shared" ca="1" si="500"/>
        <v>0</v>
      </c>
      <c r="AM370" s="181">
        <f t="shared" ca="1" si="500"/>
        <v>0</v>
      </c>
      <c r="AN370" s="181">
        <f t="shared" ca="1" si="500"/>
        <v>0</v>
      </c>
      <c r="AO370" s="181">
        <f t="shared" ca="1" si="500"/>
        <v>0</v>
      </c>
      <c r="AP370" s="181">
        <f t="shared" ca="1" si="500"/>
        <v>0</v>
      </c>
      <c r="AQ370" s="181">
        <f t="shared" ca="1" si="500"/>
        <v>0</v>
      </c>
      <c r="AR370" s="181">
        <f t="shared" ca="1" si="500"/>
        <v>0</v>
      </c>
      <c r="AS370" s="181">
        <f t="shared" ca="1" si="500"/>
        <v>0</v>
      </c>
      <c r="AT370" s="181">
        <f t="shared" ca="1" si="500"/>
        <v>0</v>
      </c>
      <c r="AU370" s="181">
        <f t="shared" ca="1" si="500"/>
        <v>0</v>
      </c>
      <c r="AV370" s="181">
        <f t="shared" ca="1" si="500"/>
        <v>0</v>
      </c>
      <c r="AW370" s="181">
        <f t="shared" ca="1" si="500"/>
        <v>0</v>
      </c>
      <c r="AX370" s="181">
        <f t="shared" ca="1" si="500"/>
        <v>0</v>
      </c>
      <c r="AY370" s="198">
        <f t="shared" ca="1" si="500"/>
        <v>5030990.4804624496</v>
      </c>
      <c r="AZ370" s="181">
        <f t="shared" ca="1" si="500"/>
        <v>5212543.9191361191</v>
      </c>
      <c r="BA370" s="181">
        <f t="shared" ca="1" si="500"/>
        <v>5401325.6307203257</v>
      </c>
      <c r="BB370" s="181">
        <f t="shared" ca="1" si="500"/>
        <v>5587173.197067555</v>
      </c>
      <c r="BC370" s="181">
        <f t="shared" ca="1" si="500"/>
        <v>5703478.7957712486</v>
      </c>
      <c r="BD370" s="181">
        <f t="shared" ca="1" si="500"/>
        <v>5896641.6272190548</v>
      </c>
      <c r="BE370" s="181">
        <f t="shared" ca="1" si="500"/>
        <v>5974530.6623166399</v>
      </c>
      <c r="BF370" s="181">
        <f t="shared" ca="1" si="500"/>
        <v>6168296.7305598566</v>
      </c>
      <c r="BG370" s="181">
        <f t="shared" ca="1" si="500"/>
        <v>6379102.4591759089</v>
      </c>
      <c r="BH370" s="181">
        <f t="shared" ca="1" si="500"/>
        <v>6580384.5832802551</v>
      </c>
      <c r="BI370" s="181">
        <f t="shared" ca="1" si="500"/>
        <v>6685171.0399913713</v>
      </c>
      <c r="BJ370" s="181">
        <f t="shared" ca="1" si="500"/>
        <v>6891023.2754552104</v>
      </c>
      <c r="BK370" s="181">
        <f t="shared" ca="1" si="500"/>
        <v>6972140.3509977851</v>
      </c>
      <c r="BL370" s="181">
        <f t="shared" ca="1" si="500"/>
        <v>7184762.4833025252</v>
      </c>
      <c r="BM370" s="181">
        <f t="shared" ca="1" si="500"/>
        <v>7417831.7957285764</v>
      </c>
      <c r="BN370" s="181">
        <f t="shared" ca="1" si="500"/>
        <v>7634107.9189352952</v>
      </c>
      <c r="BO370" s="181">
        <f t="shared" ca="1" si="500"/>
        <v>7754930.2893425338</v>
      </c>
      <c r="BP370" s="181">
        <f t="shared" ca="1" si="500"/>
        <v>7976127.0865572877</v>
      </c>
      <c r="BQ370" s="181">
        <f t="shared" ca="1" si="500"/>
        <v>7793577.2521886015</v>
      </c>
      <c r="BR370" s="181">
        <f t="shared" ca="1" si="500"/>
        <v>8006661.1685362337</v>
      </c>
      <c r="BS370" s="181">
        <f t="shared" ca="1" si="500"/>
        <v>8258437.5865287194</v>
      </c>
      <c r="BT370" s="181">
        <f t="shared" ca="1" si="500"/>
        <v>8485640.6727176812</v>
      </c>
      <c r="BU370" s="181">
        <f t="shared" ca="1" si="500"/>
        <v>8619118.9717543423</v>
      </c>
      <c r="BV370" s="181">
        <f t="shared" ca="1" si="500"/>
        <v>8843300.1861158311</v>
      </c>
      <c r="BW370" s="181">
        <f t="shared" ca="1" si="500"/>
        <v>8652286.6238204408</v>
      </c>
      <c r="BX370" s="181">
        <f t="shared" ref="BX370:DU370" ca="1" si="501">BX363+BX366-BX367</f>
        <v>8600239.1650318075</v>
      </c>
      <c r="BY370" s="181">
        <f t="shared" ca="1" si="501"/>
        <v>8607446.7814729065</v>
      </c>
      <c r="BZ370" s="181">
        <f t="shared" ca="1" si="501"/>
        <v>8554082.1316210181</v>
      </c>
      <c r="CA370" s="181">
        <f t="shared" ca="1" si="501"/>
        <v>8407120.1851189137</v>
      </c>
      <c r="CB370" s="181">
        <f t="shared" ca="1" si="501"/>
        <v>8359314.2696380923</v>
      </c>
      <c r="CC370" s="181">
        <f t="shared" ca="1" si="501"/>
        <v>7863731.9779737741</v>
      </c>
      <c r="CD370" s="181">
        <f t="shared" ca="1" si="501"/>
        <v>7788520.3625323474</v>
      </c>
      <c r="CE370" s="181">
        <f t="shared" ca="1" si="501"/>
        <v>7798935.7889265567</v>
      </c>
      <c r="CF370" s="181">
        <f t="shared" ca="1" si="501"/>
        <v>7721820.7555273175</v>
      </c>
      <c r="CG370" s="181">
        <f t="shared" ca="1" si="501"/>
        <v>7578251.2211159468</v>
      </c>
      <c r="CH370" s="181">
        <f t="shared" ca="1" si="501"/>
        <v>7494653.4766876698</v>
      </c>
      <c r="CI370" s="181">
        <f t="shared" ca="1" si="501"/>
        <v>6945213.1881965399</v>
      </c>
      <c r="CJ370" s="181">
        <f t="shared" ca="1" si="501"/>
        <v>6862757.3241419038</v>
      </c>
      <c r="CK370" s="181">
        <f t="shared" ca="1" si="501"/>
        <v>6876831.2488726964</v>
      </c>
      <c r="CL370" s="181">
        <f t="shared" ca="1" si="501"/>
        <v>6772628.969042792</v>
      </c>
      <c r="CM370" s="181">
        <f t="shared" ca="1" si="501"/>
        <v>6620950.2530607125</v>
      </c>
      <c r="CN370" s="181">
        <f t="shared" ca="1" si="501"/>
        <v>6509231.3508854201</v>
      </c>
      <c r="CO370" s="181">
        <f t="shared" ca="1" si="501"/>
        <v>5941878.161091893</v>
      </c>
      <c r="CP370" s="181">
        <f t="shared" ca="1" si="501"/>
        <v>5810211.2028119843</v>
      </c>
      <c r="CQ370" s="181">
        <f t="shared" ca="1" si="501"/>
        <v>5802974.6060160678</v>
      </c>
      <c r="CR370" s="181">
        <f t="shared" ca="1" si="501"/>
        <v>5693445.5367473196</v>
      </c>
      <c r="CS370" s="181">
        <f t="shared" ca="1" si="501"/>
        <v>5533259.4063536953</v>
      </c>
      <c r="CT370" s="181">
        <f t="shared" ca="1" si="501"/>
        <v>5389589.0835690182</v>
      </c>
      <c r="CU370" s="181">
        <f t="shared" ca="1" si="501"/>
        <v>4782580.2731509181</v>
      </c>
      <c r="CV370" s="181">
        <f t="shared" ca="1" si="501"/>
        <v>4616858.4043774577</v>
      </c>
      <c r="CW370" s="181">
        <f t="shared" ca="1" si="501"/>
        <v>0</v>
      </c>
      <c r="CX370" s="181">
        <f t="shared" ca="1" si="501"/>
        <v>0</v>
      </c>
      <c r="CY370" s="181">
        <f t="shared" ca="1" si="501"/>
        <v>0</v>
      </c>
      <c r="CZ370" s="181">
        <f t="shared" ca="1" si="501"/>
        <v>0</v>
      </c>
      <c r="DA370" s="181">
        <f t="shared" ca="1" si="501"/>
        <v>0</v>
      </c>
      <c r="DB370" s="181">
        <f t="shared" ca="1" si="501"/>
        <v>0</v>
      </c>
      <c r="DC370" s="181">
        <f t="shared" ca="1" si="501"/>
        <v>0</v>
      </c>
      <c r="DD370" s="181">
        <f t="shared" ca="1" si="501"/>
        <v>0</v>
      </c>
      <c r="DE370" s="181">
        <f t="shared" ca="1" si="501"/>
        <v>0</v>
      </c>
      <c r="DF370" s="181">
        <f t="shared" ca="1" si="501"/>
        <v>0</v>
      </c>
      <c r="DG370" s="181">
        <f t="shared" ca="1" si="501"/>
        <v>0</v>
      </c>
      <c r="DH370" s="181">
        <f t="shared" ca="1" si="501"/>
        <v>0</v>
      </c>
      <c r="DI370" s="181">
        <f t="shared" ca="1" si="501"/>
        <v>0</v>
      </c>
      <c r="DJ370" s="181">
        <f t="shared" ca="1" si="501"/>
        <v>0</v>
      </c>
      <c r="DK370" s="181">
        <f t="shared" ca="1" si="501"/>
        <v>0</v>
      </c>
      <c r="DL370" s="181">
        <f t="shared" ca="1" si="501"/>
        <v>0</v>
      </c>
      <c r="DM370" s="181">
        <f t="shared" ca="1" si="501"/>
        <v>0</v>
      </c>
      <c r="DN370" s="181">
        <f t="shared" ca="1" si="501"/>
        <v>0</v>
      </c>
      <c r="DO370" s="181">
        <f t="shared" ca="1" si="501"/>
        <v>0</v>
      </c>
      <c r="DP370" s="181">
        <f t="shared" ca="1" si="501"/>
        <v>0</v>
      </c>
      <c r="DQ370" s="181">
        <f t="shared" ca="1" si="501"/>
        <v>0</v>
      </c>
      <c r="DR370" s="181">
        <f t="shared" ca="1" si="501"/>
        <v>0</v>
      </c>
      <c r="DS370" s="181">
        <f t="shared" ca="1" si="501"/>
        <v>0</v>
      </c>
      <c r="DT370" s="181">
        <f t="shared" ca="1" si="501"/>
        <v>0</v>
      </c>
      <c r="DU370" s="181">
        <f t="shared" ca="1" si="501"/>
        <v>0</v>
      </c>
    </row>
    <row r="371" spans="1:125" x14ac:dyDescent="0.3">
      <c r="D371" s="141" t="s">
        <v>479</v>
      </c>
      <c r="E371" s="127" t="s">
        <v>339</v>
      </c>
      <c r="F371" s="175">
        <f>'Tax Assumptions'!C3</f>
        <v>0.2</v>
      </c>
      <c r="I371" s="55"/>
      <c r="K371" s="181">
        <f t="shared" ref="K371:BV371" ca="1" si="502">K370*$F$371</f>
        <v>0</v>
      </c>
      <c r="L371" s="181">
        <f t="shared" ca="1" si="502"/>
        <v>0</v>
      </c>
      <c r="M371" s="181">
        <f t="shared" ca="1" si="502"/>
        <v>0</v>
      </c>
      <c r="N371" s="181">
        <f t="shared" ca="1" si="502"/>
        <v>0</v>
      </c>
      <c r="O371" s="181">
        <f t="shared" ca="1" si="502"/>
        <v>0</v>
      </c>
      <c r="P371" s="181">
        <f t="shared" ca="1" si="502"/>
        <v>0</v>
      </c>
      <c r="Q371" s="181">
        <f t="shared" ca="1" si="502"/>
        <v>0</v>
      </c>
      <c r="R371" s="181">
        <f t="shared" ca="1" si="502"/>
        <v>0</v>
      </c>
      <c r="S371" s="181">
        <f t="shared" ca="1" si="502"/>
        <v>0</v>
      </c>
      <c r="T371" s="181">
        <f t="shared" ca="1" si="502"/>
        <v>0</v>
      </c>
      <c r="U371" s="181">
        <f t="shared" ca="1" si="502"/>
        <v>0</v>
      </c>
      <c r="V371" s="181">
        <f t="shared" ca="1" si="502"/>
        <v>0</v>
      </c>
      <c r="W371" s="181">
        <f t="shared" ca="1" si="502"/>
        <v>0</v>
      </c>
      <c r="X371" s="181">
        <f t="shared" ca="1" si="502"/>
        <v>0</v>
      </c>
      <c r="Y371" s="181">
        <f t="shared" ca="1" si="502"/>
        <v>0</v>
      </c>
      <c r="Z371" s="181">
        <f t="shared" ca="1" si="502"/>
        <v>0</v>
      </c>
      <c r="AA371" s="181">
        <f t="shared" ca="1" si="502"/>
        <v>0</v>
      </c>
      <c r="AB371" s="181">
        <f t="shared" ca="1" si="502"/>
        <v>0</v>
      </c>
      <c r="AC371" s="181">
        <f t="shared" ca="1" si="502"/>
        <v>0</v>
      </c>
      <c r="AD371" s="181">
        <f t="shared" ca="1" si="502"/>
        <v>0</v>
      </c>
      <c r="AE371" s="181">
        <f t="shared" ca="1" si="502"/>
        <v>0</v>
      </c>
      <c r="AF371" s="181">
        <f t="shared" ca="1" si="502"/>
        <v>0</v>
      </c>
      <c r="AG371" s="181">
        <f t="shared" ca="1" si="502"/>
        <v>0</v>
      </c>
      <c r="AH371" s="181">
        <f t="shared" ca="1" si="502"/>
        <v>0</v>
      </c>
      <c r="AI371" s="181">
        <f t="shared" ca="1" si="502"/>
        <v>0</v>
      </c>
      <c r="AJ371" s="181">
        <f t="shared" ca="1" si="502"/>
        <v>0</v>
      </c>
      <c r="AK371" s="181">
        <f t="shared" ca="1" si="502"/>
        <v>0</v>
      </c>
      <c r="AL371" s="181">
        <f t="shared" ca="1" si="502"/>
        <v>0</v>
      </c>
      <c r="AM371" s="181">
        <f t="shared" ca="1" si="502"/>
        <v>0</v>
      </c>
      <c r="AN371" s="181">
        <f t="shared" ca="1" si="502"/>
        <v>0</v>
      </c>
      <c r="AO371" s="181">
        <f t="shared" ca="1" si="502"/>
        <v>0</v>
      </c>
      <c r="AP371" s="181">
        <f t="shared" ca="1" si="502"/>
        <v>0</v>
      </c>
      <c r="AQ371" s="181">
        <f t="shared" ca="1" si="502"/>
        <v>0</v>
      </c>
      <c r="AR371" s="181">
        <f t="shared" ca="1" si="502"/>
        <v>0</v>
      </c>
      <c r="AS371" s="181">
        <f t="shared" ca="1" si="502"/>
        <v>0</v>
      </c>
      <c r="AT371" s="181">
        <f t="shared" ca="1" si="502"/>
        <v>0</v>
      </c>
      <c r="AU371" s="181">
        <f t="shared" ca="1" si="502"/>
        <v>0</v>
      </c>
      <c r="AV371" s="181">
        <f t="shared" ca="1" si="502"/>
        <v>0</v>
      </c>
      <c r="AW371" s="181">
        <f t="shared" ca="1" si="502"/>
        <v>0</v>
      </c>
      <c r="AX371" s="181">
        <f t="shared" ca="1" si="502"/>
        <v>0</v>
      </c>
      <c r="AY371" s="198">
        <f t="shared" ca="1" si="502"/>
        <v>1006198.09609249</v>
      </c>
      <c r="AZ371" s="181">
        <f t="shared" ca="1" si="502"/>
        <v>1042508.7838272238</v>
      </c>
      <c r="BA371" s="181">
        <f t="shared" ca="1" si="502"/>
        <v>1080265.1261440653</v>
      </c>
      <c r="BB371" s="181">
        <f t="shared" ca="1" si="502"/>
        <v>1117434.6394135111</v>
      </c>
      <c r="BC371" s="181">
        <f t="shared" ca="1" si="502"/>
        <v>1140695.7591542497</v>
      </c>
      <c r="BD371" s="181">
        <f t="shared" ca="1" si="502"/>
        <v>1179328.325443811</v>
      </c>
      <c r="BE371" s="181">
        <f t="shared" ca="1" si="502"/>
        <v>1194906.1324633281</v>
      </c>
      <c r="BF371" s="181">
        <f t="shared" ca="1" si="502"/>
        <v>1233659.3461119714</v>
      </c>
      <c r="BG371" s="181">
        <f t="shared" ca="1" si="502"/>
        <v>1275820.4918351818</v>
      </c>
      <c r="BH371" s="181">
        <f t="shared" ca="1" si="502"/>
        <v>1316076.9166560511</v>
      </c>
      <c r="BI371" s="181">
        <f t="shared" ca="1" si="502"/>
        <v>1337034.2079982744</v>
      </c>
      <c r="BJ371" s="181">
        <f t="shared" ca="1" si="502"/>
        <v>1378204.6550910422</v>
      </c>
      <c r="BK371" s="181">
        <f t="shared" ca="1" si="502"/>
        <v>1394428.0701995571</v>
      </c>
      <c r="BL371" s="181">
        <f t="shared" ca="1" si="502"/>
        <v>1436952.4966605052</v>
      </c>
      <c r="BM371" s="181">
        <f t="shared" ca="1" si="502"/>
        <v>1483566.3591457154</v>
      </c>
      <c r="BN371" s="181">
        <f t="shared" ca="1" si="502"/>
        <v>1526821.5837870592</v>
      </c>
      <c r="BO371" s="181">
        <f t="shared" ca="1" si="502"/>
        <v>1550986.0578685068</v>
      </c>
      <c r="BP371" s="181">
        <f t="shared" ca="1" si="502"/>
        <v>1595225.4173114577</v>
      </c>
      <c r="BQ371" s="181">
        <f t="shared" ca="1" si="502"/>
        <v>1558715.4504377204</v>
      </c>
      <c r="BR371" s="181">
        <f t="shared" ca="1" si="502"/>
        <v>1601332.2337072468</v>
      </c>
      <c r="BS371" s="181">
        <f t="shared" ca="1" si="502"/>
        <v>1651687.5173057439</v>
      </c>
      <c r="BT371" s="181">
        <f t="shared" ca="1" si="502"/>
        <v>1697128.1345435362</v>
      </c>
      <c r="BU371" s="181">
        <f t="shared" ca="1" si="502"/>
        <v>1723823.7943508686</v>
      </c>
      <c r="BV371" s="181">
        <f t="shared" ca="1" si="502"/>
        <v>1768660.0372231663</v>
      </c>
      <c r="BW371" s="181">
        <f ca="1">BW370*$F$371</f>
        <v>1730457.3247640883</v>
      </c>
      <c r="BX371" s="181">
        <f t="shared" ref="BX371:DU371" ca="1" si="503">BX370*$F$371</f>
        <v>1720047.8330063615</v>
      </c>
      <c r="BY371" s="181">
        <f t="shared" ca="1" si="503"/>
        <v>1721489.3562945814</v>
      </c>
      <c r="BZ371" s="181">
        <f t="shared" ca="1" si="503"/>
        <v>1710816.4263242036</v>
      </c>
      <c r="CA371" s="181">
        <f t="shared" ca="1" si="503"/>
        <v>1681424.0370237827</v>
      </c>
      <c r="CB371" s="181">
        <f t="shared" ca="1" si="503"/>
        <v>1671862.8539276186</v>
      </c>
      <c r="CC371" s="181">
        <f t="shared" ca="1" si="503"/>
        <v>1572746.395594755</v>
      </c>
      <c r="CD371" s="181">
        <f t="shared" ca="1" si="503"/>
        <v>1557704.0725064697</v>
      </c>
      <c r="CE371" s="181">
        <f t="shared" ca="1" si="503"/>
        <v>1559787.1577853113</v>
      </c>
      <c r="CF371" s="181">
        <f t="shared" ca="1" si="503"/>
        <v>1544364.1511054635</v>
      </c>
      <c r="CG371" s="181">
        <f t="shared" ca="1" si="503"/>
        <v>1515650.2442231895</v>
      </c>
      <c r="CH371" s="181">
        <f t="shared" ca="1" si="503"/>
        <v>1498930.695337534</v>
      </c>
      <c r="CI371" s="181">
        <f t="shared" ca="1" si="503"/>
        <v>1389042.6376393081</v>
      </c>
      <c r="CJ371" s="181">
        <f t="shared" ca="1" si="503"/>
        <v>1372551.4648283808</v>
      </c>
      <c r="CK371" s="181">
        <f t="shared" ca="1" si="503"/>
        <v>1375366.2497745394</v>
      </c>
      <c r="CL371" s="181">
        <f t="shared" ca="1" si="503"/>
        <v>1354525.7938085585</v>
      </c>
      <c r="CM371" s="181">
        <f t="shared" ca="1" si="503"/>
        <v>1324190.0506121425</v>
      </c>
      <c r="CN371" s="181">
        <f t="shared" ca="1" si="503"/>
        <v>1301846.270177084</v>
      </c>
      <c r="CO371" s="181">
        <f t="shared" ca="1" si="503"/>
        <v>1188375.6322183786</v>
      </c>
      <c r="CP371" s="181">
        <f t="shared" ca="1" si="503"/>
        <v>1162042.2405623968</v>
      </c>
      <c r="CQ371" s="181">
        <f t="shared" ca="1" si="503"/>
        <v>1160594.9212032135</v>
      </c>
      <c r="CR371" s="181">
        <f t="shared" ca="1" si="503"/>
        <v>1138689.107349464</v>
      </c>
      <c r="CS371" s="181">
        <f t="shared" ca="1" si="503"/>
        <v>1106651.881270739</v>
      </c>
      <c r="CT371" s="181">
        <f t="shared" ca="1" si="503"/>
        <v>1077917.8167138037</v>
      </c>
      <c r="CU371" s="181">
        <f t="shared" ca="1" si="503"/>
        <v>956516.05463018361</v>
      </c>
      <c r="CV371" s="181">
        <f t="shared" ca="1" si="503"/>
        <v>923371.68087549158</v>
      </c>
      <c r="CW371" s="181">
        <f t="shared" ca="1" si="503"/>
        <v>0</v>
      </c>
      <c r="CX371" s="181">
        <f t="shared" ca="1" si="503"/>
        <v>0</v>
      </c>
      <c r="CY371" s="181">
        <f t="shared" ca="1" si="503"/>
        <v>0</v>
      </c>
      <c r="CZ371" s="181">
        <f t="shared" ca="1" si="503"/>
        <v>0</v>
      </c>
      <c r="DA371" s="181">
        <f t="shared" ca="1" si="503"/>
        <v>0</v>
      </c>
      <c r="DB371" s="181">
        <f t="shared" ca="1" si="503"/>
        <v>0</v>
      </c>
      <c r="DC371" s="181">
        <f t="shared" ca="1" si="503"/>
        <v>0</v>
      </c>
      <c r="DD371" s="181">
        <f t="shared" ca="1" si="503"/>
        <v>0</v>
      </c>
      <c r="DE371" s="181">
        <f t="shared" ca="1" si="503"/>
        <v>0</v>
      </c>
      <c r="DF371" s="181">
        <f t="shared" ca="1" si="503"/>
        <v>0</v>
      </c>
      <c r="DG371" s="181">
        <f t="shared" ca="1" si="503"/>
        <v>0</v>
      </c>
      <c r="DH371" s="181">
        <f t="shared" ca="1" si="503"/>
        <v>0</v>
      </c>
      <c r="DI371" s="181">
        <f t="shared" ca="1" si="503"/>
        <v>0</v>
      </c>
      <c r="DJ371" s="181">
        <f t="shared" ca="1" si="503"/>
        <v>0</v>
      </c>
      <c r="DK371" s="181">
        <f t="shared" ca="1" si="503"/>
        <v>0</v>
      </c>
      <c r="DL371" s="181">
        <f t="shared" ca="1" si="503"/>
        <v>0</v>
      </c>
      <c r="DM371" s="181">
        <f t="shared" ca="1" si="503"/>
        <v>0</v>
      </c>
      <c r="DN371" s="181">
        <f t="shared" ca="1" si="503"/>
        <v>0</v>
      </c>
      <c r="DO371" s="181">
        <f t="shared" ca="1" si="503"/>
        <v>0</v>
      </c>
      <c r="DP371" s="181">
        <f t="shared" ca="1" si="503"/>
        <v>0</v>
      </c>
      <c r="DQ371" s="181">
        <f t="shared" ca="1" si="503"/>
        <v>0</v>
      </c>
      <c r="DR371" s="181">
        <f t="shared" ca="1" si="503"/>
        <v>0</v>
      </c>
      <c r="DS371" s="181">
        <f t="shared" ca="1" si="503"/>
        <v>0</v>
      </c>
      <c r="DT371" s="181">
        <f t="shared" ca="1" si="503"/>
        <v>0</v>
      </c>
      <c r="DU371" s="181">
        <f t="shared" ca="1" si="503"/>
        <v>0</v>
      </c>
    </row>
    <row r="372" spans="1:125" x14ac:dyDescent="0.3">
      <c r="D372" s="141" t="s">
        <v>480</v>
      </c>
      <c r="F372" s="62"/>
      <c r="I372" s="55"/>
      <c r="K372" s="181">
        <f t="shared" ref="K372:AP372" ca="1" si="504">K246+K247</f>
        <v>0</v>
      </c>
      <c r="L372" s="181">
        <f t="shared" ca="1" si="504"/>
        <v>0</v>
      </c>
      <c r="M372" s="181">
        <f t="shared" ca="1" si="504"/>
        <v>0</v>
      </c>
      <c r="N372" s="181">
        <f t="shared" ca="1" si="504"/>
        <v>0</v>
      </c>
      <c r="O372" s="181">
        <f t="shared" ca="1" si="504"/>
        <v>0</v>
      </c>
      <c r="P372" s="181">
        <f t="shared" ca="1" si="504"/>
        <v>0</v>
      </c>
      <c r="Q372" s="181">
        <f t="shared" ca="1" si="504"/>
        <v>0</v>
      </c>
      <c r="R372" s="181">
        <f t="shared" ca="1" si="504"/>
        <v>0</v>
      </c>
      <c r="S372" s="181">
        <f t="shared" ca="1" si="504"/>
        <v>0</v>
      </c>
      <c r="T372" s="181">
        <f t="shared" ca="1" si="504"/>
        <v>0</v>
      </c>
      <c r="U372" s="181">
        <f t="shared" ca="1" si="504"/>
        <v>0</v>
      </c>
      <c r="V372" s="181">
        <f t="shared" ca="1" si="504"/>
        <v>0</v>
      </c>
      <c r="W372" s="181">
        <f t="shared" ca="1" si="504"/>
        <v>0</v>
      </c>
      <c r="X372" s="181">
        <f t="shared" ca="1" si="504"/>
        <v>0</v>
      </c>
      <c r="Y372" s="181">
        <f t="shared" ca="1" si="504"/>
        <v>0</v>
      </c>
      <c r="Z372" s="181">
        <f t="shared" ca="1" si="504"/>
        <v>0</v>
      </c>
      <c r="AA372" s="181">
        <f t="shared" ca="1" si="504"/>
        <v>0</v>
      </c>
      <c r="AB372" s="181">
        <f t="shared" ca="1" si="504"/>
        <v>0</v>
      </c>
      <c r="AC372" s="181">
        <f t="shared" ca="1" si="504"/>
        <v>0</v>
      </c>
      <c r="AD372" s="181">
        <f t="shared" ca="1" si="504"/>
        <v>0</v>
      </c>
      <c r="AE372" s="181">
        <f t="shared" ca="1" si="504"/>
        <v>0</v>
      </c>
      <c r="AF372" s="181">
        <f t="shared" ca="1" si="504"/>
        <v>0</v>
      </c>
      <c r="AG372" s="181">
        <f t="shared" ca="1" si="504"/>
        <v>0</v>
      </c>
      <c r="AH372" s="181">
        <f t="shared" ca="1" si="504"/>
        <v>0</v>
      </c>
      <c r="AI372" s="181">
        <f t="shared" ca="1" si="504"/>
        <v>0</v>
      </c>
      <c r="AJ372" s="181">
        <f t="shared" ca="1" si="504"/>
        <v>0</v>
      </c>
      <c r="AK372" s="181">
        <f t="shared" ca="1" si="504"/>
        <v>0</v>
      </c>
      <c r="AL372" s="181">
        <f t="shared" ca="1" si="504"/>
        <v>0</v>
      </c>
      <c r="AM372" s="181">
        <f t="shared" ca="1" si="504"/>
        <v>0</v>
      </c>
      <c r="AN372" s="181">
        <f t="shared" ca="1" si="504"/>
        <v>0</v>
      </c>
      <c r="AO372" s="181">
        <f t="shared" ca="1" si="504"/>
        <v>0</v>
      </c>
      <c r="AP372" s="181">
        <f t="shared" ca="1" si="504"/>
        <v>0</v>
      </c>
      <c r="AQ372" s="181">
        <f t="shared" ref="AQ372:BV372" ca="1" si="505">AQ246+AQ247</f>
        <v>0</v>
      </c>
      <c r="AR372" s="181">
        <f t="shared" ca="1" si="505"/>
        <v>0</v>
      </c>
      <c r="AS372" s="181">
        <f t="shared" ca="1" si="505"/>
        <v>0</v>
      </c>
      <c r="AT372" s="181">
        <f t="shared" ca="1" si="505"/>
        <v>0</v>
      </c>
      <c r="AU372" s="181">
        <f t="shared" ca="1" si="505"/>
        <v>0</v>
      </c>
      <c r="AV372" s="181">
        <f t="shared" ca="1" si="505"/>
        <v>0</v>
      </c>
      <c r="AW372" s="181">
        <f t="shared" ca="1" si="505"/>
        <v>0</v>
      </c>
      <c r="AX372" s="181">
        <f t="shared" ca="1" si="505"/>
        <v>0</v>
      </c>
      <c r="AY372" s="198">
        <f t="shared" ca="1" si="505"/>
        <v>0</v>
      </c>
      <c r="AZ372" s="181">
        <f t="shared" ca="1" si="505"/>
        <v>0</v>
      </c>
      <c r="BA372" s="181">
        <f t="shared" ca="1" si="505"/>
        <v>0</v>
      </c>
      <c r="BB372" s="181">
        <f t="shared" ca="1" si="505"/>
        <v>0</v>
      </c>
      <c r="BC372" s="181">
        <f t="shared" ca="1" si="505"/>
        <v>0</v>
      </c>
      <c r="BD372" s="181">
        <f t="shared" ca="1" si="505"/>
        <v>0</v>
      </c>
      <c r="BE372" s="181">
        <f t="shared" ca="1" si="505"/>
        <v>0</v>
      </c>
      <c r="BF372" s="181">
        <f t="shared" ca="1" si="505"/>
        <v>0</v>
      </c>
      <c r="BG372" s="181">
        <f t="shared" ca="1" si="505"/>
        <v>0</v>
      </c>
      <c r="BH372" s="181">
        <f t="shared" ca="1" si="505"/>
        <v>0</v>
      </c>
      <c r="BI372" s="181">
        <f t="shared" ca="1" si="505"/>
        <v>0</v>
      </c>
      <c r="BJ372" s="181">
        <f t="shared" ca="1" si="505"/>
        <v>0</v>
      </c>
      <c r="BK372" s="181">
        <f t="shared" ca="1" si="505"/>
        <v>0</v>
      </c>
      <c r="BL372" s="181">
        <f t="shared" ca="1" si="505"/>
        <v>0</v>
      </c>
      <c r="BM372" s="181">
        <f t="shared" ca="1" si="505"/>
        <v>0</v>
      </c>
      <c r="BN372" s="181">
        <f t="shared" ca="1" si="505"/>
        <v>0</v>
      </c>
      <c r="BO372" s="181">
        <f t="shared" ca="1" si="505"/>
        <v>0</v>
      </c>
      <c r="BP372" s="181">
        <f t="shared" ca="1" si="505"/>
        <v>0</v>
      </c>
      <c r="BQ372" s="181">
        <f t="shared" ca="1" si="505"/>
        <v>0</v>
      </c>
      <c r="BR372" s="181">
        <f t="shared" ca="1" si="505"/>
        <v>0</v>
      </c>
      <c r="BS372" s="181">
        <f t="shared" ca="1" si="505"/>
        <v>0</v>
      </c>
      <c r="BT372" s="181">
        <f t="shared" ca="1" si="505"/>
        <v>0</v>
      </c>
      <c r="BU372" s="181">
        <f t="shared" ca="1" si="505"/>
        <v>0</v>
      </c>
      <c r="BV372" s="181">
        <f t="shared" ca="1" si="505"/>
        <v>0</v>
      </c>
      <c r="BW372" s="181">
        <f t="shared" ref="BW372:DB372" ca="1" si="506">BW246+BW247</f>
        <v>0</v>
      </c>
      <c r="BX372" s="181">
        <f t="shared" ca="1" si="506"/>
        <v>0</v>
      </c>
      <c r="BY372" s="181">
        <f t="shared" ca="1" si="506"/>
        <v>0</v>
      </c>
      <c r="BZ372" s="181">
        <f t="shared" ca="1" si="506"/>
        <v>0</v>
      </c>
      <c r="CA372" s="181">
        <f t="shared" ca="1" si="506"/>
        <v>0</v>
      </c>
      <c r="CB372" s="181">
        <f t="shared" ca="1" si="506"/>
        <v>0</v>
      </c>
      <c r="CC372" s="181">
        <f t="shared" ca="1" si="506"/>
        <v>0</v>
      </c>
      <c r="CD372" s="181">
        <f t="shared" ca="1" si="506"/>
        <v>0</v>
      </c>
      <c r="CE372" s="181">
        <f t="shared" ca="1" si="506"/>
        <v>0</v>
      </c>
      <c r="CF372" s="181">
        <f t="shared" ca="1" si="506"/>
        <v>0</v>
      </c>
      <c r="CG372" s="181">
        <f t="shared" ca="1" si="506"/>
        <v>0</v>
      </c>
      <c r="CH372" s="181">
        <f t="shared" ca="1" si="506"/>
        <v>0</v>
      </c>
      <c r="CI372" s="181">
        <f t="shared" ca="1" si="506"/>
        <v>0</v>
      </c>
      <c r="CJ372" s="181">
        <f t="shared" ca="1" si="506"/>
        <v>0</v>
      </c>
      <c r="CK372" s="181">
        <f t="shared" ca="1" si="506"/>
        <v>0</v>
      </c>
      <c r="CL372" s="181">
        <f t="shared" ca="1" si="506"/>
        <v>0</v>
      </c>
      <c r="CM372" s="181">
        <f t="shared" ca="1" si="506"/>
        <v>0</v>
      </c>
      <c r="CN372" s="181">
        <f t="shared" ca="1" si="506"/>
        <v>0</v>
      </c>
      <c r="CO372" s="181">
        <f t="shared" ca="1" si="506"/>
        <v>0</v>
      </c>
      <c r="CP372" s="181">
        <f t="shared" ca="1" si="506"/>
        <v>0</v>
      </c>
      <c r="CQ372" s="181">
        <f t="shared" ca="1" si="506"/>
        <v>0</v>
      </c>
      <c r="CR372" s="181">
        <f t="shared" ca="1" si="506"/>
        <v>0</v>
      </c>
      <c r="CS372" s="181">
        <f t="shared" ca="1" si="506"/>
        <v>0</v>
      </c>
      <c r="CT372" s="181">
        <f t="shared" ca="1" si="506"/>
        <v>0</v>
      </c>
      <c r="CU372" s="181">
        <f t="shared" ca="1" si="506"/>
        <v>0</v>
      </c>
      <c r="CV372" s="181">
        <f t="shared" ca="1" si="506"/>
        <v>0</v>
      </c>
      <c r="CW372" s="181">
        <f t="shared" ca="1" si="506"/>
        <v>0</v>
      </c>
      <c r="CX372" s="181">
        <f t="shared" ca="1" si="506"/>
        <v>0</v>
      </c>
      <c r="CY372" s="181">
        <f t="shared" ca="1" si="506"/>
        <v>0</v>
      </c>
      <c r="CZ372" s="181">
        <f t="shared" ca="1" si="506"/>
        <v>0</v>
      </c>
      <c r="DA372" s="181">
        <f t="shared" ca="1" si="506"/>
        <v>0</v>
      </c>
      <c r="DB372" s="181">
        <f t="shared" ca="1" si="506"/>
        <v>0</v>
      </c>
      <c r="DC372" s="181">
        <f t="shared" ref="DC372:DU372" ca="1" si="507">DC246+DC247</f>
        <v>0</v>
      </c>
      <c r="DD372" s="181">
        <f t="shared" ca="1" si="507"/>
        <v>0</v>
      </c>
      <c r="DE372" s="181">
        <f t="shared" ca="1" si="507"/>
        <v>0</v>
      </c>
      <c r="DF372" s="181">
        <f t="shared" ca="1" si="507"/>
        <v>0</v>
      </c>
      <c r="DG372" s="181">
        <f t="shared" ca="1" si="507"/>
        <v>0</v>
      </c>
      <c r="DH372" s="181">
        <f t="shared" ca="1" si="507"/>
        <v>0</v>
      </c>
      <c r="DI372" s="181">
        <f t="shared" ca="1" si="507"/>
        <v>0</v>
      </c>
      <c r="DJ372" s="181">
        <f t="shared" ca="1" si="507"/>
        <v>0</v>
      </c>
      <c r="DK372" s="181">
        <f t="shared" ca="1" si="507"/>
        <v>0</v>
      </c>
      <c r="DL372" s="181">
        <f t="shared" ca="1" si="507"/>
        <v>0</v>
      </c>
      <c r="DM372" s="181">
        <f t="shared" ca="1" si="507"/>
        <v>0</v>
      </c>
      <c r="DN372" s="181">
        <f t="shared" ca="1" si="507"/>
        <v>0</v>
      </c>
      <c r="DO372" s="181">
        <f t="shared" ca="1" si="507"/>
        <v>0</v>
      </c>
      <c r="DP372" s="181">
        <f t="shared" ca="1" si="507"/>
        <v>0</v>
      </c>
      <c r="DQ372" s="181">
        <f t="shared" ca="1" si="507"/>
        <v>0</v>
      </c>
      <c r="DR372" s="181">
        <f t="shared" ca="1" si="507"/>
        <v>0</v>
      </c>
      <c r="DS372" s="181">
        <f t="shared" ca="1" si="507"/>
        <v>0</v>
      </c>
      <c r="DT372" s="181">
        <f t="shared" ca="1" si="507"/>
        <v>0</v>
      </c>
      <c r="DU372" s="181">
        <f t="shared" ca="1" si="507"/>
        <v>0</v>
      </c>
    </row>
    <row r="373" spans="1:125" x14ac:dyDescent="0.3">
      <c r="D373" s="141" t="s">
        <v>481</v>
      </c>
      <c r="I373" s="55"/>
      <c r="K373" s="181">
        <f ca="1">K363-K371-K372</f>
        <v>0</v>
      </c>
      <c r="L373" s="181">
        <f t="shared" ref="L373:BW373" ca="1" si="508">L363-L371-L372</f>
        <v>0</v>
      </c>
      <c r="M373" s="181">
        <f t="shared" ca="1" si="508"/>
        <v>0</v>
      </c>
      <c r="N373" s="181">
        <f t="shared" ca="1" si="508"/>
        <v>0</v>
      </c>
      <c r="O373" s="181">
        <f t="shared" ca="1" si="508"/>
        <v>0</v>
      </c>
      <c r="P373" s="181">
        <f t="shared" ca="1" si="508"/>
        <v>0</v>
      </c>
      <c r="Q373" s="181">
        <f t="shared" ca="1" si="508"/>
        <v>0</v>
      </c>
      <c r="R373" s="181">
        <f t="shared" ca="1" si="508"/>
        <v>0</v>
      </c>
      <c r="S373" s="181">
        <f t="shared" ca="1" si="508"/>
        <v>0</v>
      </c>
      <c r="T373" s="181">
        <f t="shared" ca="1" si="508"/>
        <v>0</v>
      </c>
      <c r="U373" s="181">
        <f t="shared" ca="1" si="508"/>
        <v>0</v>
      </c>
      <c r="V373" s="181">
        <f t="shared" ca="1" si="508"/>
        <v>0</v>
      </c>
      <c r="W373" s="181">
        <f t="shared" ca="1" si="508"/>
        <v>0</v>
      </c>
      <c r="X373" s="181">
        <f t="shared" ca="1" si="508"/>
        <v>0</v>
      </c>
      <c r="Y373" s="181">
        <f t="shared" ca="1" si="508"/>
        <v>0</v>
      </c>
      <c r="Z373" s="181">
        <f t="shared" ca="1" si="508"/>
        <v>0</v>
      </c>
      <c r="AA373" s="181">
        <f t="shared" ca="1" si="508"/>
        <v>0</v>
      </c>
      <c r="AB373" s="181">
        <f t="shared" ca="1" si="508"/>
        <v>0</v>
      </c>
      <c r="AC373" s="181">
        <f t="shared" ca="1" si="508"/>
        <v>0</v>
      </c>
      <c r="AD373" s="181">
        <f t="shared" ca="1" si="508"/>
        <v>0</v>
      </c>
      <c r="AE373" s="181">
        <f t="shared" ca="1" si="508"/>
        <v>0</v>
      </c>
      <c r="AF373" s="181">
        <f t="shared" ca="1" si="508"/>
        <v>0</v>
      </c>
      <c r="AG373" s="181">
        <f t="shared" ca="1" si="508"/>
        <v>0</v>
      </c>
      <c r="AH373" s="181">
        <f t="shared" ca="1" si="508"/>
        <v>0</v>
      </c>
      <c r="AI373" s="181">
        <f t="shared" ca="1" si="508"/>
        <v>0</v>
      </c>
      <c r="AJ373" s="181">
        <f t="shared" ca="1" si="508"/>
        <v>0</v>
      </c>
      <c r="AK373" s="181">
        <f t="shared" ca="1" si="508"/>
        <v>0</v>
      </c>
      <c r="AL373" s="181">
        <f t="shared" ca="1" si="508"/>
        <v>0</v>
      </c>
      <c r="AM373" s="181">
        <f t="shared" ca="1" si="508"/>
        <v>0</v>
      </c>
      <c r="AN373" s="181">
        <f t="shared" ca="1" si="508"/>
        <v>0</v>
      </c>
      <c r="AO373" s="181">
        <f t="shared" ca="1" si="508"/>
        <v>0</v>
      </c>
      <c r="AP373" s="181">
        <f t="shared" ca="1" si="508"/>
        <v>0</v>
      </c>
      <c r="AQ373" s="181">
        <f t="shared" ca="1" si="508"/>
        <v>0</v>
      </c>
      <c r="AR373" s="181">
        <f t="shared" ca="1" si="508"/>
        <v>0</v>
      </c>
      <c r="AS373" s="181">
        <f t="shared" ca="1" si="508"/>
        <v>0</v>
      </c>
      <c r="AT373" s="181">
        <f t="shared" ca="1" si="508"/>
        <v>0</v>
      </c>
      <c r="AU373" s="181">
        <f t="shared" ca="1" si="508"/>
        <v>0</v>
      </c>
      <c r="AV373" s="181">
        <f t="shared" ca="1" si="508"/>
        <v>0</v>
      </c>
      <c r="AW373" s="181">
        <f t="shared" ca="1" si="508"/>
        <v>0</v>
      </c>
      <c r="AX373" s="181">
        <f t="shared" ca="1" si="508"/>
        <v>0</v>
      </c>
      <c r="AY373" s="198">
        <f t="shared" ca="1" si="508"/>
        <v>4024792.3843699596</v>
      </c>
      <c r="AZ373" s="181">
        <f t="shared" ca="1" si="508"/>
        <v>4170035.1353088953</v>
      </c>
      <c r="BA373" s="181">
        <f t="shared" ca="1" si="508"/>
        <v>4321060.5045762602</v>
      </c>
      <c r="BB373" s="181">
        <f t="shared" ca="1" si="508"/>
        <v>4469738.5576540437</v>
      </c>
      <c r="BC373" s="181">
        <f t="shared" ca="1" si="508"/>
        <v>4562783.0366169987</v>
      </c>
      <c r="BD373" s="181">
        <f t="shared" ca="1" si="508"/>
        <v>4717313.3017752441</v>
      </c>
      <c r="BE373" s="181">
        <f t="shared" ca="1" si="508"/>
        <v>4779624.5298533123</v>
      </c>
      <c r="BF373" s="181">
        <f t="shared" ca="1" si="508"/>
        <v>4934637.3844478857</v>
      </c>
      <c r="BG373" s="181">
        <f t="shared" ca="1" si="508"/>
        <v>5103281.9673407273</v>
      </c>
      <c r="BH373" s="181">
        <f t="shared" ca="1" si="508"/>
        <v>5264307.6666242043</v>
      </c>
      <c r="BI373" s="181">
        <f t="shared" ca="1" si="508"/>
        <v>5348136.8319930974</v>
      </c>
      <c r="BJ373" s="181">
        <f t="shared" ca="1" si="508"/>
        <v>5512818.6203641687</v>
      </c>
      <c r="BK373" s="181">
        <f t="shared" ca="1" si="508"/>
        <v>5577712.2807982285</v>
      </c>
      <c r="BL373" s="181">
        <f t="shared" ca="1" si="508"/>
        <v>5747809.9866420198</v>
      </c>
      <c r="BM373" s="181">
        <f t="shared" ca="1" si="508"/>
        <v>5934265.4365828615</v>
      </c>
      <c r="BN373" s="181">
        <f t="shared" ca="1" si="508"/>
        <v>6107286.3351482358</v>
      </c>
      <c r="BO373" s="181">
        <f t="shared" ca="1" si="508"/>
        <v>6203944.231474027</v>
      </c>
      <c r="BP373" s="181">
        <f t="shared" ca="1" si="508"/>
        <v>6380901.6692458298</v>
      </c>
      <c r="BQ373" s="181">
        <f t="shared" ca="1" si="508"/>
        <v>6234861.8017508816</v>
      </c>
      <c r="BR373" s="181">
        <f t="shared" ca="1" si="508"/>
        <v>6405328.9348289873</v>
      </c>
      <c r="BS373" s="181">
        <f t="shared" ca="1" si="508"/>
        <v>6606750.0692229755</v>
      </c>
      <c r="BT373" s="181">
        <f t="shared" ca="1" si="508"/>
        <v>6788512.5381741449</v>
      </c>
      <c r="BU373" s="181">
        <f t="shared" ca="1" si="508"/>
        <v>6895295.1774034742</v>
      </c>
      <c r="BV373" s="181">
        <f t="shared" ca="1" si="508"/>
        <v>7074640.1488926653</v>
      </c>
      <c r="BW373" s="181">
        <f t="shared" ca="1" si="508"/>
        <v>6921829.299056353</v>
      </c>
      <c r="BX373" s="181">
        <f t="shared" ref="BX373:DU373" ca="1" si="509">BX363-BX371-BX372</f>
        <v>6880191.332025446</v>
      </c>
      <c r="BY373" s="181">
        <f t="shared" ca="1" si="509"/>
        <v>6885957.4251783248</v>
      </c>
      <c r="BZ373" s="181">
        <f t="shared" ca="1" si="509"/>
        <v>6843265.7052968144</v>
      </c>
      <c r="CA373" s="181">
        <f t="shared" ca="1" si="509"/>
        <v>6725696.1480951309</v>
      </c>
      <c r="CB373" s="181">
        <f t="shared" ca="1" si="509"/>
        <v>6687451.4157104734</v>
      </c>
      <c r="CC373" s="181">
        <f t="shared" ca="1" si="509"/>
        <v>6290985.5823790189</v>
      </c>
      <c r="CD373" s="181">
        <f t="shared" ca="1" si="509"/>
        <v>6230816.2900258778</v>
      </c>
      <c r="CE373" s="181">
        <f t="shared" ca="1" si="509"/>
        <v>6239148.6311412454</v>
      </c>
      <c r="CF373" s="181">
        <f t="shared" ca="1" si="509"/>
        <v>6177456.604421854</v>
      </c>
      <c r="CG373" s="181">
        <f t="shared" ca="1" si="509"/>
        <v>6062600.9768927572</v>
      </c>
      <c r="CH373" s="181">
        <f t="shared" ca="1" si="509"/>
        <v>5995722.7813501358</v>
      </c>
      <c r="CI373" s="181">
        <f t="shared" ca="1" si="509"/>
        <v>5556170.5505572315</v>
      </c>
      <c r="CJ373" s="181">
        <f t="shared" ca="1" si="509"/>
        <v>5490205.8593135234</v>
      </c>
      <c r="CK373" s="181">
        <f t="shared" ca="1" si="509"/>
        <v>5501464.9990981575</v>
      </c>
      <c r="CL373" s="181">
        <f t="shared" ca="1" si="509"/>
        <v>5418103.175234234</v>
      </c>
      <c r="CM373" s="181">
        <f t="shared" ca="1" si="509"/>
        <v>5296760.2024485702</v>
      </c>
      <c r="CN373" s="181">
        <f t="shared" ca="1" si="509"/>
        <v>5207385.0807083361</v>
      </c>
      <c r="CO373" s="181">
        <f t="shared" ca="1" si="509"/>
        <v>4753502.5288735144</v>
      </c>
      <c r="CP373" s="181">
        <f t="shared" ca="1" si="509"/>
        <v>4648168.9622495873</v>
      </c>
      <c r="CQ373" s="181">
        <f t="shared" ca="1" si="509"/>
        <v>4642379.684812854</v>
      </c>
      <c r="CR373" s="181">
        <f t="shared" ca="1" si="509"/>
        <v>4554756.4293978559</v>
      </c>
      <c r="CS373" s="181">
        <f t="shared" ca="1" si="509"/>
        <v>4426607.5250829561</v>
      </c>
      <c r="CT373" s="181">
        <f t="shared" ca="1" si="509"/>
        <v>4311671.2668552147</v>
      </c>
      <c r="CU373" s="181">
        <f t="shared" ca="1" si="509"/>
        <v>3826064.2185207345</v>
      </c>
      <c r="CV373" s="181">
        <f t="shared" ca="1" si="509"/>
        <v>3693486.7235019663</v>
      </c>
      <c r="CW373" s="181">
        <f t="shared" ca="1" si="509"/>
        <v>-8.4949703549454025E-9</v>
      </c>
      <c r="CX373" s="181">
        <f t="shared" ca="1" si="509"/>
        <v>-8.707344613819037E-9</v>
      </c>
      <c r="CY373" s="181">
        <f t="shared" ca="1" si="509"/>
        <v>-8.9250282291645136E-9</v>
      </c>
      <c r="CZ373" s="181">
        <f t="shared" ca="1" si="509"/>
        <v>-9.1481539348936262E-9</v>
      </c>
      <c r="DA373" s="181">
        <f t="shared" ca="1" si="509"/>
        <v>-9.376857783265967E-9</v>
      </c>
      <c r="DB373" s="181">
        <f t="shared" ca="1" si="509"/>
        <v>-9.6112792278476165E-9</v>
      </c>
      <c r="DC373" s="181">
        <f t="shared" ca="1" si="509"/>
        <v>-9.8515612085438065E-9</v>
      </c>
      <c r="DD373" s="181">
        <f t="shared" ca="1" si="509"/>
        <v>-1.0097850238757401E-8</v>
      </c>
      <c r="DE373" s="181">
        <f t="shared" ca="1" si="509"/>
        <v>-1.0350296494726337E-8</v>
      </c>
      <c r="DF373" s="181">
        <f t="shared" ca="1" si="509"/>
        <v>-1.0609053907094495E-8</v>
      </c>
      <c r="DG373" s="181">
        <f t="shared" ca="1" si="509"/>
        <v>-1.0874280254771857E-8</v>
      </c>
      <c r="DH373" s="181">
        <f t="shared" ca="1" si="509"/>
        <v>-1.1146137261141153E-8</v>
      </c>
      <c r="DI373" s="181">
        <f t="shared" ca="1" si="509"/>
        <v>-1.1424790692669682E-8</v>
      </c>
      <c r="DJ373" s="181">
        <f t="shared" ca="1" si="509"/>
        <v>-1.1710410459986425E-8</v>
      </c>
      <c r="DK373" s="181">
        <f t="shared" ca="1" si="509"/>
        <v>-1.2003170721486087E-8</v>
      </c>
      <c r="DL373" s="181">
        <f t="shared" ca="1" si="509"/>
        <v>-1.2303249989523238E-8</v>
      </c>
      <c r="DM373" s="181">
        <f t="shared" ca="1" si="509"/>
        <v>-1.2610831239261319E-8</v>
      </c>
      <c r="DN373" s="181">
        <f t="shared" ca="1" si="509"/>
        <v>-1.2926102020242852E-8</v>
      </c>
      <c r="DO373" s="181">
        <f t="shared" ca="1" si="509"/>
        <v>-1.3249254570748923E-8</v>
      </c>
      <c r="DP373" s="181">
        <f t="shared" ca="1" si="509"/>
        <v>-1.3580485935017647E-8</v>
      </c>
      <c r="DQ373" s="181">
        <f t="shared" ca="1" si="509"/>
        <v>-1.3919998083393088E-8</v>
      </c>
      <c r="DR373" s="181">
        <f t="shared" ca="1" si="509"/>
        <v>-1.4267998035477914E-8</v>
      </c>
      <c r="DS373" s="181">
        <f t="shared" ca="1" si="509"/>
        <v>-1.4624697986364862E-8</v>
      </c>
      <c r="DT373" s="181">
        <f t="shared" ca="1" si="509"/>
        <v>-1.4990315436023982E-8</v>
      </c>
      <c r="DU373" s="181">
        <f t="shared" ca="1" si="509"/>
        <v>-1.5365073321924582E-8</v>
      </c>
    </row>
    <row r="374" spans="1:125" x14ac:dyDescent="0.3">
      <c r="I374" s="55"/>
    </row>
    <row r="375" spans="1:125" s="128" customFormat="1" x14ac:dyDescent="0.3">
      <c r="A375" s="133" t="s">
        <v>482</v>
      </c>
      <c r="AY375" s="198"/>
    </row>
    <row r="376" spans="1:125" x14ac:dyDescent="0.3">
      <c r="K376" s="61"/>
      <c r="L376" s="61"/>
      <c r="M376" s="61"/>
      <c r="N376" s="61"/>
      <c r="O376" s="61"/>
      <c r="P376" s="61"/>
      <c r="Q376" s="61"/>
      <c r="R376" s="61"/>
      <c r="S376" s="61"/>
      <c r="T376" s="61"/>
      <c r="U376" s="61"/>
      <c r="V376" s="61"/>
      <c r="W376" s="61"/>
      <c r="X376" s="61"/>
      <c r="Y376" s="61"/>
      <c r="Z376" s="61"/>
      <c r="AA376" s="61"/>
      <c r="AB376" s="61"/>
      <c r="AC376" s="61"/>
      <c r="AD376" s="61"/>
      <c r="AE376" s="61"/>
      <c r="AF376" s="61"/>
      <c r="AG376" s="61"/>
      <c r="AH376" s="61"/>
      <c r="AI376" s="61"/>
      <c r="AJ376" s="61"/>
      <c r="AK376" s="61"/>
      <c r="AL376" s="61"/>
      <c r="AM376" s="61"/>
      <c r="AN376" s="61"/>
      <c r="AO376" s="61"/>
      <c r="AP376" s="61"/>
      <c r="AQ376" s="61"/>
      <c r="AR376" s="61"/>
      <c r="AS376" s="61"/>
      <c r="AT376" s="61"/>
      <c r="AU376" s="61"/>
      <c r="AV376" s="61"/>
      <c r="AW376" s="61"/>
      <c r="AX376" s="61"/>
      <c r="AZ376" s="61"/>
      <c r="BA376" s="61"/>
      <c r="BB376" s="61"/>
      <c r="BC376" s="61"/>
      <c r="BD376" s="61"/>
      <c r="BE376" s="61"/>
      <c r="BF376" s="61"/>
      <c r="BG376" s="61"/>
      <c r="BH376" s="61"/>
      <c r="BI376" s="61"/>
      <c r="BJ376" s="61"/>
      <c r="BK376" s="61"/>
      <c r="BL376" s="61"/>
      <c r="BM376" s="61"/>
      <c r="BN376" s="61"/>
      <c r="BO376" s="61"/>
      <c r="BP376" s="61"/>
      <c r="BQ376" s="61"/>
      <c r="BR376" s="61"/>
      <c r="BS376" s="61"/>
      <c r="BT376" s="61"/>
      <c r="BU376" s="61"/>
      <c r="BV376" s="61"/>
      <c r="BW376" s="61"/>
      <c r="BX376" s="61"/>
      <c r="BY376" s="61"/>
      <c r="BZ376" s="61"/>
      <c r="CA376" s="61"/>
      <c r="CB376" s="61"/>
      <c r="CC376" s="61"/>
      <c r="CD376" s="61"/>
      <c r="CE376" s="61"/>
      <c r="CF376" s="61"/>
      <c r="CG376" s="61"/>
      <c r="CH376" s="61"/>
      <c r="CI376" s="61"/>
      <c r="CJ376" s="61"/>
      <c r="CK376" s="61"/>
      <c r="CL376" s="61"/>
      <c r="CM376" s="61"/>
      <c r="CN376" s="61"/>
      <c r="CO376" s="61"/>
      <c r="CP376" s="61"/>
      <c r="CQ376" s="61"/>
      <c r="CR376" s="61"/>
      <c r="CS376" s="61"/>
      <c r="CT376" s="61"/>
      <c r="CU376" s="61"/>
      <c r="CV376" s="61"/>
      <c r="CW376" s="61"/>
      <c r="CX376" s="61"/>
      <c r="CY376" s="61"/>
      <c r="CZ376" s="61"/>
      <c r="DA376" s="61"/>
      <c r="DB376" s="61"/>
      <c r="DC376" s="61"/>
      <c r="DD376" s="61"/>
      <c r="DE376" s="61"/>
      <c r="DF376" s="61"/>
      <c r="DG376" s="61"/>
      <c r="DH376" s="61"/>
      <c r="DI376" s="61"/>
      <c r="DJ376" s="61"/>
      <c r="DK376" s="61"/>
      <c r="DL376" s="61"/>
      <c r="DM376" s="61"/>
      <c r="DN376" s="61"/>
      <c r="DO376" s="61"/>
      <c r="DP376" s="61"/>
      <c r="DQ376" s="61"/>
      <c r="DR376" s="61"/>
      <c r="DS376" s="61"/>
      <c r="DT376" s="61"/>
      <c r="DU376" s="61"/>
    </row>
    <row r="377" spans="1:125" x14ac:dyDescent="0.3">
      <c r="D377" s="141" t="s">
        <v>295</v>
      </c>
      <c r="K377" s="181">
        <f t="shared" ref="K377:AP377" si="510">K21</f>
        <v>0</v>
      </c>
      <c r="L377" s="181">
        <f t="shared" si="510"/>
        <v>0</v>
      </c>
      <c r="M377" s="181">
        <f t="shared" si="510"/>
        <v>0</v>
      </c>
      <c r="N377" s="181">
        <f t="shared" si="510"/>
        <v>0</v>
      </c>
      <c r="O377" s="181">
        <f t="shared" si="510"/>
        <v>0</v>
      </c>
      <c r="P377" s="181">
        <f t="shared" si="510"/>
        <v>0</v>
      </c>
      <c r="Q377" s="181">
        <f t="shared" si="510"/>
        <v>0</v>
      </c>
      <c r="R377" s="181">
        <f t="shared" si="510"/>
        <v>0</v>
      </c>
      <c r="S377" s="181">
        <f t="shared" si="510"/>
        <v>0</v>
      </c>
      <c r="T377" s="181">
        <f t="shared" si="510"/>
        <v>0</v>
      </c>
      <c r="U377" s="181">
        <f t="shared" si="510"/>
        <v>0</v>
      </c>
      <c r="V377" s="181">
        <f t="shared" si="510"/>
        <v>0</v>
      </c>
      <c r="W377" s="181">
        <f t="shared" si="510"/>
        <v>0</v>
      </c>
      <c r="X377" s="181">
        <f t="shared" si="510"/>
        <v>0</v>
      </c>
      <c r="Y377" s="181">
        <f t="shared" si="510"/>
        <v>0</v>
      </c>
      <c r="Z377" s="181">
        <f t="shared" si="510"/>
        <v>0</v>
      </c>
      <c r="AA377" s="181">
        <f t="shared" si="510"/>
        <v>0</v>
      </c>
      <c r="AB377" s="181">
        <f t="shared" si="510"/>
        <v>0</v>
      </c>
      <c r="AC377" s="181">
        <f t="shared" si="510"/>
        <v>0</v>
      </c>
      <c r="AD377" s="181">
        <f t="shared" si="510"/>
        <v>0</v>
      </c>
      <c r="AE377" s="181">
        <f t="shared" si="510"/>
        <v>0</v>
      </c>
      <c r="AF377" s="181">
        <f t="shared" si="510"/>
        <v>0</v>
      </c>
      <c r="AG377" s="181">
        <f t="shared" si="510"/>
        <v>0</v>
      </c>
      <c r="AH377" s="181">
        <f t="shared" si="510"/>
        <v>0</v>
      </c>
      <c r="AI377" s="181">
        <f t="shared" si="510"/>
        <v>0</v>
      </c>
      <c r="AJ377" s="181">
        <f t="shared" si="510"/>
        <v>0</v>
      </c>
      <c r="AK377" s="181">
        <f t="shared" si="510"/>
        <v>0</v>
      </c>
      <c r="AL377" s="181">
        <f t="shared" si="510"/>
        <v>0</v>
      </c>
      <c r="AM377" s="181">
        <f t="shared" si="510"/>
        <v>0</v>
      </c>
      <c r="AN377" s="181">
        <f t="shared" si="510"/>
        <v>0</v>
      </c>
      <c r="AO377" s="181">
        <f t="shared" si="510"/>
        <v>0</v>
      </c>
      <c r="AP377" s="181">
        <f t="shared" si="510"/>
        <v>0</v>
      </c>
      <c r="AQ377" s="181">
        <f t="shared" ref="AQ377:BV377" si="511">AQ21</f>
        <v>0</v>
      </c>
      <c r="AR377" s="181">
        <f t="shared" si="511"/>
        <v>0</v>
      </c>
      <c r="AS377" s="181">
        <f t="shared" si="511"/>
        <v>0</v>
      </c>
      <c r="AT377" s="181">
        <f t="shared" si="511"/>
        <v>0</v>
      </c>
      <c r="AU377" s="181">
        <f t="shared" si="511"/>
        <v>0</v>
      </c>
      <c r="AV377" s="181">
        <f t="shared" si="511"/>
        <v>0</v>
      </c>
      <c r="AW377" s="181">
        <f t="shared" si="511"/>
        <v>0</v>
      </c>
      <c r="AX377" s="181">
        <f t="shared" si="511"/>
        <v>0</v>
      </c>
      <c r="AY377" s="198">
        <f t="shared" si="511"/>
        <v>17640000</v>
      </c>
      <c r="AZ377" s="181">
        <f t="shared" si="511"/>
        <v>17639999.999999985</v>
      </c>
      <c r="BA377" s="181">
        <f t="shared" si="511"/>
        <v>17640000.000000007</v>
      </c>
      <c r="BB377" s="181">
        <f t="shared" si="511"/>
        <v>17639999.999999978</v>
      </c>
      <c r="BC377" s="181">
        <f t="shared" si="511"/>
        <v>17559688.854140341</v>
      </c>
      <c r="BD377" s="181">
        <f t="shared" si="511"/>
        <v>17557785.328758866</v>
      </c>
      <c r="BE377" s="181">
        <f t="shared" si="511"/>
        <v>17433859.605625615</v>
      </c>
      <c r="BF377" s="181">
        <f t="shared" si="511"/>
        <v>17427804.13640365</v>
      </c>
      <c r="BG377" s="181">
        <f t="shared" si="511"/>
        <v>17428642.707595021</v>
      </c>
      <c r="BH377" s="181">
        <f t="shared" si="511"/>
        <v>17422433.989585698</v>
      </c>
      <c r="BI377" s="181">
        <f t="shared" si="511"/>
        <v>17308601.366393462</v>
      </c>
      <c r="BJ377" s="181">
        <f t="shared" si="511"/>
        <v>17298866.378585279</v>
      </c>
      <c r="BK377" s="181">
        <f t="shared" si="511"/>
        <v>17154166.105280131</v>
      </c>
      <c r="BL377" s="181">
        <f t="shared" si="511"/>
        <v>17142650.927158028</v>
      </c>
      <c r="BM377" s="181">
        <f t="shared" si="511"/>
        <v>17144616.387735158</v>
      </c>
      <c r="BN377" s="181">
        <f t="shared" si="511"/>
        <v>17130064.265497088</v>
      </c>
      <c r="BO377" s="181">
        <f t="shared" si="511"/>
        <v>17008568.278854474</v>
      </c>
      <c r="BP377" s="181">
        <f t="shared" si="511"/>
        <v>16990019.680629566</v>
      </c>
      <c r="BQ377" s="181">
        <f t="shared" si="511"/>
        <v>16557200.369944409</v>
      </c>
      <c r="BR377" s="181">
        <f t="shared" si="511"/>
        <v>16525392.631081507</v>
      </c>
      <c r="BS377" s="181">
        <f t="shared" si="511"/>
        <v>16523644.434083894</v>
      </c>
      <c r="BT377" s="181">
        <f t="shared" si="511"/>
        <v>16497184.705092549</v>
      </c>
      <c r="BU377" s="181">
        <f t="shared" si="511"/>
        <v>16368692.9259087</v>
      </c>
      <c r="BV377" s="181">
        <f t="shared" si="511"/>
        <v>16331347.693877906</v>
      </c>
      <c r="BW377" s="181">
        <f t="shared" ref="BW377:DB377" si="512">BW21</f>
        <v>15868199.452829182</v>
      </c>
      <c r="BX377" s="181">
        <f t="shared" si="512"/>
        <v>15816151.994040549</v>
      </c>
      <c r="BY377" s="181">
        <f t="shared" si="512"/>
        <v>15823359.61048165</v>
      </c>
      <c r="BZ377" s="181">
        <f t="shared" si="512"/>
        <v>15769994.960629761</v>
      </c>
      <c r="CA377" s="181">
        <f t="shared" si="512"/>
        <v>15623033.014127657</v>
      </c>
      <c r="CB377" s="181">
        <f t="shared" si="512"/>
        <v>15575227.098646834</v>
      </c>
      <c r="CC377" s="181">
        <f t="shared" si="512"/>
        <v>15079644.806982517</v>
      </c>
      <c r="CD377" s="181">
        <f t="shared" si="512"/>
        <v>15004433.191541091</v>
      </c>
      <c r="CE377" s="181">
        <f t="shared" si="512"/>
        <v>15014848.6179353</v>
      </c>
      <c r="CF377" s="181">
        <f t="shared" si="512"/>
        <v>14937733.584536061</v>
      </c>
      <c r="CG377" s="181">
        <f t="shared" si="512"/>
        <v>14794164.05012469</v>
      </c>
      <c r="CH377" s="181">
        <f t="shared" si="512"/>
        <v>14710566.305696413</v>
      </c>
      <c r="CI377" s="181">
        <f t="shared" si="512"/>
        <v>14161126.017205283</v>
      </c>
      <c r="CJ377" s="181">
        <f t="shared" si="512"/>
        <v>14078670.153150648</v>
      </c>
      <c r="CK377" s="181">
        <f t="shared" si="512"/>
        <v>14092744.077881441</v>
      </c>
      <c r="CL377" s="181">
        <f t="shared" si="512"/>
        <v>13988541.798051536</v>
      </c>
      <c r="CM377" s="181">
        <f t="shared" si="512"/>
        <v>13836863.082069457</v>
      </c>
      <c r="CN377" s="181">
        <f t="shared" si="512"/>
        <v>13725144.179894164</v>
      </c>
      <c r="CO377" s="181">
        <f t="shared" si="512"/>
        <v>13157790.990100637</v>
      </c>
      <c r="CP377" s="181">
        <f t="shared" si="512"/>
        <v>13026124.031820729</v>
      </c>
      <c r="CQ377" s="181">
        <f t="shared" si="512"/>
        <v>13018887.435024813</v>
      </c>
      <c r="CR377" s="181">
        <f t="shared" si="512"/>
        <v>12909358.365756065</v>
      </c>
      <c r="CS377" s="181">
        <f t="shared" si="512"/>
        <v>12749172.23536244</v>
      </c>
      <c r="CT377" s="181">
        <f t="shared" si="512"/>
        <v>12605501.912577763</v>
      </c>
      <c r="CU377" s="181">
        <f t="shared" si="512"/>
        <v>11998493.102159664</v>
      </c>
      <c r="CV377" s="181">
        <f t="shared" si="512"/>
        <v>11832771.233386189</v>
      </c>
      <c r="CW377" s="181">
        <f t="shared" si="512"/>
        <v>0</v>
      </c>
      <c r="CX377" s="181">
        <f t="shared" si="512"/>
        <v>0</v>
      </c>
      <c r="CY377" s="181">
        <f t="shared" si="512"/>
        <v>0</v>
      </c>
      <c r="CZ377" s="181">
        <f t="shared" si="512"/>
        <v>0</v>
      </c>
      <c r="DA377" s="181">
        <f t="shared" si="512"/>
        <v>0</v>
      </c>
      <c r="DB377" s="181">
        <f t="shared" si="512"/>
        <v>0</v>
      </c>
      <c r="DC377" s="181">
        <f t="shared" ref="DC377:DU377" si="513">DC21</f>
        <v>0</v>
      </c>
      <c r="DD377" s="181">
        <f t="shared" si="513"/>
        <v>0</v>
      </c>
      <c r="DE377" s="181">
        <f t="shared" si="513"/>
        <v>0</v>
      </c>
      <c r="DF377" s="181">
        <f t="shared" si="513"/>
        <v>0</v>
      </c>
      <c r="DG377" s="181">
        <f t="shared" si="513"/>
        <v>0</v>
      </c>
      <c r="DH377" s="181">
        <f t="shared" si="513"/>
        <v>0</v>
      </c>
      <c r="DI377" s="181">
        <f t="shared" si="513"/>
        <v>0</v>
      </c>
      <c r="DJ377" s="181">
        <f t="shared" si="513"/>
        <v>0</v>
      </c>
      <c r="DK377" s="181">
        <f t="shared" si="513"/>
        <v>0</v>
      </c>
      <c r="DL377" s="181">
        <f t="shared" si="513"/>
        <v>0</v>
      </c>
      <c r="DM377" s="181">
        <f t="shared" si="513"/>
        <v>0</v>
      </c>
      <c r="DN377" s="181">
        <f t="shared" si="513"/>
        <v>0</v>
      </c>
      <c r="DO377" s="181">
        <f t="shared" si="513"/>
        <v>0</v>
      </c>
      <c r="DP377" s="181">
        <f t="shared" si="513"/>
        <v>0</v>
      </c>
      <c r="DQ377" s="181">
        <f t="shared" si="513"/>
        <v>0</v>
      </c>
      <c r="DR377" s="181">
        <f t="shared" si="513"/>
        <v>0</v>
      </c>
      <c r="DS377" s="181">
        <f t="shared" si="513"/>
        <v>0</v>
      </c>
      <c r="DT377" s="181">
        <f t="shared" si="513"/>
        <v>0</v>
      </c>
      <c r="DU377" s="181">
        <f t="shared" si="513"/>
        <v>0</v>
      </c>
    </row>
    <row r="378" spans="1:125" x14ac:dyDescent="0.3">
      <c r="D378" s="141" t="s">
        <v>483</v>
      </c>
      <c r="K378" s="181">
        <f t="shared" ref="K378:AP378" si="514">K23</f>
        <v>0</v>
      </c>
      <c r="L378" s="181">
        <f t="shared" si="514"/>
        <v>0</v>
      </c>
      <c r="M378" s="181">
        <f t="shared" si="514"/>
        <v>0</v>
      </c>
      <c r="N378" s="181">
        <f t="shared" si="514"/>
        <v>0</v>
      </c>
      <c r="O378" s="181">
        <f t="shared" si="514"/>
        <v>0</v>
      </c>
      <c r="P378" s="181">
        <f t="shared" si="514"/>
        <v>0</v>
      </c>
      <c r="Q378" s="181">
        <f t="shared" si="514"/>
        <v>0</v>
      </c>
      <c r="R378" s="181">
        <f t="shared" si="514"/>
        <v>0</v>
      </c>
      <c r="S378" s="181">
        <f t="shared" si="514"/>
        <v>0</v>
      </c>
      <c r="T378" s="181">
        <f t="shared" si="514"/>
        <v>0</v>
      </c>
      <c r="U378" s="181">
        <f t="shared" si="514"/>
        <v>0</v>
      </c>
      <c r="V378" s="181">
        <f t="shared" si="514"/>
        <v>0</v>
      </c>
      <c r="W378" s="181">
        <f t="shared" si="514"/>
        <v>0</v>
      </c>
      <c r="X378" s="181">
        <f t="shared" si="514"/>
        <v>0</v>
      </c>
      <c r="Y378" s="181">
        <f t="shared" si="514"/>
        <v>0</v>
      </c>
      <c r="Z378" s="181">
        <f t="shared" si="514"/>
        <v>0</v>
      </c>
      <c r="AA378" s="181">
        <f t="shared" si="514"/>
        <v>0</v>
      </c>
      <c r="AB378" s="181">
        <f t="shared" si="514"/>
        <v>0</v>
      </c>
      <c r="AC378" s="181">
        <f t="shared" si="514"/>
        <v>0</v>
      </c>
      <c r="AD378" s="181">
        <f t="shared" si="514"/>
        <v>0</v>
      </c>
      <c r="AE378" s="181">
        <f t="shared" si="514"/>
        <v>0</v>
      </c>
      <c r="AF378" s="181">
        <f t="shared" si="514"/>
        <v>0</v>
      </c>
      <c r="AG378" s="181">
        <f t="shared" si="514"/>
        <v>0</v>
      </c>
      <c r="AH378" s="181">
        <f t="shared" si="514"/>
        <v>0</v>
      </c>
      <c r="AI378" s="181">
        <f t="shared" si="514"/>
        <v>0</v>
      </c>
      <c r="AJ378" s="181">
        <f t="shared" si="514"/>
        <v>0</v>
      </c>
      <c r="AK378" s="181">
        <f t="shared" si="514"/>
        <v>0</v>
      </c>
      <c r="AL378" s="181">
        <f t="shared" si="514"/>
        <v>0</v>
      </c>
      <c r="AM378" s="181">
        <f t="shared" si="514"/>
        <v>0</v>
      </c>
      <c r="AN378" s="181">
        <f t="shared" si="514"/>
        <v>0</v>
      </c>
      <c r="AO378" s="181">
        <f t="shared" si="514"/>
        <v>0</v>
      </c>
      <c r="AP378" s="181">
        <f t="shared" si="514"/>
        <v>0</v>
      </c>
      <c r="AQ378" s="181">
        <f t="shared" ref="AQ378:BV378" si="515">AQ23</f>
        <v>0</v>
      </c>
      <c r="AR378" s="181">
        <f t="shared" si="515"/>
        <v>0</v>
      </c>
      <c r="AS378" s="181">
        <f t="shared" si="515"/>
        <v>0</v>
      </c>
      <c r="AT378" s="181">
        <f t="shared" si="515"/>
        <v>0</v>
      </c>
      <c r="AU378" s="181">
        <f t="shared" si="515"/>
        <v>0</v>
      </c>
      <c r="AV378" s="181">
        <f t="shared" si="515"/>
        <v>0</v>
      </c>
      <c r="AW378" s="181">
        <f t="shared" si="515"/>
        <v>0</v>
      </c>
      <c r="AX378" s="181">
        <f t="shared" si="515"/>
        <v>0</v>
      </c>
      <c r="AY378" s="198">
        <f t="shared" si="515"/>
        <v>181997.39518849552</v>
      </c>
      <c r="AZ378" s="181">
        <f t="shared" si="515"/>
        <v>5835.9863835275173</v>
      </c>
      <c r="BA378" s="181">
        <f t="shared" si="515"/>
        <v>366071.42144624144</v>
      </c>
      <c r="BB378" s="181">
        <f t="shared" si="515"/>
        <v>10506.477192521095</v>
      </c>
      <c r="BC378" s="181">
        <f t="shared" si="515"/>
        <v>243156.14169497788</v>
      </c>
      <c r="BD378" s="181">
        <f t="shared" si="515"/>
        <v>105289.44102118909</v>
      </c>
      <c r="BE378" s="181">
        <f t="shared" si="515"/>
        <v>331792.57638254762</v>
      </c>
      <c r="BF378" s="181">
        <f t="shared" si="515"/>
        <v>19179.654322616756</v>
      </c>
      <c r="BG378" s="181">
        <f t="shared" si="515"/>
        <v>379582.78061559051</v>
      </c>
      <c r="BH378" s="181">
        <f t="shared" si="515"/>
        <v>24187.367469623685</v>
      </c>
      <c r="BI378" s="181">
        <f t="shared" si="515"/>
        <v>331258.80163870752</v>
      </c>
      <c r="BJ378" s="181">
        <f t="shared" si="515"/>
        <v>28650.227054946125</v>
      </c>
      <c r="BK378" s="181">
        <f t="shared" si="515"/>
        <v>248651.09002900124</v>
      </c>
      <c r="BL378" s="181">
        <f t="shared" si="515"/>
        <v>123729.83505285531</v>
      </c>
      <c r="BM378" s="181">
        <f t="shared" si="515"/>
        <v>393847.97356326878</v>
      </c>
      <c r="BN378" s="181">
        <f t="shared" si="515"/>
        <v>38631.542298674583</v>
      </c>
      <c r="BO378" s="181">
        <f t="shared" si="515"/>
        <v>341778.94946938008</v>
      </c>
      <c r="BP378" s="181">
        <f t="shared" si="515"/>
        <v>43407.800279006362</v>
      </c>
      <c r="BQ378" s="181">
        <f t="shared" si="515"/>
        <v>252095.47318772227</v>
      </c>
      <c r="BR378" s="181">
        <f t="shared" si="515"/>
        <v>47116.194291628897</v>
      </c>
      <c r="BS378" s="181">
        <f t="shared" si="515"/>
        <v>317408.30329184234</v>
      </c>
      <c r="BT378" s="181">
        <f t="shared" si="515"/>
        <v>143291.93870650232</v>
      </c>
      <c r="BU378" s="181">
        <f t="shared" si="515"/>
        <v>351734.45646980405</v>
      </c>
      <c r="BV378" s="181">
        <f t="shared" si="515"/>
        <v>57909.279102124274</v>
      </c>
      <c r="BW378" s="181">
        <f t="shared" ref="BW378:DB378" si="516">BW23</f>
        <v>255280.68122819066</v>
      </c>
      <c r="BX378" s="181">
        <f t="shared" si="516"/>
        <v>61839.503503538668</v>
      </c>
      <c r="BY378" s="181">
        <f t="shared" si="516"/>
        <v>422778.71125292033</v>
      </c>
      <c r="BZ378" s="181">
        <f t="shared" si="516"/>
        <v>67925.183776594698</v>
      </c>
      <c r="CA378" s="181">
        <f t="shared" si="516"/>
        <v>271796.15939551592</v>
      </c>
      <c r="CB378" s="181">
        <f t="shared" si="516"/>
        <v>163788.29899322987</v>
      </c>
      <c r="CC378" s="181">
        <f t="shared" si="516"/>
        <v>258523.3047586903</v>
      </c>
      <c r="CD378" s="181">
        <f t="shared" si="516"/>
        <v>77490.401684693992</v>
      </c>
      <c r="CE378" s="181">
        <f t="shared" si="516"/>
        <v>438626.2784499377</v>
      </c>
      <c r="CF378" s="181">
        <f t="shared" si="516"/>
        <v>83971.531552001834</v>
      </c>
      <c r="CG378" s="181">
        <f t="shared" si="516"/>
        <v>373379.02155937254</v>
      </c>
      <c r="CH378" s="181">
        <f t="shared" si="516"/>
        <v>89713.473754867911</v>
      </c>
      <c r="CI378" s="181">
        <f t="shared" si="516"/>
        <v>171351.1383843869</v>
      </c>
      <c r="CJ378" s="181">
        <f t="shared" si="516"/>
        <v>184586.691280514</v>
      </c>
      <c r="CK378" s="181">
        <f t="shared" si="516"/>
        <v>455469.38654159009</v>
      </c>
      <c r="CL378" s="181">
        <f t="shared" si="516"/>
        <v>101025.90057452023</v>
      </c>
      <c r="CM378" s="181">
        <f t="shared" si="516"/>
        <v>385126.1904027313</v>
      </c>
      <c r="CN378" s="181">
        <f t="shared" si="516"/>
        <v>107129.31355147064</v>
      </c>
      <c r="CO378" s="181">
        <f t="shared" si="516"/>
        <v>265138.91247116029</v>
      </c>
      <c r="CP378" s="181">
        <f t="shared" si="516"/>
        <v>111800.42743515968</v>
      </c>
      <c r="CQ378" s="181">
        <f t="shared" si="516"/>
        <v>382905.16521050036</v>
      </c>
      <c r="CR378" s="181">
        <f t="shared" si="516"/>
        <v>209610.70926174521</v>
      </c>
      <c r="CS378" s="181">
        <f t="shared" si="516"/>
        <v>397530.39503151178</v>
      </c>
      <c r="CT378" s="181">
        <f t="shared" si="516"/>
        <v>125634.96075472236</v>
      </c>
      <c r="CU378" s="181">
        <f t="shared" si="516"/>
        <v>268486.03019270301</v>
      </c>
      <c r="CV378" s="181">
        <f t="shared" si="516"/>
        <v>130580.09412944317</v>
      </c>
      <c r="CW378" s="181">
        <f t="shared" si="516"/>
        <v>-33013691.174743608</v>
      </c>
      <c r="CX378" s="181">
        <f t="shared" si="516"/>
        <v>0</v>
      </c>
      <c r="CY378" s="181">
        <f t="shared" si="516"/>
        <v>0</v>
      </c>
      <c r="CZ378" s="181">
        <f t="shared" si="516"/>
        <v>0</v>
      </c>
      <c r="DA378" s="181">
        <f t="shared" si="516"/>
        <v>0</v>
      </c>
      <c r="DB378" s="181">
        <f t="shared" si="516"/>
        <v>0</v>
      </c>
      <c r="DC378" s="181">
        <f t="shared" ref="DC378:DU378" si="517">DC23</f>
        <v>0</v>
      </c>
      <c r="DD378" s="181">
        <f t="shared" si="517"/>
        <v>0</v>
      </c>
      <c r="DE378" s="181">
        <f t="shared" si="517"/>
        <v>0</v>
      </c>
      <c r="DF378" s="181">
        <f t="shared" si="517"/>
        <v>0</v>
      </c>
      <c r="DG378" s="181">
        <f t="shared" si="517"/>
        <v>0</v>
      </c>
      <c r="DH378" s="181">
        <f t="shared" si="517"/>
        <v>0</v>
      </c>
      <c r="DI378" s="181">
        <f t="shared" si="517"/>
        <v>0</v>
      </c>
      <c r="DJ378" s="181">
        <f t="shared" si="517"/>
        <v>0</v>
      </c>
      <c r="DK378" s="181">
        <f t="shared" si="517"/>
        <v>0</v>
      </c>
      <c r="DL378" s="181">
        <f t="shared" si="517"/>
        <v>0</v>
      </c>
      <c r="DM378" s="181">
        <f t="shared" si="517"/>
        <v>0</v>
      </c>
      <c r="DN378" s="181">
        <f t="shared" si="517"/>
        <v>0</v>
      </c>
      <c r="DO378" s="181">
        <f t="shared" si="517"/>
        <v>0</v>
      </c>
      <c r="DP378" s="181">
        <f t="shared" si="517"/>
        <v>0</v>
      </c>
      <c r="DQ378" s="181">
        <f t="shared" si="517"/>
        <v>0</v>
      </c>
      <c r="DR378" s="181">
        <f t="shared" si="517"/>
        <v>0</v>
      </c>
      <c r="DS378" s="181">
        <f t="shared" si="517"/>
        <v>0</v>
      </c>
      <c r="DT378" s="181">
        <f t="shared" si="517"/>
        <v>0</v>
      </c>
      <c r="DU378" s="181">
        <f t="shared" si="517"/>
        <v>0</v>
      </c>
    </row>
    <row r="379" spans="1:125" x14ac:dyDescent="0.3">
      <c r="D379" s="141" t="s">
        <v>474</v>
      </c>
      <c r="K379" s="181"/>
      <c r="L379" s="181"/>
      <c r="M379" s="181"/>
      <c r="N379" s="181"/>
      <c r="O379" s="181"/>
      <c r="P379" s="181"/>
      <c r="Q379" s="181"/>
      <c r="R379" s="181"/>
      <c r="S379" s="181"/>
      <c r="T379" s="181"/>
      <c r="U379" s="181"/>
      <c r="V379" s="181"/>
      <c r="W379" s="181"/>
      <c r="X379" s="181"/>
      <c r="Y379" s="181"/>
      <c r="Z379" s="181"/>
      <c r="AA379" s="181"/>
      <c r="AB379" s="181"/>
      <c r="AC379" s="181"/>
      <c r="AD379" s="181"/>
      <c r="AE379" s="181"/>
      <c r="AF379" s="181"/>
      <c r="AG379" s="181"/>
      <c r="AH379" s="181"/>
      <c r="AI379" s="181"/>
      <c r="AJ379" s="181"/>
      <c r="AK379" s="181"/>
      <c r="AL379" s="181"/>
      <c r="AM379" s="181"/>
      <c r="AN379" s="181"/>
      <c r="AO379" s="181"/>
      <c r="AP379" s="181"/>
      <c r="AQ379" s="181"/>
      <c r="AR379" s="181"/>
      <c r="AS379" s="181"/>
      <c r="AT379" s="181"/>
      <c r="AU379" s="181"/>
      <c r="AV379" s="181"/>
      <c r="AW379" s="181"/>
      <c r="AX379" s="181"/>
      <c r="AZ379" s="181"/>
      <c r="BA379" s="181"/>
      <c r="BB379" s="181"/>
      <c r="BC379" s="181"/>
      <c r="BD379" s="181"/>
      <c r="BE379" s="181"/>
      <c r="BF379" s="181"/>
      <c r="BG379" s="181"/>
      <c r="BH379" s="181"/>
      <c r="BI379" s="181"/>
      <c r="BJ379" s="181"/>
      <c r="BK379" s="181"/>
      <c r="BL379" s="181"/>
      <c r="BM379" s="181"/>
      <c r="BN379" s="181"/>
      <c r="BO379" s="181"/>
      <c r="BP379" s="181"/>
      <c r="BQ379" s="181"/>
      <c r="BR379" s="181"/>
      <c r="BS379" s="181"/>
      <c r="BT379" s="181"/>
      <c r="BU379" s="181"/>
      <c r="BV379" s="181"/>
      <c r="BW379" s="181"/>
      <c r="BX379" s="181"/>
      <c r="BY379" s="181"/>
      <c r="BZ379" s="181"/>
      <c r="CA379" s="181"/>
      <c r="CB379" s="181"/>
      <c r="CC379" s="181"/>
      <c r="CD379" s="181"/>
      <c r="CE379" s="181"/>
      <c r="CF379" s="181"/>
      <c r="CG379" s="181"/>
      <c r="CH379" s="181"/>
      <c r="CI379" s="181"/>
      <c r="CJ379" s="181"/>
      <c r="CK379" s="181"/>
      <c r="CL379" s="181"/>
      <c r="CM379" s="181"/>
      <c r="CN379" s="181"/>
      <c r="CO379" s="181"/>
      <c r="CP379" s="181"/>
      <c r="CQ379" s="181"/>
      <c r="CR379" s="181"/>
      <c r="CS379" s="181"/>
      <c r="CT379" s="181"/>
      <c r="CU379" s="181"/>
      <c r="CV379" s="181"/>
      <c r="CW379" s="181"/>
      <c r="CX379" s="181"/>
      <c r="CY379" s="181"/>
      <c r="CZ379" s="181"/>
      <c r="DA379" s="181"/>
      <c r="DB379" s="181"/>
      <c r="DC379" s="181"/>
      <c r="DD379" s="181"/>
      <c r="DE379" s="181"/>
      <c r="DF379" s="181"/>
      <c r="DG379" s="181"/>
      <c r="DH379" s="181"/>
      <c r="DI379" s="181"/>
      <c r="DJ379" s="181"/>
      <c r="DK379" s="181"/>
      <c r="DL379" s="181"/>
      <c r="DM379" s="181"/>
      <c r="DN379" s="181"/>
      <c r="DO379" s="181"/>
      <c r="DP379" s="181"/>
      <c r="DQ379" s="181"/>
      <c r="DR379" s="181"/>
      <c r="DS379" s="181"/>
      <c r="DT379" s="181"/>
      <c r="DU379" s="181"/>
    </row>
    <row r="380" spans="1:125" x14ac:dyDescent="0.3">
      <c r="D380" s="148" t="s">
        <v>484</v>
      </c>
      <c r="I380" s="61"/>
      <c r="K380" s="181">
        <f t="shared" ref="K380:BV380" ca="1" si="518">K371</f>
        <v>0</v>
      </c>
      <c r="L380" s="181">
        <f t="shared" ca="1" si="518"/>
        <v>0</v>
      </c>
      <c r="M380" s="181">
        <f t="shared" ca="1" si="518"/>
        <v>0</v>
      </c>
      <c r="N380" s="181">
        <f t="shared" ca="1" si="518"/>
        <v>0</v>
      </c>
      <c r="O380" s="181">
        <f t="shared" ca="1" si="518"/>
        <v>0</v>
      </c>
      <c r="P380" s="181">
        <f t="shared" ca="1" si="518"/>
        <v>0</v>
      </c>
      <c r="Q380" s="181">
        <f t="shared" ca="1" si="518"/>
        <v>0</v>
      </c>
      <c r="R380" s="181">
        <f t="shared" ca="1" si="518"/>
        <v>0</v>
      </c>
      <c r="S380" s="181">
        <f t="shared" ca="1" si="518"/>
        <v>0</v>
      </c>
      <c r="T380" s="181">
        <f t="shared" ca="1" si="518"/>
        <v>0</v>
      </c>
      <c r="U380" s="181">
        <f t="shared" ca="1" si="518"/>
        <v>0</v>
      </c>
      <c r="V380" s="181">
        <f t="shared" ca="1" si="518"/>
        <v>0</v>
      </c>
      <c r="W380" s="181">
        <f t="shared" ca="1" si="518"/>
        <v>0</v>
      </c>
      <c r="X380" s="181">
        <f t="shared" ca="1" si="518"/>
        <v>0</v>
      </c>
      <c r="Y380" s="181">
        <f t="shared" ca="1" si="518"/>
        <v>0</v>
      </c>
      <c r="Z380" s="181">
        <f t="shared" ca="1" si="518"/>
        <v>0</v>
      </c>
      <c r="AA380" s="181">
        <f t="shared" ca="1" si="518"/>
        <v>0</v>
      </c>
      <c r="AB380" s="181">
        <f t="shared" ca="1" si="518"/>
        <v>0</v>
      </c>
      <c r="AC380" s="181">
        <f t="shared" ca="1" si="518"/>
        <v>0</v>
      </c>
      <c r="AD380" s="181">
        <f t="shared" ca="1" si="518"/>
        <v>0</v>
      </c>
      <c r="AE380" s="181">
        <f t="shared" ca="1" si="518"/>
        <v>0</v>
      </c>
      <c r="AF380" s="181">
        <f t="shared" ca="1" si="518"/>
        <v>0</v>
      </c>
      <c r="AG380" s="181">
        <f t="shared" ca="1" si="518"/>
        <v>0</v>
      </c>
      <c r="AH380" s="181">
        <f t="shared" ca="1" si="518"/>
        <v>0</v>
      </c>
      <c r="AI380" s="181">
        <f t="shared" ca="1" si="518"/>
        <v>0</v>
      </c>
      <c r="AJ380" s="181">
        <f t="shared" ca="1" si="518"/>
        <v>0</v>
      </c>
      <c r="AK380" s="181">
        <f t="shared" ca="1" si="518"/>
        <v>0</v>
      </c>
      <c r="AL380" s="181">
        <f t="shared" ca="1" si="518"/>
        <v>0</v>
      </c>
      <c r="AM380" s="181">
        <f t="shared" ca="1" si="518"/>
        <v>0</v>
      </c>
      <c r="AN380" s="181">
        <f t="shared" ca="1" si="518"/>
        <v>0</v>
      </c>
      <c r="AO380" s="181">
        <f t="shared" ca="1" si="518"/>
        <v>0</v>
      </c>
      <c r="AP380" s="181">
        <f t="shared" ca="1" si="518"/>
        <v>0</v>
      </c>
      <c r="AQ380" s="181">
        <f t="shared" ca="1" si="518"/>
        <v>0</v>
      </c>
      <c r="AR380" s="181">
        <f t="shared" ca="1" si="518"/>
        <v>0</v>
      </c>
      <c r="AS380" s="181">
        <f t="shared" ca="1" si="518"/>
        <v>0</v>
      </c>
      <c r="AT380" s="181">
        <f t="shared" ca="1" si="518"/>
        <v>0</v>
      </c>
      <c r="AU380" s="181">
        <f t="shared" ca="1" si="518"/>
        <v>0</v>
      </c>
      <c r="AV380" s="181">
        <f t="shared" ca="1" si="518"/>
        <v>0</v>
      </c>
      <c r="AW380" s="181">
        <f t="shared" ca="1" si="518"/>
        <v>0</v>
      </c>
      <c r="AX380" s="181">
        <f t="shared" ca="1" si="518"/>
        <v>0</v>
      </c>
      <c r="AY380" s="198">
        <f t="shared" ca="1" si="518"/>
        <v>1006198.09609249</v>
      </c>
      <c r="AZ380" s="181">
        <f t="shared" ca="1" si="518"/>
        <v>1042508.7838272238</v>
      </c>
      <c r="BA380" s="181">
        <f t="shared" ca="1" si="518"/>
        <v>1080265.1261440653</v>
      </c>
      <c r="BB380" s="181">
        <f t="shared" ca="1" si="518"/>
        <v>1117434.6394135111</v>
      </c>
      <c r="BC380" s="181">
        <f t="shared" ca="1" si="518"/>
        <v>1140695.7591542497</v>
      </c>
      <c r="BD380" s="181">
        <f t="shared" ca="1" si="518"/>
        <v>1179328.325443811</v>
      </c>
      <c r="BE380" s="181">
        <f t="shared" ca="1" si="518"/>
        <v>1194906.1324633281</v>
      </c>
      <c r="BF380" s="181">
        <f t="shared" ca="1" si="518"/>
        <v>1233659.3461119714</v>
      </c>
      <c r="BG380" s="181">
        <f t="shared" ca="1" si="518"/>
        <v>1275820.4918351818</v>
      </c>
      <c r="BH380" s="181">
        <f t="shared" ca="1" si="518"/>
        <v>1316076.9166560511</v>
      </c>
      <c r="BI380" s="181">
        <f t="shared" ca="1" si="518"/>
        <v>1337034.2079982744</v>
      </c>
      <c r="BJ380" s="181">
        <f t="shared" ca="1" si="518"/>
        <v>1378204.6550910422</v>
      </c>
      <c r="BK380" s="181">
        <f t="shared" ca="1" si="518"/>
        <v>1394428.0701995571</v>
      </c>
      <c r="BL380" s="181">
        <f t="shared" ca="1" si="518"/>
        <v>1436952.4966605052</v>
      </c>
      <c r="BM380" s="181">
        <f t="shared" ca="1" si="518"/>
        <v>1483566.3591457154</v>
      </c>
      <c r="BN380" s="181">
        <f t="shared" ca="1" si="518"/>
        <v>1526821.5837870592</v>
      </c>
      <c r="BO380" s="181">
        <f t="shared" ca="1" si="518"/>
        <v>1550986.0578685068</v>
      </c>
      <c r="BP380" s="181">
        <f t="shared" ca="1" si="518"/>
        <v>1595225.4173114577</v>
      </c>
      <c r="BQ380" s="181">
        <f t="shared" ca="1" si="518"/>
        <v>1558715.4504377204</v>
      </c>
      <c r="BR380" s="181">
        <f t="shared" ca="1" si="518"/>
        <v>1601332.2337072468</v>
      </c>
      <c r="BS380" s="181">
        <f t="shared" ca="1" si="518"/>
        <v>1651687.5173057439</v>
      </c>
      <c r="BT380" s="181">
        <f t="shared" ca="1" si="518"/>
        <v>1697128.1345435362</v>
      </c>
      <c r="BU380" s="181">
        <f t="shared" ca="1" si="518"/>
        <v>1723823.7943508686</v>
      </c>
      <c r="BV380" s="181">
        <f t="shared" ca="1" si="518"/>
        <v>1768660.0372231663</v>
      </c>
      <c r="BW380" s="181">
        <f t="shared" ref="BW380:DU380" ca="1" si="519">BW371</f>
        <v>1730457.3247640883</v>
      </c>
      <c r="BX380" s="181">
        <f t="shared" ca="1" si="519"/>
        <v>1720047.8330063615</v>
      </c>
      <c r="BY380" s="181">
        <f t="shared" ca="1" si="519"/>
        <v>1721489.3562945814</v>
      </c>
      <c r="BZ380" s="181">
        <f t="shared" ca="1" si="519"/>
        <v>1710816.4263242036</v>
      </c>
      <c r="CA380" s="181">
        <f t="shared" ca="1" si="519"/>
        <v>1681424.0370237827</v>
      </c>
      <c r="CB380" s="181">
        <f t="shared" ca="1" si="519"/>
        <v>1671862.8539276186</v>
      </c>
      <c r="CC380" s="181">
        <f t="shared" ca="1" si="519"/>
        <v>1572746.395594755</v>
      </c>
      <c r="CD380" s="181">
        <f t="shared" ca="1" si="519"/>
        <v>1557704.0725064697</v>
      </c>
      <c r="CE380" s="181">
        <f t="shared" ca="1" si="519"/>
        <v>1559787.1577853113</v>
      </c>
      <c r="CF380" s="181">
        <f t="shared" ca="1" si="519"/>
        <v>1544364.1511054635</v>
      </c>
      <c r="CG380" s="181">
        <f t="shared" ca="1" si="519"/>
        <v>1515650.2442231895</v>
      </c>
      <c r="CH380" s="181">
        <f t="shared" ca="1" si="519"/>
        <v>1498930.695337534</v>
      </c>
      <c r="CI380" s="181">
        <f t="shared" ca="1" si="519"/>
        <v>1389042.6376393081</v>
      </c>
      <c r="CJ380" s="181">
        <f t="shared" ca="1" si="519"/>
        <v>1372551.4648283808</v>
      </c>
      <c r="CK380" s="181">
        <f t="shared" ca="1" si="519"/>
        <v>1375366.2497745394</v>
      </c>
      <c r="CL380" s="181">
        <f t="shared" ca="1" si="519"/>
        <v>1354525.7938085585</v>
      </c>
      <c r="CM380" s="181">
        <f t="shared" ca="1" si="519"/>
        <v>1324190.0506121425</v>
      </c>
      <c r="CN380" s="181">
        <f t="shared" ca="1" si="519"/>
        <v>1301846.270177084</v>
      </c>
      <c r="CO380" s="181">
        <f t="shared" ca="1" si="519"/>
        <v>1188375.6322183786</v>
      </c>
      <c r="CP380" s="181">
        <f t="shared" ca="1" si="519"/>
        <v>1162042.2405623968</v>
      </c>
      <c r="CQ380" s="181">
        <f t="shared" ca="1" si="519"/>
        <v>1160594.9212032135</v>
      </c>
      <c r="CR380" s="181">
        <f t="shared" ca="1" si="519"/>
        <v>1138689.107349464</v>
      </c>
      <c r="CS380" s="181">
        <f t="shared" ca="1" si="519"/>
        <v>1106651.881270739</v>
      </c>
      <c r="CT380" s="181">
        <f t="shared" ca="1" si="519"/>
        <v>1077917.8167138037</v>
      </c>
      <c r="CU380" s="181">
        <f t="shared" ca="1" si="519"/>
        <v>956516.05463018361</v>
      </c>
      <c r="CV380" s="181">
        <f t="shared" ca="1" si="519"/>
        <v>923371.68087549158</v>
      </c>
      <c r="CW380" s="181">
        <f t="shared" ca="1" si="519"/>
        <v>0</v>
      </c>
      <c r="CX380" s="181">
        <f t="shared" ca="1" si="519"/>
        <v>0</v>
      </c>
      <c r="CY380" s="181">
        <f t="shared" ca="1" si="519"/>
        <v>0</v>
      </c>
      <c r="CZ380" s="181">
        <f t="shared" ca="1" si="519"/>
        <v>0</v>
      </c>
      <c r="DA380" s="181">
        <f t="shared" ca="1" si="519"/>
        <v>0</v>
      </c>
      <c r="DB380" s="181">
        <f t="shared" ca="1" si="519"/>
        <v>0</v>
      </c>
      <c r="DC380" s="181">
        <f t="shared" ca="1" si="519"/>
        <v>0</v>
      </c>
      <c r="DD380" s="181">
        <f t="shared" ca="1" si="519"/>
        <v>0</v>
      </c>
      <c r="DE380" s="181">
        <f t="shared" ca="1" si="519"/>
        <v>0</v>
      </c>
      <c r="DF380" s="181">
        <f t="shared" ca="1" si="519"/>
        <v>0</v>
      </c>
      <c r="DG380" s="181">
        <f t="shared" ca="1" si="519"/>
        <v>0</v>
      </c>
      <c r="DH380" s="181">
        <f t="shared" ca="1" si="519"/>
        <v>0</v>
      </c>
      <c r="DI380" s="181">
        <f t="shared" ca="1" si="519"/>
        <v>0</v>
      </c>
      <c r="DJ380" s="181">
        <f t="shared" ca="1" si="519"/>
        <v>0</v>
      </c>
      <c r="DK380" s="181">
        <f t="shared" ca="1" si="519"/>
        <v>0</v>
      </c>
      <c r="DL380" s="181">
        <f t="shared" ca="1" si="519"/>
        <v>0</v>
      </c>
      <c r="DM380" s="181">
        <f t="shared" ca="1" si="519"/>
        <v>0</v>
      </c>
      <c r="DN380" s="181">
        <f t="shared" ca="1" si="519"/>
        <v>0</v>
      </c>
      <c r="DO380" s="181">
        <f t="shared" ca="1" si="519"/>
        <v>0</v>
      </c>
      <c r="DP380" s="181">
        <f t="shared" ca="1" si="519"/>
        <v>0</v>
      </c>
      <c r="DQ380" s="181">
        <f t="shared" ca="1" si="519"/>
        <v>0</v>
      </c>
      <c r="DR380" s="181">
        <f t="shared" ca="1" si="519"/>
        <v>0</v>
      </c>
      <c r="DS380" s="181">
        <f t="shared" ca="1" si="519"/>
        <v>0</v>
      </c>
      <c r="DT380" s="181">
        <f t="shared" ca="1" si="519"/>
        <v>0</v>
      </c>
      <c r="DU380" s="181">
        <f t="shared" ca="1" si="519"/>
        <v>0</v>
      </c>
    </row>
    <row r="381" spans="1:125" s="150" customFormat="1" x14ac:dyDescent="0.3">
      <c r="A381" s="149"/>
      <c r="D381" s="174" t="s">
        <v>771</v>
      </c>
      <c r="K381" s="186">
        <f ca="1">K377-K378-K380</f>
        <v>0</v>
      </c>
      <c r="L381" s="186">
        <f t="shared" ref="L381:BW381" ca="1" si="520">L377-L378-L380</f>
        <v>0</v>
      </c>
      <c r="M381" s="186">
        <f t="shared" ca="1" si="520"/>
        <v>0</v>
      </c>
      <c r="N381" s="186">
        <f t="shared" ca="1" si="520"/>
        <v>0</v>
      </c>
      <c r="O381" s="186">
        <f t="shared" ca="1" si="520"/>
        <v>0</v>
      </c>
      <c r="P381" s="186">
        <f t="shared" ca="1" si="520"/>
        <v>0</v>
      </c>
      <c r="Q381" s="186">
        <f t="shared" ca="1" si="520"/>
        <v>0</v>
      </c>
      <c r="R381" s="186">
        <f t="shared" ca="1" si="520"/>
        <v>0</v>
      </c>
      <c r="S381" s="186">
        <f t="shared" ca="1" si="520"/>
        <v>0</v>
      </c>
      <c r="T381" s="186">
        <f t="shared" ca="1" si="520"/>
        <v>0</v>
      </c>
      <c r="U381" s="186">
        <f t="shared" ca="1" si="520"/>
        <v>0</v>
      </c>
      <c r="V381" s="186">
        <f t="shared" ca="1" si="520"/>
        <v>0</v>
      </c>
      <c r="W381" s="186">
        <f t="shared" ca="1" si="520"/>
        <v>0</v>
      </c>
      <c r="X381" s="186">
        <f t="shared" ca="1" si="520"/>
        <v>0</v>
      </c>
      <c r="Y381" s="186">
        <f t="shared" ca="1" si="520"/>
        <v>0</v>
      </c>
      <c r="Z381" s="186">
        <f ca="1">Z377-Z378-Z380</f>
        <v>0</v>
      </c>
      <c r="AA381" s="186">
        <f t="shared" ca="1" si="520"/>
        <v>0</v>
      </c>
      <c r="AB381" s="186">
        <f t="shared" ca="1" si="520"/>
        <v>0</v>
      </c>
      <c r="AC381" s="186">
        <f ca="1">AC377-AC378-AC380</f>
        <v>0</v>
      </c>
      <c r="AD381" s="186">
        <f t="shared" ca="1" si="520"/>
        <v>0</v>
      </c>
      <c r="AE381" s="186">
        <f t="shared" ca="1" si="520"/>
        <v>0</v>
      </c>
      <c r="AF381" s="186">
        <f t="shared" ca="1" si="520"/>
        <v>0</v>
      </c>
      <c r="AG381" s="186">
        <f t="shared" ca="1" si="520"/>
        <v>0</v>
      </c>
      <c r="AH381" s="186">
        <f t="shared" ca="1" si="520"/>
        <v>0</v>
      </c>
      <c r="AI381" s="186">
        <f t="shared" ca="1" si="520"/>
        <v>0</v>
      </c>
      <c r="AJ381" s="186">
        <f t="shared" ca="1" si="520"/>
        <v>0</v>
      </c>
      <c r="AK381" s="186">
        <f t="shared" ca="1" si="520"/>
        <v>0</v>
      </c>
      <c r="AL381" s="186">
        <f t="shared" ca="1" si="520"/>
        <v>0</v>
      </c>
      <c r="AM381" s="186">
        <f t="shared" ca="1" si="520"/>
        <v>0</v>
      </c>
      <c r="AN381" s="186">
        <f t="shared" ca="1" si="520"/>
        <v>0</v>
      </c>
      <c r="AO381" s="186">
        <f t="shared" ca="1" si="520"/>
        <v>0</v>
      </c>
      <c r="AP381" s="186">
        <f t="shared" ca="1" si="520"/>
        <v>0</v>
      </c>
      <c r="AQ381" s="186">
        <f t="shared" ca="1" si="520"/>
        <v>0</v>
      </c>
      <c r="AR381" s="186">
        <f t="shared" ca="1" si="520"/>
        <v>0</v>
      </c>
      <c r="AS381" s="186">
        <f t="shared" ca="1" si="520"/>
        <v>0</v>
      </c>
      <c r="AT381" s="186">
        <f t="shared" ca="1" si="520"/>
        <v>0</v>
      </c>
      <c r="AU381" s="186">
        <f t="shared" ca="1" si="520"/>
        <v>0</v>
      </c>
      <c r="AV381" s="186">
        <f t="shared" ca="1" si="520"/>
        <v>0</v>
      </c>
      <c r="AW381" s="186">
        <f t="shared" ca="1" si="520"/>
        <v>0</v>
      </c>
      <c r="AX381" s="186">
        <f t="shared" ca="1" si="520"/>
        <v>0</v>
      </c>
      <c r="AY381" s="198">
        <f t="shared" ca="1" si="520"/>
        <v>16451804.508719014</v>
      </c>
      <c r="AZ381" s="186">
        <f t="shared" ca="1" si="520"/>
        <v>16591655.229789235</v>
      </c>
      <c r="BA381" s="186">
        <f t="shared" ca="1" si="520"/>
        <v>16193663.452409701</v>
      </c>
      <c r="BB381" s="186">
        <f t="shared" ca="1" si="520"/>
        <v>16512058.883393945</v>
      </c>
      <c r="BC381" s="186">
        <f t="shared" ca="1" si="520"/>
        <v>16175836.953291114</v>
      </c>
      <c r="BD381" s="186">
        <f t="shared" ca="1" si="520"/>
        <v>16273167.562293865</v>
      </c>
      <c r="BE381" s="186">
        <f t="shared" ca="1" si="520"/>
        <v>15907160.896779738</v>
      </c>
      <c r="BF381" s="186">
        <f t="shared" ca="1" si="520"/>
        <v>16174965.135969061</v>
      </c>
      <c r="BG381" s="186">
        <f t="shared" ca="1" si="520"/>
        <v>15773239.435144247</v>
      </c>
      <c r="BH381" s="186">
        <f t="shared" ca="1" si="520"/>
        <v>16082169.705460023</v>
      </c>
      <c r="BI381" s="186">
        <f t="shared" ca="1" si="520"/>
        <v>15640308.35675648</v>
      </c>
      <c r="BJ381" s="186">
        <f t="shared" ca="1" si="520"/>
        <v>15892011.496439291</v>
      </c>
      <c r="BK381" s="186">
        <f t="shared" ca="1" si="520"/>
        <v>15511086.945051573</v>
      </c>
      <c r="BL381" s="186">
        <f t="shared" ca="1" si="520"/>
        <v>15581968.595444668</v>
      </c>
      <c r="BM381" s="186">
        <f t="shared" ca="1" si="520"/>
        <v>15267202.055026174</v>
      </c>
      <c r="BN381" s="186">
        <f t="shared" ca="1" si="520"/>
        <v>15564611.139411354</v>
      </c>
      <c r="BO381" s="186">
        <f t="shared" ca="1" si="520"/>
        <v>15115803.271516588</v>
      </c>
      <c r="BP381" s="186">
        <f t="shared" ca="1" si="520"/>
        <v>15351386.463039102</v>
      </c>
      <c r="BQ381" s="186">
        <f t="shared" ca="1" si="520"/>
        <v>14746389.446318965</v>
      </c>
      <c r="BR381" s="186">
        <f t="shared" ca="1" si="520"/>
        <v>14876944.20308263</v>
      </c>
      <c r="BS381" s="186">
        <f t="shared" ca="1" si="520"/>
        <v>14554548.613486309</v>
      </c>
      <c r="BT381" s="186">
        <f t="shared" ca="1" si="520"/>
        <v>14656764.631842511</v>
      </c>
      <c r="BU381" s="186">
        <f t="shared" ca="1" si="520"/>
        <v>14293134.675088027</v>
      </c>
      <c r="BV381" s="186">
        <f t="shared" ca="1" si="520"/>
        <v>14504778.377552615</v>
      </c>
      <c r="BW381" s="186">
        <f t="shared" ca="1" si="520"/>
        <v>13882461.446836904</v>
      </c>
      <c r="BX381" s="186">
        <f t="shared" ref="BX381:DU381" ca="1" si="521">BX377-BX378-BX380</f>
        <v>14034264.657530649</v>
      </c>
      <c r="BY381" s="186">
        <f t="shared" ca="1" si="521"/>
        <v>13679091.542934148</v>
      </c>
      <c r="BZ381" s="186">
        <f t="shared" ca="1" si="521"/>
        <v>13991253.350528963</v>
      </c>
      <c r="CA381" s="186">
        <f t="shared" ca="1" si="521"/>
        <v>13669812.817708358</v>
      </c>
      <c r="CB381" s="186">
        <f t="shared" ca="1" si="521"/>
        <v>13739575.945725987</v>
      </c>
      <c r="CC381" s="186">
        <f t="shared" ca="1" si="521"/>
        <v>13248375.106629072</v>
      </c>
      <c r="CD381" s="186">
        <f t="shared" ca="1" si="521"/>
        <v>13369238.717349928</v>
      </c>
      <c r="CE381" s="186">
        <f t="shared" ca="1" si="521"/>
        <v>13016435.181700051</v>
      </c>
      <c r="CF381" s="186">
        <f t="shared" ca="1" si="521"/>
        <v>13309397.901878595</v>
      </c>
      <c r="CG381" s="186">
        <f t="shared" ca="1" si="521"/>
        <v>12905134.784342129</v>
      </c>
      <c r="CH381" s="186">
        <f t="shared" ca="1" si="521"/>
        <v>13121922.136604011</v>
      </c>
      <c r="CI381" s="186">
        <f t="shared" ca="1" si="521"/>
        <v>12600732.241181588</v>
      </c>
      <c r="CJ381" s="186">
        <f t="shared" ca="1" si="521"/>
        <v>12521531.997041753</v>
      </c>
      <c r="CK381" s="186">
        <f t="shared" ca="1" si="521"/>
        <v>12261908.441565311</v>
      </c>
      <c r="CL381" s="186">
        <f t="shared" ca="1" si="521"/>
        <v>12532990.103668457</v>
      </c>
      <c r="CM381" s="186">
        <f t="shared" ca="1" si="521"/>
        <v>12127546.841054583</v>
      </c>
      <c r="CN381" s="186">
        <f t="shared" ca="1" si="521"/>
        <v>12316168.596165609</v>
      </c>
      <c r="CO381" s="186">
        <f t="shared" ca="1" si="521"/>
        <v>11704276.445411097</v>
      </c>
      <c r="CP381" s="186">
        <f t="shared" ca="1" si="521"/>
        <v>11752281.363823174</v>
      </c>
      <c r="CQ381" s="186">
        <f t="shared" ca="1" si="521"/>
        <v>11475387.3486111</v>
      </c>
      <c r="CR381" s="186">
        <f t="shared" ca="1" si="521"/>
        <v>11561058.549144855</v>
      </c>
      <c r="CS381" s="186">
        <f t="shared" ca="1" si="521"/>
        <v>11244989.95906019</v>
      </c>
      <c r="CT381" s="186">
        <f t="shared" ca="1" si="521"/>
        <v>11401949.135109236</v>
      </c>
      <c r="CU381" s="186">
        <f t="shared" ca="1" si="521"/>
        <v>10773491.017336778</v>
      </c>
      <c r="CV381" s="186">
        <f t="shared" ca="1" si="521"/>
        <v>10778819.458381254</v>
      </c>
      <c r="CW381" s="186">
        <f t="shared" ca="1" si="521"/>
        <v>33013691.174743608</v>
      </c>
      <c r="CX381" s="186">
        <f t="shared" ca="1" si="521"/>
        <v>0</v>
      </c>
      <c r="CY381" s="186">
        <f t="shared" ca="1" si="521"/>
        <v>0</v>
      </c>
      <c r="CZ381" s="186">
        <f t="shared" ca="1" si="521"/>
        <v>0</v>
      </c>
      <c r="DA381" s="186">
        <f t="shared" ca="1" si="521"/>
        <v>0</v>
      </c>
      <c r="DB381" s="186">
        <f t="shared" ca="1" si="521"/>
        <v>0</v>
      </c>
      <c r="DC381" s="186">
        <f t="shared" ca="1" si="521"/>
        <v>0</v>
      </c>
      <c r="DD381" s="186">
        <f t="shared" ca="1" si="521"/>
        <v>0</v>
      </c>
      <c r="DE381" s="186">
        <f t="shared" ca="1" si="521"/>
        <v>0</v>
      </c>
      <c r="DF381" s="186">
        <f t="shared" ca="1" si="521"/>
        <v>0</v>
      </c>
      <c r="DG381" s="186">
        <f t="shared" ca="1" si="521"/>
        <v>0</v>
      </c>
      <c r="DH381" s="186">
        <f t="shared" ca="1" si="521"/>
        <v>0</v>
      </c>
      <c r="DI381" s="186">
        <f t="shared" ca="1" si="521"/>
        <v>0</v>
      </c>
      <c r="DJ381" s="186">
        <f t="shared" ca="1" si="521"/>
        <v>0</v>
      </c>
      <c r="DK381" s="186">
        <f t="shared" ca="1" si="521"/>
        <v>0</v>
      </c>
      <c r="DL381" s="186">
        <f t="shared" ca="1" si="521"/>
        <v>0</v>
      </c>
      <c r="DM381" s="186">
        <f t="shared" ca="1" si="521"/>
        <v>0</v>
      </c>
      <c r="DN381" s="186">
        <f t="shared" ca="1" si="521"/>
        <v>0</v>
      </c>
      <c r="DO381" s="186">
        <f t="shared" ca="1" si="521"/>
        <v>0</v>
      </c>
      <c r="DP381" s="186">
        <f t="shared" ca="1" si="521"/>
        <v>0</v>
      </c>
      <c r="DQ381" s="186">
        <f t="shared" ca="1" si="521"/>
        <v>0</v>
      </c>
      <c r="DR381" s="186">
        <f t="shared" ca="1" si="521"/>
        <v>0</v>
      </c>
      <c r="DS381" s="186">
        <f t="shared" ca="1" si="521"/>
        <v>0</v>
      </c>
      <c r="DT381" s="186">
        <f t="shared" ca="1" si="521"/>
        <v>0</v>
      </c>
      <c r="DU381" s="186">
        <f t="shared" ca="1" si="521"/>
        <v>0</v>
      </c>
    </row>
    <row r="382" spans="1:125" x14ac:dyDescent="0.3">
      <c r="D382" s="144" t="s">
        <v>485</v>
      </c>
      <c r="K382" s="181">
        <f t="shared" ref="K382:AP382" ca="1" si="522">K255+K284</f>
        <v>0</v>
      </c>
      <c r="L382" s="181">
        <f t="shared" ca="1" si="522"/>
        <v>0</v>
      </c>
      <c r="M382" s="181">
        <f t="shared" ca="1" si="522"/>
        <v>0</v>
      </c>
      <c r="N382" s="181">
        <f t="shared" ca="1" si="522"/>
        <v>0</v>
      </c>
      <c r="O382" s="181">
        <f t="shared" ca="1" si="522"/>
        <v>0</v>
      </c>
      <c r="P382" s="181">
        <f t="shared" ca="1" si="522"/>
        <v>0</v>
      </c>
      <c r="Q382" s="181">
        <f t="shared" ca="1" si="522"/>
        <v>0</v>
      </c>
      <c r="R382" s="181">
        <f t="shared" ca="1" si="522"/>
        <v>0</v>
      </c>
      <c r="S382" s="181">
        <f t="shared" ca="1" si="522"/>
        <v>0</v>
      </c>
      <c r="T382" s="181">
        <f t="shared" ca="1" si="522"/>
        <v>0</v>
      </c>
      <c r="U382" s="181">
        <f t="shared" ca="1" si="522"/>
        <v>0</v>
      </c>
      <c r="V382" s="181">
        <f t="shared" ca="1" si="522"/>
        <v>0</v>
      </c>
      <c r="W382" s="181">
        <f t="shared" ca="1" si="522"/>
        <v>0</v>
      </c>
      <c r="X382" s="181">
        <f t="shared" ca="1" si="522"/>
        <v>0</v>
      </c>
      <c r="Y382" s="181">
        <f t="shared" ca="1" si="522"/>
        <v>0</v>
      </c>
      <c r="Z382" s="181">
        <f t="shared" ca="1" si="522"/>
        <v>0</v>
      </c>
      <c r="AA382" s="181">
        <f t="shared" ca="1" si="522"/>
        <v>0</v>
      </c>
      <c r="AB382" s="181">
        <f t="shared" ca="1" si="522"/>
        <v>0</v>
      </c>
      <c r="AC382" s="181">
        <f t="shared" ca="1" si="522"/>
        <v>0</v>
      </c>
      <c r="AD382" s="181">
        <f t="shared" ca="1" si="522"/>
        <v>0</v>
      </c>
      <c r="AE382" s="181">
        <f t="shared" ca="1" si="522"/>
        <v>0</v>
      </c>
      <c r="AF382" s="181">
        <f t="shared" ca="1" si="522"/>
        <v>0</v>
      </c>
      <c r="AG382" s="181">
        <f t="shared" ca="1" si="522"/>
        <v>0</v>
      </c>
      <c r="AH382" s="181">
        <f t="shared" ca="1" si="522"/>
        <v>0</v>
      </c>
      <c r="AI382" s="181">
        <f t="shared" ca="1" si="522"/>
        <v>0</v>
      </c>
      <c r="AJ382" s="181">
        <f t="shared" ca="1" si="522"/>
        <v>0</v>
      </c>
      <c r="AK382" s="181">
        <f t="shared" ca="1" si="522"/>
        <v>0</v>
      </c>
      <c r="AL382" s="181">
        <f t="shared" ca="1" si="522"/>
        <v>0</v>
      </c>
      <c r="AM382" s="181">
        <f t="shared" ca="1" si="522"/>
        <v>0</v>
      </c>
      <c r="AN382" s="181">
        <f t="shared" ca="1" si="522"/>
        <v>0</v>
      </c>
      <c r="AO382" s="181">
        <f t="shared" ca="1" si="522"/>
        <v>0</v>
      </c>
      <c r="AP382" s="181">
        <f t="shared" ca="1" si="522"/>
        <v>0</v>
      </c>
      <c r="AQ382" s="181">
        <f t="shared" ref="AQ382:BV382" ca="1" si="523">AQ255+AQ284</f>
        <v>0</v>
      </c>
      <c r="AR382" s="181">
        <f t="shared" ca="1" si="523"/>
        <v>0</v>
      </c>
      <c r="AS382" s="181">
        <f t="shared" ca="1" si="523"/>
        <v>0</v>
      </c>
      <c r="AT382" s="181">
        <f t="shared" ca="1" si="523"/>
        <v>0</v>
      </c>
      <c r="AU382" s="181">
        <f t="shared" ca="1" si="523"/>
        <v>0</v>
      </c>
      <c r="AV382" s="181">
        <f t="shared" ca="1" si="523"/>
        <v>0</v>
      </c>
      <c r="AW382" s="181">
        <f t="shared" ca="1" si="523"/>
        <v>0</v>
      </c>
      <c r="AX382" s="181">
        <f t="shared" ca="1" si="523"/>
        <v>0</v>
      </c>
      <c r="AY382" s="198">
        <f t="shared" ca="1" si="523"/>
        <v>7262137.5469473517</v>
      </c>
      <c r="AZ382" s="181">
        <f t="shared" ca="1" si="523"/>
        <v>7551268.4633673588</v>
      </c>
      <c r="BA382" s="181">
        <f t="shared" ca="1" si="523"/>
        <v>7433902.6538903648</v>
      </c>
      <c r="BB382" s="181">
        <f t="shared" ca="1" si="523"/>
        <v>7864669.7825331949</v>
      </c>
      <c r="BC382" s="181">
        <f t="shared" ca="1" si="523"/>
        <v>7802654.2731712703</v>
      </c>
      <c r="BD382" s="181">
        <f t="shared" ca="1" si="523"/>
        <v>8072590.3292334378</v>
      </c>
      <c r="BE382" s="181">
        <f t="shared" ca="1" si="523"/>
        <v>7992861.4986072527</v>
      </c>
      <c r="BF382" s="181">
        <f t="shared" ca="1" si="523"/>
        <v>8398686.2969872989</v>
      </c>
      <c r="BG382" s="181">
        <f t="shared" ca="1" si="523"/>
        <v>8299633.6845467389</v>
      </c>
      <c r="BH382" s="181">
        <f t="shared" ca="1" si="523"/>
        <v>8744763.196134083</v>
      </c>
      <c r="BI382" s="181">
        <f t="shared" ca="1" si="523"/>
        <v>8623488.9308808632</v>
      </c>
      <c r="BJ382" s="181">
        <f t="shared" ca="1" si="523"/>
        <v>9032693.9539088923</v>
      </c>
      <c r="BK382" s="181">
        <f t="shared" ca="1" si="523"/>
        <v>8965492.4170737546</v>
      </c>
      <c r="BL382" s="181">
        <f t="shared" ca="1" si="523"/>
        <v>9244154.0739568248</v>
      </c>
      <c r="BM382" s="181">
        <f t="shared" ca="1" si="523"/>
        <v>9233129.8177915178</v>
      </c>
      <c r="BN382" s="181">
        <f t="shared" ca="1" si="523"/>
        <v>9692734.2819941398</v>
      </c>
      <c r="BO382" s="181">
        <f t="shared" ca="1" si="523"/>
        <v>9589815.8175864797</v>
      </c>
      <c r="BP382" s="181">
        <f t="shared" ca="1" si="523"/>
        <v>10010779.052658845</v>
      </c>
      <c r="BQ382" s="181">
        <f t="shared" ca="1" si="523"/>
        <v>9795666.2084213644</v>
      </c>
      <c r="BR382" s="181">
        <f t="shared" ca="1" si="523"/>
        <v>10140984.599603949</v>
      </c>
      <c r="BS382" s="181">
        <f t="shared" ca="1" si="523"/>
        <v>10146512.607212262</v>
      </c>
      <c r="BT382" s="181">
        <f t="shared" ca="1" si="523"/>
        <v>10478803.128820416</v>
      </c>
      <c r="BU382" s="181">
        <f t="shared" ca="1" si="523"/>
        <v>10461057.855691325</v>
      </c>
      <c r="BV382" s="181">
        <f t="shared" ca="1" si="523"/>
        <v>10885387.150133289</v>
      </c>
      <c r="BW382" s="181">
        <f t="shared" ref="BW382:DB382" ca="1" si="524">BW255+BW284</f>
        <v>-4.4703483581542975E-9</v>
      </c>
      <c r="BX382" s="181">
        <f t="shared" ca="1" si="524"/>
        <v>-4.5821070671081551E-9</v>
      </c>
      <c r="BY382" s="181">
        <f t="shared" ca="1" si="524"/>
        <v>-4.6966597437858583E-9</v>
      </c>
      <c r="BZ382" s="181">
        <f t="shared" ca="1" si="524"/>
        <v>-4.8140762373805049E-9</v>
      </c>
      <c r="CA382" s="181">
        <f t="shared" ca="1" si="524"/>
        <v>-4.9344281433150172E-9</v>
      </c>
      <c r="CB382" s="181">
        <f t="shared" ca="1" si="524"/>
        <v>-5.0577888468978926E-9</v>
      </c>
      <c r="CC382" s="181">
        <f t="shared" ca="1" si="524"/>
        <v>-5.1842335680703398E-9</v>
      </c>
      <c r="CD382" s="181">
        <f t="shared" ca="1" si="524"/>
        <v>-5.3138394072720985E-9</v>
      </c>
      <c r="CE382" s="181">
        <f t="shared" ca="1" si="524"/>
        <v>-5.4466853924539006E-9</v>
      </c>
      <c r="CF382" s="181">
        <f t="shared" ca="1" si="524"/>
        <v>-5.5828525272652482E-9</v>
      </c>
      <c r="CG382" s="181">
        <f t="shared" ca="1" si="524"/>
        <v>-5.7224238404468797E-9</v>
      </c>
      <c r="CH382" s="181">
        <f t="shared" ca="1" si="524"/>
        <v>-5.8654844364580513E-9</v>
      </c>
      <c r="CI382" s="181">
        <f t="shared" ca="1" si="524"/>
        <v>-6.0121215473695022E-9</v>
      </c>
      <c r="CJ382" s="181">
        <f t="shared" ca="1" si="524"/>
        <v>-6.1624245860537395E-9</v>
      </c>
      <c r="CK382" s="181">
        <f t="shared" ca="1" si="524"/>
        <v>-6.3164852007050831E-9</v>
      </c>
      <c r="CL382" s="181">
        <f t="shared" ca="1" si="524"/>
        <v>-6.4743973307227096E-9</v>
      </c>
      <c r="CM382" s="181">
        <f t="shared" ca="1" si="524"/>
        <v>-6.6362572639907765E-9</v>
      </c>
      <c r="CN382" s="181">
        <f t="shared" ca="1" si="524"/>
        <v>-6.8021636955905462E-9</v>
      </c>
      <c r="CO382" s="181">
        <f t="shared" ca="1" si="524"/>
        <v>-6.9722177879803091E-9</v>
      </c>
      <c r="CP382" s="181">
        <f t="shared" ca="1" si="524"/>
        <v>-7.146523232679817E-9</v>
      </c>
      <c r="CQ382" s="181">
        <f t="shared" ca="1" si="524"/>
        <v>-7.3251863134968133E-9</v>
      </c>
      <c r="CR382" s="181">
        <f t="shared" ca="1" si="524"/>
        <v>-7.5083159713342328E-9</v>
      </c>
      <c r="CS382" s="181">
        <f t="shared" ca="1" si="524"/>
        <v>-7.6960238706175877E-9</v>
      </c>
      <c r="CT382" s="181">
        <f t="shared" ca="1" si="524"/>
        <v>-7.8884244673830282E-9</v>
      </c>
      <c r="CU382" s="181">
        <f t="shared" ca="1" si="524"/>
        <v>-8.0856350790676039E-9</v>
      </c>
      <c r="CV382" s="181">
        <f t="shared" ca="1" si="524"/>
        <v>-8.2877759560442948E-9</v>
      </c>
      <c r="CW382" s="181">
        <f t="shared" ca="1" si="524"/>
        <v>-8.4949703549454025E-9</v>
      </c>
      <c r="CX382" s="181">
        <f t="shared" ca="1" si="524"/>
        <v>-8.707344613819037E-9</v>
      </c>
      <c r="CY382" s="181">
        <f t="shared" ca="1" si="524"/>
        <v>-8.9250282291645136E-9</v>
      </c>
      <c r="CZ382" s="181">
        <f t="shared" ca="1" si="524"/>
        <v>-9.1481539348936262E-9</v>
      </c>
      <c r="DA382" s="181">
        <f t="shared" ca="1" si="524"/>
        <v>-9.376857783265967E-9</v>
      </c>
      <c r="DB382" s="181">
        <f t="shared" ca="1" si="524"/>
        <v>-9.6112792278476165E-9</v>
      </c>
      <c r="DC382" s="181">
        <f t="shared" ref="DC382:DU382" ca="1" si="525">DC255+DC284</f>
        <v>-9.8515612085438065E-9</v>
      </c>
      <c r="DD382" s="181">
        <f t="shared" ca="1" si="525"/>
        <v>-1.0097850238757401E-8</v>
      </c>
      <c r="DE382" s="181">
        <f t="shared" ca="1" si="525"/>
        <v>-1.0350296494726337E-8</v>
      </c>
      <c r="DF382" s="181">
        <f t="shared" ca="1" si="525"/>
        <v>-1.0609053907094495E-8</v>
      </c>
      <c r="DG382" s="181">
        <f t="shared" ca="1" si="525"/>
        <v>-1.0874280254771857E-8</v>
      </c>
      <c r="DH382" s="181">
        <f t="shared" ca="1" si="525"/>
        <v>-1.1146137261141153E-8</v>
      </c>
      <c r="DI382" s="181">
        <f t="shared" ca="1" si="525"/>
        <v>-1.1424790692669682E-8</v>
      </c>
      <c r="DJ382" s="181">
        <f t="shared" ca="1" si="525"/>
        <v>-1.1710410459986425E-8</v>
      </c>
      <c r="DK382" s="181">
        <f t="shared" ca="1" si="525"/>
        <v>-1.2003170721486087E-8</v>
      </c>
      <c r="DL382" s="181">
        <f t="shared" ca="1" si="525"/>
        <v>-1.2303249989523238E-8</v>
      </c>
      <c r="DM382" s="181">
        <f t="shared" ca="1" si="525"/>
        <v>-1.2610831239261319E-8</v>
      </c>
      <c r="DN382" s="181">
        <f t="shared" ca="1" si="525"/>
        <v>-1.2926102020242852E-8</v>
      </c>
      <c r="DO382" s="181">
        <f t="shared" ca="1" si="525"/>
        <v>-1.3249254570748923E-8</v>
      </c>
      <c r="DP382" s="181">
        <f t="shared" ca="1" si="525"/>
        <v>-1.3580485935017647E-8</v>
      </c>
      <c r="DQ382" s="181">
        <f t="shared" ca="1" si="525"/>
        <v>-1.3919998083393088E-8</v>
      </c>
      <c r="DR382" s="181">
        <f t="shared" ca="1" si="525"/>
        <v>-1.4267998035477914E-8</v>
      </c>
      <c r="DS382" s="181">
        <f t="shared" ca="1" si="525"/>
        <v>-1.4624697986364862E-8</v>
      </c>
      <c r="DT382" s="181">
        <f t="shared" ca="1" si="525"/>
        <v>-1.4990315436023982E-8</v>
      </c>
      <c r="DU382" s="181">
        <f t="shared" ca="1" si="525"/>
        <v>-1.5365073321924582E-8</v>
      </c>
    </row>
    <row r="383" spans="1:125" x14ac:dyDescent="0.3">
      <c r="D383" s="148" t="s">
        <v>486</v>
      </c>
      <c r="K383" s="181">
        <f t="shared" ref="K383:BV383" si="526">K360</f>
        <v>0</v>
      </c>
      <c r="L383" s="181">
        <f t="shared" ca="1" si="526"/>
        <v>0</v>
      </c>
      <c r="M383" s="181">
        <f t="shared" ca="1" si="526"/>
        <v>0</v>
      </c>
      <c r="N383" s="181">
        <f t="shared" ca="1" si="526"/>
        <v>0</v>
      </c>
      <c r="O383" s="181">
        <f t="shared" ca="1" si="526"/>
        <v>0</v>
      </c>
      <c r="P383" s="181">
        <f t="shared" ca="1" si="526"/>
        <v>0</v>
      </c>
      <c r="Q383" s="181">
        <f t="shared" ca="1" si="526"/>
        <v>0</v>
      </c>
      <c r="R383" s="181">
        <f t="shared" ca="1" si="526"/>
        <v>0</v>
      </c>
      <c r="S383" s="181">
        <f t="shared" ca="1" si="526"/>
        <v>0</v>
      </c>
      <c r="T383" s="181">
        <f t="shared" ca="1" si="526"/>
        <v>0</v>
      </c>
      <c r="U383" s="181">
        <f t="shared" ca="1" si="526"/>
        <v>0</v>
      </c>
      <c r="V383" s="181">
        <f t="shared" ca="1" si="526"/>
        <v>0</v>
      </c>
      <c r="W383" s="181">
        <f t="shared" ca="1" si="526"/>
        <v>0</v>
      </c>
      <c r="X383" s="181">
        <f t="shared" ca="1" si="526"/>
        <v>0</v>
      </c>
      <c r="Y383" s="181">
        <f t="shared" ca="1" si="526"/>
        <v>0</v>
      </c>
      <c r="Z383" s="181">
        <f t="shared" ca="1" si="526"/>
        <v>0</v>
      </c>
      <c r="AA383" s="181">
        <f t="shared" ca="1" si="526"/>
        <v>0</v>
      </c>
      <c r="AB383" s="181">
        <f t="shared" ca="1" si="526"/>
        <v>0</v>
      </c>
      <c r="AC383" s="181">
        <f t="shared" ca="1" si="526"/>
        <v>0</v>
      </c>
      <c r="AD383" s="181">
        <f t="shared" ca="1" si="526"/>
        <v>0</v>
      </c>
      <c r="AE383" s="181">
        <f t="shared" ca="1" si="526"/>
        <v>0</v>
      </c>
      <c r="AF383" s="181">
        <f t="shared" ca="1" si="526"/>
        <v>0</v>
      </c>
      <c r="AG383" s="181">
        <f t="shared" ca="1" si="526"/>
        <v>0</v>
      </c>
      <c r="AH383" s="181">
        <f t="shared" ca="1" si="526"/>
        <v>0</v>
      </c>
      <c r="AI383" s="181">
        <f t="shared" ca="1" si="526"/>
        <v>0</v>
      </c>
      <c r="AJ383" s="181">
        <f t="shared" ca="1" si="526"/>
        <v>0</v>
      </c>
      <c r="AK383" s="181">
        <f t="shared" ca="1" si="526"/>
        <v>0</v>
      </c>
      <c r="AL383" s="181">
        <f t="shared" ca="1" si="526"/>
        <v>0</v>
      </c>
      <c r="AM383" s="181">
        <f t="shared" ca="1" si="526"/>
        <v>0</v>
      </c>
      <c r="AN383" s="181">
        <f t="shared" ca="1" si="526"/>
        <v>0</v>
      </c>
      <c r="AO383" s="181">
        <f t="shared" ca="1" si="526"/>
        <v>0</v>
      </c>
      <c r="AP383" s="181">
        <f t="shared" ca="1" si="526"/>
        <v>0</v>
      </c>
      <c r="AQ383" s="181">
        <f t="shared" ca="1" si="526"/>
        <v>0</v>
      </c>
      <c r="AR383" s="181">
        <f t="shared" ca="1" si="526"/>
        <v>0</v>
      </c>
      <c r="AS383" s="181">
        <f t="shared" ca="1" si="526"/>
        <v>0</v>
      </c>
      <c r="AT383" s="181">
        <f t="shared" ca="1" si="526"/>
        <v>0</v>
      </c>
      <c r="AU383" s="181">
        <f t="shared" ca="1" si="526"/>
        <v>0</v>
      </c>
      <c r="AV383" s="181">
        <f t="shared" ca="1" si="526"/>
        <v>0</v>
      </c>
      <c r="AW383" s="181">
        <f t="shared" ca="1" si="526"/>
        <v>0</v>
      </c>
      <c r="AX383" s="181">
        <f t="shared" ca="1" si="526"/>
        <v>0</v>
      </c>
      <c r="AY383" s="198">
        <f t="shared" ca="1" si="526"/>
        <v>5393096.6905288128</v>
      </c>
      <c r="AZ383" s="181">
        <f t="shared" ca="1" si="526"/>
        <v>5211543.2518551284</v>
      </c>
      <c r="BA383" s="181">
        <f t="shared" ca="1" si="526"/>
        <v>5022761.5402709441</v>
      </c>
      <c r="BB383" s="181">
        <f t="shared" ca="1" si="526"/>
        <v>4836913.973923685</v>
      </c>
      <c r="BC383" s="181">
        <f t="shared" ca="1" si="526"/>
        <v>4640297.2293603551</v>
      </c>
      <c r="BD383" s="181">
        <f t="shared" ca="1" si="526"/>
        <v>4445230.8725310732</v>
      </c>
      <c r="BE383" s="181">
        <f t="shared" ca="1" si="526"/>
        <v>4243416.114300237</v>
      </c>
      <c r="BF383" s="181">
        <f t="shared" ca="1" si="526"/>
        <v>4043594.5768350558</v>
      </c>
      <c r="BG383" s="181">
        <f t="shared" ca="1" si="526"/>
        <v>3833627.4194103735</v>
      </c>
      <c r="BH383" s="181">
        <f t="shared" ca="1" si="526"/>
        <v>3626136.577296705</v>
      </c>
      <c r="BI383" s="181">
        <f t="shared" ca="1" si="526"/>
        <v>3407517.4973933529</v>
      </c>
      <c r="BJ383" s="181">
        <f t="shared" ca="1" si="526"/>
        <v>3191930.2741213311</v>
      </c>
      <c r="BK383" s="181">
        <f t="shared" ca="1" si="526"/>
        <v>2966112.9252736089</v>
      </c>
      <c r="BL383" s="181">
        <f t="shared" ca="1" si="526"/>
        <v>2741975.6148467651</v>
      </c>
      <c r="BM383" s="181">
        <f t="shared" ca="1" si="526"/>
        <v>2510871.7629978443</v>
      </c>
      <c r="BN383" s="181">
        <f t="shared" ca="1" si="526"/>
        <v>2280043.5175530561</v>
      </c>
      <c r="BO383" s="181">
        <f t="shared" ca="1" si="526"/>
        <v>2037725.1605032028</v>
      </c>
      <c r="BP383" s="181">
        <f t="shared" ca="1" si="526"/>
        <v>1797979.7650635408</v>
      </c>
      <c r="BQ383" s="181">
        <f t="shared" ca="1" si="526"/>
        <v>1547710.2887470697</v>
      </c>
      <c r="BR383" s="181">
        <f t="shared" ca="1" si="526"/>
        <v>1302818.6335365355</v>
      </c>
      <c r="BS383" s="181">
        <f t="shared" ca="1" si="526"/>
        <v>1049294.0185464367</v>
      </c>
      <c r="BT383" s="181">
        <f t="shared" ca="1" si="526"/>
        <v>795631.20336613024</v>
      </c>
      <c r="BU383" s="181">
        <f t="shared" ca="1" si="526"/>
        <v>533661.12514561985</v>
      </c>
      <c r="BV383" s="181">
        <f t="shared" ca="1" si="526"/>
        <v>272134.67875333672</v>
      </c>
      <c r="BW383" s="181">
        <f t="shared" ref="BW383:DU383" ca="1" si="527">BW360</f>
        <v>4.4703483581542975E-9</v>
      </c>
      <c r="BX383" s="181">
        <f t="shared" ca="1" si="527"/>
        <v>4.5821070671081551E-9</v>
      </c>
      <c r="BY383" s="181">
        <f t="shared" ca="1" si="527"/>
        <v>4.6966597437858583E-9</v>
      </c>
      <c r="BZ383" s="181">
        <f t="shared" ca="1" si="527"/>
        <v>4.8140762373805049E-9</v>
      </c>
      <c r="CA383" s="181">
        <f t="shared" ca="1" si="527"/>
        <v>4.9344281433150172E-9</v>
      </c>
      <c r="CB383" s="181">
        <f t="shared" ca="1" si="527"/>
        <v>5.0577888468978926E-9</v>
      </c>
      <c r="CC383" s="181">
        <f t="shared" ca="1" si="527"/>
        <v>5.1842335680703398E-9</v>
      </c>
      <c r="CD383" s="181">
        <f t="shared" ca="1" si="527"/>
        <v>5.3138394072720985E-9</v>
      </c>
      <c r="CE383" s="181">
        <f t="shared" ca="1" si="527"/>
        <v>5.4466853924539006E-9</v>
      </c>
      <c r="CF383" s="181">
        <f t="shared" ca="1" si="527"/>
        <v>5.5828525272652482E-9</v>
      </c>
      <c r="CG383" s="181">
        <f t="shared" ca="1" si="527"/>
        <v>5.7224238404468797E-9</v>
      </c>
      <c r="CH383" s="181">
        <f t="shared" ca="1" si="527"/>
        <v>5.8654844364580513E-9</v>
      </c>
      <c r="CI383" s="181">
        <f t="shared" ca="1" si="527"/>
        <v>6.0121215473695022E-9</v>
      </c>
      <c r="CJ383" s="181">
        <f t="shared" ca="1" si="527"/>
        <v>6.1624245860537395E-9</v>
      </c>
      <c r="CK383" s="181">
        <f t="shared" ca="1" si="527"/>
        <v>6.3164852007050831E-9</v>
      </c>
      <c r="CL383" s="181">
        <f t="shared" ca="1" si="527"/>
        <v>6.4743973307227096E-9</v>
      </c>
      <c r="CM383" s="181">
        <f t="shared" ca="1" si="527"/>
        <v>6.6362572639907765E-9</v>
      </c>
      <c r="CN383" s="181">
        <f t="shared" ca="1" si="527"/>
        <v>6.8021636955905462E-9</v>
      </c>
      <c r="CO383" s="181">
        <f t="shared" ca="1" si="527"/>
        <v>6.9722177879803091E-9</v>
      </c>
      <c r="CP383" s="181">
        <f t="shared" ca="1" si="527"/>
        <v>7.146523232679817E-9</v>
      </c>
      <c r="CQ383" s="181">
        <f t="shared" ca="1" si="527"/>
        <v>7.3251863134968133E-9</v>
      </c>
      <c r="CR383" s="181">
        <f t="shared" ca="1" si="527"/>
        <v>7.5083159713342328E-9</v>
      </c>
      <c r="CS383" s="181">
        <f t="shared" ca="1" si="527"/>
        <v>7.6960238706175877E-9</v>
      </c>
      <c r="CT383" s="181">
        <f t="shared" ca="1" si="527"/>
        <v>7.8884244673830282E-9</v>
      </c>
      <c r="CU383" s="181">
        <f t="shared" ca="1" si="527"/>
        <v>8.0856350790676039E-9</v>
      </c>
      <c r="CV383" s="181">
        <f t="shared" ca="1" si="527"/>
        <v>8.2877759560442948E-9</v>
      </c>
      <c r="CW383" s="181">
        <f t="shared" ca="1" si="527"/>
        <v>8.4949703549454025E-9</v>
      </c>
      <c r="CX383" s="181">
        <f t="shared" ca="1" si="527"/>
        <v>8.707344613819037E-9</v>
      </c>
      <c r="CY383" s="181">
        <f t="shared" ca="1" si="527"/>
        <v>8.9250282291645136E-9</v>
      </c>
      <c r="CZ383" s="181">
        <f t="shared" ca="1" si="527"/>
        <v>9.1481539348936262E-9</v>
      </c>
      <c r="DA383" s="181">
        <f t="shared" ca="1" si="527"/>
        <v>9.376857783265967E-9</v>
      </c>
      <c r="DB383" s="181">
        <f t="shared" ca="1" si="527"/>
        <v>9.6112792278476165E-9</v>
      </c>
      <c r="DC383" s="181">
        <f t="shared" ca="1" si="527"/>
        <v>9.8515612085438065E-9</v>
      </c>
      <c r="DD383" s="181">
        <f t="shared" ca="1" si="527"/>
        <v>1.0097850238757401E-8</v>
      </c>
      <c r="DE383" s="181">
        <f t="shared" ca="1" si="527"/>
        <v>1.0350296494726337E-8</v>
      </c>
      <c r="DF383" s="181">
        <f t="shared" ca="1" si="527"/>
        <v>1.0609053907094495E-8</v>
      </c>
      <c r="DG383" s="181">
        <f t="shared" ca="1" si="527"/>
        <v>1.0874280254771857E-8</v>
      </c>
      <c r="DH383" s="181">
        <f t="shared" ca="1" si="527"/>
        <v>1.1146137261141153E-8</v>
      </c>
      <c r="DI383" s="181">
        <f t="shared" ca="1" si="527"/>
        <v>1.1424790692669682E-8</v>
      </c>
      <c r="DJ383" s="181">
        <f t="shared" ca="1" si="527"/>
        <v>1.1710410459986425E-8</v>
      </c>
      <c r="DK383" s="181">
        <f t="shared" ca="1" si="527"/>
        <v>1.2003170721486087E-8</v>
      </c>
      <c r="DL383" s="181">
        <f t="shared" ca="1" si="527"/>
        <v>1.2303249989523238E-8</v>
      </c>
      <c r="DM383" s="181">
        <f t="shared" ca="1" si="527"/>
        <v>1.2610831239261319E-8</v>
      </c>
      <c r="DN383" s="181">
        <f t="shared" ca="1" si="527"/>
        <v>1.2926102020242852E-8</v>
      </c>
      <c r="DO383" s="181">
        <f t="shared" ca="1" si="527"/>
        <v>1.3249254570748923E-8</v>
      </c>
      <c r="DP383" s="181">
        <f t="shared" ca="1" si="527"/>
        <v>1.3580485935017647E-8</v>
      </c>
      <c r="DQ383" s="181">
        <f t="shared" ca="1" si="527"/>
        <v>1.3919998083393088E-8</v>
      </c>
      <c r="DR383" s="181">
        <f t="shared" ca="1" si="527"/>
        <v>1.4267998035477914E-8</v>
      </c>
      <c r="DS383" s="181">
        <f t="shared" ca="1" si="527"/>
        <v>1.4624697986364862E-8</v>
      </c>
      <c r="DT383" s="181">
        <f t="shared" ca="1" si="527"/>
        <v>1.4990315436023982E-8</v>
      </c>
      <c r="DU383" s="181">
        <f t="shared" ca="1" si="527"/>
        <v>1.5365073321924582E-8</v>
      </c>
    </row>
    <row r="384" spans="1:125" s="150" customFormat="1" x14ac:dyDescent="0.3">
      <c r="A384" s="149"/>
      <c r="D384" s="174" t="s">
        <v>487</v>
      </c>
      <c r="K384" s="186">
        <f ca="1">K381-K382-K383</f>
        <v>0</v>
      </c>
      <c r="L384" s="186">
        <f t="shared" ref="L384:BW384" ca="1" si="528">L381-L382-L383</f>
        <v>0</v>
      </c>
      <c r="M384" s="186">
        <f t="shared" ca="1" si="528"/>
        <v>0</v>
      </c>
      <c r="N384" s="186">
        <f t="shared" ca="1" si="528"/>
        <v>0</v>
      </c>
      <c r="O384" s="186">
        <f t="shared" ca="1" si="528"/>
        <v>0</v>
      </c>
      <c r="P384" s="186">
        <f t="shared" ca="1" si="528"/>
        <v>0</v>
      </c>
      <c r="Q384" s="186">
        <f t="shared" ca="1" si="528"/>
        <v>0</v>
      </c>
      <c r="R384" s="186">
        <f t="shared" ca="1" si="528"/>
        <v>0</v>
      </c>
      <c r="S384" s="186">
        <f t="shared" ca="1" si="528"/>
        <v>0</v>
      </c>
      <c r="T384" s="186">
        <f t="shared" ca="1" si="528"/>
        <v>0</v>
      </c>
      <c r="U384" s="186">
        <f t="shared" ca="1" si="528"/>
        <v>0</v>
      </c>
      <c r="V384" s="186">
        <f t="shared" ca="1" si="528"/>
        <v>0</v>
      </c>
      <c r="W384" s="186">
        <f t="shared" ca="1" si="528"/>
        <v>0</v>
      </c>
      <c r="X384" s="186">
        <f t="shared" ca="1" si="528"/>
        <v>0</v>
      </c>
      <c r="Y384" s="186">
        <f t="shared" ca="1" si="528"/>
        <v>0</v>
      </c>
      <c r="Z384" s="186">
        <f t="shared" ca="1" si="528"/>
        <v>0</v>
      </c>
      <c r="AA384" s="186">
        <f t="shared" ca="1" si="528"/>
        <v>0</v>
      </c>
      <c r="AB384" s="186">
        <f t="shared" ca="1" si="528"/>
        <v>0</v>
      </c>
      <c r="AC384" s="186">
        <f t="shared" ca="1" si="528"/>
        <v>0</v>
      </c>
      <c r="AD384" s="186">
        <f t="shared" ca="1" si="528"/>
        <v>0</v>
      </c>
      <c r="AE384" s="186">
        <f t="shared" ca="1" si="528"/>
        <v>0</v>
      </c>
      <c r="AF384" s="186">
        <f t="shared" ca="1" si="528"/>
        <v>0</v>
      </c>
      <c r="AG384" s="186">
        <f t="shared" ca="1" si="528"/>
        <v>0</v>
      </c>
      <c r="AH384" s="186">
        <f t="shared" ca="1" si="528"/>
        <v>0</v>
      </c>
      <c r="AI384" s="186">
        <f t="shared" ca="1" si="528"/>
        <v>0</v>
      </c>
      <c r="AJ384" s="186">
        <f t="shared" ca="1" si="528"/>
        <v>0</v>
      </c>
      <c r="AK384" s="186">
        <f t="shared" ca="1" si="528"/>
        <v>0</v>
      </c>
      <c r="AL384" s="186">
        <f t="shared" ca="1" si="528"/>
        <v>0</v>
      </c>
      <c r="AM384" s="186">
        <f t="shared" ca="1" si="528"/>
        <v>0</v>
      </c>
      <c r="AN384" s="186">
        <f t="shared" ca="1" si="528"/>
        <v>0</v>
      </c>
      <c r="AO384" s="186">
        <f t="shared" ca="1" si="528"/>
        <v>0</v>
      </c>
      <c r="AP384" s="186">
        <f t="shared" ca="1" si="528"/>
        <v>0</v>
      </c>
      <c r="AQ384" s="186">
        <f t="shared" ca="1" si="528"/>
        <v>0</v>
      </c>
      <c r="AR384" s="186">
        <f t="shared" ca="1" si="528"/>
        <v>0</v>
      </c>
      <c r="AS384" s="186">
        <f t="shared" ca="1" si="528"/>
        <v>0</v>
      </c>
      <c r="AT384" s="186">
        <f t="shared" ca="1" si="528"/>
        <v>0</v>
      </c>
      <c r="AU384" s="186">
        <f t="shared" ca="1" si="528"/>
        <v>0</v>
      </c>
      <c r="AV384" s="186">
        <f t="shared" ca="1" si="528"/>
        <v>0</v>
      </c>
      <c r="AW384" s="186">
        <f t="shared" ca="1" si="528"/>
        <v>0</v>
      </c>
      <c r="AX384" s="186">
        <f t="shared" ca="1" si="528"/>
        <v>0</v>
      </c>
      <c r="AY384" s="198">
        <f t="shared" ca="1" si="528"/>
        <v>3796570.2712428505</v>
      </c>
      <c r="AZ384" s="186">
        <f t="shared" ca="1" si="528"/>
        <v>3828843.5145667484</v>
      </c>
      <c r="BA384" s="186">
        <f t="shared" ca="1" si="528"/>
        <v>3736999.2582483916</v>
      </c>
      <c r="BB384" s="186">
        <f t="shared" ca="1" si="528"/>
        <v>3810475.1269370653</v>
      </c>
      <c r="BC384" s="186">
        <f t="shared" ca="1" si="528"/>
        <v>3732885.4507594891</v>
      </c>
      <c r="BD384" s="186">
        <f t="shared" ca="1" si="528"/>
        <v>3755346.3605293538</v>
      </c>
      <c r="BE384" s="186">
        <f t="shared" ca="1" si="528"/>
        <v>3670883.2838722486</v>
      </c>
      <c r="BF384" s="186">
        <f t="shared" ca="1" si="528"/>
        <v>3732684.2621467067</v>
      </c>
      <c r="BG384" s="186">
        <f t="shared" ca="1" si="528"/>
        <v>3639978.3311871351</v>
      </c>
      <c r="BH384" s="186">
        <f t="shared" ca="1" si="528"/>
        <v>3711269.9320292352</v>
      </c>
      <c r="BI384" s="186">
        <f t="shared" ca="1" si="528"/>
        <v>3609301.9284822643</v>
      </c>
      <c r="BJ384" s="186">
        <f t="shared" ca="1" si="528"/>
        <v>3667387.2684090678</v>
      </c>
      <c r="BK384" s="186">
        <f t="shared" ca="1" si="528"/>
        <v>3579481.6027042097</v>
      </c>
      <c r="BL384" s="186">
        <f t="shared" ca="1" si="528"/>
        <v>3595838.9066410782</v>
      </c>
      <c r="BM384" s="186">
        <f t="shared" ca="1" si="528"/>
        <v>3523200.4742368115</v>
      </c>
      <c r="BN384" s="186">
        <f t="shared" ca="1" si="528"/>
        <v>3591833.3398641585</v>
      </c>
      <c r="BO384" s="186">
        <f t="shared" ca="1" si="528"/>
        <v>3488262.2934269048</v>
      </c>
      <c r="BP384" s="186">
        <f t="shared" ca="1" si="528"/>
        <v>3542627.6453167163</v>
      </c>
      <c r="BQ384" s="186">
        <f t="shared" ca="1" si="528"/>
        <v>3403012.9491505316</v>
      </c>
      <c r="BR384" s="186">
        <f t="shared" ca="1" si="528"/>
        <v>3433140.969942146</v>
      </c>
      <c r="BS384" s="186">
        <f t="shared" ca="1" si="528"/>
        <v>3358741.9877276095</v>
      </c>
      <c r="BT384" s="186">
        <f t="shared" ca="1" si="528"/>
        <v>3382330.2996559651</v>
      </c>
      <c r="BU384" s="186">
        <f t="shared" ca="1" si="528"/>
        <v>3298415.6942510828</v>
      </c>
      <c r="BV384" s="186">
        <f t="shared" ca="1" si="528"/>
        <v>3347256.5486659892</v>
      </c>
      <c r="BW384" s="186">
        <f t="shared" ca="1" si="528"/>
        <v>13882461.446836904</v>
      </c>
      <c r="BX384" s="186">
        <f t="shared" ref="BX384:DU384" ca="1" si="529">BX381-BX382-BX383</f>
        <v>14034264.657530649</v>
      </c>
      <c r="BY384" s="186">
        <f t="shared" ca="1" si="529"/>
        <v>13679091.542934148</v>
      </c>
      <c r="BZ384" s="186">
        <f t="shared" ca="1" si="529"/>
        <v>13991253.350528963</v>
      </c>
      <c r="CA384" s="186">
        <f t="shared" ca="1" si="529"/>
        <v>13669812.817708358</v>
      </c>
      <c r="CB384" s="186">
        <f t="shared" ca="1" si="529"/>
        <v>13739575.945725987</v>
      </c>
      <c r="CC384" s="186">
        <f t="shared" ca="1" si="529"/>
        <v>13248375.106629072</v>
      </c>
      <c r="CD384" s="186">
        <f t="shared" ca="1" si="529"/>
        <v>13369238.717349928</v>
      </c>
      <c r="CE384" s="186">
        <f t="shared" ca="1" si="529"/>
        <v>13016435.181700051</v>
      </c>
      <c r="CF384" s="186">
        <f t="shared" ca="1" si="529"/>
        <v>13309397.901878595</v>
      </c>
      <c r="CG384" s="186">
        <f t="shared" ca="1" si="529"/>
        <v>12905134.784342129</v>
      </c>
      <c r="CH384" s="186">
        <f t="shared" ca="1" si="529"/>
        <v>13121922.136604011</v>
      </c>
      <c r="CI384" s="186">
        <f t="shared" ca="1" si="529"/>
        <v>12600732.241181588</v>
      </c>
      <c r="CJ384" s="186">
        <f t="shared" ca="1" si="529"/>
        <v>12521531.997041753</v>
      </c>
      <c r="CK384" s="186">
        <f t="shared" ca="1" si="529"/>
        <v>12261908.441565311</v>
      </c>
      <c r="CL384" s="186">
        <f t="shared" ca="1" si="529"/>
        <v>12532990.103668457</v>
      </c>
      <c r="CM384" s="186">
        <f t="shared" ca="1" si="529"/>
        <v>12127546.841054583</v>
      </c>
      <c r="CN384" s="186">
        <f t="shared" ca="1" si="529"/>
        <v>12316168.596165609</v>
      </c>
      <c r="CO384" s="186">
        <f t="shared" ca="1" si="529"/>
        <v>11704276.445411097</v>
      </c>
      <c r="CP384" s="186">
        <f t="shared" ca="1" si="529"/>
        <v>11752281.363823174</v>
      </c>
      <c r="CQ384" s="186">
        <f t="shared" ca="1" si="529"/>
        <v>11475387.3486111</v>
      </c>
      <c r="CR384" s="186">
        <f t="shared" ca="1" si="529"/>
        <v>11561058.549144855</v>
      </c>
      <c r="CS384" s="186">
        <f t="shared" ca="1" si="529"/>
        <v>11244989.95906019</v>
      </c>
      <c r="CT384" s="186">
        <f t="shared" ca="1" si="529"/>
        <v>11401949.135109236</v>
      </c>
      <c r="CU384" s="186">
        <f t="shared" ca="1" si="529"/>
        <v>10773491.017336778</v>
      </c>
      <c r="CV384" s="186">
        <f t="shared" ca="1" si="529"/>
        <v>10778819.458381254</v>
      </c>
      <c r="CW384" s="186">
        <f t="shared" ca="1" si="529"/>
        <v>33013691.174743608</v>
      </c>
      <c r="CX384" s="186">
        <f t="shared" ca="1" si="529"/>
        <v>0</v>
      </c>
      <c r="CY384" s="186">
        <f t="shared" ca="1" si="529"/>
        <v>0</v>
      </c>
      <c r="CZ384" s="186">
        <f t="shared" ca="1" si="529"/>
        <v>0</v>
      </c>
      <c r="DA384" s="186">
        <f t="shared" ca="1" si="529"/>
        <v>0</v>
      </c>
      <c r="DB384" s="186">
        <f t="shared" ca="1" si="529"/>
        <v>0</v>
      </c>
      <c r="DC384" s="186">
        <f t="shared" ca="1" si="529"/>
        <v>0</v>
      </c>
      <c r="DD384" s="186">
        <f t="shared" ca="1" si="529"/>
        <v>0</v>
      </c>
      <c r="DE384" s="186">
        <f t="shared" ca="1" si="529"/>
        <v>0</v>
      </c>
      <c r="DF384" s="186">
        <f t="shared" ca="1" si="529"/>
        <v>0</v>
      </c>
      <c r="DG384" s="186">
        <f t="shared" ca="1" si="529"/>
        <v>0</v>
      </c>
      <c r="DH384" s="186">
        <f t="shared" ca="1" si="529"/>
        <v>0</v>
      </c>
      <c r="DI384" s="186">
        <f t="shared" ca="1" si="529"/>
        <v>0</v>
      </c>
      <c r="DJ384" s="186">
        <f t="shared" ca="1" si="529"/>
        <v>0</v>
      </c>
      <c r="DK384" s="186">
        <f t="shared" ca="1" si="529"/>
        <v>0</v>
      </c>
      <c r="DL384" s="186">
        <f t="shared" ca="1" si="529"/>
        <v>0</v>
      </c>
      <c r="DM384" s="186">
        <f t="shared" ca="1" si="529"/>
        <v>0</v>
      </c>
      <c r="DN384" s="186">
        <f t="shared" ca="1" si="529"/>
        <v>0</v>
      </c>
      <c r="DO384" s="186">
        <f t="shared" ca="1" si="529"/>
        <v>0</v>
      </c>
      <c r="DP384" s="186">
        <f t="shared" ca="1" si="529"/>
        <v>0</v>
      </c>
      <c r="DQ384" s="186">
        <f t="shared" ca="1" si="529"/>
        <v>0</v>
      </c>
      <c r="DR384" s="186">
        <f t="shared" ca="1" si="529"/>
        <v>0</v>
      </c>
      <c r="DS384" s="186">
        <f t="shared" ca="1" si="529"/>
        <v>0</v>
      </c>
      <c r="DT384" s="186">
        <f t="shared" ca="1" si="529"/>
        <v>0</v>
      </c>
      <c r="DU384" s="186">
        <f t="shared" ca="1" si="529"/>
        <v>0</v>
      </c>
    </row>
    <row r="385" spans="1:125" x14ac:dyDescent="0.3">
      <c r="D385" s="192" t="s">
        <v>427</v>
      </c>
      <c r="E385" s="127" t="s">
        <v>909</v>
      </c>
      <c r="F385" s="175">
        <v>0</v>
      </c>
      <c r="K385" s="181">
        <f t="shared" ref="K385:AP385" si="530">IF(K10,MIN($F$385*K384,K253-K255),0)</f>
        <v>0</v>
      </c>
      <c r="L385" s="181">
        <f t="shared" si="530"/>
        <v>0</v>
      </c>
      <c r="M385" s="181">
        <f t="shared" si="530"/>
        <v>0</v>
      </c>
      <c r="N385" s="181">
        <f t="shared" si="530"/>
        <v>0</v>
      </c>
      <c r="O385" s="181">
        <f t="shared" si="530"/>
        <v>0</v>
      </c>
      <c r="P385" s="181">
        <f t="shared" si="530"/>
        <v>0</v>
      </c>
      <c r="Q385" s="181">
        <f t="shared" si="530"/>
        <v>0</v>
      </c>
      <c r="R385" s="181">
        <f t="shared" si="530"/>
        <v>0</v>
      </c>
      <c r="S385" s="181">
        <f t="shared" si="530"/>
        <v>0</v>
      </c>
      <c r="T385" s="181">
        <f t="shared" si="530"/>
        <v>0</v>
      </c>
      <c r="U385" s="181">
        <f t="shared" si="530"/>
        <v>0</v>
      </c>
      <c r="V385" s="181">
        <f t="shared" si="530"/>
        <v>0</v>
      </c>
      <c r="W385" s="181">
        <f t="shared" si="530"/>
        <v>0</v>
      </c>
      <c r="X385" s="181">
        <f t="shared" si="530"/>
        <v>0</v>
      </c>
      <c r="Y385" s="181">
        <f t="shared" si="530"/>
        <v>0</v>
      </c>
      <c r="Z385" s="181">
        <f t="shared" si="530"/>
        <v>0</v>
      </c>
      <c r="AA385" s="181">
        <f t="shared" si="530"/>
        <v>0</v>
      </c>
      <c r="AB385" s="181">
        <f t="shared" si="530"/>
        <v>0</v>
      </c>
      <c r="AC385" s="181">
        <f t="shared" si="530"/>
        <v>0</v>
      </c>
      <c r="AD385" s="181">
        <f t="shared" si="530"/>
        <v>0</v>
      </c>
      <c r="AE385" s="181">
        <f t="shared" si="530"/>
        <v>0</v>
      </c>
      <c r="AF385" s="181">
        <f t="shared" si="530"/>
        <v>0</v>
      </c>
      <c r="AG385" s="181">
        <f t="shared" si="530"/>
        <v>0</v>
      </c>
      <c r="AH385" s="181">
        <f t="shared" si="530"/>
        <v>0</v>
      </c>
      <c r="AI385" s="181">
        <f t="shared" si="530"/>
        <v>0</v>
      </c>
      <c r="AJ385" s="181">
        <f t="shared" si="530"/>
        <v>0</v>
      </c>
      <c r="AK385" s="181">
        <f t="shared" si="530"/>
        <v>0</v>
      </c>
      <c r="AL385" s="181">
        <f t="shared" si="530"/>
        <v>0</v>
      </c>
      <c r="AM385" s="181">
        <f t="shared" si="530"/>
        <v>0</v>
      </c>
      <c r="AN385" s="181">
        <f t="shared" si="530"/>
        <v>0</v>
      </c>
      <c r="AO385" s="181">
        <f t="shared" si="530"/>
        <v>0</v>
      </c>
      <c r="AP385" s="181">
        <f t="shared" si="530"/>
        <v>0</v>
      </c>
      <c r="AQ385" s="181">
        <f t="shared" ref="AQ385:BV385" si="531">IF(AQ10,MIN($F$385*AQ384,AQ253-AQ255),0)</f>
        <v>0</v>
      </c>
      <c r="AR385" s="181">
        <f t="shared" si="531"/>
        <v>0</v>
      </c>
      <c r="AS385" s="181">
        <f t="shared" si="531"/>
        <v>0</v>
      </c>
      <c r="AT385" s="181">
        <f t="shared" si="531"/>
        <v>0</v>
      </c>
      <c r="AU385" s="181">
        <f t="shared" si="531"/>
        <v>0</v>
      </c>
      <c r="AV385" s="181">
        <f t="shared" si="531"/>
        <v>0</v>
      </c>
      <c r="AW385" s="181">
        <f t="shared" si="531"/>
        <v>0</v>
      </c>
      <c r="AX385" s="181">
        <f t="shared" si="531"/>
        <v>0</v>
      </c>
      <c r="AY385" s="198">
        <f t="shared" ca="1" si="531"/>
        <v>0</v>
      </c>
      <c r="AZ385" s="181">
        <f t="shared" ca="1" si="531"/>
        <v>0</v>
      </c>
      <c r="BA385" s="181">
        <f t="shared" ca="1" si="531"/>
        <v>0</v>
      </c>
      <c r="BB385" s="181">
        <f t="shared" ca="1" si="531"/>
        <v>0</v>
      </c>
      <c r="BC385" s="181">
        <f t="shared" ca="1" si="531"/>
        <v>0</v>
      </c>
      <c r="BD385" s="181">
        <f t="shared" ca="1" si="531"/>
        <v>0</v>
      </c>
      <c r="BE385" s="181">
        <f t="shared" ca="1" si="531"/>
        <v>0</v>
      </c>
      <c r="BF385" s="181">
        <f t="shared" ca="1" si="531"/>
        <v>0</v>
      </c>
      <c r="BG385" s="181">
        <f t="shared" ca="1" si="531"/>
        <v>0</v>
      </c>
      <c r="BH385" s="181">
        <f t="shared" ca="1" si="531"/>
        <v>0</v>
      </c>
      <c r="BI385" s="181">
        <f t="shared" ca="1" si="531"/>
        <v>0</v>
      </c>
      <c r="BJ385" s="181">
        <f t="shared" ca="1" si="531"/>
        <v>0</v>
      </c>
      <c r="BK385" s="181">
        <f t="shared" ca="1" si="531"/>
        <v>0</v>
      </c>
      <c r="BL385" s="181">
        <f t="shared" ca="1" si="531"/>
        <v>0</v>
      </c>
      <c r="BM385" s="181">
        <f t="shared" ca="1" si="531"/>
        <v>0</v>
      </c>
      <c r="BN385" s="181">
        <f t="shared" ca="1" si="531"/>
        <v>0</v>
      </c>
      <c r="BO385" s="181">
        <f t="shared" ca="1" si="531"/>
        <v>0</v>
      </c>
      <c r="BP385" s="181">
        <f t="shared" ca="1" si="531"/>
        <v>0</v>
      </c>
      <c r="BQ385" s="181">
        <f t="shared" ca="1" si="531"/>
        <v>0</v>
      </c>
      <c r="BR385" s="181">
        <f t="shared" ca="1" si="531"/>
        <v>0</v>
      </c>
      <c r="BS385" s="181">
        <f t="shared" ca="1" si="531"/>
        <v>0</v>
      </c>
      <c r="BT385" s="181">
        <f t="shared" ca="1" si="531"/>
        <v>0</v>
      </c>
      <c r="BU385" s="181">
        <f t="shared" ca="1" si="531"/>
        <v>0</v>
      </c>
      <c r="BV385" s="181">
        <f t="shared" ca="1" si="531"/>
        <v>0</v>
      </c>
      <c r="BW385" s="181">
        <f t="shared" ref="BW385:DB385" ca="1" si="532">IF(BW10,MIN($F$385*BW384,BW253-BW255),0)</f>
        <v>0</v>
      </c>
      <c r="BX385" s="181">
        <f t="shared" ca="1" si="532"/>
        <v>0</v>
      </c>
      <c r="BY385" s="181">
        <f t="shared" ca="1" si="532"/>
        <v>0</v>
      </c>
      <c r="BZ385" s="181">
        <f t="shared" ca="1" si="532"/>
        <v>0</v>
      </c>
      <c r="CA385" s="181">
        <f t="shared" ca="1" si="532"/>
        <v>0</v>
      </c>
      <c r="CB385" s="181">
        <f t="shared" ca="1" si="532"/>
        <v>0</v>
      </c>
      <c r="CC385" s="181">
        <f t="shared" ca="1" si="532"/>
        <v>0</v>
      </c>
      <c r="CD385" s="181">
        <f t="shared" ca="1" si="532"/>
        <v>0</v>
      </c>
      <c r="CE385" s="181">
        <f t="shared" ca="1" si="532"/>
        <v>0</v>
      </c>
      <c r="CF385" s="181">
        <f t="shared" ca="1" si="532"/>
        <v>0</v>
      </c>
      <c r="CG385" s="181">
        <f t="shared" ca="1" si="532"/>
        <v>0</v>
      </c>
      <c r="CH385" s="181">
        <f t="shared" ca="1" si="532"/>
        <v>0</v>
      </c>
      <c r="CI385" s="181">
        <f t="shared" ca="1" si="532"/>
        <v>0</v>
      </c>
      <c r="CJ385" s="181">
        <f t="shared" ca="1" si="532"/>
        <v>0</v>
      </c>
      <c r="CK385" s="181">
        <f t="shared" ca="1" si="532"/>
        <v>0</v>
      </c>
      <c r="CL385" s="181">
        <f t="shared" ca="1" si="532"/>
        <v>0</v>
      </c>
      <c r="CM385" s="181">
        <f t="shared" ca="1" si="532"/>
        <v>0</v>
      </c>
      <c r="CN385" s="181">
        <f t="shared" ca="1" si="532"/>
        <v>0</v>
      </c>
      <c r="CO385" s="181">
        <f t="shared" ca="1" si="532"/>
        <v>0</v>
      </c>
      <c r="CP385" s="181">
        <f t="shared" ca="1" si="532"/>
        <v>0</v>
      </c>
      <c r="CQ385" s="181">
        <f t="shared" ca="1" si="532"/>
        <v>0</v>
      </c>
      <c r="CR385" s="181">
        <f t="shared" ca="1" si="532"/>
        <v>0</v>
      </c>
      <c r="CS385" s="181">
        <f t="shared" ca="1" si="532"/>
        <v>0</v>
      </c>
      <c r="CT385" s="181">
        <f t="shared" ca="1" si="532"/>
        <v>0</v>
      </c>
      <c r="CU385" s="181">
        <f t="shared" ca="1" si="532"/>
        <v>0</v>
      </c>
      <c r="CV385" s="181">
        <f t="shared" ca="1" si="532"/>
        <v>0</v>
      </c>
      <c r="CW385" s="181">
        <f t="shared" si="532"/>
        <v>0</v>
      </c>
      <c r="CX385" s="181">
        <f t="shared" si="532"/>
        <v>0</v>
      </c>
      <c r="CY385" s="181">
        <f t="shared" si="532"/>
        <v>0</v>
      </c>
      <c r="CZ385" s="181">
        <f t="shared" si="532"/>
        <v>0</v>
      </c>
      <c r="DA385" s="181">
        <f t="shared" si="532"/>
        <v>0</v>
      </c>
      <c r="DB385" s="181">
        <f t="shared" si="532"/>
        <v>0</v>
      </c>
      <c r="DC385" s="181">
        <f t="shared" ref="DC385:DU385" si="533">IF(DC10,MIN($F$385*DC384,DC253-DC255),0)</f>
        <v>0</v>
      </c>
      <c r="DD385" s="181">
        <f t="shared" si="533"/>
        <v>0</v>
      </c>
      <c r="DE385" s="181">
        <f t="shared" si="533"/>
        <v>0</v>
      </c>
      <c r="DF385" s="181">
        <f t="shared" si="533"/>
        <v>0</v>
      </c>
      <c r="DG385" s="181">
        <f t="shared" si="533"/>
        <v>0</v>
      </c>
      <c r="DH385" s="181">
        <f t="shared" si="533"/>
        <v>0</v>
      </c>
      <c r="DI385" s="181">
        <f t="shared" si="533"/>
        <v>0</v>
      </c>
      <c r="DJ385" s="181">
        <f t="shared" si="533"/>
        <v>0</v>
      </c>
      <c r="DK385" s="181">
        <f t="shared" si="533"/>
        <v>0</v>
      </c>
      <c r="DL385" s="181">
        <f t="shared" si="533"/>
        <v>0</v>
      </c>
      <c r="DM385" s="181">
        <f t="shared" si="533"/>
        <v>0</v>
      </c>
      <c r="DN385" s="181">
        <f t="shared" si="533"/>
        <v>0</v>
      </c>
      <c r="DO385" s="181">
        <f t="shared" si="533"/>
        <v>0</v>
      </c>
      <c r="DP385" s="181">
        <f t="shared" si="533"/>
        <v>0</v>
      </c>
      <c r="DQ385" s="181">
        <f t="shared" si="533"/>
        <v>0</v>
      </c>
      <c r="DR385" s="181">
        <f t="shared" si="533"/>
        <v>0</v>
      </c>
      <c r="DS385" s="181">
        <f t="shared" si="533"/>
        <v>0</v>
      </c>
      <c r="DT385" s="181">
        <f t="shared" si="533"/>
        <v>0</v>
      </c>
      <c r="DU385" s="181">
        <f t="shared" si="533"/>
        <v>0</v>
      </c>
    </row>
    <row r="386" spans="1:125" s="150" customFormat="1" x14ac:dyDescent="0.3">
      <c r="A386" s="149"/>
      <c r="D386" s="151" t="s">
        <v>488</v>
      </c>
      <c r="K386" s="186">
        <f ca="1">K384-K385</f>
        <v>0</v>
      </c>
      <c r="L386" s="186">
        <f t="shared" ref="L386:BW386" ca="1" si="534">L384-L385</f>
        <v>0</v>
      </c>
      <c r="M386" s="186">
        <f t="shared" ca="1" si="534"/>
        <v>0</v>
      </c>
      <c r="N386" s="186">
        <f t="shared" ca="1" si="534"/>
        <v>0</v>
      </c>
      <c r="O386" s="186">
        <f t="shared" ca="1" si="534"/>
        <v>0</v>
      </c>
      <c r="P386" s="186">
        <f t="shared" ca="1" si="534"/>
        <v>0</v>
      </c>
      <c r="Q386" s="186">
        <f t="shared" ca="1" si="534"/>
        <v>0</v>
      </c>
      <c r="R386" s="186">
        <f t="shared" ca="1" si="534"/>
        <v>0</v>
      </c>
      <c r="S386" s="186">
        <f t="shared" ca="1" si="534"/>
        <v>0</v>
      </c>
      <c r="T386" s="186">
        <f t="shared" ca="1" si="534"/>
        <v>0</v>
      </c>
      <c r="U386" s="186">
        <f t="shared" ca="1" si="534"/>
        <v>0</v>
      </c>
      <c r="V386" s="186">
        <f t="shared" ca="1" si="534"/>
        <v>0</v>
      </c>
      <c r="W386" s="186">
        <f t="shared" ca="1" si="534"/>
        <v>0</v>
      </c>
      <c r="X386" s="186">
        <f t="shared" ca="1" si="534"/>
        <v>0</v>
      </c>
      <c r="Y386" s="186">
        <f t="shared" ca="1" si="534"/>
        <v>0</v>
      </c>
      <c r="Z386" s="186">
        <f t="shared" ca="1" si="534"/>
        <v>0</v>
      </c>
      <c r="AA386" s="186">
        <f t="shared" ca="1" si="534"/>
        <v>0</v>
      </c>
      <c r="AB386" s="186">
        <f t="shared" ca="1" si="534"/>
        <v>0</v>
      </c>
      <c r="AC386" s="186">
        <f t="shared" ca="1" si="534"/>
        <v>0</v>
      </c>
      <c r="AD386" s="186">
        <f t="shared" ca="1" si="534"/>
        <v>0</v>
      </c>
      <c r="AE386" s="186">
        <f t="shared" ca="1" si="534"/>
        <v>0</v>
      </c>
      <c r="AF386" s="186">
        <f t="shared" ca="1" si="534"/>
        <v>0</v>
      </c>
      <c r="AG386" s="186">
        <f t="shared" ca="1" si="534"/>
        <v>0</v>
      </c>
      <c r="AH386" s="186">
        <f t="shared" ca="1" si="534"/>
        <v>0</v>
      </c>
      <c r="AI386" s="186">
        <f t="shared" ca="1" si="534"/>
        <v>0</v>
      </c>
      <c r="AJ386" s="186">
        <f t="shared" ca="1" si="534"/>
        <v>0</v>
      </c>
      <c r="AK386" s="186">
        <f t="shared" ca="1" si="534"/>
        <v>0</v>
      </c>
      <c r="AL386" s="186">
        <f t="shared" ca="1" si="534"/>
        <v>0</v>
      </c>
      <c r="AM386" s="186">
        <f t="shared" ca="1" si="534"/>
        <v>0</v>
      </c>
      <c r="AN386" s="186">
        <f t="shared" ca="1" si="534"/>
        <v>0</v>
      </c>
      <c r="AO386" s="186">
        <f t="shared" ca="1" si="534"/>
        <v>0</v>
      </c>
      <c r="AP386" s="186">
        <f t="shared" ca="1" si="534"/>
        <v>0</v>
      </c>
      <c r="AQ386" s="186">
        <f t="shared" ca="1" si="534"/>
        <v>0</v>
      </c>
      <c r="AR386" s="186">
        <f t="shared" ca="1" si="534"/>
        <v>0</v>
      </c>
      <c r="AS386" s="186">
        <f t="shared" ca="1" si="534"/>
        <v>0</v>
      </c>
      <c r="AT386" s="186">
        <f t="shared" ca="1" si="534"/>
        <v>0</v>
      </c>
      <c r="AU386" s="186">
        <f t="shared" ca="1" si="534"/>
        <v>0</v>
      </c>
      <c r="AV386" s="186">
        <f t="shared" ca="1" si="534"/>
        <v>0</v>
      </c>
      <c r="AW386" s="186">
        <f t="shared" ca="1" si="534"/>
        <v>0</v>
      </c>
      <c r="AX386" s="186">
        <f t="shared" ca="1" si="534"/>
        <v>0</v>
      </c>
      <c r="AY386" s="198">
        <f t="shared" ca="1" si="534"/>
        <v>3796570.2712428505</v>
      </c>
      <c r="AZ386" s="186">
        <f t="shared" ca="1" si="534"/>
        <v>3828843.5145667484</v>
      </c>
      <c r="BA386" s="186">
        <f t="shared" ca="1" si="534"/>
        <v>3736999.2582483916</v>
      </c>
      <c r="BB386" s="186">
        <f t="shared" ca="1" si="534"/>
        <v>3810475.1269370653</v>
      </c>
      <c r="BC386" s="186">
        <f t="shared" ca="1" si="534"/>
        <v>3732885.4507594891</v>
      </c>
      <c r="BD386" s="186">
        <f t="shared" ca="1" si="534"/>
        <v>3755346.3605293538</v>
      </c>
      <c r="BE386" s="186">
        <f t="shared" ca="1" si="534"/>
        <v>3670883.2838722486</v>
      </c>
      <c r="BF386" s="186">
        <f t="shared" ca="1" si="534"/>
        <v>3732684.2621467067</v>
      </c>
      <c r="BG386" s="186">
        <f t="shared" ca="1" si="534"/>
        <v>3639978.3311871351</v>
      </c>
      <c r="BH386" s="186">
        <f t="shared" ca="1" si="534"/>
        <v>3711269.9320292352</v>
      </c>
      <c r="BI386" s="186">
        <f t="shared" ca="1" si="534"/>
        <v>3609301.9284822643</v>
      </c>
      <c r="BJ386" s="186">
        <f t="shared" ca="1" si="534"/>
        <v>3667387.2684090678</v>
      </c>
      <c r="BK386" s="186">
        <f t="shared" ca="1" si="534"/>
        <v>3579481.6027042097</v>
      </c>
      <c r="BL386" s="186">
        <f t="shared" ca="1" si="534"/>
        <v>3595838.9066410782</v>
      </c>
      <c r="BM386" s="186">
        <f t="shared" ca="1" si="534"/>
        <v>3523200.4742368115</v>
      </c>
      <c r="BN386" s="186">
        <f t="shared" ca="1" si="534"/>
        <v>3591833.3398641585</v>
      </c>
      <c r="BO386" s="186">
        <f t="shared" ca="1" si="534"/>
        <v>3488262.2934269048</v>
      </c>
      <c r="BP386" s="186">
        <f t="shared" ca="1" si="534"/>
        <v>3542627.6453167163</v>
      </c>
      <c r="BQ386" s="186">
        <f t="shared" ca="1" si="534"/>
        <v>3403012.9491505316</v>
      </c>
      <c r="BR386" s="186">
        <f t="shared" ca="1" si="534"/>
        <v>3433140.969942146</v>
      </c>
      <c r="BS386" s="186">
        <f t="shared" ca="1" si="534"/>
        <v>3358741.9877276095</v>
      </c>
      <c r="BT386" s="186">
        <f t="shared" ca="1" si="534"/>
        <v>3382330.2996559651</v>
      </c>
      <c r="BU386" s="186">
        <f t="shared" ca="1" si="534"/>
        <v>3298415.6942510828</v>
      </c>
      <c r="BV386" s="186">
        <f t="shared" ca="1" si="534"/>
        <v>3347256.5486659892</v>
      </c>
      <c r="BW386" s="186">
        <f t="shared" ca="1" si="534"/>
        <v>13882461.446836904</v>
      </c>
      <c r="BX386" s="186">
        <f t="shared" ref="BX386:DU386" ca="1" si="535">BX384-BX385</f>
        <v>14034264.657530649</v>
      </c>
      <c r="BY386" s="186">
        <f t="shared" ca="1" si="535"/>
        <v>13679091.542934148</v>
      </c>
      <c r="BZ386" s="186">
        <f t="shared" ca="1" si="535"/>
        <v>13991253.350528963</v>
      </c>
      <c r="CA386" s="186">
        <f t="shared" ca="1" si="535"/>
        <v>13669812.817708358</v>
      </c>
      <c r="CB386" s="186">
        <f t="shared" ca="1" si="535"/>
        <v>13739575.945725987</v>
      </c>
      <c r="CC386" s="186">
        <f t="shared" ca="1" si="535"/>
        <v>13248375.106629072</v>
      </c>
      <c r="CD386" s="186">
        <f t="shared" ca="1" si="535"/>
        <v>13369238.717349928</v>
      </c>
      <c r="CE386" s="186">
        <f t="shared" ca="1" si="535"/>
        <v>13016435.181700051</v>
      </c>
      <c r="CF386" s="186">
        <f t="shared" ca="1" si="535"/>
        <v>13309397.901878595</v>
      </c>
      <c r="CG386" s="186">
        <f t="shared" ca="1" si="535"/>
        <v>12905134.784342129</v>
      </c>
      <c r="CH386" s="186">
        <f t="shared" ca="1" si="535"/>
        <v>13121922.136604011</v>
      </c>
      <c r="CI386" s="186">
        <f t="shared" ca="1" si="535"/>
        <v>12600732.241181588</v>
      </c>
      <c r="CJ386" s="186">
        <f t="shared" ca="1" si="535"/>
        <v>12521531.997041753</v>
      </c>
      <c r="CK386" s="186">
        <f t="shared" ca="1" si="535"/>
        <v>12261908.441565311</v>
      </c>
      <c r="CL386" s="186">
        <f t="shared" ca="1" si="535"/>
        <v>12532990.103668457</v>
      </c>
      <c r="CM386" s="186">
        <f t="shared" ca="1" si="535"/>
        <v>12127546.841054583</v>
      </c>
      <c r="CN386" s="186">
        <f t="shared" ca="1" si="535"/>
        <v>12316168.596165609</v>
      </c>
      <c r="CO386" s="186">
        <f t="shared" ca="1" si="535"/>
        <v>11704276.445411097</v>
      </c>
      <c r="CP386" s="186">
        <f t="shared" ca="1" si="535"/>
        <v>11752281.363823174</v>
      </c>
      <c r="CQ386" s="186">
        <f t="shared" ca="1" si="535"/>
        <v>11475387.3486111</v>
      </c>
      <c r="CR386" s="186">
        <f t="shared" ca="1" si="535"/>
        <v>11561058.549144855</v>
      </c>
      <c r="CS386" s="186">
        <f t="shared" ca="1" si="535"/>
        <v>11244989.95906019</v>
      </c>
      <c r="CT386" s="186">
        <f t="shared" ca="1" si="535"/>
        <v>11401949.135109236</v>
      </c>
      <c r="CU386" s="186">
        <f t="shared" ca="1" si="535"/>
        <v>10773491.017336778</v>
      </c>
      <c r="CV386" s="186">
        <f t="shared" ca="1" si="535"/>
        <v>10778819.458381254</v>
      </c>
      <c r="CW386" s="186">
        <f t="shared" ca="1" si="535"/>
        <v>33013691.174743608</v>
      </c>
      <c r="CX386" s="186">
        <f t="shared" ca="1" si="535"/>
        <v>0</v>
      </c>
      <c r="CY386" s="186">
        <f t="shared" ca="1" si="535"/>
        <v>0</v>
      </c>
      <c r="CZ386" s="186">
        <f t="shared" ca="1" si="535"/>
        <v>0</v>
      </c>
      <c r="DA386" s="186">
        <f t="shared" ca="1" si="535"/>
        <v>0</v>
      </c>
      <c r="DB386" s="186">
        <f t="shared" ca="1" si="535"/>
        <v>0</v>
      </c>
      <c r="DC386" s="186">
        <f t="shared" ca="1" si="535"/>
        <v>0</v>
      </c>
      <c r="DD386" s="186">
        <f t="shared" ca="1" si="535"/>
        <v>0</v>
      </c>
      <c r="DE386" s="186">
        <f t="shared" ca="1" si="535"/>
        <v>0</v>
      </c>
      <c r="DF386" s="186">
        <f t="shared" ca="1" si="535"/>
        <v>0</v>
      </c>
      <c r="DG386" s="186">
        <f t="shared" ca="1" si="535"/>
        <v>0</v>
      </c>
      <c r="DH386" s="186">
        <f t="shared" ca="1" si="535"/>
        <v>0</v>
      </c>
      <c r="DI386" s="186">
        <f t="shared" ca="1" si="535"/>
        <v>0</v>
      </c>
      <c r="DJ386" s="186">
        <f t="shared" ca="1" si="535"/>
        <v>0</v>
      </c>
      <c r="DK386" s="186">
        <f t="shared" ca="1" si="535"/>
        <v>0</v>
      </c>
      <c r="DL386" s="186">
        <f t="shared" ca="1" si="535"/>
        <v>0</v>
      </c>
      <c r="DM386" s="186">
        <f t="shared" ca="1" si="535"/>
        <v>0</v>
      </c>
      <c r="DN386" s="186">
        <f t="shared" ca="1" si="535"/>
        <v>0</v>
      </c>
      <c r="DO386" s="186">
        <f t="shared" ca="1" si="535"/>
        <v>0</v>
      </c>
      <c r="DP386" s="186">
        <f t="shared" ca="1" si="535"/>
        <v>0</v>
      </c>
      <c r="DQ386" s="186">
        <f t="shared" ca="1" si="535"/>
        <v>0</v>
      </c>
      <c r="DR386" s="186">
        <f t="shared" ca="1" si="535"/>
        <v>0</v>
      </c>
      <c r="DS386" s="186">
        <f t="shared" ca="1" si="535"/>
        <v>0</v>
      </c>
      <c r="DT386" s="186">
        <f t="shared" ca="1" si="535"/>
        <v>0</v>
      </c>
      <c r="DU386" s="186">
        <f t="shared" ca="1" si="535"/>
        <v>0</v>
      </c>
    </row>
    <row r="387" spans="1:125" x14ac:dyDescent="0.3">
      <c r="D387" s="144" t="s">
        <v>783</v>
      </c>
      <c r="K387" s="181">
        <f t="shared" ref="K387:AP387" ca="1" si="536">MIN(MAX(-K384,0),K316)</f>
        <v>0</v>
      </c>
      <c r="L387" s="181">
        <f t="shared" ca="1" si="536"/>
        <v>0</v>
      </c>
      <c r="M387" s="181">
        <f t="shared" ca="1" si="536"/>
        <v>0</v>
      </c>
      <c r="N387" s="181">
        <f t="shared" ca="1" si="536"/>
        <v>0</v>
      </c>
      <c r="O387" s="181">
        <f t="shared" ca="1" si="536"/>
        <v>0</v>
      </c>
      <c r="P387" s="181">
        <f t="shared" ca="1" si="536"/>
        <v>0</v>
      </c>
      <c r="Q387" s="181">
        <f t="shared" ca="1" si="536"/>
        <v>0</v>
      </c>
      <c r="R387" s="181">
        <f t="shared" ca="1" si="536"/>
        <v>0</v>
      </c>
      <c r="S387" s="181">
        <f t="shared" ca="1" si="536"/>
        <v>0</v>
      </c>
      <c r="T387" s="181">
        <f t="shared" ca="1" si="536"/>
        <v>0</v>
      </c>
      <c r="U387" s="181">
        <f t="shared" ca="1" si="536"/>
        <v>0</v>
      </c>
      <c r="V387" s="181">
        <f t="shared" ca="1" si="536"/>
        <v>0</v>
      </c>
      <c r="W387" s="181">
        <f t="shared" ca="1" si="536"/>
        <v>0</v>
      </c>
      <c r="X387" s="181">
        <f t="shared" ca="1" si="536"/>
        <v>0</v>
      </c>
      <c r="Y387" s="181">
        <f t="shared" ca="1" si="536"/>
        <v>0</v>
      </c>
      <c r="Z387" s="181">
        <f t="shared" ca="1" si="536"/>
        <v>0</v>
      </c>
      <c r="AA387" s="181">
        <f t="shared" ca="1" si="536"/>
        <v>0</v>
      </c>
      <c r="AB387" s="181">
        <f t="shared" ca="1" si="536"/>
        <v>0</v>
      </c>
      <c r="AC387" s="181">
        <f t="shared" ca="1" si="536"/>
        <v>0</v>
      </c>
      <c r="AD387" s="181">
        <f t="shared" ca="1" si="536"/>
        <v>0</v>
      </c>
      <c r="AE387" s="181">
        <f t="shared" ca="1" si="536"/>
        <v>0</v>
      </c>
      <c r="AF387" s="181">
        <f t="shared" ca="1" si="536"/>
        <v>0</v>
      </c>
      <c r="AG387" s="181">
        <f t="shared" ca="1" si="536"/>
        <v>0</v>
      </c>
      <c r="AH387" s="181">
        <f t="shared" ca="1" si="536"/>
        <v>0</v>
      </c>
      <c r="AI387" s="181">
        <f t="shared" ca="1" si="536"/>
        <v>0</v>
      </c>
      <c r="AJ387" s="181">
        <f t="shared" ca="1" si="536"/>
        <v>0</v>
      </c>
      <c r="AK387" s="181">
        <f t="shared" ca="1" si="536"/>
        <v>0</v>
      </c>
      <c r="AL387" s="181">
        <f t="shared" ca="1" si="536"/>
        <v>0</v>
      </c>
      <c r="AM387" s="181">
        <f t="shared" ca="1" si="536"/>
        <v>0</v>
      </c>
      <c r="AN387" s="181">
        <f t="shared" ca="1" si="536"/>
        <v>0</v>
      </c>
      <c r="AO387" s="181">
        <f t="shared" ca="1" si="536"/>
        <v>0</v>
      </c>
      <c r="AP387" s="181">
        <f t="shared" ca="1" si="536"/>
        <v>0</v>
      </c>
      <c r="AQ387" s="181">
        <f t="shared" ref="AQ387:BV387" ca="1" si="537">MIN(MAX(-AQ384,0),AQ316)</f>
        <v>0</v>
      </c>
      <c r="AR387" s="181">
        <f t="shared" ca="1" si="537"/>
        <v>0</v>
      </c>
      <c r="AS387" s="181">
        <f t="shared" ca="1" si="537"/>
        <v>0</v>
      </c>
      <c r="AT387" s="181">
        <f t="shared" ca="1" si="537"/>
        <v>0</v>
      </c>
      <c r="AU387" s="181">
        <f t="shared" ca="1" si="537"/>
        <v>0</v>
      </c>
      <c r="AV387" s="181">
        <f t="shared" ca="1" si="537"/>
        <v>0</v>
      </c>
      <c r="AW387" s="181">
        <f t="shared" ca="1" si="537"/>
        <v>0</v>
      </c>
      <c r="AX387" s="181">
        <f t="shared" ca="1" si="537"/>
        <v>0</v>
      </c>
      <c r="AY387" s="198">
        <f t="shared" ca="1" si="537"/>
        <v>0</v>
      </c>
      <c r="AZ387" s="181">
        <f t="shared" ca="1" si="537"/>
        <v>0</v>
      </c>
      <c r="BA387" s="181">
        <f t="shared" ca="1" si="537"/>
        <v>0</v>
      </c>
      <c r="BB387" s="181">
        <f t="shared" ca="1" si="537"/>
        <v>0</v>
      </c>
      <c r="BC387" s="181">
        <f t="shared" ca="1" si="537"/>
        <v>0</v>
      </c>
      <c r="BD387" s="181">
        <f t="shared" ca="1" si="537"/>
        <v>0</v>
      </c>
      <c r="BE387" s="181">
        <f t="shared" ca="1" si="537"/>
        <v>0</v>
      </c>
      <c r="BF387" s="181">
        <f t="shared" ca="1" si="537"/>
        <v>0</v>
      </c>
      <c r="BG387" s="181">
        <f t="shared" ca="1" si="537"/>
        <v>0</v>
      </c>
      <c r="BH387" s="181">
        <f t="shared" ca="1" si="537"/>
        <v>0</v>
      </c>
      <c r="BI387" s="181">
        <f t="shared" ca="1" si="537"/>
        <v>0</v>
      </c>
      <c r="BJ387" s="181">
        <f t="shared" ca="1" si="537"/>
        <v>0</v>
      </c>
      <c r="BK387" s="181">
        <f t="shared" ca="1" si="537"/>
        <v>0</v>
      </c>
      <c r="BL387" s="181">
        <f t="shared" ca="1" si="537"/>
        <v>0</v>
      </c>
      <c r="BM387" s="181">
        <f t="shared" ca="1" si="537"/>
        <v>0</v>
      </c>
      <c r="BN387" s="181">
        <f t="shared" ca="1" si="537"/>
        <v>0</v>
      </c>
      <c r="BO387" s="181">
        <f t="shared" ca="1" si="537"/>
        <v>0</v>
      </c>
      <c r="BP387" s="181">
        <f t="shared" ca="1" si="537"/>
        <v>0</v>
      </c>
      <c r="BQ387" s="181">
        <f t="shared" ca="1" si="537"/>
        <v>0</v>
      </c>
      <c r="BR387" s="181">
        <f t="shared" ca="1" si="537"/>
        <v>0</v>
      </c>
      <c r="BS387" s="181">
        <f t="shared" ca="1" si="537"/>
        <v>0</v>
      </c>
      <c r="BT387" s="181">
        <f t="shared" ca="1" si="537"/>
        <v>0</v>
      </c>
      <c r="BU387" s="181">
        <f t="shared" ca="1" si="537"/>
        <v>0</v>
      </c>
      <c r="BV387" s="181">
        <f t="shared" ca="1" si="537"/>
        <v>0</v>
      </c>
      <c r="BW387" s="181">
        <f t="shared" ref="BW387:DB387" ca="1" si="538">MIN(MAX(-BW384,0),BW316)</f>
        <v>0</v>
      </c>
      <c r="BX387" s="181">
        <f t="shared" ca="1" si="538"/>
        <v>0</v>
      </c>
      <c r="BY387" s="181">
        <f t="shared" ca="1" si="538"/>
        <v>0</v>
      </c>
      <c r="BZ387" s="181">
        <f t="shared" ca="1" si="538"/>
        <v>0</v>
      </c>
      <c r="CA387" s="181">
        <f t="shared" ca="1" si="538"/>
        <v>0</v>
      </c>
      <c r="CB387" s="181">
        <f t="shared" ca="1" si="538"/>
        <v>0</v>
      </c>
      <c r="CC387" s="181">
        <f t="shared" ca="1" si="538"/>
        <v>0</v>
      </c>
      <c r="CD387" s="181">
        <f t="shared" ca="1" si="538"/>
        <v>0</v>
      </c>
      <c r="CE387" s="181">
        <f t="shared" ca="1" si="538"/>
        <v>0</v>
      </c>
      <c r="CF387" s="181">
        <f t="shared" ca="1" si="538"/>
        <v>0</v>
      </c>
      <c r="CG387" s="181">
        <f t="shared" ca="1" si="538"/>
        <v>0</v>
      </c>
      <c r="CH387" s="181">
        <f t="shared" ca="1" si="538"/>
        <v>0</v>
      </c>
      <c r="CI387" s="181">
        <f t="shared" ca="1" si="538"/>
        <v>0</v>
      </c>
      <c r="CJ387" s="181">
        <f t="shared" ca="1" si="538"/>
        <v>0</v>
      </c>
      <c r="CK387" s="181">
        <f t="shared" ca="1" si="538"/>
        <v>0</v>
      </c>
      <c r="CL387" s="181">
        <f t="shared" ca="1" si="538"/>
        <v>0</v>
      </c>
      <c r="CM387" s="181">
        <f t="shared" ca="1" si="538"/>
        <v>0</v>
      </c>
      <c r="CN387" s="181">
        <f t="shared" ca="1" si="538"/>
        <v>0</v>
      </c>
      <c r="CO387" s="181">
        <f t="shared" ca="1" si="538"/>
        <v>0</v>
      </c>
      <c r="CP387" s="181">
        <f t="shared" ca="1" si="538"/>
        <v>0</v>
      </c>
      <c r="CQ387" s="181">
        <f t="shared" ca="1" si="538"/>
        <v>0</v>
      </c>
      <c r="CR387" s="181">
        <f t="shared" ca="1" si="538"/>
        <v>0</v>
      </c>
      <c r="CS387" s="181">
        <f t="shared" ca="1" si="538"/>
        <v>0</v>
      </c>
      <c r="CT387" s="181">
        <f t="shared" ca="1" si="538"/>
        <v>0</v>
      </c>
      <c r="CU387" s="181">
        <f t="shared" ca="1" si="538"/>
        <v>0</v>
      </c>
      <c r="CV387" s="181">
        <f t="shared" ca="1" si="538"/>
        <v>0</v>
      </c>
      <c r="CW387" s="181">
        <f t="shared" ca="1" si="538"/>
        <v>0</v>
      </c>
      <c r="CX387" s="181">
        <f t="shared" ca="1" si="538"/>
        <v>0</v>
      </c>
      <c r="CY387" s="181">
        <f t="shared" ca="1" si="538"/>
        <v>0</v>
      </c>
      <c r="CZ387" s="181">
        <f t="shared" ca="1" si="538"/>
        <v>0</v>
      </c>
      <c r="DA387" s="181">
        <f t="shared" ca="1" si="538"/>
        <v>0</v>
      </c>
      <c r="DB387" s="181">
        <f t="shared" ca="1" si="538"/>
        <v>0</v>
      </c>
      <c r="DC387" s="181">
        <f t="shared" ref="DC387:DU387" ca="1" si="539">MIN(MAX(-DC384,0),DC316)</f>
        <v>0</v>
      </c>
      <c r="DD387" s="181">
        <f t="shared" ca="1" si="539"/>
        <v>0</v>
      </c>
      <c r="DE387" s="181">
        <f t="shared" ca="1" si="539"/>
        <v>0</v>
      </c>
      <c r="DF387" s="181">
        <f t="shared" ca="1" si="539"/>
        <v>0</v>
      </c>
      <c r="DG387" s="181">
        <f t="shared" ca="1" si="539"/>
        <v>0</v>
      </c>
      <c r="DH387" s="181">
        <f t="shared" ca="1" si="539"/>
        <v>0</v>
      </c>
      <c r="DI387" s="181">
        <f t="shared" ca="1" si="539"/>
        <v>0</v>
      </c>
      <c r="DJ387" s="181">
        <f t="shared" ca="1" si="539"/>
        <v>0</v>
      </c>
      <c r="DK387" s="181">
        <f t="shared" ca="1" si="539"/>
        <v>0</v>
      </c>
      <c r="DL387" s="181">
        <f t="shared" ca="1" si="539"/>
        <v>0</v>
      </c>
      <c r="DM387" s="181">
        <f t="shared" ca="1" si="539"/>
        <v>0</v>
      </c>
      <c r="DN387" s="181">
        <f t="shared" ca="1" si="539"/>
        <v>0</v>
      </c>
      <c r="DO387" s="181">
        <f t="shared" ca="1" si="539"/>
        <v>0</v>
      </c>
      <c r="DP387" s="181">
        <f t="shared" ca="1" si="539"/>
        <v>0</v>
      </c>
      <c r="DQ387" s="181">
        <f t="shared" ca="1" si="539"/>
        <v>0</v>
      </c>
      <c r="DR387" s="181">
        <f t="shared" ca="1" si="539"/>
        <v>0</v>
      </c>
      <c r="DS387" s="181">
        <f t="shared" ca="1" si="539"/>
        <v>0</v>
      </c>
      <c r="DT387" s="181">
        <f t="shared" ca="1" si="539"/>
        <v>0</v>
      </c>
      <c r="DU387" s="181">
        <f t="shared" ca="1" si="539"/>
        <v>0</v>
      </c>
    </row>
    <row r="388" spans="1:125" x14ac:dyDescent="0.3">
      <c r="D388" s="148" t="s">
        <v>784</v>
      </c>
      <c r="K388" s="181">
        <f t="shared" ref="K388:AP388" si="540">IF(K11,K317)*1</f>
        <v>0</v>
      </c>
      <c r="L388" s="181">
        <f t="shared" si="540"/>
        <v>0</v>
      </c>
      <c r="M388" s="181">
        <f t="shared" si="540"/>
        <v>0</v>
      </c>
      <c r="N388" s="181">
        <f t="shared" si="540"/>
        <v>0</v>
      </c>
      <c r="O388" s="181">
        <f t="shared" si="540"/>
        <v>0</v>
      </c>
      <c r="P388" s="181">
        <f t="shared" si="540"/>
        <v>0</v>
      </c>
      <c r="Q388" s="181">
        <f t="shared" si="540"/>
        <v>0</v>
      </c>
      <c r="R388" s="181">
        <f t="shared" si="540"/>
        <v>0</v>
      </c>
      <c r="S388" s="181">
        <f t="shared" si="540"/>
        <v>0</v>
      </c>
      <c r="T388" s="181">
        <f t="shared" si="540"/>
        <v>0</v>
      </c>
      <c r="U388" s="181">
        <f t="shared" si="540"/>
        <v>0</v>
      </c>
      <c r="V388" s="181">
        <f t="shared" si="540"/>
        <v>0</v>
      </c>
      <c r="W388" s="181">
        <f t="shared" si="540"/>
        <v>0</v>
      </c>
      <c r="X388" s="181">
        <f t="shared" si="540"/>
        <v>0</v>
      </c>
      <c r="Y388" s="181">
        <f t="shared" si="540"/>
        <v>0</v>
      </c>
      <c r="Z388" s="181">
        <f t="shared" si="540"/>
        <v>0</v>
      </c>
      <c r="AA388" s="181">
        <f t="shared" si="540"/>
        <v>0</v>
      </c>
      <c r="AB388" s="181">
        <f t="shared" si="540"/>
        <v>0</v>
      </c>
      <c r="AC388" s="181">
        <f t="shared" si="540"/>
        <v>0</v>
      </c>
      <c r="AD388" s="181">
        <f t="shared" si="540"/>
        <v>0</v>
      </c>
      <c r="AE388" s="181">
        <f t="shared" si="540"/>
        <v>0</v>
      </c>
      <c r="AF388" s="181">
        <f t="shared" si="540"/>
        <v>0</v>
      </c>
      <c r="AG388" s="181">
        <f t="shared" si="540"/>
        <v>0</v>
      </c>
      <c r="AH388" s="181">
        <f t="shared" si="540"/>
        <v>0</v>
      </c>
      <c r="AI388" s="181">
        <f t="shared" si="540"/>
        <v>0</v>
      </c>
      <c r="AJ388" s="181">
        <f t="shared" si="540"/>
        <v>0</v>
      </c>
      <c r="AK388" s="181">
        <f t="shared" si="540"/>
        <v>0</v>
      </c>
      <c r="AL388" s="181">
        <f t="shared" si="540"/>
        <v>0</v>
      </c>
      <c r="AM388" s="181">
        <f t="shared" si="540"/>
        <v>0</v>
      </c>
      <c r="AN388" s="181">
        <f t="shared" si="540"/>
        <v>0</v>
      </c>
      <c r="AO388" s="181">
        <f t="shared" si="540"/>
        <v>0</v>
      </c>
      <c r="AP388" s="181">
        <f t="shared" si="540"/>
        <v>0</v>
      </c>
      <c r="AQ388" s="181">
        <f t="shared" ref="AQ388:BV388" si="541">IF(AQ11,AQ317)*1</f>
        <v>0</v>
      </c>
      <c r="AR388" s="181">
        <f t="shared" si="541"/>
        <v>0</v>
      </c>
      <c r="AS388" s="181">
        <f t="shared" si="541"/>
        <v>0</v>
      </c>
      <c r="AT388" s="181">
        <f t="shared" si="541"/>
        <v>0</v>
      </c>
      <c r="AU388" s="181">
        <f t="shared" si="541"/>
        <v>0</v>
      </c>
      <c r="AV388" s="181">
        <f t="shared" si="541"/>
        <v>0</v>
      </c>
      <c r="AW388" s="181">
        <f t="shared" si="541"/>
        <v>0</v>
      </c>
      <c r="AX388" s="181">
        <f t="shared" si="541"/>
        <v>0</v>
      </c>
      <c r="AY388" s="198">
        <f t="shared" ca="1" si="541"/>
        <v>0</v>
      </c>
      <c r="AZ388" s="181">
        <f t="shared" ca="1" si="541"/>
        <v>0</v>
      </c>
      <c r="BA388" s="181">
        <f t="shared" ca="1" si="541"/>
        <v>0</v>
      </c>
      <c r="BB388" s="181">
        <f t="shared" ca="1" si="541"/>
        <v>0</v>
      </c>
      <c r="BC388" s="181">
        <f t="shared" ca="1" si="541"/>
        <v>0</v>
      </c>
      <c r="BD388" s="181">
        <f t="shared" ca="1" si="541"/>
        <v>0</v>
      </c>
      <c r="BE388" s="181">
        <f t="shared" ca="1" si="541"/>
        <v>0</v>
      </c>
      <c r="BF388" s="181">
        <f t="shared" ca="1" si="541"/>
        <v>0</v>
      </c>
      <c r="BG388" s="181">
        <f t="shared" ca="1" si="541"/>
        <v>0</v>
      </c>
      <c r="BH388" s="181">
        <f t="shared" ca="1" si="541"/>
        <v>0</v>
      </c>
      <c r="BI388" s="181">
        <f t="shared" ca="1" si="541"/>
        <v>0</v>
      </c>
      <c r="BJ388" s="181">
        <f t="shared" ca="1" si="541"/>
        <v>0</v>
      </c>
      <c r="BK388" s="181">
        <f t="shared" ca="1" si="541"/>
        <v>0</v>
      </c>
      <c r="BL388" s="181">
        <f t="shared" ca="1" si="541"/>
        <v>0</v>
      </c>
      <c r="BM388" s="181">
        <f t="shared" ca="1" si="541"/>
        <v>0</v>
      </c>
      <c r="BN388" s="181">
        <f t="shared" ca="1" si="541"/>
        <v>0</v>
      </c>
      <c r="BO388" s="181">
        <f t="shared" ca="1" si="541"/>
        <v>0</v>
      </c>
      <c r="BP388" s="181">
        <f t="shared" ca="1" si="541"/>
        <v>0</v>
      </c>
      <c r="BQ388" s="181">
        <f t="shared" ca="1" si="541"/>
        <v>0</v>
      </c>
      <c r="BR388" s="181">
        <f t="shared" ca="1" si="541"/>
        <v>0</v>
      </c>
      <c r="BS388" s="181">
        <f t="shared" ca="1" si="541"/>
        <v>0</v>
      </c>
      <c r="BT388" s="181">
        <f t="shared" ca="1" si="541"/>
        <v>0</v>
      </c>
      <c r="BU388" s="181">
        <f t="shared" ca="1" si="541"/>
        <v>0</v>
      </c>
      <c r="BV388" s="181">
        <f t="shared" ca="1" si="541"/>
        <v>0</v>
      </c>
      <c r="BW388" s="181">
        <f t="shared" ref="BW388:DB388" si="542">IF(BW11,BW317)*1</f>
        <v>0</v>
      </c>
      <c r="BX388" s="181">
        <f t="shared" si="542"/>
        <v>0</v>
      </c>
      <c r="BY388" s="181">
        <f t="shared" si="542"/>
        <v>0</v>
      </c>
      <c r="BZ388" s="181">
        <f t="shared" si="542"/>
        <v>0</v>
      </c>
      <c r="CA388" s="181">
        <f t="shared" si="542"/>
        <v>0</v>
      </c>
      <c r="CB388" s="181">
        <f t="shared" si="542"/>
        <v>0</v>
      </c>
      <c r="CC388" s="181">
        <f t="shared" si="542"/>
        <v>0</v>
      </c>
      <c r="CD388" s="181">
        <f t="shared" si="542"/>
        <v>0</v>
      </c>
      <c r="CE388" s="181">
        <f t="shared" si="542"/>
        <v>0</v>
      </c>
      <c r="CF388" s="181">
        <f t="shared" si="542"/>
        <v>0</v>
      </c>
      <c r="CG388" s="181">
        <f t="shared" si="542"/>
        <v>0</v>
      </c>
      <c r="CH388" s="181">
        <f t="shared" si="542"/>
        <v>0</v>
      </c>
      <c r="CI388" s="181">
        <f t="shared" si="542"/>
        <v>0</v>
      </c>
      <c r="CJ388" s="181">
        <f t="shared" si="542"/>
        <v>0</v>
      </c>
      <c r="CK388" s="181">
        <f t="shared" si="542"/>
        <v>0</v>
      </c>
      <c r="CL388" s="181">
        <f t="shared" si="542"/>
        <v>0</v>
      </c>
      <c r="CM388" s="181">
        <f t="shared" si="542"/>
        <v>0</v>
      </c>
      <c r="CN388" s="181">
        <f t="shared" si="542"/>
        <v>0</v>
      </c>
      <c r="CO388" s="181">
        <f t="shared" si="542"/>
        <v>0</v>
      </c>
      <c r="CP388" s="181">
        <f t="shared" si="542"/>
        <v>0</v>
      </c>
      <c r="CQ388" s="181">
        <f t="shared" si="542"/>
        <v>0</v>
      </c>
      <c r="CR388" s="181">
        <f t="shared" si="542"/>
        <v>0</v>
      </c>
      <c r="CS388" s="181">
        <f t="shared" si="542"/>
        <v>0</v>
      </c>
      <c r="CT388" s="181">
        <f t="shared" si="542"/>
        <v>0</v>
      </c>
      <c r="CU388" s="181">
        <f t="shared" si="542"/>
        <v>0</v>
      </c>
      <c r="CV388" s="181">
        <f t="shared" si="542"/>
        <v>0</v>
      </c>
      <c r="CW388" s="181">
        <f t="shared" si="542"/>
        <v>0</v>
      </c>
      <c r="CX388" s="181">
        <f t="shared" si="542"/>
        <v>0</v>
      </c>
      <c r="CY388" s="181">
        <f t="shared" si="542"/>
        <v>0</v>
      </c>
      <c r="CZ388" s="181">
        <f t="shared" si="542"/>
        <v>0</v>
      </c>
      <c r="DA388" s="181">
        <f t="shared" si="542"/>
        <v>0</v>
      </c>
      <c r="DB388" s="181">
        <f t="shared" si="542"/>
        <v>0</v>
      </c>
      <c r="DC388" s="181">
        <f t="shared" ref="DC388:DU388" si="543">IF(DC11,DC317)*1</f>
        <v>0</v>
      </c>
      <c r="DD388" s="181">
        <f t="shared" si="543"/>
        <v>0</v>
      </c>
      <c r="DE388" s="181">
        <f t="shared" si="543"/>
        <v>0</v>
      </c>
      <c r="DF388" s="181">
        <f t="shared" si="543"/>
        <v>0</v>
      </c>
      <c r="DG388" s="181">
        <f t="shared" si="543"/>
        <v>0</v>
      </c>
      <c r="DH388" s="181">
        <f t="shared" si="543"/>
        <v>0</v>
      </c>
      <c r="DI388" s="181">
        <f t="shared" si="543"/>
        <v>0</v>
      </c>
      <c r="DJ388" s="181">
        <f t="shared" si="543"/>
        <v>0</v>
      </c>
      <c r="DK388" s="181">
        <f t="shared" si="543"/>
        <v>0</v>
      </c>
      <c r="DL388" s="181">
        <f t="shared" si="543"/>
        <v>0</v>
      </c>
      <c r="DM388" s="181">
        <f t="shared" si="543"/>
        <v>0</v>
      </c>
      <c r="DN388" s="181">
        <f t="shared" si="543"/>
        <v>0</v>
      </c>
      <c r="DO388" s="181">
        <f t="shared" si="543"/>
        <v>0</v>
      </c>
      <c r="DP388" s="181">
        <f t="shared" si="543"/>
        <v>0</v>
      </c>
      <c r="DQ388" s="181">
        <f t="shared" si="543"/>
        <v>0</v>
      </c>
      <c r="DR388" s="181">
        <f t="shared" si="543"/>
        <v>0</v>
      </c>
      <c r="DS388" s="181">
        <f t="shared" si="543"/>
        <v>0</v>
      </c>
      <c r="DT388" s="181">
        <f t="shared" si="543"/>
        <v>0</v>
      </c>
      <c r="DU388" s="181">
        <f t="shared" si="543"/>
        <v>0</v>
      </c>
    </row>
    <row r="389" spans="1:125" s="150" customFormat="1" x14ac:dyDescent="0.3">
      <c r="A389" s="149"/>
      <c r="D389" s="174" t="s">
        <v>785</v>
      </c>
      <c r="K389" s="186">
        <f ca="1">K384+K387-K388</f>
        <v>0</v>
      </c>
      <c r="L389" s="186">
        <f t="shared" ref="L389:BW389" ca="1" si="544">L384+L387-L388</f>
        <v>0</v>
      </c>
      <c r="M389" s="186">
        <f t="shared" ca="1" si="544"/>
        <v>0</v>
      </c>
      <c r="N389" s="186">
        <f t="shared" ca="1" si="544"/>
        <v>0</v>
      </c>
      <c r="O389" s="186">
        <f t="shared" ca="1" si="544"/>
        <v>0</v>
      </c>
      <c r="P389" s="186">
        <f t="shared" ca="1" si="544"/>
        <v>0</v>
      </c>
      <c r="Q389" s="186">
        <f t="shared" ca="1" si="544"/>
        <v>0</v>
      </c>
      <c r="R389" s="186">
        <f t="shared" ca="1" si="544"/>
        <v>0</v>
      </c>
      <c r="S389" s="186">
        <f t="shared" ca="1" si="544"/>
        <v>0</v>
      </c>
      <c r="T389" s="186">
        <f t="shared" ca="1" si="544"/>
        <v>0</v>
      </c>
      <c r="U389" s="186">
        <f t="shared" ca="1" si="544"/>
        <v>0</v>
      </c>
      <c r="V389" s="186">
        <f t="shared" ca="1" si="544"/>
        <v>0</v>
      </c>
      <c r="W389" s="186">
        <f t="shared" ca="1" si="544"/>
        <v>0</v>
      </c>
      <c r="X389" s="186">
        <f t="shared" ca="1" si="544"/>
        <v>0</v>
      </c>
      <c r="Y389" s="186">
        <f t="shared" ca="1" si="544"/>
        <v>0</v>
      </c>
      <c r="Z389" s="186">
        <f t="shared" ca="1" si="544"/>
        <v>0</v>
      </c>
      <c r="AA389" s="186">
        <f t="shared" ca="1" si="544"/>
        <v>0</v>
      </c>
      <c r="AB389" s="186">
        <f t="shared" ca="1" si="544"/>
        <v>0</v>
      </c>
      <c r="AC389" s="186">
        <f t="shared" ca="1" si="544"/>
        <v>0</v>
      </c>
      <c r="AD389" s="186">
        <f t="shared" ca="1" si="544"/>
        <v>0</v>
      </c>
      <c r="AE389" s="186">
        <f t="shared" ca="1" si="544"/>
        <v>0</v>
      </c>
      <c r="AF389" s="186">
        <f t="shared" ca="1" si="544"/>
        <v>0</v>
      </c>
      <c r="AG389" s="186">
        <f t="shared" ca="1" si="544"/>
        <v>0</v>
      </c>
      <c r="AH389" s="186">
        <f t="shared" ca="1" si="544"/>
        <v>0</v>
      </c>
      <c r="AI389" s="186">
        <f t="shared" ca="1" si="544"/>
        <v>0</v>
      </c>
      <c r="AJ389" s="186">
        <f t="shared" ca="1" si="544"/>
        <v>0</v>
      </c>
      <c r="AK389" s="186">
        <f t="shared" ca="1" si="544"/>
        <v>0</v>
      </c>
      <c r="AL389" s="186">
        <f t="shared" ca="1" si="544"/>
        <v>0</v>
      </c>
      <c r="AM389" s="186">
        <f t="shared" ca="1" si="544"/>
        <v>0</v>
      </c>
      <c r="AN389" s="186">
        <f t="shared" ca="1" si="544"/>
        <v>0</v>
      </c>
      <c r="AO389" s="186">
        <f t="shared" ca="1" si="544"/>
        <v>0</v>
      </c>
      <c r="AP389" s="186">
        <f t="shared" ca="1" si="544"/>
        <v>0</v>
      </c>
      <c r="AQ389" s="186">
        <f t="shared" ca="1" si="544"/>
        <v>0</v>
      </c>
      <c r="AR389" s="186">
        <f t="shared" ca="1" si="544"/>
        <v>0</v>
      </c>
      <c r="AS389" s="186">
        <f t="shared" ca="1" si="544"/>
        <v>0</v>
      </c>
      <c r="AT389" s="186">
        <f t="shared" ca="1" si="544"/>
        <v>0</v>
      </c>
      <c r="AU389" s="186">
        <f t="shared" ca="1" si="544"/>
        <v>0</v>
      </c>
      <c r="AV389" s="186">
        <f t="shared" ca="1" si="544"/>
        <v>0</v>
      </c>
      <c r="AW389" s="186">
        <f t="shared" ca="1" si="544"/>
        <v>0</v>
      </c>
      <c r="AX389" s="186">
        <f t="shared" ca="1" si="544"/>
        <v>0</v>
      </c>
      <c r="AY389" s="198">
        <f t="shared" ca="1" si="544"/>
        <v>3796570.2712428505</v>
      </c>
      <c r="AZ389" s="186">
        <f t="shared" ca="1" si="544"/>
        <v>3828843.5145667484</v>
      </c>
      <c r="BA389" s="186">
        <f t="shared" ca="1" si="544"/>
        <v>3736999.2582483916</v>
      </c>
      <c r="BB389" s="186">
        <f t="shared" ca="1" si="544"/>
        <v>3810475.1269370653</v>
      </c>
      <c r="BC389" s="186">
        <f t="shared" ca="1" si="544"/>
        <v>3732885.4507594891</v>
      </c>
      <c r="BD389" s="186">
        <f t="shared" ca="1" si="544"/>
        <v>3755346.3605293538</v>
      </c>
      <c r="BE389" s="186">
        <f t="shared" ca="1" si="544"/>
        <v>3670883.2838722486</v>
      </c>
      <c r="BF389" s="186">
        <f t="shared" ca="1" si="544"/>
        <v>3732684.2621467067</v>
      </c>
      <c r="BG389" s="186">
        <f t="shared" ca="1" si="544"/>
        <v>3639978.3311871351</v>
      </c>
      <c r="BH389" s="186">
        <f t="shared" ca="1" si="544"/>
        <v>3711269.9320292352</v>
      </c>
      <c r="BI389" s="186">
        <f t="shared" ca="1" si="544"/>
        <v>3609301.9284822643</v>
      </c>
      <c r="BJ389" s="186">
        <f t="shared" ca="1" si="544"/>
        <v>3667387.2684090678</v>
      </c>
      <c r="BK389" s="186">
        <f t="shared" ca="1" si="544"/>
        <v>3579481.6027042097</v>
      </c>
      <c r="BL389" s="186">
        <f t="shared" ca="1" si="544"/>
        <v>3595838.9066410782</v>
      </c>
      <c r="BM389" s="186">
        <f t="shared" ca="1" si="544"/>
        <v>3523200.4742368115</v>
      </c>
      <c r="BN389" s="186">
        <f t="shared" ca="1" si="544"/>
        <v>3591833.3398641585</v>
      </c>
      <c r="BO389" s="186">
        <f t="shared" ca="1" si="544"/>
        <v>3488262.2934269048</v>
      </c>
      <c r="BP389" s="186">
        <f t="shared" ca="1" si="544"/>
        <v>3542627.6453167163</v>
      </c>
      <c r="BQ389" s="186">
        <f t="shared" ca="1" si="544"/>
        <v>3403012.9491505316</v>
      </c>
      <c r="BR389" s="186">
        <f t="shared" ca="1" si="544"/>
        <v>3433140.969942146</v>
      </c>
      <c r="BS389" s="186">
        <f t="shared" ca="1" si="544"/>
        <v>3358741.9877276095</v>
      </c>
      <c r="BT389" s="186">
        <f t="shared" ca="1" si="544"/>
        <v>3382330.2996559651</v>
      </c>
      <c r="BU389" s="186">
        <f t="shared" ca="1" si="544"/>
        <v>3298415.6942510828</v>
      </c>
      <c r="BV389" s="186">
        <f t="shared" ca="1" si="544"/>
        <v>3347256.5486659892</v>
      </c>
      <c r="BW389" s="186">
        <f t="shared" ca="1" si="544"/>
        <v>13882461.446836904</v>
      </c>
      <c r="BX389" s="186">
        <f t="shared" ref="BX389:DU389" ca="1" si="545">BX384+BX387-BX388</f>
        <v>14034264.657530649</v>
      </c>
      <c r="BY389" s="186">
        <f t="shared" ca="1" si="545"/>
        <v>13679091.542934148</v>
      </c>
      <c r="BZ389" s="186">
        <f t="shared" ca="1" si="545"/>
        <v>13991253.350528963</v>
      </c>
      <c r="CA389" s="186">
        <f t="shared" ca="1" si="545"/>
        <v>13669812.817708358</v>
      </c>
      <c r="CB389" s="186">
        <f t="shared" ca="1" si="545"/>
        <v>13739575.945725987</v>
      </c>
      <c r="CC389" s="186">
        <f t="shared" ca="1" si="545"/>
        <v>13248375.106629072</v>
      </c>
      <c r="CD389" s="186">
        <f t="shared" ca="1" si="545"/>
        <v>13369238.717349928</v>
      </c>
      <c r="CE389" s="186">
        <f t="shared" ca="1" si="545"/>
        <v>13016435.181700051</v>
      </c>
      <c r="CF389" s="186">
        <f t="shared" ca="1" si="545"/>
        <v>13309397.901878595</v>
      </c>
      <c r="CG389" s="186">
        <f t="shared" ca="1" si="545"/>
        <v>12905134.784342129</v>
      </c>
      <c r="CH389" s="186">
        <f t="shared" ca="1" si="545"/>
        <v>13121922.136604011</v>
      </c>
      <c r="CI389" s="186">
        <f t="shared" ca="1" si="545"/>
        <v>12600732.241181588</v>
      </c>
      <c r="CJ389" s="186">
        <f t="shared" ca="1" si="545"/>
        <v>12521531.997041753</v>
      </c>
      <c r="CK389" s="186">
        <f t="shared" ca="1" si="545"/>
        <v>12261908.441565311</v>
      </c>
      <c r="CL389" s="186">
        <f t="shared" ca="1" si="545"/>
        <v>12532990.103668457</v>
      </c>
      <c r="CM389" s="186">
        <f t="shared" ca="1" si="545"/>
        <v>12127546.841054583</v>
      </c>
      <c r="CN389" s="186">
        <f t="shared" ca="1" si="545"/>
        <v>12316168.596165609</v>
      </c>
      <c r="CO389" s="186">
        <f t="shared" ca="1" si="545"/>
        <v>11704276.445411097</v>
      </c>
      <c r="CP389" s="186">
        <f t="shared" ca="1" si="545"/>
        <v>11752281.363823174</v>
      </c>
      <c r="CQ389" s="186">
        <f t="shared" ca="1" si="545"/>
        <v>11475387.3486111</v>
      </c>
      <c r="CR389" s="186">
        <f t="shared" ca="1" si="545"/>
        <v>11561058.549144855</v>
      </c>
      <c r="CS389" s="186">
        <f t="shared" ca="1" si="545"/>
        <v>11244989.95906019</v>
      </c>
      <c r="CT389" s="186">
        <f t="shared" ca="1" si="545"/>
        <v>11401949.135109236</v>
      </c>
      <c r="CU389" s="186">
        <f t="shared" ca="1" si="545"/>
        <v>10773491.017336778</v>
      </c>
      <c r="CV389" s="186">
        <f t="shared" ca="1" si="545"/>
        <v>10778819.458381254</v>
      </c>
      <c r="CW389" s="186">
        <f t="shared" ca="1" si="545"/>
        <v>33013691.174743608</v>
      </c>
      <c r="CX389" s="186">
        <f t="shared" ca="1" si="545"/>
        <v>0</v>
      </c>
      <c r="CY389" s="186">
        <f t="shared" ca="1" si="545"/>
        <v>0</v>
      </c>
      <c r="CZ389" s="186">
        <f t="shared" ca="1" si="545"/>
        <v>0</v>
      </c>
      <c r="DA389" s="186">
        <f t="shared" ca="1" si="545"/>
        <v>0</v>
      </c>
      <c r="DB389" s="186">
        <f t="shared" ca="1" si="545"/>
        <v>0</v>
      </c>
      <c r="DC389" s="186">
        <f t="shared" ca="1" si="545"/>
        <v>0</v>
      </c>
      <c r="DD389" s="186">
        <f t="shared" ca="1" si="545"/>
        <v>0</v>
      </c>
      <c r="DE389" s="186">
        <f t="shared" ca="1" si="545"/>
        <v>0</v>
      </c>
      <c r="DF389" s="186">
        <f t="shared" ca="1" si="545"/>
        <v>0</v>
      </c>
      <c r="DG389" s="186">
        <f t="shared" ca="1" si="545"/>
        <v>0</v>
      </c>
      <c r="DH389" s="186">
        <f t="shared" ca="1" si="545"/>
        <v>0</v>
      </c>
      <c r="DI389" s="186">
        <f t="shared" ca="1" si="545"/>
        <v>0</v>
      </c>
      <c r="DJ389" s="186">
        <f t="shared" ca="1" si="545"/>
        <v>0</v>
      </c>
      <c r="DK389" s="186">
        <f t="shared" ca="1" si="545"/>
        <v>0</v>
      </c>
      <c r="DL389" s="186">
        <f t="shared" ca="1" si="545"/>
        <v>0</v>
      </c>
      <c r="DM389" s="186">
        <f t="shared" ca="1" si="545"/>
        <v>0</v>
      </c>
      <c r="DN389" s="186">
        <f t="shared" ca="1" si="545"/>
        <v>0</v>
      </c>
      <c r="DO389" s="186">
        <f t="shared" ca="1" si="545"/>
        <v>0</v>
      </c>
      <c r="DP389" s="186">
        <f t="shared" ca="1" si="545"/>
        <v>0</v>
      </c>
      <c r="DQ389" s="186">
        <f t="shared" ca="1" si="545"/>
        <v>0</v>
      </c>
      <c r="DR389" s="186">
        <f t="shared" ca="1" si="545"/>
        <v>0</v>
      </c>
      <c r="DS389" s="186">
        <f t="shared" ca="1" si="545"/>
        <v>0</v>
      </c>
      <c r="DT389" s="186">
        <f t="shared" ca="1" si="545"/>
        <v>0</v>
      </c>
      <c r="DU389" s="186">
        <f t="shared" ca="1" si="545"/>
        <v>0</v>
      </c>
    </row>
    <row r="390" spans="1:125" x14ac:dyDescent="0.3">
      <c r="D390" s="144" t="s">
        <v>489</v>
      </c>
      <c r="K390" s="181">
        <f t="shared" ref="K390:AP390" ca="1" si="546">K389*K419</f>
        <v>0</v>
      </c>
      <c r="L390" s="181">
        <f t="shared" ca="1" si="546"/>
        <v>0</v>
      </c>
      <c r="M390" s="181">
        <f t="shared" ca="1" si="546"/>
        <v>0</v>
      </c>
      <c r="N390" s="181">
        <f t="shared" ca="1" si="546"/>
        <v>0</v>
      </c>
      <c r="O390" s="181">
        <f t="shared" ca="1" si="546"/>
        <v>0</v>
      </c>
      <c r="P390" s="181">
        <f t="shared" ca="1" si="546"/>
        <v>0</v>
      </c>
      <c r="Q390" s="181">
        <f t="shared" ca="1" si="546"/>
        <v>0</v>
      </c>
      <c r="R390" s="181">
        <f t="shared" ca="1" si="546"/>
        <v>0</v>
      </c>
      <c r="S390" s="181">
        <f t="shared" ca="1" si="546"/>
        <v>0</v>
      </c>
      <c r="T390" s="181">
        <f t="shared" ca="1" si="546"/>
        <v>0</v>
      </c>
      <c r="U390" s="181">
        <f t="shared" ca="1" si="546"/>
        <v>0</v>
      </c>
      <c r="V390" s="181">
        <f t="shared" ca="1" si="546"/>
        <v>0</v>
      </c>
      <c r="W390" s="181">
        <f t="shared" ca="1" si="546"/>
        <v>0</v>
      </c>
      <c r="X390" s="181">
        <f t="shared" ca="1" si="546"/>
        <v>0</v>
      </c>
      <c r="Y390" s="181">
        <f t="shared" ca="1" si="546"/>
        <v>0</v>
      </c>
      <c r="Z390" s="181">
        <f t="shared" ca="1" si="546"/>
        <v>0</v>
      </c>
      <c r="AA390" s="181">
        <f t="shared" ca="1" si="546"/>
        <v>0</v>
      </c>
      <c r="AB390" s="181">
        <f t="shared" ca="1" si="546"/>
        <v>0</v>
      </c>
      <c r="AC390" s="181">
        <f t="shared" ca="1" si="546"/>
        <v>0</v>
      </c>
      <c r="AD390" s="181">
        <f t="shared" ca="1" si="546"/>
        <v>0</v>
      </c>
      <c r="AE390" s="181">
        <f t="shared" ca="1" si="546"/>
        <v>0</v>
      </c>
      <c r="AF390" s="181">
        <f t="shared" ca="1" si="546"/>
        <v>0</v>
      </c>
      <c r="AG390" s="181">
        <f t="shared" ca="1" si="546"/>
        <v>0</v>
      </c>
      <c r="AH390" s="181">
        <f t="shared" ca="1" si="546"/>
        <v>0</v>
      </c>
      <c r="AI390" s="181">
        <f t="shared" ca="1" si="546"/>
        <v>0</v>
      </c>
      <c r="AJ390" s="181">
        <f t="shared" ca="1" si="546"/>
        <v>0</v>
      </c>
      <c r="AK390" s="181">
        <f t="shared" ca="1" si="546"/>
        <v>0</v>
      </c>
      <c r="AL390" s="181">
        <f t="shared" ca="1" si="546"/>
        <v>0</v>
      </c>
      <c r="AM390" s="181">
        <f t="shared" ca="1" si="546"/>
        <v>0</v>
      </c>
      <c r="AN390" s="181">
        <f t="shared" ca="1" si="546"/>
        <v>0</v>
      </c>
      <c r="AO390" s="181">
        <f t="shared" ca="1" si="546"/>
        <v>0</v>
      </c>
      <c r="AP390" s="181">
        <f t="shared" ca="1" si="546"/>
        <v>0</v>
      </c>
      <c r="AQ390" s="181">
        <f t="shared" ref="AQ390:BV390" ca="1" si="547">AQ389*AQ419</f>
        <v>0</v>
      </c>
      <c r="AR390" s="181">
        <f t="shared" ca="1" si="547"/>
        <v>0</v>
      </c>
      <c r="AS390" s="181">
        <f t="shared" ca="1" si="547"/>
        <v>0</v>
      </c>
      <c r="AT390" s="181">
        <f t="shared" ca="1" si="547"/>
        <v>0</v>
      </c>
      <c r="AU390" s="181">
        <f t="shared" ca="1" si="547"/>
        <v>0</v>
      </c>
      <c r="AV390" s="181">
        <f t="shared" ca="1" si="547"/>
        <v>0</v>
      </c>
      <c r="AW390" s="181">
        <f t="shared" ca="1" si="547"/>
        <v>0</v>
      </c>
      <c r="AX390" s="181">
        <f t="shared" ca="1" si="547"/>
        <v>0</v>
      </c>
      <c r="AY390" s="198">
        <f t="shared" ca="1" si="547"/>
        <v>0</v>
      </c>
      <c r="AZ390" s="181">
        <f t="shared" ca="1" si="547"/>
        <v>0</v>
      </c>
      <c r="BA390" s="181">
        <f t="shared" ca="1" si="547"/>
        <v>0</v>
      </c>
      <c r="BB390" s="181">
        <f t="shared" ca="1" si="547"/>
        <v>0</v>
      </c>
      <c r="BC390" s="181">
        <f t="shared" ca="1" si="547"/>
        <v>0</v>
      </c>
      <c r="BD390" s="181">
        <f t="shared" ca="1" si="547"/>
        <v>0</v>
      </c>
      <c r="BE390" s="181">
        <f t="shared" ca="1" si="547"/>
        <v>0</v>
      </c>
      <c r="BF390" s="181">
        <f t="shared" ca="1" si="547"/>
        <v>0</v>
      </c>
      <c r="BG390" s="181">
        <f t="shared" ca="1" si="547"/>
        <v>0</v>
      </c>
      <c r="BH390" s="181">
        <f t="shared" ca="1" si="547"/>
        <v>0</v>
      </c>
      <c r="BI390" s="181">
        <f t="shared" ca="1" si="547"/>
        <v>0</v>
      </c>
      <c r="BJ390" s="181">
        <f t="shared" ca="1" si="547"/>
        <v>0</v>
      </c>
      <c r="BK390" s="181">
        <f t="shared" ca="1" si="547"/>
        <v>0</v>
      </c>
      <c r="BL390" s="181">
        <f t="shared" ca="1" si="547"/>
        <v>0</v>
      </c>
      <c r="BM390" s="181">
        <f t="shared" ca="1" si="547"/>
        <v>0</v>
      </c>
      <c r="BN390" s="181">
        <f t="shared" ca="1" si="547"/>
        <v>0</v>
      </c>
      <c r="BO390" s="181">
        <f t="shared" ca="1" si="547"/>
        <v>0</v>
      </c>
      <c r="BP390" s="181">
        <f t="shared" ca="1" si="547"/>
        <v>0</v>
      </c>
      <c r="BQ390" s="181">
        <f t="shared" ca="1" si="547"/>
        <v>0</v>
      </c>
      <c r="BR390" s="181">
        <f t="shared" ca="1" si="547"/>
        <v>0</v>
      </c>
      <c r="BS390" s="181">
        <f t="shared" ca="1" si="547"/>
        <v>0</v>
      </c>
      <c r="BT390" s="181">
        <f t="shared" ca="1" si="547"/>
        <v>0</v>
      </c>
      <c r="BU390" s="181">
        <f t="shared" ca="1" si="547"/>
        <v>0</v>
      </c>
      <c r="BV390" s="181">
        <f t="shared" ca="1" si="547"/>
        <v>0</v>
      </c>
      <c r="BW390" s="181">
        <f t="shared" ref="BW390:DB390" ca="1" si="548">BW389*BW419</f>
        <v>0</v>
      </c>
      <c r="BX390" s="181">
        <f t="shared" ca="1" si="548"/>
        <v>0</v>
      </c>
      <c r="BY390" s="181">
        <f t="shared" ca="1" si="548"/>
        <v>0</v>
      </c>
      <c r="BZ390" s="181">
        <f t="shared" ca="1" si="548"/>
        <v>0</v>
      </c>
      <c r="CA390" s="181">
        <f t="shared" ca="1" si="548"/>
        <v>0</v>
      </c>
      <c r="CB390" s="181">
        <f t="shared" ca="1" si="548"/>
        <v>0</v>
      </c>
      <c r="CC390" s="181">
        <f t="shared" ca="1" si="548"/>
        <v>0</v>
      </c>
      <c r="CD390" s="181">
        <f t="shared" ca="1" si="548"/>
        <v>0</v>
      </c>
      <c r="CE390" s="181">
        <f t="shared" ca="1" si="548"/>
        <v>0</v>
      </c>
      <c r="CF390" s="181">
        <f t="shared" ca="1" si="548"/>
        <v>0</v>
      </c>
      <c r="CG390" s="181">
        <f t="shared" ca="1" si="548"/>
        <v>0</v>
      </c>
      <c r="CH390" s="181">
        <f t="shared" ca="1" si="548"/>
        <v>0</v>
      </c>
      <c r="CI390" s="181">
        <f t="shared" ca="1" si="548"/>
        <v>0</v>
      </c>
      <c r="CJ390" s="181">
        <f t="shared" ca="1" si="548"/>
        <v>0</v>
      </c>
      <c r="CK390" s="181">
        <f t="shared" ca="1" si="548"/>
        <v>0</v>
      </c>
      <c r="CL390" s="181">
        <f t="shared" ca="1" si="548"/>
        <v>0</v>
      </c>
      <c r="CM390" s="181">
        <f t="shared" ca="1" si="548"/>
        <v>0</v>
      </c>
      <c r="CN390" s="181">
        <f t="shared" ca="1" si="548"/>
        <v>0</v>
      </c>
      <c r="CO390" s="181">
        <f t="shared" ca="1" si="548"/>
        <v>0</v>
      </c>
      <c r="CP390" s="181">
        <f t="shared" ca="1" si="548"/>
        <v>0</v>
      </c>
      <c r="CQ390" s="181">
        <f t="shared" ca="1" si="548"/>
        <v>0</v>
      </c>
      <c r="CR390" s="181">
        <f t="shared" ca="1" si="548"/>
        <v>0</v>
      </c>
      <c r="CS390" s="181">
        <f t="shared" ca="1" si="548"/>
        <v>0</v>
      </c>
      <c r="CT390" s="181">
        <f t="shared" ca="1" si="548"/>
        <v>0</v>
      </c>
      <c r="CU390" s="181">
        <f t="shared" ca="1" si="548"/>
        <v>0</v>
      </c>
      <c r="CV390" s="181">
        <f t="shared" ca="1" si="548"/>
        <v>0</v>
      </c>
      <c r="CW390" s="181">
        <f t="shared" ca="1" si="548"/>
        <v>0</v>
      </c>
      <c r="CX390" s="181">
        <f t="shared" ca="1" si="548"/>
        <v>0</v>
      </c>
      <c r="CY390" s="181">
        <f t="shared" ca="1" si="548"/>
        <v>0</v>
      </c>
      <c r="CZ390" s="181">
        <f t="shared" ca="1" si="548"/>
        <v>0</v>
      </c>
      <c r="DA390" s="181">
        <f t="shared" ca="1" si="548"/>
        <v>0</v>
      </c>
      <c r="DB390" s="181">
        <f t="shared" ca="1" si="548"/>
        <v>0</v>
      </c>
      <c r="DC390" s="181">
        <f t="shared" ref="DC390:DU390" ca="1" si="549">DC389*DC419</f>
        <v>0</v>
      </c>
      <c r="DD390" s="181">
        <f t="shared" ca="1" si="549"/>
        <v>0</v>
      </c>
      <c r="DE390" s="181">
        <f t="shared" ca="1" si="549"/>
        <v>0</v>
      </c>
      <c r="DF390" s="181">
        <f t="shared" ca="1" si="549"/>
        <v>0</v>
      </c>
      <c r="DG390" s="181">
        <f t="shared" ca="1" si="549"/>
        <v>0</v>
      </c>
      <c r="DH390" s="181">
        <f t="shared" ca="1" si="549"/>
        <v>0</v>
      </c>
      <c r="DI390" s="181">
        <f t="shared" ca="1" si="549"/>
        <v>0</v>
      </c>
      <c r="DJ390" s="181">
        <f t="shared" ca="1" si="549"/>
        <v>0</v>
      </c>
      <c r="DK390" s="181">
        <f t="shared" ca="1" si="549"/>
        <v>0</v>
      </c>
      <c r="DL390" s="181">
        <f t="shared" ca="1" si="549"/>
        <v>0</v>
      </c>
      <c r="DM390" s="181">
        <f t="shared" ca="1" si="549"/>
        <v>0</v>
      </c>
      <c r="DN390" s="181">
        <f t="shared" ca="1" si="549"/>
        <v>0</v>
      </c>
      <c r="DO390" s="181">
        <f t="shared" ca="1" si="549"/>
        <v>0</v>
      </c>
      <c r="DP390" s="181">
        <f t="shared" ca="1" si="549"/>
        <v>0</v>
      </c>
      <c r="DQ390" s="181">
        <f t="shared" ca="1" si="549"/>
        <v>0</v>
      </c>
      <c r="DR390" s="181">
        <f t="shared" ca="1" si="549"/>
        <v>0</v>
      </c>
      <c r="DS390" s="181">
        <f t="shared" ca="1" si="549"/>
        <v>0</v>
      </c>
      <c r="DT390" s="181">
        <f t="shared" ca="1" si="549"/>
        <v>0</v>
      </c>
      <c r="DU390" s="181">
        <f t="shared" ca="1" si="549"/>
        <v>0</v>
      </c>
    </row>
    <row r="391" spans="1:125" x14ac:dyDescent="0.3">
      <c r="D391" s="148" t="s">
        <v>490</v>
      </c>
      <c r="K391" s="181">
        <f t="shared" ref="K391:AP391" ca="1" si="550">K327</f>
        <v>0</v>
      </c>
      <c r="L391" s="181">
        <f t="shared" ca="1" si="550"/>
        <v>0</v>
      </c>
      <c r="M391" s="181">
        <f t="shared" ca="1" si="550"/>
        <v>0</v>
      </c>
      <c r="N391" s="181">
        <f t="shared" ca="1" si="550"/>
        <v>0</v>
      </c>
      <c r="O391" s="181">
        <f t="shared" ca="1" si="550"/>
        <v>0</v>
      </c>
      <c r="P391" s="181">
        <f t="shared" ca="1" si="550"/>
        <v>0</v>
      </c>
      <c r="Q391" s="181">
        <f t="shared" ca="1" si="550"/>
        <v>0</v>
      </c>
      <c r="R391" s="181">
        <f t="shared" ca="1" si="550"/>
        <v>0</v>
      </c>
      <c r="S391" s="181">
        <f t="shared" ca="1" si="550"/>
        <v>0</v>
      </c>
      <c r="T391" s="181">
        <f t="shared" ca="1" si="550"/>
        <v>0</v>
      </c>
      <c r="U391" s="181">
        <f t="shared" ca="1" si="550"/>
        <v>0</v>
      </c>
      <c r="V391" s="181">
        <f t="shared" ca="1" si="550"/>
        <v>0</v>
      </c>
      <c r="W391" s="181">
        <f t="shared" ca="1" si="550"/>
        <v>0</v>
      </c>
      <c r="X391" s="181">
        <f t="shared" ca="1" si="550"/>
        <v>0</v>
      </c>
      <c r="Y391" s="181">
        <f t="shared" ca="1" si="550"/>
        <v>0</v>
      </c>
      <c r="Z391" s="181">
        <f t="shared" ca="1" si="550"/>
        <v>0</v>
      </c>
      <c r="AA391" s="181">
        <f t="shared" ca="1" si="550"/>
        <v>0</v>
      </c>
      <c r="AB391" s="181">
        <f t="shared" ca="1" si="550"/>
        <v>0</v>
      </c>
      <c r="AC391" s="181">
        <f t="shared" ca="1" si="550"/>
        <v>0</v>
      </c>
      <c r="AD391" s="181">
        <f t="shared" ca="1" si="550"/>
        <v>0</v>
      </c>
      <c r="AE391" s="181">
        <f t="shared" ca="1" si="550"/>
        <v>0</v>
      </c>
      <c r="AF391" s="181">
        <f t="shared" ca="1" si="550"/>
        <v>0</v>
      </c>
      <c r="AG391" s="181">
        <f t="shared" ca="1" si="550"/>
        <v>0</v>
      </c>
      <c r="AH391" s="181">
        <f t="shared" ca="1" si="550"/>
        <v>0</v>
      </c>
      <c r="AI391" s="181">
        <f t="shared" ca="1" si="550"/>
        <v>0</v>
      </c>
      <c r="AJ391" s="181">
        <f t="shared" ca="1" si="550"/>
        <v>0</v>
      </c>
      <c r="AK391" s="181">
        <f t="shared" ca="1" si="550"/>
        <v>0</v>
      </c>
      <c r="AL391" s="181">
        <f t="shared" ca="1" si="550"/>
        <v>0</v>
      </c>
      <c r="AM391" s="181">
        <f t="shared" ca="1" si="550"/>
        <v>0</v>
      </c>
      <c r="AN391" s="181">
        <f t="shared" ca="1" si="550"/>
        <v>0</v>
      </c>
      <c r="AO391" s="181">
        <f t="shared" ca="1" si="550"/>
        <v>0</v>
      </c>
      <c r="AP391" s="181">
        <f t="shared" ca="1" si="550"/>
        <v>0</v>
      </c>
      <c r="AQ391" s="181">
        <f t="shared" ref="AQ391:BV391" ca="1" si="551">AQ327</f>
        <v>0</v>
      </c>
      <c r="AR391" s="181">
        <f t="shared" ca="1" si="551"/>
        <v>0</v>
      </c>
      <c r="AS391" s="181">
        <f t="shared" ca="1" si="551"/>
        <v>0</v>
      </c>
      <c r="AT391" s="181">
        <f t="shared" ca="1" si="551"/>
        <v>0</v>
      </c>
      <c r="AU391" s="181">
        <f t="shared" ca="1" si="551"/>
        <v>0</v>
      </c>
      <c r="AV391" s="181">
        <f t="shared" ca="1" si="551"/>
        <v>0</v>
      </c>
      <c r="AW391" s="181">
        <f t="shared" ca="1" si="551"/>
        <v>0</v>
      </c>
      <c r="AX391" s="181">
        <f t="shared" ca="1" si="551"/>
        <v>0</v>
      </c>
      <c r="AY391" s="198">
        <f t="shared" ca="1" si="551"/>
        <v>0</v>
      </c>
      <c r="AZ391" s="181">
        <f t="shared" ca="1" si="551"/>
        <v>0</v>
      </c>
      <c r="BA391" s="181">
        <f t="shared" ca="1" si="551"/>
        <v>0</v>
      </c>
      <c r="BB391" s="181">
        <f t="shared" ca="1" si="551"/>
        <v>0</v>
      </c>
      <c r="BC391" s="181">
        <f t="shared" ca="1" si="551"/>
        <v>0</v>
      </c>
      <c r="BD391" s="181">
        <f t="shared" ca="1" si="551"/>
        <v>0</v>
      </c>
      <c r="BE391" s="181">
        <f t="shared" ca="1" si="551"/>
        <v>0</v>
      </c>
      <c r="BF391" s="181">
        <f t="shared" ca="1" si="551"/>
        <v>0</v>
      </c>
      <c r="BG391" s="181">
        <f t="shared" ca="1" si="551"/>
        <v>0</v>
      </c>
      <c r="BH391" s="181">
        <f t="shared" ca="1" si="551"/>
        <v>0</v>
      </c>
      <c r="BI391" s="181">
        <f t="shared" ca="1" si="551"/>
        <v>0</v>
      </c>
      <c r="BJ391" s="181">
        <f t="shared" ca="1" si="551"/>
        <v>0</v>
      </c>
      <c r="BK391" s="181">
        <f t="shared" ca="1" si="551"/>
        <v>0</v>
      </c>
      <c r="BL391" s="181">
        <f t="shared" ca="1" si="551"/>
        <v>0</v>
      </c>
      <c r="BM391" s="181">
        <f t="shared" ca="1" si="551"/>
        <v>0</v>
      </c>
      <c r="BN391" s="181">
        <f t="shared" ca="1" si="551"/>
        <v>0</v>
      </c>
      <c r="BO391" s="181">
        <f t="shared" ca="1" si="551"/>
        <v>0</v>
      </c>
      <c r="BP391" s="181">
        <f t="shared" ca="1" si="551"/>
        <v>0</v>
      </c>
      <c r="BQ391" s="181">
        <f t="shared" ca="1" si="551"/>
        <v>0</v>
      </c>
      <c r="BR391" s="181">
        <f t="shared" ca="1" si="551"/>
        <v>0</v>
      </c>
      <c r="BS391" s="181">
        <f t="shared" ca="1" si="551"/>
        <v>0</v>
      </c>
      <c r="BT391" s="181">
        <f t="shared" ca="1" si="551"/>
        <v>0</v>
      </c>
      <c r="BU391" s="181">
        <f t="shared" ca="1" si="551"/>
        <v>0</v>
      </c>
      <c r="BV391" s="181">
        <f t="shared" ca="1" si="551"/>
        <v>0</v>
      </c>
      <c r="BW391" s="181">
        <f t="shared" ref="BW391:DB391" ca="1" si="552">BW327</f>
        <v>0</v>
      </c>
      <c r="BX391" s="181">
        <f t="shared" ca="1" si="552"/>
        <v>0</v>
      </c>
      <c r="BY391" s="181">
        <f t="shared" ca="1" si="552"/>
        <v>0</v>
      </c>
      <c r="BZ391" s="181">
        <f t="shared" ca="1" si="552"/>
        <v>0</v>
      </c>
      <c r="CA391" s="181">
        <f t="shared" ca="1" si="552"/>
        <v>0</v>
      </c>
      <c r="CB391" s="181">
        <f t="shared" ca="1" si="552"/>
        <v>0</v>
      </c>
      <c r="CC391" s="181">
        <f t="shared" ca="1" si="552"/>
        <v>0</v>
      </c>
      <c r="CD391" s="181">
        <f t="shared" ca="1" si="552"/>
        <v>0</v>
      </c>
      <c r="CE391" s="181">
        <f t="shared" ca="1" si="552"/>
        <v>0</v>
      </c>
      <c r="CF391" s="181">
        <f t="shared" ca="1" si="552"/>
        <v>0</v>
      </c>
      <c r="CG391" s="181">
        <f t="shared" ca="1" si="552"/>
        <v>0</v>
      </c>
      <c r="CH391" s="181">
        <f t="shared" ca="1" si="552"/>
        <v>0</v>
      </c>
      <c r="CI391" s="181">
        <f t="shared" ca="1" si="552"/>
        <v>0</v>
      </c>
      <c r="CJ391" s="181">
        <f t="shared" ca="1" si="552"/>
        <v>0</v>
      </c>
      <c r="CK391" s="181">
        <f t="shared" ca="1" si="552"/>
        <v>0</v>
      </c>
      <c r="CL391" s="181">
        <f t="shared" ca="1" si="552"/>
        <v>0</v>
      </c>
      <c r="CM391" s="181">
        <f t="shared" ca="1" si="552"/>
        <v>0</v>
      </c>
      <c r="CN391" s="181">
        <f t="shared" ca="1" si="552"/>
        <v>0</v>
      </c>
      <c r="CO391" s="181">
        <f t="shared" ca="1" si="552"/>
        <v>0</v>
      </c>
      <c r="CP391" s="181">
        <f t="shared" ca="1" si="552"/>
        <v>0</v>
      </c>
      <c r="CQ391" s="181">
        <f t="shared" ca="1" si="552"/>
        <v>0</v>
      </c>
      <c r="CR391" s="181">
        <f t="shared" ca="1" si="552"/>
        <v>0</v>
      </c>
      <c r="CS391" s="181">
        <f t="shared" ca="1" si="552"/>
        <v>0</v>
      </c>
      <c r="CT391" s="181">
        <f t="shared" ca="1" si="552"/>
        <v>0</v>
      </c>
      <c r="CU391" s="181">
        <f t="shared" ca="1" si="552"/>
        <v>0</v>
      </c>
      <c r="CV391" s="181">
        <f t="shared" ca="1" si="552"/>
        <v>0</v>
      </c>
      <c r="CW391" s="181">
        <f t="shared" ca="1" si="552"/>
        <v>0</v>
      </c>
      <c r="CX391" s="181">
        <f t="shared" ca="1" si="552"/>
        <v>0</v>
      </c>
      <c r="CY391" s="181">
        <f t="shared" ca="1" si="552"/>
        <v>0</v>
      </c>
      <c r="CZ391" s="181">
        <f t="shared" ca="1" si="552"/>
        <v>0</v>
      </c>
      <c r="DA391" s="181">
        <f t="shared" ca="1" si="552"/>
        <v>0</v>
      </c>
      <c r="DB391" s="181">
        <f t="shared" ca="1" si="552"/>
        <v>0</v>
      </c>
      <c r="DC391" s="181">
        <f t="shared" ref="DC391:DU391" ca="1" si="553">DC327</f>
        <v>0</v>
      </c>
      <c r="DD391" s="181">
        <f t="shared" ca="1" si="553"/>
        <v>0</v>
      </c>
      <c r="DE391" s="181">
        <f t="shared" ca="1" si="553"/>
        <v>0</v>
      </c>
      <c r="DF391" s="181">
        <f t="shared" ca="1" si="553"/>
        <v>0</v>
      </c>
      <c r="DG391" s="181">
        <f t="shared" ca="1" si="553"/>
        <v>0</v>
      </c>
      <c r="DH391" s="181">
        <f t="shared" ca="1" si="553"/>
        <v>0</v>
      </c>
      <c r="DI391" s="181">
        <f t="shared" ca="1" si="553"/>
        <v>0</v>
      </c>
      <c r="DJ391" s="181">
        <f t="shared" ca="1" si="553"/>
        <v>0</v>
      </c>
      <c r="DK391" s="181">
        <f t="shared" ca="1" si="553"/>
        <v>0</v>
      </c>
      <c r="DL391" s="181">
        <f t="shared" ca="1" si="553"/>
        <v>0</v>
      </c>
      <c r="DM391" s="181">
        <f t="shared" ca="1" si="553"/>
        <v>0</v>
      </c>
      <c r="DN391" s="181">
        <f t="shared" ca="1" si="553"/>
        <v>0</v>
      </c>
      <c r="DO391" s="181">
        <f t="shared" ca="1" si="553"/>
        <v>0</v>
      </c>
      <c r="DP391" s="181">
        <f t="shared" ca="1" si="553"/>
        <v>0</v>
      </c>
      <c r="DQ391" s="181">
        <f t="shared" ca="1" si="553"/>
        <v>0</v>
      </c>
      <c r="DR391" s="181">
        <f t="shared" ca="1" si="553"/>
        <v>0</v>
      </c>
      <c r="DS391" s="181">
        <f t="shared" ca="1" si="553"/>
        <v>0</v>
      </c>
      <c r="DT391" s="181">
        <f t="shared" ca="1" si="553"/>
        <v>0</v>
      </c>
      <c r="DU391" s="181">
        <f t="shared" ca="1" si="553"/>
        <v>0</v>
      </c>
    </row>
    <row r="392" spans="1:125" s="150" customFormat="1" x14ac:dyDescent="0.3">
      <c r="A392" s="149"/>
      <c r="D392" s="174" t="s">
        <v>807</v>
      </c>
      <c r="K392" s="186">
        <f ca="1">K389-K390+K391</f>
        <v>0</v>
      </c>
      <c r="L392" s="186">
        <f t="shared" ref="L392:BW392" ca="1" si="554">L389-L390+L391</f>
        <v>0</v>
      </c>
      <c r="M392" s="186">
        <f t="shared" ca="1" si="554"/>
        <v>0</v>
      </c>
      <c r="N392" s="186">
        <f t="shared" ca="1" si="554"/>
        <v>0</v>
      </c>
      <c r="O392" s="186">
        <f t="shared" ca="1" si="554"/>
        <v>0</v>
      </c>
      <c r="P392" s="186">
        <f t="shared" ca="1" si="554"/>
        <v>0</v>
      </c>
      <c r="Q392" s="186">
        <f t="shared" ca="1" si="554"/>
        <v>0</v>
      </c>
      <c r="R392" s="186">
        <f t="shared" ca="1" si="554"/>
        <v>0</v>
      </c>
      <c r="S392" s="186">
        <f t="shared" ca="1" si="554"/>
        <v>0</v>
      </c>
      <c r="T392" s="186">
        <f t="shared" ca="1" si="554"/>
        <v>0</v>
      </c>
      <c r="U392" s="186">
        <f t="shared" ca="1" si="554"/>
        <v>0</v>
      </c>
      <c r="V392" s="186">
        <f t="shared" ca="1" si="554"/>
        <v>0</v>
      </c>
      <c r="W392" s="186">
        <f t="shared" ca="1" si="554"/>
        <v>0</v>
      </c>
      <c r="X392" s="186">
        <f t="shared" ca="1" si="554"/>
        <v>0</v>
      </c>
      <c r="Y392" s="186">
        <f t="shared" ca="1" si="554"/>
        <v>0</v>
      </c>
      <c r="Z392" s="186">
        <f t="shared" ca="1" si="554"/>
        <v>0</v>
      </c>
      <c r="AA392" s="186">
        <f t="shared" ca="1" si="554"/>
        <v>0</v>
      </c>
      <c r="AB392" s="186">
        <f t="shared" ca="1" si="554"/>
        <v>0</v>
      </c>
      <c r="AC392" s="186">
        <f t="shared" ca="1" si="554"/>
        <v>0</v>
      </c>
      <c r="AD392" s="186">
        <f t="shared" ca="1" si="554"/>
        <v>0</v>
      </c>
      <c r="AE392" s="186">
        <f t="shared" ca="1" si="554"/>
        <v>0</v>
      </c>
      <c r="AF392" s="186">
        <f t="shared" ca="1" si="554"/>
        <v>0</v>
      </c>
      <c r="AG392" s="186">
        <f t="shared" ca="1" si="554"/>
        <v>0</v>
      </c>
      <c r="AH392" s="186">
        <f t="shared" ca="1" si="554"/>
        <v>0</v>
      </c>
      <c r="AI392" s="186">
        <f t="shared" ca="1" si="554"/>
        <v>0</v>
      </c>
      <c r="AJ392" s="186">
        <f t="shared" ca="1" si="554"/>
        <v>0</v>
      </c>
      <c r="AK392" s="186">
        <f t="shared" ca="1" si="554"/>
        <v>0</v>
      </c>
      <c r="AL392" s="186">
        <f t="shared" ca="1" si="554"/>
        <v>0</v>
      </c>
      <c r="AM392" s="186">
        <f t="shared" ca="1" si="554"/>
        <v>0</v>
      </c>
      <c r="AN392" s="186">
        <f t="shared" ca="1" si="554"/>
        <v>0</v>
      </c>
      <c r="AO392" s="186">
        <f t="shared" ca="1" si="554"/>
        <v>0</v>
      </c>
      <c r="AP392" s="186">
        <f t="shared" ca="1" si="554"/>
        <v>0</v>
      </c>
      <c r="AQ392" s="186">
        <f t="shared" ca="1" si="554"/>
        <v>0</v>
      </c>
      <c r="AR392" s="186">
        <f t="shared" ca="1" si="554"/>
        <v>0</v>
      </c>
      <c r="AS392" s="186">
        <f t="shared" ca="1" si="554"/>
        <v>0</v>
      </c>
      <c r="AT392" s="186">
        <f t="shared" ca="1" si="554"/>
        <v>0</v>
      </c>
      <c r="AU392" s="186">
        <f t="shared" ca="1" si="554"/>
        <v>0</v>
      </c>
      <c r="AV392" s="186">
        <f t="shared" ca="1" si="554"/>
        <v>0</v>
      </c>
      <c r="AW392" s="186">
        <f t="shared" ca="1" si="554"/>
        <v>0</v>
      </c>
      <c r="AX392" s="186">
        <f t="shared" ca="1" si="554"/>
        <v>0</v>
      </c>
      <c r="AY392" s="198">
        <f t="shared" ca="1" si="554"/>
        <v>3796570.2712428505</v>
      </c>
      <c r="AZ392" s="186">
        <f t="shared" ca="1" si="554"/>
        <v>3828843.5145667484</v>
      </c>
      <c r="BA392" s="186">
        <f t="shared" ca="1" si="554"/>
        <v>3736999.2582483916</v>
      </c>
      <c r="BB392" s="186">
        <f t="shared" ca="1" si="554"/>
        <v>3810475.1269370653</v>
      </c>
      <c r="BC392" s="186">
        <f t="shared" ca="1" si="554"/>
        <v>3732885.4507594891</v>
      </c>
      <c r="BD392" s="186">
        <f t="shared" ca="1" si="554"/>
        <v>3755346.3605293538</v>
      </c>
      <c r="BE392" s="186">
        <f t="shared" ca="1" si="554"/>
        <v>3670883.2838722486</v>
      </c>
      <c r="BF392" s="186">
        <f t="shared" ca="1" si="554"/>
        <v>3732684.2621467067</v>
      </c>
      <c r="BG392" s="186">
        <f t="shared" ca="1" si="554"/>
        <v>3639978.3311871351</v>
      </c>
      <c r="BH392" s="186">
        <f t="shared" ca="1" si="554"/>
        <v>3711269.9320292352</v>
      </c>
      <c r="BI392" s="186">
        <f t="shared" ca="1" si="554"/>
        <v>3609301.9284822643</v>
      </c>
      <c r="BJ392" s="186">
        <f t="shared" ca="1" si="554"/>
        <v>3667387.2684090678</v>
      </c>
      <c r="BK392" s="186">
        <f t="shared" ca="1" si="554"/>
        <v>3579481.6027042097</v>
      </c>
      <c r="BL392" s="186">
        <f t="shared" ca="1" si="554"/>
        <v>3595838.9066410782</v>
      </c>
      <c r="BM392" s="186">
        <f t="shared" ca="1" si="554"/>
        <v>3523200.4742368115</v>
      </c>
      <c r="BN392" s="186">
        <f t="shared" ca="1" si="554"/>
        <v>3591833.3398641585</v>
      </c>
      <c r="BO392" s="186">
        <f t="shared" ca="1" si="554"/>
        <v>3488262.2934269048</v>
      </c>
      <c r="BP392" s="186">
        <f t="shared" ca="1" si="554"/>
        <v>3542627.6453167163</v>
      </c>
      <c r="BQ392" s="186">
        <f t="shared" ca="1" si="554"/>
        <v>3403012.9491505316</v>
      </c>
      <c r="BR392" s="186">
        <f t="shared" ca="1" si="554"/>
        <v>3433140.969942146</v>
      </c>
      <c r="BS392" s="186">
        <f t="shared" ca="1" si="554"/>
        <v>3358741.9877276095</v>
      </c>
      <c r="BT392" s="186">
        <f t="shared" ca="1" si="554"/>
        <v>3382330.2996559651</v>
      </c>
      <c r="BU392" s="186">
        <f t="shared" ca="1" si="554"/>
        <v>3298415.6942510828</v>
      </c>
      <c r="BV392" s="186">
        <f t="shared" ca="1" si="554"/>
        <v>3347256.5486659892</v>
      </c>
      <c r="BW392" s="186">
        <f t="shared" ca="1" si="554"/>
        <v>13882461.446836904</v>
      </c>
      <c r="BX392" s="186">
        <f t="shared" ref="BX392:DU392" ca="1" si="555">BX389-BX390+BX391</f>
        <v>14034264.657530649</v>
      </c>
      <c r="BY392" s="186">
        <f t="shared" ca="1" si="555"/>
        <v>13679091.542934148</v>
      </c>
      <c r="BZ392" s="186">
        <f t="shared" ca="1" si="555"/>
        <v>13991253.350528963</v>
      </c>
      <c r="CA392" s="186">
        <f t="shared" ca="1" si="555"/>
        <v>13669812.817708358</v>
      </c>
      <c r="CB392" s="186">
        <f t="shared" ca="1" si="555"/>
        <v>13739575.945725987</v>
      </c>
      <c r="CC392" s="186">
        <f t="shared" ca="1" si="555"/>
        <v>13248375.106629072</v>
      </c>
      <c r="CD392" s="186">
        <f t="shared" ca="1" si="555"/>
        <v>13369238.717349928</v>
      </c>
      <c r="CE392" s="186">
        <f t="shared" ca="1" si="555"/>
        <v>13016435.181700051</v>
      </c>
      <c r="CF392" s="186">
        <f t="shared" ca="1" si="555"/>
        <v>13309397.901878595</v>
      </c>
      <c r="CG392" s="186">
        <f t="shared" ca="1" si="555"/>
        <v>12905134.784342129</v>
      </c>
      <c r="CH392" s="186">
        <f t="shared" ca="1" si="555"/>
        <v>13121922.136604011</v>
      </c>
      <c r="CI392" s="186">
        <f t="shared" ca="1" si="555"/>
        <v>12600732.241181588</v>
      </c>
      <c r="CJ392" s="186">
        <f t="shared" ca="1" si="555"/>
        <v>12521531.997041753</v>
      </c>
      <c r="CK392" s="186">
        <f t="shared" ca="1" si="555"/>
        <v>12261908.441565311</v>
      </c>
      <c r="CL392" s="186">
        <f t="shared" ca="1" si="555"/>
        <v>12532990.103668457</v>
      </c>
      <c r="CM392" s="186">
        <f t="shared" ca="1" si="555"/>
        <v>12127546.841054583</v>
      </c>
      <c r="CN392" s="186">
        <f t="shared" ca="1" si="555"/>
        <v>12316168.596165609</v>
      </c>
      <c r="CO392" s="186">
        <f t="shared" ca="1" si="555"/>
        <v>11704276.445411097</v>
      </c>
      <c r="CP392" s="186">
        <f t="shared" ca="1" si="555"/>
        <v>11752281.363823174</v>
      </c>
      <c r="CQ392" s="186">
        <f t="shared" ca="1" si="555"/>
        <v>11475387.3486111</v>
      </c>
      <c r="CR392" s="186">
        <f t="shared" ca="1" si="555"/>
        <v>11561058.549144855</v>
      </c>
      <c r="CS392" s="186">
        <f t="shared" ca="1" si="555"/>
        <v>11244989.95906019</v>
      </c>
      <c r="CT392" s="186">
        <f t="shared" ca="1" si="555"/>
        <v>11401949.135109236</v>
      </c>
      <c r="CU392" s="186">
        <f t="shared" ca="1" si="555"/>
        <v>10773491.017336778</v>
      </c>
      <c r="CV392" s="186">
        <f t="shared" ca="1" si="555"/>
        <v>10778819.458381254</v>
      </c>
      <c r="CW392" s="186">
        <f t="shared" ca="1" si="555"/>
        <v>33013691.174743608</v>
      </c>
      <c r="CX392" s="186">
        <f t="shared" ca="1" si="555"/>
        <v>0</v>
      </c>
      <c r="CY392" s="186">
        <f t="shared" ca="1" si="555"/>
        <v>0</v>
      </c>
      <c r="CZ392" s="186">
        <f t="shared" ca="1" si="555"/>
        <v>0</v>
      </c>
      <c r="DA392" s="186">
        <f t="shared" ca="1" si="555"/>
        <v>0</v>
      </c>
      <c r="DB392" s="186">
        <f t="shared" ca="1" si="555"/>
        <v>0</v>
      </c>
      <c r="DC392" s="186">
        <f t="shared" ca="1" si="555"/>
        <v>0</v>
      </c>
      <c r="DD392" s="186">
        <f t="shared" ca="1" si="555"/>
        <v>0</v>
      </c>
      <c r="DE392" s="186">
        <f t="shared" ca="1" si="555"/>
        <v>0</v>
      </c>
      <c r="DF392" s="186">
        <f t="shared" ca="1" si="555"/>
        <v>0</v>
      </c>
      <c r="DG392" s="186">
        <f t="shared" ca="1" si="555"/>
        <v>0</v>
      </c>
      <c r="DH392" s="186">
        <f t="shared" ca="1" si="555"/>
        <v>0</v>
      </c>
      <c r="DI392" s="186">
        <f t="shared" ca="1" si="555"/>
        <v>0</v>
      </c>
      <c r="DJ392" s="186">
        <f t="shared" ca="1" si="555"/>
        <v>0</v>
      </c>
      <c r="DK392" s="186">
        <f t="shared" ca="1" si="555"/>
        <v>0</v>
      </c>
      <c r="DL392" s="186">
        <f t="shared" ca="1" si="555"/>
        <v>0</v>
      </c>
      <c r="DM392" s="186">
        <f t="shared" ca="1" si="555"/>
        <v>0</v>
      </c>
      <c r="DN392" s="186">
        <f t="shared" ca="1" si="555"/>
        <v>0</v>
      </c>
      <c r="DO392" s="186">
        <f t="shared" ca="1" si="555"/>
        <v>0</v>
      </c>
      <c r="DP392" s="186">
        <f t="shared" ca="1" si="555"/>
        <v>0</v>
      </c>
      <c r="DQ392" s="186">
        <f t="shared" ca="1" si="555"/>
        <v>0</v>
      </c>
      <c r="DR392" s="186">
        <f t="shared" ca="1" si="555"/>
        <v>0</v>
      </c>
      <c r="DS392" s="186">
        <f t="shared" ca="1" si="555"/>
        <v>0</v>
      </c>
      <c r="DT392" s="186">
        <f t="shared" ca="1" si="555"/>
        <v>0</v>
      </c>
      <c r="DU392" s="186">
        <f t="shared" ca="1" si="555"/>
        <v>0</v>
      </c>
    </row>
    <row r="393" spans="1:125" x14ac:dyDescent="0.3">
      <c r="D393" s="144" t="s">
        <v>808</v>
      </c>
      <c r="K393" s="181">
        <f t="shared" ref="K393:AP393" si="556">K301</f>
        <v>0</v>
      </c>
      <c r="L393" s="181">
        <f t="shared" ca="1" si="556"/>
        <v>0</v>
      </c>
      <c r="M393" s="181">
        <f t="shared" ca="1" si="556"/>
        <v>0</v>
      </c>
      <c r="N393" s="181">
        <f t="shared" ca="1" si="556"/>
        <v>0</v>
      </c>
      <c r="O393" s="181">
        <f t="shared" ca="1" si="556"/>
        <v>0</v>
      </c>
      <c r="P393" s="181">
        <f t="shared" ca="1" si="556"/>
        <v>0</v>
      </c>
      <c r="Q393" s="181">
        <f t="shared" ca="1" si="556"/>
        <v>0</v>
      </c>
      <c r="R393" s="181">
        <f t="shared" ca="1" si="556"/>
        <v>0</v>
      </c>
      <c r="S393" s="181">
        <f t="shared" ca="1" si="556"/>
        <v>0</v>
      </c>
      <c r="T393" s="181">
        <f t="shared" ca="1" si="556"/>
        <v>0</v>
      </c>
      <c r="U393" s="181">
        <f t="shared" ca="1" si="556"/>
        <v>0</v>
      </c>
      <c r="V393" s="181">
        <f t="shared" ca="1" si="556"/>
        <v>0</v>
      </c>
      <c r="W393" s="181">
        <f t="shared" ca="1" si="556"/>
        <v>0</v>
      </c>
      <c r="X393" s="181">
        <f t="shared" ca="1" si="556"/>
        <v>0</v>
      </c>
      <c r="Y393" s="181">
        <f t="shared" ca="1" si="556"/>
        <v>0</v>
      </c>
      <c r="Z393" s="181">
        <f t="shared" ca="1" si="556"/>
        <v>0</v>
      </c>
      <c r="AA393" s="181">
        <f t="shared" ca="1" si="556"/>
        <v>0</v>
      </c>
      <c r="AB393" s="181">
        <f t="shared" ca="1" si="556"/>
        <v>0</v>
      </c>
      <c r="AC393" s="181">
        <f t="shared" ca="1" si="556"/>
        <v>0</v>
      </c>
      <c r="AD393" s="181">
        <f t="shared" ca="1" si="556"/>
        <v>0</v>
      </c>
      <c r="AE393" s="181">
        <f t="shared" ca="1" si="556"/>
        <v>0</v>
      </c>
      <c r="AF393" s="181">
        <f t="shared" ca="1" si="556"/>
        <v>0</v>
      </c>
      <c r="AG393" s="181">
        <f t="shared" ca="1" si="556"/>
        <v>0</v>
      </c>
      <c r="AH393" s="181">
        <f t="shared" ca="1" si="556"/>
        <v>0</v>
      </c>
      <c r="AI393" s="181">
        <f t="shared" ca="1" si="556"/>
        <v>0</v>
      </c>
      <c r="AJ393" s="181">
        <f t="shared" ca="1" si="556"/>
        <v>0</v>
      </c>
      <c r="AK393" s="181">
        <f t="shared" ca="1" si="556"/>
        <v>0</v>
      </c>
      <c r="AL393" s="181">
        <f t="shared" ca="1" si="556"/>
        <v>0</v>
      </c>
      <c r="AM393" s="181">
        <f t="shared" ca="1" si="556"/>
        <v>0</v>
      </c>
      <c r="AN393" s="181">
        <f t="shared" ca="1" si="556"/>
        <v>0</v>
      </c>
      <c r="AO393" s="181">
        <f t="shared" ca="1" si="556"/>
        <v>0</v>
      </c>
      <c r="AP393" s="181">
        <f t="shared" ca="1" si="556"/>
        <v>0</v>
      </c>
      <c r="AQ393" s="181">
        <f t="shared" ref="AQ393:BV393" ca="1" si="557">AQ301</f>
        <v>0</v>
      </c>
      <c r="AR393" s="181">
        <f t="shared" ca="1" si="557"/>
        <v>0</v>
      </c>
      <c r="AS393" s="181">
        <f t="shared" ca="1" si="557"/>
        <v>0</v>
      </c>
      <c r="AT393" s="181">
        <f t="shared" ca="1" si="557"/>
        <v>0</v>
      </c>
      <c r="AU393" s="181">
        <f t="shared" ca="1" si="557"/>
        <v>0</v>
      </c>
      <c r="AV393" s="181">
        <f t="shared" ca="1" si="557"/>
        <v>0</v>
      </c>
      <c r="AW393" s="181">
        <f t="shared" ca="1" si="557"/>
        <v>0</v>
      </c>
      <c r="AX393" s="181">
        <f t="shared" ca="1" si="557"/>
        <v>0</v>
      </c>
      <c r="AY393" s="198">
        <f t="shared" ca="1" si="557"/>
        <v>0</v>
      </c>
      <c r="AZ393" s="181">
        <f t="shared" ca="1" si="557"/>
        <v>0</v>
      </c>
      <c r="BA393" s="181">
        <f t="shared" ca="1" si="557"/>
        <v>0</v>
      </c>
      <c r="BB393" s="181">
        <f t="shared" ca="1" si="557"/>
        <v>0</v>
      </c>
      <c r="BC393" s="181">
        <f t="shared" ca="1" si="557"/>
        <v>0</v>
      </c>
      <c r="BD393" s="181">
        <f t="shared" ca="1" si="557"/>
        <v>0</v>
      </c>
      <c r="BE393" s="181">
        <f t="shared" ca="1" si="557"/>
        <v>0</v>
      </c>
      <c r="BF393" s="181">
        <f t="shared" ca="1" si="557"/>
        <v>0</v>
      </c>
      <c r="BG393" s="181">
        <f t="shared" ca="1" si="557"/>
        <v>0</v>
      </c>
      <c r="BH393" s="181">
        <f t="shared" ca="1" si="557"/>
        <v>0</v>
      </c>
      <c r="BI393" s="181">
        <f t="shared" ca="1" si="557"/>
        <v>0</v>
      </c>
      <c r="BJ393" s="181">
        <f t="shared" ca="1" si="557"/>
        <v>0</v>
      </c>
      <c r="BK393" s="181">
        <f t="shared" ca="1" si="557"/>
        <v>0</v>
      </c>
      <c r="BL393" s="181">
        <f t="shared" ca="1" si="557"/>
        <v>0</v>
      </c>
      <c r="BM393" s="181">
        <f t="shared" ca="1" si="557"/>
        <v>0</v>
      </c>
      <c r="BN393" s="181">
        <f t="shared" ca="1" si="557"/>
        <v>0</v>
      </c>
      <c r="BO393" s="181">
        <f t="shared" ca="1" si="557"/>
        <v>0</v>
      </c>
      <c r="BP393" s="181">
        <f t="shared" ca="1" si="557"/>
        <v>0</v>
      </c>
      <c r="BQ393" s="181">
        <f t="shared" ca="1" si="557"/>
        <v>0</v>
      </c>
      <c r="BR393" s="181">
        <f t="shared" ca="1" si="557"/>
        <v>0</v>
      </c>
      <c r="BS393" s="181">
        <f t="shared" ca="1" si="557"/>
        <v>0</v>
      </c>
      <c r="BT393" s="181">
        <f t="shared" ca="1" si="557"/>
        <v>0</v>
      </c>
      <c r="BU393" s="181">
        <f t="shared" ca="1" si="557"/>
        <v>0</v>
      </c>
      <c r="BV393" s="181">
        <f t="shared" ca="1" si="557"/>
        <v>0</v>
      </c>
      <c r="BW393" s="181">
        <f t="shared" ref="BW393:DB393" ca="1" si="558">BW301</f>
        <v>0</v>
      </c>
      <c r="BX393" s="181">
        <f t="shared" ca="1" si="558"/>
        <v>0</v>
      </c>
      <c r="BY393" s="181">
        <f t="shared" ca="1" si="558"/>
        <v>0</v>
      </c>
      <c r="BZ393" s="181">
        <f t="shared" ca="1" si="558"/>
        <v>0</v>
      </c>
      <c r="CA393" s="181">
        <f t="shared" ca="1" si="558"/>
        <v>0</v>
      </c>
      <c r="CB393" s="181">
        <f t="shared" ca="1" si="558"/>
        <v>0</v>
      </c>
      <c r="CC393" s="181">
        <f t="shared" ca="1" si="558"/>
        <v>0</v>
      </c>
      <c r="CD393" s="181">
        <f t="shared" ca="1" si="558"/>
        <v>0</v>
      </c>
      <c r="CE393" s="181">
        <f t="shared" ca="1" si="558"/>
        <v>0</v>
      </c>
      <c r="CF393" s="181">
        <f t="shared" ca="1" si="558"/>
        <v>0</v>
      </c>
      <c r="CG393" s="181">
        <f t="shared" ca="1" si="558"/>
        <v>0</v>
      </c>
      <c r="CH393" s="181">
        <f t="shared" ca="1" si="558"/>
        <v>0</v>
      </c>
      <c r="CI393" s="181">
        <f t="shared" ca="1" si="558"/>
        <v>0</v>
      </c>
      <c r="CJ393" s="181">
        <f t="shared" ca="1" si="558"/>
        <v>0</v>
      </c>
      <c r="CK393" s="181">
        <f t="shared" ca="1" si="558"/>
        <v>0</v>
      </c>
      <c r="CL393" s="181">
        <f t="shared" ca="1" si="558"/>
        <v>0</v>
      </c>
      <c r="CM393" s="181">
        <f t="shared" ca="1" si="558"/>
        <v>0</v>
      </c>
      <c r="CN393" s="181">
        <f t="shared" ca="1" si="558"/>
        <v>0</v>
      </c>
      <c r="CO393" s="181">
        <f t="shared" ca="1" si="558"/>
        <v>0</v>
      </c>
      <c r="CP393" s="181">
        <f t="shared" ca="1" si="558"/>
        <v>0</v>
      </c>
      <c r="CQ393" s="181">
        <f t="shared" ca="1" si="558"/>
        <v>0</v>
      </c>
      <c r="CR393" s="181">
        <f t="shared" ca="1" si="558"/>
        <v>0</v>
      </c>
      <c r="CS393" s="181">
        <f t="shared" ca="1" si="558"/>
        <v>0</v>
      </c>
      <c r="CT393" s="181">
        <f t="shared" ca="1" si="558"/>
        <v>0</v>
      </c>
      <c r="CU393" s="181">
        <f t="shared" ca="1" si="558"/>
        <v>0</v>
      </c>
      <c r="CV393" s="181">
        <f t="shared" ca="1" si="558"/>
        <v>0</v>
      </c>
      <c r="CW393" s="181">
        <f t="shared" ca="1" si="558"/>
        <v>0</v>
      </c>
      <c r="CX393" s="181">
        <f t="shared" ca="1" si="558"/>
        <v>0</v>
      </c>
      <c r="CY393" s="181">
        <f t="shared" ca="1" si="558"/>
        <v>0</v>
      </c>
      <c r="CZ393" s="181">
        <f t="shared" ca="1" si="558"/>
        <v>0</v>
      </c>
      <c r="DA393" s="181">
        <f t="shared" ca="1" si="558"/>
        <v>0</v>
      </c>
      <c r="DB393" s="181">
        <f t="shared" ca="1" si="558"/>
        <v>0</v>
      </c>
      <c r="DC393" s="181">
        <f t="shared" ref="DC393:DU393" ca="1" si="559">DC301</f>
        <v>0</v>
      </c>
      <c r="DD393" s="181">
        <f t="shared" ca="1" si="559"/>
        <v>0</v>
      </c>
      <c r="DE393" s="181">
        <f t="shared" ca="1" si="559"/>
        <v>0</v>
      </c>
      <c r="DF393" s="181">
        <f t="shared" ca="1" si="559"/>
        <v>0</v>
      </c>
      <c r="DG393" s="181">
        <f t="shared" ca="1" si="559"/>
        <v>0</v>
      </c>
      <c r="DH393" s="181">
        <f t="shared" ca="1" si="559"/>
        <v>0</v>
      </c>
      <c r="DI393" s="181">
        <f t="shared" ca="1" si="559"/>
        <v>0</v>
      </c>
      <c r="DJ393" s="181">
        <f t="shared" ca="1" si="559"/>
        <v>0</v>
      </c>
      <c r="DK393" s="181">
        <f t="shared" ca="1" si="559"/>
        <v>0</v>
      </c>
      <c r="DL393" s="181">
        <f t="shared" ca="1" si="559"/>
        <v>0</v>
      </c>
      <c r="DM393" s="181">
        <f t="shared" ca="1" si="559"/>
        <v>0</v>
      </c>
      <c r="DN393" s="181">
        <f t="shared" ca="1" si="559"/>
        <v>0</v>
      </c>
      <c r="DO393" s="181">
        <f t="shared" ca="1" si="559"/>
        <v>0</v>
      </c>
      <c r="DP393" s="181">
        <f t="shared" ca="1" si="559"/>
        <v>0</v>
      </c>
      <c r="DQ393" s="181">
        <f t="shared" ca="1" si="559"/>
        <v>0</v>
      </c>
      <c r="DR393" s="181">
        <f t="shared" ca="1" si="559"/>
        <v>0</v>
      </c>
      <c r="DS393" s="181">
        <f t="shared" ca="1" si="559"/>
        <v>0</v>
      </c>
      <c r="DT393" s="181">
        <f t="shared" ca="1" si="559"/>
        <v>0</v>
      </c>
      <c r="DU393" s="181">
        <f t="shared" ca="1" si="559"/>
        <v>0</v>
      </c>
    </row>
    <row r="394" spans="1:125" x14ac:dyDescent="0.3">
      <c r="D394" s="141" t="s">
        <v>809</v>
      </c>
      <c r="K394" s="181">
        <f t="shared" ref="K394:AP394" ca="1" si="560">K296</f>
        <v>0</v>
      </c>
      <c r="L394" s="181">
        <f t="shared" ca="1" si="560"/>
        <v>0</v>
      </c>
      <c r="M394" s="181">
        <f t="shared" ca="1" si="560"/>
        <v>0</v>
      </c>
      <c r="N394" s="181">
        <f t="shared" ca="1" si="560"/>
        <v>0</v>
      </c>
      <c r="O394" s="181">
        <f t="shared" ca="1" si="560"/>
        <v>0</v>
      </c>
      <c r="P394" s="181">
        <f t="shared" ca="1" si="560"/>
        <v>0</v>
      </c>
      <c r="Q394" s="181">
        <f t="shared" ca="1" si="560"/>
        <v>0</v>
      </c>
      <c r="R394" s="181">
        <f t="shared" ca="1" si="560"/>
        <v>0</v>
      </c>
      <c r="S394" s="181">
        <f t="shared" ca="1" si="560"/>
        <v>0</v>
      </c>
      <c r="T394" s="181">
        <f t="shared" ca="1" si="560"/>
        <v>0</v>
      </c>
      <c r="U394" s="181">
        <f t="shared" ca="1" si="560"/>
        <v>0</v>
      </c>
      <c r="V394" s="181">
        <f t="shared" ca="1" si="560"/>
        <v>0</v>
      </c>
      <c r="W394" s="181">
        <f t="shared" ca="1" si="560"/>
        <v>0</v>
      </c>
      <c r="X394" s="181">
        <f t="shared" ca="1" si="560"/>
        <v>0</v>
      </c>
      <c r="Y394" s="181">
        <f t="shared" ca="1" si="560"/>
        <v>0</v>
      </c>
      <c r="Z394" s="181">
        <f t="shared" ca="1" si="560"/>
        <v>0</v>
      </c>
      <c r="AA394" s="181">
        <f t="shared" ca="1" si="560"/>
        <v>0</v>
      </c>
      <c r="AB394" s="181">
        <f t="shared" ca="1" si="560"/>
        <v>0</v>
      </c>
      <c r="AC394" s="181">
        <f t="shared" ca="1" si="560"/>
        <v>0</v>
      </c>
      <c r="AD394" s="181">
        <f t="shared" ca="1" si="560"/>
        <v>0</v>
      </c>
      <c r="AE394" s="181">
        <f t="shared" ca="1" si="560"/>
        <v>0</v>
      </c>
      <c r="AF394" s="181">
        <f t="shared" ca="1" si="560"/>
        <v>0</v>
      </c>
      <c r="AG394" s="181">
        <f t="shared" ca="1" si="560"/>
        <v>0</v>
      </c>
      <c r="AH394" s="181">
        <f t="shared" ca="1" si="560"/>
        <v>0</v>
      </c>
      <c r="AI394" s="181">
        <f t="shared" ca="1" si="560"/>
        <v>0</v>
      </c>
      <c r="AJ394" s="181">
        <f t="shared" ca="1" si="560"/>
        <v>0</v>
      </c>
      <c r="AK394" s="181">
        <f t="shared" ca="1" si="560"/>
        <v>0</v>
      </c>
      <c r="AL394" s="181">
        <f t="shared" ca="1" si="560"/>
        <v>0</v>
      </c>
      <c r="AM394" s="181">
        <f t="shared" ca="1" si="560"/>
        <v>0</v>
      </c>
      <c r="AN394" s="181">
        <f t="shared" ca="1" si="560"/>
        <v>0</v>
      </c>
      <c r="AO394" s="181">
        <f t="shared" ca="1" si="560"/>
        <v>0</v>
      </c>
      <c r="AP394" s="181">
        <f t="shared" ca="1" si="560"/>
        <v>0</v>
      </c>
      <c r="AQ394" s="181">
        <f t="shared" ref="AQ394:BV394" ca="1" si="561">AQ296</f>
        <v>0</v>
      </c>
      <c r="AR394" s="181">
        <f t="shared" ca="1" si="561"/>
        <v>0</v>
      </c>
      <c r="AS394" s="181">
        <f t="shared" ca="1" si="561"/>
        <v>0</v>
      </c>
      <c r="AT394" s="181">
        <f t="shared" ca="1" si="561"/>
        <v>0</v>
      </c>
      <c r="AU394" s="181">
        <f t="shared" ca="1" si="561"/>
        <v>0</v>
      </c>
      <c r="AV394" s="181">
        <f t="shared" ca="1" si="561"/>
        <v>0</v>
      </c>
      <c r="AW394" s="181">
        <f t="shared" ca="1" si="561"/>
        <v>0</v>
      </c>
      <c r="AX394" s="181">
        <f t="shared" ca="1" si="561"/>
        <v>0</v>
      </c>
      <c r="AY394" s="198">
        <f t="shared" ca="1" si="561"/>
        <v>0</v>
      </c>
      <c r="AZ394" s="181">
        <f t="shared" ca="1" si="561"/>
        <v>0</v>
      </c>
      <c r="BA394" s="181">
        <f t="shared" ca="1" si="561"/>
        <v>0</v>
      </c>
      <c r="BB394" s="181">
        <f t="shared" ca="1" si="561"/>
        <v>0</v>
      </c>
      <c r="BC394" s="181">
        <f t="shared" ca="1" si="561"/>
        <v>0</v>
      </c>
      <c r="BD394" s="181">
        <f t="shared" ca="1" si="561"/>
        <v>0</v>
      </c>
      <c r="BE394" s="181">
        <f t="shared" ca="1" si="561"/>
        <v>0</v>
      </c>
      <c r="BF394" s="181">
        <f t="shared" ca="1" si="561"/>
        <v>0</v>
      </c>
      <c r="BG394" s="181">
        <f t="shared" ca="1" si="561"/>
        <v>0</v>
      </c>
      <c r="BH394" s="181">
        <f t="shared" ca="1" si="561"/>
        <v>0</v>
      </c>
      <c r="BI394" s="181">
        <f t="shared" ca="1" si="561"/>
        <v>0</v>
      </c>
      <c r="BJ394" s="181">
        <f t="shared" ca="1" si="561"/>
        <v>0</v>
      </c>
      <c r="BK394" s="181">
        <f t="shared" ca="1" si="561"/>
        <v>0</v>
      </c>
      <c r="BL394" s="181">
        <f t="shared" ca="1" si="561"/>
        <v>0</v>
      </c>
      <c r="BM394" s="181">
        <f t="shared" ca="1" si="561"/>
        <v>0</v>
      </c>
      <c r="BN394" s="181">
        <f t="shared" ca="1" si="561"/>
        <v>0</v>
      </c>
      <c r="BO394" s="181">
        <f t="shared" ca="1" si="561"/>
        <v>0</v>
      </c>
      <c r="BP394" s="181">
        <f t="shared" ca="1" si="561"/>
        <v>0</v>
      </c>
      <c r="BQ394" s="181">
        <f t="shared" ca="1" si="561"/>
        <v>0</v>
      </c>
      <c r="BR394" s="181">
        <f t="shared" ca="1" si="561"/>
        <v>0</v>
      </c>
      <c r="BS394" s="181">
        <f t="shared" ca="1" si="561"/>
        <v>0</v>
      </c>
      <c r="BT394" s="181">
        <f t="shared" ca="1" si="561"/>
        <v>0</v>
      </c>
      <c r="BU394" s="181">
        <f t="shared" ca="1" si="561"/>
        <v>0</v>
      </c>
      <c r="BV394" s="181">
        <f t="shared" ca="1" si="561"/>
        <v>0</v>
      </c>
      <c r="BW394" s="181">
        <f t="shared" ref="BW394:DB394" ca="1" si="562">BW296</f>
        <v>0</v>
      </c>
      <c r="BX394" s="181">
        <f t="shared" ca="1" si="562"/>
        <v>0</v>
      </c>
      <c r="BY394" s="181">
        <f t="shared" ca="1" si="562"/>
        <v>0</v>
      </c>
      <c r="BZ394" s="181">
        <f t="shared" ca="1" si="562"/>
        <v>0</v>
      </c>
      <c r="CA394" s="181">
        <f t="shared" ca="1" si="562"/>
        <v>0</v>
      </c>
      <c r="CB394" s="181">
        <f t="shared" ca="1" si="562"/>
        <v>0</v>
      </c>
      <c r="CC394" s="181">
        <f t="shared" ca="1" si="562"/>
        <v>0</v>
      </c>
      <c r="CD394" s="181">
        <f t="shared" ca="1" si="562"/>
        <v>0</v>
      </c>
      <c r="CE394" s="181">
        <f t="shared" ca="1" si="562"/>
        <v>0</v>
      </c>
      <c r="CF394" s="181">
        <f t="shared" ca="1" si="562"/>
        <v>0</v>
      </c>
      <c r="CG394" s="181">
        <f t="shared" ca="1" si="562"/>
        <v>0</v>
      </c>
      <c r="CH394" s="181">
        <f t="shared" ca="1" si="562"/>
        <v>0</v>
      </c>
      <c r="CI394" s="181">
        <f t="shared" ca="1" si="562"/>
        <v>0</v>
      </c>
      <c r="CJ394" s="181">
        <f t="shared" ca="1" si="562"/>
        <v>0</v>
      </c>
      <c r="CK394" s="181">
        <f t="shared" ca="1" si="562"/>
        <v>0</v>
      </c>
      <c r="CL394" s="181">
        <f t="shared" ca="1" si="562"/>
        <v>0</v>
      </c>
      <c r="CM394" s="181">
        <f t="shared" ca="1" si="562"/>
        <v>0</v>
      </c>
      <c r="CN394" s="181">
        <f t="shared" ca="1" si="562"/>
        <v>0</v>
      </c>
      <c r="CO394" s="181">
        <f t="shared" ca="1" si="562"/>
        <v>0</v>
      </c>
      <c r="CP394" s="181">
        <f t="shared" ca="1" si="562"/>
        <v>0</v>
      </c>
      <c r="CQ394" s="181">
        <f t="shared" ca="1" si="562"/>
        <v>0</v>
      </c>
      <c r="CR394" s="181">
        <f t="shared" ca="1" si="562"/>
        <v>0</v>
      </c>
      <c r="CS394" s="181">
        <f t="shared" ca="1" si="562"/>
        <v>0</v>
      </c>
      <c r="CT394" s="181">
        <f t="shared" ca="1" si="562"/>
        <v>0</v>
      </c>
      <c r="CU394" s="181">
        <f t="shared" ca="1" si="562"/>
        <v>0</v>
      </c>
      <c r="CV394" s="181">
        <f t="shared" ca="1" si="562"/>
        <v>0</v>
      </c>
      <c r="CW394" s="181">
        <f t="shared" ca="1" si="562"/>
        <v>0</v>
      </c>
      <c r="CX394" s="181">
        <f t="shared" ca="1" si="562"/>
        <v>0</v>
      </c>
      <c r="CY394" s="181">
        <f t="shared" ca="1" si="562"/>
        <v>0</v>
      </c>
      <c r="CZ394" s="181">
        <f t="shared" ca="1" si="562"/>
        <v>0</v>
      </c>
      <c r="DA394" s="181">
        <f t="shared" ca="1" si="562"/>
        <v>0</v>
      </c>
      <c r="DB394" s="181">
        <f t="shared" ca="1" si="562"/>
        <v>0</v>
      </c>
      <c r="DC394" s="181">
        <f t="shared" ref="DC394:DU394" ca="1" si="563">DC296</f>
        <v>0</v>
      </c>
      <c r="DD394" s="181">
        <f t="shared" ca="1" si="563"/>
        <v>0</v>
      </c>
      <c r="DE394" s="181">
        <f t="shared" ca="1" si="563"/>
        <v>0</v>
      </c>
      <c r="DF394" s="181">
        <f t="shared" ca="1" si="563"/>
        <v>0</v>
      </c>
      <c r="DG394" s="181">
        <f t="shared" ca="1" si="563"/>
        <v>0</v>
      </c>
      <c r="DH394" s="181">
        <f t="shared" ca="1" si="563"/>
        <v>0</v>
      </c>
      <c r="DI394" s="181">
        <f t="shared" ca="1" si="563"/>
        <v>0</v>
      </c>
      <c r="DJ394" s="181">
        <f t="shared" ca="1" si="563"/>
        <v>0</v>
      </c>
      <c r="DK394" s="181">
        <f t="shared" ca="1" si="563"/>
        <v>0</v>
      </c>
      <c r="DL394" s="181">
        <f t="shared" ca="1" si="563"/>
        <v>0</v>
      </c>
      <c r="DM394" s="181">
        <f t="shared" ca="1" si="563"/>
        <v>0</v>
      </c>
      <c r="DN394" s="181">
        <f t="shared" ca="1" si="563"/>
        <v>0</v>
      </c>
      <c r="DO394" s="181">
        <f t="shared" ca="1" si="563"/>
        <v>0</v>
      </c>
      <c r="DP394" s="181">
        <f t="shared" ca="1" si="563"/>
        <v>0</v>
      </c>
      <c r="DQ394" s="181">
        <f t="shared" ca="1" si="563"/>
        <v>0</v>
      </c>
      <c r="DR394" s="181">
        <f t="shared" ca="1" si="563"/>
        <v>0</v>
      </c>
      <c r="DS394" s="181">
        <f t="shared" ca="1" si="563"/>
        <v>0</v>
      </c>
      <c r="DT394" s="181">
        <f t="shared" ca="1" si="563"/>
        <v>0</v>
      </c>
      <c r="DU394" s="181">
        <f t="shared" ca="1" si="563"/>
        <v>0</v>
      </c>
    </row>
    <row r="395" spans="1:125" x14ac:dyDescent="0.3">
      <c r="D395" s="141" t="s">
        <v>491</v>
      </c>
      <c r="K395" s="181">
        <f t="shared" ref="K395:AP395" si="564">K242</f>
        <v>0</v>
      </c>
      <c r="L395" s="181">
        <f t="shared" si="564"/>
        <v>0</v>
      </c>
      <c r="M395" s="181">
        <f t="shared" si="564"/>
        <v>0</v>
      </c>
      <c r="N395" s="181">
        <f t="shared" si="564"/>
        <v>0</v>
      </c>
      <c r="O395" s="181">
        <f t="shared" si="564"/>
        <v>0</v>
      </c>
      <c r="P395" s="181">
        <f t="shared" si="564"/>
        <v>0</v>
      </c>
      <c r="Q395" s="181">
        <f t="shared" si="564"/>
        <v>0</v>
      </c>
      <c r="R395" s="181">
        <f t="shared" si="564"/>
        <v>0</v>
      </c>
      <c r="S395" s="181">
        <f t="shared" si="564"/>
        <v>0</v>
      </c>
      <c r="T395" s="181">
        <f t="shared" si="564"/>
        <v>0</v>
      </c>
      <c r="U395" s="181">
        <f t="shared" si="564"/>
        <v>0</v>
      </c>
      <c r="V395" s="181">
        <f t="shared" si="564"/>
        <v>0</v>
      </c>
      <c r="W395" s="181">
        <f t="shared" si="564"/>
        <v>0</v>
      </c>
      <c r="X395" s="181">
        <f t="shared" si="564"/>
        <v>0</v>
      </c>
      <c r="Y395" s="181">
        <f t="shared" si="564"/>
        <v>0</v>
      </c>
      <c r="Z395" s="181">
        <f t="shared" si="564"/>
        <v>0</v>
      </c>
      <c r="AA395" s="181">
        <f t="shared" si="564"/>
        <v>0</v>
      </c>
      <c r="AB395" s="181">
        <f t="shared" si="564"/>
        <v>0</v>
      </c>
      <c r="AC395" s="181">
        <f t="shared" si="564"/>
        <v>0</v>
      </c>
      <c r="AD395" s="181">
        <f t="shared" si="564"/>
        <v>0</v>
      </c>
      <c r="AE395" s="181">
        <f t="shared" si="564"/>
        <v>0</v>
      </c>
      <c r="AF395" s="181">
        <f t="shared" si="564"/>
        <v>0</v>
      </c>
      <c r="AG395" s="181">
        <f t="shared" si="564"/>
        <v>0</v>
      </c>
      <c r="AH395" s="181">
        <f t="shared" si="564"/>
        <v>0</v>
      </c>
      <c r="AI395" s="181">
        <f t="shared" si="564"/>
        <v>0</v>
      </c>
      <c r="AJ395" s="181">
        <f t="shared" si="564"/>
        <v>0</v>
      </c>
      <c r="AK395" s="181">
        <f t="shared" si="564"/>
        <v>0</v>
      </c>
      <c r="AL395" s="181">
        <f t="shared" si="564"/>
        <v>0</v>
      </c>
      <c r="AM395" s="181">
        <f t="shared" si="564"/>
        <v>0</v>
      </c>
      <c r="AN395" s="181">
        <f t="shared" si="564"/>
        <v>0</v>
      </c>
      <c r="AO395" s="181">
        <f t="shared" si="564"/>
        <v>0</v>
      </c>
      <c r="AP395" s="181">
        <f t="shared" si="564"/>
        <v>0</v>
      </c>
      <c r="AQ395" s="181">
        <f t="shared" ref="AQ395:BV395" si="565">AQ242</f>
        <v>0</v>
      </c>
      <c r="AR395" s="181">
        <f t="shared" si="565"/>
        <v>0</v>
      </c>
      <c r="AS395" s="181">
        <f t="shared" si="565"/>
        <v>0</v>
      </c>
      <c r="AT395" s="181">
        <f t="shared" si="565"/>
        <v>0</v>
      </c>
      <c r="AU395" s="181">
        <f t="shared" si="565"/>
        <v>0</v>
      </c>
      <c r="AV395" s="181">
        <f t="shared" si="565"/>
        <v>0</v>
      </c>
      <c r="AW395" s="181">
        <f t="shared" si="565"/>
        <v>0</v>
      </c>
      <c r="AX395" s="181">
        <f t="shared" si="565"/>
        <v>0</v>
      </c>
      <c r="AY395" s="198">
        <f t="shared" si="565"/>
        <v>0</v>
      </c>
      <c r="AZ395" s="181">
        <f t="shared" si="565"/>
        <v>0</v>
      </c>
      <c r="BA395" s="181">
        <f t="shared" si="565"/>
        <v>0</v>
      </c>
      <c r="BB395" s="181">
        <f t="shared" si="565"/>
        <v>0</v>
      </c>
      <c r="BC395" s="181">
        <f t="shared" si="565"/>
        <v>0</v>
      </c>
      <c r="BD395" s="181">
        <f t="shared" si="565"/>
        <v>0</v>
      </c>
      <c r="BE395" s="181">
        <f t="shared" si="565"/>
        <v>0</v>
      </c>
      <c r="BF395" s="181">
        <f t="shared" si="565"/>
        <v>0</v>
      </c>
      <c r="BG395" s="181">
        <f t="shared" si="565"/>
        <v>0</v>
      </c>
      <c r="BH395" s="181">
        <f t="shared" si="565"/>
        <v>0</v>
      </c>
      <c r="BI395" s="181">
        <f t="shared" si="565"/>
        <v>0</v>
      </c>
      <c r="BJ395" s="181">
        <f t="shared" si="565"/>
        <v>0</v>
      </c>
      <c r="BK395" s="181">
        <f t="shared" si="565"/>
        <v>0</v>
      </c>
      <c r="BL395" s="181">
        <f t="shared" si="565"/>
        <v>0</v>
      </c>
      <c r="BM395" s="181">
        <f t="shared" si="565"/>
        <v>0</v>
      </c>
      <c r="BN395" s="181">
        <f t="shared" si="565"/>
        <v>0</v>
      </c>
      <c r="BO395" s="181">
        <f t="shared" si="565"/>
        <v>0</v>
      </c>
      <c r="BP395" s="181">
        <f t="shared" si="565"/>
        <v>0</v>
      </c>
      <c r="BQ395" s="181">
        <f t="shared" si="565"/>
        <v>0</v>
      </c>
      <c r="BR395" s="181">
        <f t="shared" si="565"/>
        <v>0</v>
      </c>
      <c r="BS395" s="181">
        <f t="shared" si="565"/>
        <v>0</v>
      </c>
      <c r="BT395" s="181">
        <f t="shared" si="565"/>
        <v>0</v>
      </c>
      <c r="BU395" s="181">
        <f t="shared" si="565"/>
        <v>0</v>
      </c>
      <c r="BV395" s="181">
        <f t="shared" si="565"/>
        <v>0</v>
      </c>
      <c r="BW395" s="181">
        <f t="shared" ref="BW395:DB395" si="566">BW242</f>
        <v>0</v>
      </c>
      <c r="BX395" s="181">
        <f t="shared" si="566"/>
        <v>0</v>
      </c>
      <c r="BY395" s="181">
        <f t="shared" si="566"/>
        <v>0</v>
      </c>
      <c r="BZ395" s="181">
        <f t="shared" si="566"/>
        <v>0</v>
      </c>
      <c r="CA395" s="181">
        <f t="shared" si="566"/>
        <v>0</v>
      </c>
      <c r="CB395" s="181">
        <f t="shared" si="566"/>
        <v>0</v>
      </c>
      <c r="CC395" s="181">
        <f t="shared" si="566"/>
        <v>0</v>
      </c>
      <c r="CD395" s="181">
        <f t="shared" si="566"/>
        <v>0</v>
      </c>
      <c r="CE395" s="181">
        <f t="shared" si="566"/>
        <v>0</v>
      </c>
      <c r="CF395" s="181">
        <f t="shared" si="566"/>
        <v>0</v>
      </c>
      <c r="CG395" s="181">
        <f t="shared" si="566"/>
        <v>0</v>
      </c>
      <c r="CH395" s="181">
        <f t="shared" si="566"/>
        <v>0</v>
      </c>
      <c r="CI395" s="181">
        <f t="shared" si="566"/>
        <v>0</v>
      </c>
      <c r="CJ395" s="181">
        <f t="shared" si="566"/>
        <v>0</v>
      </c>
      <c r="CK395" s="181">
        <f t="shared" si="566"/>
        <v>0</v>
      </c>
      <c r="CL395" s="181">
        <f t="shared" si="566"/>
        <v>0</v>
      </c>
      <c r="CM395" s="181">
        <f t="shared" si="566"/>
        <v>0</v>
      </c>
      <c r="CN395" s="181">
        <f t="shared" si="566"/>
        <v>0</v>
      </c>
      <c r="CO395" s="181">
        <f t="shared" si="566"/>
        <v>0</v>
      </c>
      <c r="CP395" s="181">
        <f t="shared" si="566"/>
        <v>0</v>
      </c>
      <c r="CQ395" s="181">
        <f t="shared" si="566"/>
        <v>0</v>
      </c>
      <c r="CR395" s="181">
        <f t="shared" si="566"/>
        <v>0</v>
      </c>
      <c r="CS395" s="181">
        <f t="shared" si="566"/>
        <v>0</v>
      </c>
      <c r="CT395" s="181">
        <f t="shared" si="566"/>
        <v>0</v>
      </c>
      <c r="CU395" s="181">
        <f t="shared" si="566"/>
        <v>0</v>
      </c>
      <c r="CV395" s="181">
        <f t="shared" si="566"/>
        <v>0</v>
      </c>
      <c r="CW395" s="181">
        <f t="shared" si="566"/>
        <v>0</v>
      </c>
      <c r="CX395" s="181">
        <f t="shared" si="566"/>
        <v>0</v>
      </c>
      <c r="CY395" s="181">
        <f t="shared" si="566"/>
        <v>0</v>
      </c>
      <c r="CZ395" s="181">
        <f t="shared" si="566"/>
        <v>0</v>
      </c>
      <c r="DA395" s="181">
        <f t="shared" si="566"/>
        <v>0</v>
      </c>
      <c r="DB395" s="181">
        <f t="shared" si="566"/>
        <v>0</v>
      </c>
      <c r="DC395" s="181">
        <f t="shared" ref="DC395:DU395" si="567">DC242</f>
        <v>0</v>
      </c>
      <c r="DD395" s="181">
        <f t="shared" si="567"/>
        <v>0</v>
      </c>
      <c r="DE395" s="181">
        <f t="shared" si="567"/>
        <v>0</v>
      </c>
      <c r="DF395" s="181">
        <f t="shared" si="567"/>
        <v>0</v>
      </c>
      <c r="DG395" s="181">
        <f t="shared" si="567"/>
        <v>0</v>
      </c>
      <c r="DH395" s="181">
        <f t="shared" si="567"/>
        <v>0</v>
      </c>
      <c r="DI395" s="181">
        <f t="shared" si="567"/>
        <v>0</v>
      </c>
      <c r="DJ395" s="181">
        <f t="shared" si="567"/>
        <v>0</v>
      </c>
      <c r="DK395" s="181">
        <f t="shared" si="567"/>
        <v>0</v>
      </c>
      <c r="DL395" s="181">
        <f t="shared" si="567"/>
        <v>0</v>
      </c>
      <c r="DM395" s="181">
        <f t="shared" si="567"/>
        <v>0</v>
      </c>
      <c r="DN395" s="181">
        <f t="shared" si="567"/>
        <v>0</v>
      </c>
      <c r="DO395" s="181">
        <f t="shared" si="567"/>
        <v>0</v>
      </c>
      <c r="DP395" s="181">
        <f t="shared" si="567"/>
        <v>0</v>
      </c>
      <c r="DQ395" s="181">
        <f t="shared" si="567"/>
        <v>0</v>
      </c>
      <c r="DR395" s="181">
        <f t="shared" si="567"/>
        <v>0</v>
      </c>
      <c r="DS395" s="181">
        <f t="shared" si="567"/>
        <v>0</v>
      </c>
      <c r="DT395" s="181">
        <f t="shared" si="567"/>
        <v>0</v>
      </c>
      <c r="DU395" s="181">
        <f t="shared" si="567"/>
        <v>0</v>
      </c>
    </row>
    <row r="396" spans="1:125" x14ac:dyDescent="0.3">
      <c r="D396" s="148" t="s">
        <v>492</v>
      </c>
      <c r="K396" s="181">
        <f t="shared" ref="K396:AP396" ca="1" si="568">K245+K246+K247</f>
        <v>0</v>
      </c>
      <c r="L396" s="181">
        <f t="shared" ca="1" si="568"/>
        <v>0</v>
      </c>
      <c r="M396" s="181">
        <f t="shared" ca="1" si="568"/>
        <v>0</v>
      </c>
      <c r="N396" s="181">
        <f t="shared" ca="1" si="568"/>
        <v>0</v>
      </c>
      <c r="O396" s="181">
        <f t="shared" ca="1" si="568"/>
        <v>0</v>
      </c>
      <c r="P396" s="181">
        <f t="shared" ca="1" si="568"/>
        <v>0</v>
      </c>
      <c r="Q396" s="181">
        <f t="shared" ca="1" si="568"/>
        <v>0</v>
      </c>
      <c r="R396" s="181">
        <f t="shared" ca="1" si="568"/>
        <v>0</v>
      </c>
      <c r="S396" s="181">
        <f t="shared" ca="1" si="568"/>
        <v>0</v>
      </c>
      <c r="T396" s="181">
        <f t="shared" ca="1" si="568"/>
        <v>0</v>
      </c>
      <c r="U396" s="181">
        <f t="shared" ca="1" si="568"/>
        <v>0</v>
      </c>
      <c r="V396" s="181">
        <f t="shared" ca="1" si="568"/>
        <v>0</v>
      </c>
      <c r="W396" s="181">
        <f t="shared" ca="1" si="568"/>
        <v>0</v>
      </c>
      <c r="X396" s="181">
        <f t="shared" ca="1" si="568"/>
        <v>0</v>
      </c>
      <c r="Y396" s="181">
        <f t="shared" ca="1" si="568"/>
        <v>0</v>
      </c>
      <c r="Z396" s="181">
        <f t="shared" ca="1" si="568"/>
        <v>0</v>
      </c>
      <c r="AA396" s="181">
        <f t="shared" ca="1" si="568"/>
        <v>0</v>
      </c>
      <c r="AB396" s="181">
        <f t="shared" ca="1" si="568"/>
        <v>0</v>
      </c>
      <c r="AC396" s="181">
        <f t="shared" ca="1" si="568"/>
        <v>0</v>
      </c>
      <c r="AD396" s="181">
        <f t="shared" ca="1" si="568"/>
        <v>0</v>
      </c>
      <c r="AE396" s="181">
        <f t="shared" ca="1" si="568"/>
        <v>0</v>
      </c>
      <c r="AF396" s="181">
        <f t="shared" ca="1" si="568"/>
        <v>0</v>
      </c>
      <c r="AG396" s="181">
        <f t="shared" ca="1" si="568"/>
        <v>0</v>
      </c>
      <c r="AH396" s="181">
        <f t="shared" ca="1" si="568"/>
        <v>0</v>
      </c>
      <c r="AI396" s="181">
        <f t="shared" ca="1" si="568"/>
        <v>0</v>
      </c>
      <c r="AJ396" s="181">
        <f t="shared" ca="1" si="568"/>
        <v>0</v>
      </c>
      <c r="AK396" s="181">
        <f t="shared" ca="1" si="568"/>
        <v>0</v>
      </c>
      <c r="AL396" s="181">
        <f t="shared" ca="1" si="568"/>
        <v>0</v>
      </c>
      <c r="AM396" s="181">
        <f t="shared" ca="1" si="568"/>
        <v>0</v>
      </c>
      <c r="AN396" s="181">
        <f t="shared" ca="1" si="568"/>
        <v>0</v>
      </c>
      <c r="AO396" s="181">
        <f t="shared" ca="1" si="568"/>
        <v>0</v>
      </c>
      <c r="AP396" s="181">
        <f t="shared" ca="1" si="568"/>
        <v>0</v>
      </c>
      <c r="AQ396" s="181">
        <f t="shared" ref="AQ396:BV396" ca="1" si="569">AQ245+AQ246+AQ247</f>
        <v>0</v>
      </c>
      <c r="AR396" s="181">
        <f t="shared" ca="1" si="569"/>
        <v>0</v>
      </c>
      <c r="AS396" s="181">
        <f t="shared" ca="1" si="569"/>
        <v>0</v>
      </c>
      <c r="AT396" s="181">
        <f t="shared" ca="1" si="569"/>
        <v>0</v>
      </c>
      <c r="AU396" s="181">
        <f t="shared" ca="1" si="569"/>
        <v>0</v>
      </c>
      <c r="AV396" s="181">
        <f t="shared" ca="1" si="569"/>
        <v>0</v>
      </c>
      <c r="AW396" s="181">
        <f t="shared" ca="1" si="569"/>
        <v>0</v>
      </c>
      <c r="AX396" s="181">
        <f t="shared" ca="1" si="569"/>
        <v>0</v>
      </c>
      <c r="AY396" s="198">
        <f t="shared" ca="1" si="569"/>
        <v>0</v>
      </c>
      <c r="AZ396" s="181">
        <f t="shared" ca="1" si="569"/>
        <v>0</v>
      </c>
      <c r="BA396" s="181">
        <f t="shared" ca="1" si="569"/>
        <v>0</v>
      </c>
      <c r="BB396" s="181">
        <f t="shared" ca="1" si="569"/>
        <v>0</v>
      </c>
      <c r="BC396" s="181">
        <f t="shared" ca="1" si="569"/>
        <v>0</v>
      </c>
      <c r="BD396" s="181">
        <f t="shared" ca="1" si="569"/>
        <v>0</v>
      </c>
      <c r="BE396" s="181">
        <f t="shared" ca="1" si="569"/>
        <v>0</v>
      </c>
      <c r="BF396" s="181">
        <f t="shared" ca="1" si="569"/>
        <v>0</v>
      </c>
      <c r="BG396" s="181">
        <f t="shared" ca="1" si="569"/>
        <v>0</v>
      </c>
      <c r="BH396" s="181">
        <f t="shared" ca="1" si="569"/>
        <v>0</v>
      </c>
      <c r="BI396" s="181">
        <f t="shared" ca="1" si="569"/>
        <v>0</v>
      </c>
      <c r="BJ396" s="181">
        <f t="shared" ca="1" si="569"/>
        <v>0</v>
      </c>
      <c r="BK396" s="181">
        <f t="shared" ca="1" si="569"/>
        <v>0</v>
      </c>
      <c r="BL396" s="181">
        <f t="shared" ca="1" si="569"/>
        <v>0</v>
      </c>
      <c r="BM396" s="181">
        <f t="shared" ca="1" si="569"/>
        <v>0</v>
      </c>
      <c r="BN396" s="181">
        <f t="shared" ca="1" si="569"/>
        <v>0</v>
      </c>
      <c r="BO396" s="181">
        <f t="shared" ca="1" si="569"/>
        <v>0</v>
      </c>
      <c r="BP396" s="181">
        <f t="shared" ca="1" si="569"/>
        <v>0</v>
      </c>
      <c r="BQ396" s="181">
        <f t="shared" ca="1" si="569"/>
        <v>0</v>
      </c>
      <c r="BR396" s="181">
        <f t="shared" ca="1" si="569"/>
        <v>0</v>
      </c>
      <c r="BS396" s="181">
        <f t="shared" ca="1" si="569"/>
        <v>0</v>
      </c>
      <c r="BT396" s="181">
        <f t="shared" ca="1" si="569"/>
        <v>0</v>
      </c>
      <c r="BU396" s="181">
        <f t="shared" ca="1" si="569"/>
        <v>0</v>
      </c>
      <c r="BV396" s="181">
        <f t="shared" ca="1" si="569"/>
        <v>0</v>
      </c>
      <c r="BW396" s="181">
        <f t="shared" ref="BW396:DB396" ca="1" si="570">BW245+BW246+BW247</f>
        <v>0</v>
      </c>
      <c r="BX396" s="181">
        <f t="shared" ca="1" si="570"/>
        <v>0</v>
      </c>
      <c r="BY396" s="181">
        <f t="shared" ca="1" si="570"/>
        <v>0</v>
      </c>
      <c r="BZ396" s="181">
        <f t="shared" ca="1" si="570"/>
        <v>0</v>
      </c>
      <c r="CA396" s="181">
        <f t="shared" ca="1" si="570"/>
        <v>0</v>
      </c>
      <c r="CB396" s="181">
        <f t="shared" ca="1" si="570"/>
        <v>0</v>
      </c>
      <c r="CC396" s="181">
        <f t="shared" ca="1" si="570"/>
        <v>0</v>
      </c>
      <c r="CD396" s="181">
        <f t="shared" ca="1" si="570"/>
        <v>0</v>
      </c>
      <c r="CE396" s="181">
        <f t="shared" ca="1" si="570"/>
        <v>0</v>
      </c>
      <c r="CF396" s="181">
        <f t="shared" ca="1" si="570"/>
        <v>0</v>
      </c>
      <c r="CG396" s="181">
        <f t="shared" ca="1" si="570"/>
        <v>0</v>
      </c>
      <c r="CH396" s="181">
        <f t="shared" ca="1" si="570"/>
        <v>0</v>
      </c>
      <c r="CI396" s="181">
        <f t="shared" ca="1" si="570"/>
        <v>0</v>
      </c>
      <c r="CJ396" s="181">
        <f t="shared" ca="1" si="570"/>
        <v>0</v>
      </c>
      <c r="CK396" s="181">
        <f t="shared" ca="1" si="570"/>
        <v>0</v>
      </c>
      <c r="CL396" s="181">
        <f t="shared" ca="1" si="570"/>
        <v>0</v>
      </c>
      <c r="CM396" s="181">
        <f t="shared" ca="1" si="570"/>
        <v>0</v>
      </c>
      <c r="CN396" s="181">
        <f t="shared" ca="1" si="570"/>
        <v>0</v>
      </c>
      <c r="CO396" s="181">
        <f t="shared" ca="1" si="570"/>
        <v>0</v>
      </c>
      <c r="CP396" s="181">
        <f t="shared" ca="1" si="570"/>
        <v>0</v>
      </c>
      <c r="CQ396" s="181">
        <f t="shared" ca="1" si="570"/>
        <v>0</v>
      </c>
      <c r="CR396" s="181">
        <f t="shared" ca="1" si="570"/>
        <v>0</v>
      </c>
      <c r="CS396" s="181">
        <f t="shared" ca="1" si="570"/>
        <v>0</v>
      </c>
      <c r="CT396" s="181">
        <f t="shared" ca="1" si="570"/>
        <v>0</v>
      </c>
      <c r="CU396" s="181">
        <f t="shared" ca="1" si="570"/>
        <v>0</v>
      </c>
      <c r="CV396" s="181">
        <f t="shared" ca="1" si="570"/>
        <v>0</v>
      </c>
      <c r="CW396" s="181">
        <f t="shared" ca="1" si="570"/>
        <v>0</v>
      </c>
      <c r="CX396" s="181">
        <f t="shared" ca="1" si="570"/>
        <v>0</v>
      </c>
      <c r="CY396" s="181">
        <f t="shared" ca="1" si="570"/>
        <v>0</v>
      </c>
      <c r="CZ396" s="181">
        <f t="shared" ca="1" si="570"/>
        <v>0</v>
      </c>
      <c r="DA396" s="181">
        <f t="shared" ca="1" si="570"/>
        <v>0</v>
      </c>
      <c r="DB396" s="181">
        <f t="shared" ca="1" si="570"/>
        <v>0</v>
      </c>
      <c r="DC396" s="181">
        <f t="shared" ref="DC396:DU396" ca="1" si="571">DC245+DC246+DC247</f>
        <v>0</v>
      </c>
      <c r="DD396" s="181">
        <f t="shared" ca="1" si="571"/>
        <v>0</v>
      </c>
      <c r="DE396" s="181">
        <f t="shared" ca="1" si="571"/>
        <v>0</v>
      </c>
      <c r="DF396" s="181">
        <f t="shared" ca="1" si="571"/>
        <v>0</v>
      </c>
      <c r="DG396" s="181">
        <f t="shared" ca="1" si="571"/>
        <v>0</v>
      </c>
      <c r="DH396" s="181">
        <f t="shared" ca="1" si="571"/>
        <v>0</v>
      </c>
      <c r="DI396" s="181">
        <f t="shared" ca="1" si="571"/>
        <v>0</v>
      </c>
      <c r="DJ396" s="181">
        <f t="shared" ca="1" si="571"/>
        <v>0</v>
      </c>
      <c r="DK396" s="181">
        <f t="shared" ca="1" si="571"/>
        <v>0</v>
      </c>
      <c r="DL396" s="181">
        <f t="shared" ca="1" si="571"/>
        <v>0</v>
      </c>
      <c r="DM396" s="181">
        <f t="shared" ca="1" si="571"/>
        <v>0</v>
      </c>
      <c r="DN396" s="181">
        <f t="shared" ca="1" si="571"/>
        <v>0</v>
      </c>
      <c r="DO396" s="181">
        <f t="shared" ca="1" si="571"/>
        <v>0</v>
      </c>
      <c r="DP396" s="181">
        <f t="shared" ca="1" si="571"/>
        <v>0</v>
      </c>
      <c r="DQ396" s="181">
        <f t="shared" ca="1" si="571"/>
        <v>0</v>
      </c>
      <c r="DR396" s="181">
        <f t="shared" ca="1" si="571"/>
        <v>0</v>
      </c>
      <c r="DS396" s="181">
        <f t="shared" ca="1" si="571"/>
        <v>0</v>
      </c>
      <c r="DT396" s="181">
        <f t="shared" ca="1" si="571"/>
        <v>0</v>
      </c>
      <c r="DU396" s="181">
        <f t="shared" ca="1" si="571"/>
        <v>0</v>
      </c>
    </row>
    <row r="397" spans="1:125" s="150" customFormat="1" x14ac:dyDescent="0.3">
      <c r="A397" s="149"/>
      <c r="D397" s="174" t="s">
        <v>493</v>
      </c>
      <c r="K397" s="186">
        <f ca="1">MAX(K392-K393-K394+K395-K396,0)</f>
        <v>0</v>
      </c>
      <c r="L397" s="186">
        <f t="shared" ref="L397:BW397" ca="1" si="572">L392-L393-L394+L395-L396</f>
        <v>0</v>
      </c>
      <c r="M397" s="186">
        <f t="shared" ca="1" si="572"/>
        <v>0</v>
      </c>
      <c r="N397" s="186">
        <f t="shared" ca="1" si="572"/>
        <v>0</v>
      </c>
      <c r="O397" s="186">
        <f t="shared" ca="1" si="572"/>
        <v>0</v>
      </c>
      <c r="P397" s="186">
        <f t="shared" ca="1" si="572"/>
        <v>0</v>
      </c>
      <c r="Q397" s="186">
        <f t="shared" ca="1" si="572"/>
        <v>0</v>
      </c>
      <c r="R397" s="186">
        <f t="shared" ca="1" si="572"/>
        <v>0</v>
      </c>
      <c r="S397" s="186">
        <f t="shared" ca="1" si="572"/>
        <v>0</v>
      </c>
      <c r="T397" s="186">
        <f t="shared" ca="1" si="572"/>
        <v>0</v>
      </c>
      <c r="U397" s="186">
        <f t="shared" ca="1" si="572"/>
        <v>0</v>
      </c>
      <c r="V397" s="186">
        <f t="shared" ca="1" si="572"/>
        <v>0</v>
      </c>
      <c r="W397" s="186">
        <f t="shared" ca="1" si="572"/>
        <v>0</v>
      </c>
      <c r="X397" s="186">
        <f t="shared" ca="1" si="572"/>
        <v>0</v>
      </c>
      <c r="Y397" s="186">
        <f t="shared" ca="1" si="572"/>
        <v>0</v>
      </c>
      <c r="Z397" s="186">
        <f t="shared" ca="1" si="572"/>
        <v>0</v>
      </c>
      <c r="AA397" s="186">
        <f t="shared" ca="1" si="572"/>
        <v>0</v>
      </c>
      <c r="AB397" s="186">
        <f t="shared" ca="1" si="572"/>
        <v>0</v>
      </c>
      <c r="AC397" s="186">
        <f t="shared" ca="1" si="572"/>
        <v>0</v>
      </c>
      <c r="AD397" s="186">
        <f t="shared" ca="1" si="572"/>
        <v>0</v>
      </c>
      <c r="AE397" s="186">
        <f t="shared" ca="1" si="572"/>
        <v>0</v>
      </c>
      <c r="AF397" s="186">
        <f t="shared" ca="1" si="572"/>
        <v>0</v>
      </c>
      <c r="AG397" s="186">
        <f t="shared" ca="1" si="572"/>
        <v>0</v>
      </c>
      <c r="AH397" s="186">
        <f t="shared" ca="1" si="572"/>
        <v>0</v>
      </c>
      <c r="AI397" s="186">
        <f t="shared" ca="1" si="572"/>
        <v>0</v>
      </c>
      <c r="AJ397" s="186">
        <f t="shared" ca="1" si="572"/>
        <v>0</v>
      </c>
      <c r="AK397" s="186">
        <f t="shared" ca="1" si="572"/>
        <v>0</v>
      </c>
      <c r="AL397" s="186">
        <f t="shared" ca="1" si="572"/>
        <v>0</v>
      </c>
      <c r="AM397" s="186">
        <f t="shared" ca="1" si="572"/>
        <v>0</v>
      </c>
      <c r="AN397" s="186">
        <f t="shared" ca="1" si="572"/>
        <v>0</v>
      </c>
      <c r="AO397" s="186">
        <f t="shared" ca="1" si="572"/>
        <v>0</v>
      </c>
      <c r="AP397" s="186">
        <f t="shared" ca="1" si="572"/>
        <v>0</v>
      </c>
      <c r="AQ397" s="186">
        <f t="shared" ca="1" si="572"/>
        <v>0</v>
      </c>
      <c r="AR397" s="186">
        <f t="shared" ca="1" si="572"/>
        <v>0</v>
      </c>
      <c r="AS397" s="186">
        <f t="shared" ca="1" si="572"/>
        <v>0</v>
      </c>
      <c r="AT397" s="186">
        <f t="shared" ca="1" si="572"/>
        <v>0</v>
      </c>
      <c r="AU397" s="186">
        <f t="shared" ca="1" si="572"/>
        <v>0</v>
      </c>
      <c r="AV397" s="186">
        <f t="shared" ca="1" si="572"/>
        <v>0</v>
      </c>
      <c r="AW397" s="186">
        <f t="shared" ca="1" si="572"/>
        <v>0</v>
      </c>
      <c r="AX397" s="186">
        <f t="shared" ca="1" si="572"/>
        <v>0</v>
      </c>
      <c r="AY397" s="198">
        <f t="shared" ca="1" si="572"/>
        <v>3796570.2712428505</v>
      </c>
      <c r="AZ397" s="186">
        <f t="shared" ca="1" si="572"/>
        <v>3828843.5145667484</v>
      </c>
      <c r="BA397" s="186">
        <f t="shared" ca="1" si="572"/>
        <v>3736999.2582483916</v>
      </c>
      <c r="BB397" s="186">
        <f t="shared" ca="1" si="572"/>
        <v>3810475.1269370653</v>
      </c>
      <c r="BC397" s="186">
        <f t="shared" ca="1" si="572"/>
        <v>3732885.4507594891</v>
      </c>
      <c r="BD397" s="186">
        <f t="shared" ca="1" si="572"/>
        <v>3755346.3605293538</v>
      </c>
      <c r="BE397" s="186">
        <f t="shared" ca="1" si="572"/>
        <v>3670883.2838722486</v>
      </c>
      <c r="BF397" s="186">
        <f t="shared" ca="1" si="572"/>
        <v>3732684.2621467067</v>
      </c>
      <c r="BG397" s="186">
        <f t="shared" ca="1" si="572"/>
        <v>3639978.3311871351</v>
      </c>
      <c r="BH397" s="186">
        <f t="shared" ca="1" si="572"/>
        <v>3711269.9320292352</v>
      </c>
      <c r="BI397" s="186">
        <f t="shared" ca="1" si="572"/>
        <v>3609301.9284822643</v>
      </c>
      <c r="BJ397" s="186">
        <f t="shared" ca="1" si="572"/>
        <v>3667387.2684090678</v>
      </c>
      <c r="BK397" s="186">
        <f t="shared" ca="1" si="572"/>
        <v>3579481.6027042097</v>
      </c>
      <c r="BL397" s="186">
        <f t="shared" ca="1" si="572"/>
        <v>3595838.9066410782</v>
      </c>
      <c r="BM397" s="186">
        <f t="shared" ca="1" si="572"/>
        <v>3523200.4742368115</v>
      </c>
      <c r="BN397" s="186">
        <f t="shared" ca="1" si="572"/>
        <v>3591833.3398641585</v>
      </c>
      <c r="BO397" s="186">
        <f t="shared" ca="1" si="572"/>
        <v>3488262.2934269048</v>
      </c>
      <c r="BP397" s="186">
        <f t="shared" ca="1" si="572"/>
        <v>3542627.6453167163</v>
      </c>
      <c r="BQ397" s="186">
        <f t="shared" ca="1" si="572"/>
        <v>3403012.9491505316</v>
      </c>
      <c r="BR397" s="186">
        <f t="shared" ca="1" si="572"/>
        <v>3433140.969942146</v>
      </c>
      <c r="BS397" s="186">
        <f t="shared" ca="1" si="572"/>
        <v>3358741.9877276095</v>
      </c>
      <c r="BT397" s="186">
        <f t="shared" ca="1" si="572"/>
        <v>3382330.2996559651</v>
      </c>
      <c r="BU397" s="186">
        <f t="shared" ca="1" si="572"/>
        <v>3298415.6942510828</v>
      </c>
      <c r="BV397" s="186">
        <f t="shared" ca="1" si="572"/>
        <v>3347256.5486659892</v>
      </c>
      <c r="BW397" s="186">
        <f t="shared" ca="1" si="572"/>
        <v>13882461.446836904</v>
      </c>
      <c r="BX397" s="186">
        <f t="shared" ref="BX397:DU397" ca="1" si="573">BX392-BX393-BX394+BX395-BX396</f>
        <v>14034264.657530649</v>
      </c>
      <c r="BY397" s="186">
        <f t="shared" ca="1" si="573"/>
        <v>13679091.542934148</v>
      </c>
      <c r="BZ397" s="186">
        <f t="shared" ca="1" si="573"/>
        <v>13991253.350528963</v>
      </c>
      <c r="CA397" s="186">
        <f t="shared" ca="1" si="573"/>
        <v>13669812.817708358</v>
      </c>
      <c r="CB397" s="186">
        <f t="shared" ca="1" si="573"/>
        <v>13739575.945725987</v>
      </c>
      <c r="CC397" s="186">
        <f t="shared" ca="1" si="573"/>
        <v>13248375.106629072</v>
      </c>
      <c r="CD397" s="186">
        <f t="shared" ca="1" si="573"/>
        <v>13369238.717349928</v>
      </c>
      <c r="CE397" s="186">
        <f t="shared" ca="1" si="573"/>
        <v>13016435.181700051</v>
      </c>
      <c r="CF397" s="186">
        <f t="shared" ca="1" si="573"/>
        <v>13309397.901878595</v>
      </c>
      <c r="CG397" s="186">
        <f t="shared" ca="1" si="573"/>
        <v>12905134.784342129</v>
      </c>
      <c r="CH397" s="186">
        <f t="shared" ca="1" si="573"/>
        <v>13121922.136604011</v>
      </c>
      <c r="CI397" s="186">
        <f t="shared" ca="1" si="573"/>
        <v>12600732.241181588</v>
      </c>
      <c r="CJ397" s="186">
        <f t="shared" ca="1" si="573"/>
        <v>12521531.997041753</v>
      </c>
      <c r="CK397" s="186">
        <f t="shared" ca="1" si="573"/>
        <v>12261908.441565311</v>
      </c>
      <c r="CL397" s="186">
        <f t="shared" ca="1" si="573"/>
        <v>12532990.103668457</v>
      </c>
      <c r="CM397" s="186">
        <f t="shared" ca="1" si="573"/>
        <v>12127546.841054583</v>
      </c>
      <c r="CN397" s="186">
        <f t="shared" ca="1" si="573"/>
        <v>12316168.596165609</v>
      </c>
      <c r="CO397" s="186">
        <f t="shared" ca="1" si="573"/>
        <v>11704276.445411097</v>
      </c>
      <c r="CP397" s="186">
        <f t="shared" ca="1" si="573"/>
        <v>11752281.363823174</v>
      </c>
      <c r="CQ397" s="186">
        <f t="shared" ca="1" si="573"/>
        <v>11475387.3486111</v>
      </c>
      <c r="CR397" s="186">
        <f t="shared" ca="1" si="573"/>
        <v>11561058.549144855</v>
      </c>
      <c r="CS397" s="186">
        <f t="shared" ca="1" si="573"/>
        <v>11244989.95906019</v>
      </c>
      <c r="CT397" s="186">
        <f t="shared" ca="1" si="573"/>
        <v>11401949.135109236</v>
      </c>
      <c r="CU397" s="186">
        <f t="shared" ca="1" si="573"/>
        <v>10773491.017336778</v>
      </c>
      <c r="CV397" s="186">
        <f t="shared" ca="1" si="573"/>
        <v>10778819.458381254</v>
      </c>
      <c r="CW397" s="186">
        <f t="shared" ca="1" si="573"/>
        <v>33013691.174743608</v>
      </c>
      <c r="CX397" s="186">
        <f t="shared" ca="1" si="573"/>
        <v>0</v>
      </c>
      <c r="CY397" s="186">
        <f t="shared" ca="1" si="573"/>
        <v>0</v>
      </c>
      <c r="CZ397" s="186">
        <f t="shared" ca="1" si="573"/>
        <v>0</v>
      </c>
      <c r="DA397" s="186">
        <f t="shared" ca="1" si="573"/>
        <v>0</v>
      </c>
      <c r="DB397" s="186">
        <f t="shared" ca="1" si="573"/>
        <v>0</v>
      </c>
      <c r="DC397" s="186">
        <f t="shared" ca="1" si="573"/>
        <v>0</v>
      </c>
      <c r="DD397" s="186">
        <f t="shared" ca="1" si="573"/>
        <v>0</v>
      </c>
      <c r="DE397" s="186">
        <f t="shared" ca="1" si="573"/>
        <v>0</v>
      </c>
      <c r="DF397" s="186">
        <f t="shared" ca="1" si="573"/>
        <v>0</v>
      </c>
      <c r="DG397" s="186">
        <f t="shared" ca="1" si="573"/>
        <v>0</v>
      </c>
      <c r="DH397" s="186">
        <f t="shared" ca="1" si="573"/>
        <v>0</v>
      </c>
      <c r="DI397" s="186">
        <f t="shared" ca="1" si="573"/>
        <v>0</v>
      </c>
      <c r="DJ397" s="186">
        <f t="shared" ca="1" si="573"/>
        <v>0</v>
      </c>
      <c r="DK397" s="186">
        <f t="shared" ca="1" si="573"/>
        <v>0</v>
      </c>
      <c r="DL397" s="186">
        <f t="shared" ca="1" si="573"/>
        <v>0</v>
      </c>
      <c r="DM397" s="186">
        <f t="shared" ca="1" si="573"/>
        <v>0</v>
      </c>
      <c r="DN397" s="186">
        <f t="shared" ca="1" si="573"/>
        <v>0</v>
      </c>
      <c r="DO397" s="186">
        <f t="shared" ca="1" si="573"/>
        <v>0</v>
      </c>
      <c r="DP397" s="186">
        <f t="shared" ca="1" si="573"/>
        <v>0</v>
      </c>
      <c r="DQ397" s="186">
        <f t="shared" ca="1" si="573"/>
        <v>0</v>
      </c>
      <c r="DR397" s="186">
        <f t="shared" ca="1" si="573"/>
        <v>0</v>
      </c>
      <c r="DS397" s="186">
        <f t="shared" ca="1" si="573"/>
        <v>0</v>
      </c>
      <c r="DT397" s="186">
        <f t="shared" ca="1" si="573"/>
        <v>0</v>
      </c>
      <c r="DU397" s="186">
        <f t="shared" ca="1" si="573"/>
        <v>0</v>
      </c>
    </row>
    <row r="400" spans="1:125" s="128" customFormat="1" x14ac:dyDescent="0.3">
      <c r="A400" s="133" t="s">
        <v>494</v>
      </c>
      <c r="AY400" s="198"/>
    </row>
    <row r="401" spans="4:125" x14ac:dyDescent="0.3">
      <c r="D401" s="141" t="s">
        <v>18</v>
      </c>
    </row>
    <row r="402" spans="4:125" x14ac:dyDescent="0.3">
      <c r="D402" s="141" t="s">
        <v>793</v>
      </c>
      <c r="K402" s="181">
        <f t="shared" ref="K402:AP402" ca="1" si="574">-K184+K397</f>
        <v>-9107391.7808211967</v>
      </c>
      <c r="L402" s="181">
        <f t="shared" ca="1" si="574"/>
        <v>-6942385.4084273735</v>
      </c>
      <c r="M402" s="181">
        <f t="shared" ca="1" si="574"/>
        <v>-7731112.2956116004</v>
      </c>
      <c r="N402" s="181">
        <f t="shared" ca="1" si="574"/>
        <v>-8298969.0062583005</v>
      </c>
      <c r="O402" s="181">
        <f t="shared" ca="1" si="574"/>
        <v>-8728455.218421407</v>
      </c>
      <c r="P402" s="181">
        <f t="shared" ca="1" si="574"/>
        <v>-9060908.575398976</v>
      </c>
      <c r="Q402" s="181">
        <f t="shared" ca="1" si="574"/>
        <v>-9320744.3399040904</v>
      </c>
      <c r="R402" s="181">
        <f t="shared" ca="1" si="574"/>
        <v>-9523940.2339630667</v>
      </c>
      <c r="S402" s="181">
        <f t="shared" ca="1" si="574"/>
        <v>-9681701.5074940771</v>
      </c>
      <c r="T402" s="181">
        <f t="shared" ca="1" si="574"/>
        <v>-9802277.9974543788</v>
      </c>
      <c r="U402" s="181">
        <f t="shared" ca="1" si="574"/>
        <v>-9891959.4135981854</v>
      </c>
      <c r="V402" s="181">
        <f t="shared" ca="1" si="574"/>
        <v>-9955664.1775563881</v>
      </c>
      <c r="W402" s="181">
        <f t="shared" ca="1" si="574"/>
        <v>-9997310.2621913292</v>
      </c>
      <c r="X402" s="181">
        <f t="shared" ca="1" si="574"/>
        <v>-10020061.291841287</v>
      </c>
      <c r="Y402" s="181">
        <f t="shared" ca="1" si="574"/>
        <v>-10026497.327180227</v>
      </c>
      <c r="Z402" s="181">
        <f t="shared" ca="1" si="574"/>
        <v>-10018738.024663262</v>
      </c>
      <c r="AA402" s="181">
        <f t="shared" ca="1" si="574"/>
        <v>-9998534.4209754486</v>
      </c>
      <c r="AB402" s="181">
        <f t="shared" ca="1" si="574"/>
        <v>-9730214.75098297</v>
      </c>
      <c r="AC402" s="181">
        <f t="shared" ca="1" si="574"/>
        <v>0</v>
      </c>
      <c r="AD402" s="181">
        <f t="shared" ca="1" si="574"/>
        <v>0</v>
      </c>
      <c r="AE402" s="181">
        <f t="shared" ca="1" si="574"/>
        <v>0</v>
      </c>
      <c r="AF402" s="181">
        <f t="shared" ca="1" si="574"/>
        <v>0</v>
      </c>
      <c r="AG402" s="181">
        <f t="shared" ca="1" si="574"/>
        <v>0</v>
      </c>
      <c r="AH402" s="181">
        <f t="shared" ca="1" si="574"/>
        <v>0</v>
      </c>
      <c r="AI402" s="181">
        <f t="shared" ca="1" si="574"/>
        <v>0</v>
      </c>
      <c r="AJ402" s="181">
        <f t="shared" ca="1" si="574"/>
        <v>0</v>
      </c>
      <c r="AK402" s="181">
        <f t="shared" ca="1" si="574"/>
        <v>0</v>
      </c>
      <c r="AL402" s="181">
        <f t="shared" ca="1" si="574"/>
        <v>0</v>
      </c>
      <c r="AM402" s="181">
        <f t="shared" ca="1" si="574"/>
        <v>0</v>
      </c>
      <c r="AN402" s="181">
        <f t="shared" ca="1" si="574"/>
        <v>0</v>
      </c>
      <c r="AO402" s="181">
        <f t="shared" ca="1" si="574"/>
        <v>0</v>
      </c>
      <c r="AP402" s="181">
        <f t="shared" ca="1" si="574"/>
        <v>0</v>
      </c>
      <c r="AQ402" s="181">
        <f t="shared" ref="AQ402:BV402" ca="1" si="575">-AQ184+AQ397</f>
        <v>0</v>
      </c>
      <c r="AR402" s="181">
        <f t="shared" ca="1" si="575"/>
        <v>0</v>
      </c>
      <c r="AS402" s="181">
        <f t="shared" ca="1" si="575"/>
        <v>0</v>
      </c>
      <c r="AT402" s="181">
        <f t="shared" ca="1" si="575"/>
        <v>0</v>
      </c>
      <c r="AU402" s="181">
        <f t="shared" ca="1" si="575"/>
        <v>0</v>
      </c>
      <c r="AV402" s="181">
        <f t="shared" ca="1" si="575"/>
        <v>0</v>
      </c>
      <c r="AW402" s="181">
        <f t="shared" ca="1" si="575"/>
        <v>0</v>
      </c>
      <c r="AX402" s="181">
        <f t="shared" ca="1" si="575"/>
        <v>0</v>
      </c>
      <c r="AY402" s="198">
        <f t="shared" ca="1" si="575"/>
        <v>3796570.2712428505</v>
      </c>
      <c r="AZ402" s="181">
        <f t="shared" ca="1" si="575"/>
        <v>3828843.5145667484</v>
      </c>
      <c r="BA402" s="181">
        <f t="shared" ca="1" si="575"/>
        <v>3736999.2582483916</v>
      </c>
      <c r="BB402" s="181">
        <f t="shared" ca="1" si="575"/>
        <v>3810475.1269370653</v>
      </c>
      <c r="BC402" s="181">
        <f t="shared" ca="1" si="575"/>
        <v>3732885.4507594891</v>
      </c>
      <c r="BD402" s="181">
        <f t="shared" ca="1" si="575"/>
        <v>3755346.3605293538</v>
      </c>
      <c r="BE402" s="181">
        <f t="shared" ca="1" si="575"/>
        <v>3670883.2838722486</v>
      </c>
      <c r="BF402" s="181">
        <f t="shared" ca="1" si="575"/>
        <v>3732684.2621467067</v>
      </c>
      <c r="BG402" s="181">
        <f t="shared" ca="1" si="575"/>
        <v>3639978.3311871351</v>
      </c>
      <c r="BH402" s="181">
        <f t="shared" ca="1" si="575"/>
        <v>3711269.9320292352</v>
      </c>
      <c r="BI402" s="181">
        <f t="shared" ca="1" si="575"/>
        <v>3609301.9284822643</v>
      </c>
      <c r="BJ402" s="181">
        <f t="shared" ca="1" si="575"/>
        <v>3667387.2684090678</v>
      </c>
      <c r="BK402" s="181">
        <f t="shared" ca="1" si="575"/>
        <v>3579481.6027042097</v>
      </c>
      <c r="BL402" s="181">
        <f t="shared" ca="1" si="575"/>
        <v>3595838.9066410782</v>
      </c>
      <c r="BM402" s="181">
        <f t="shared" ca="1" si="575"/>
        <v>3523200.4742368115</v>
      </c>
      <c r="BN402" s="181">
        <f t="shared" ca="1" si="575"/>
        <v>3591833.3398641585</v>
      </c>
      <c r="BO402" s="181">
        <f t="shared" ca="1" si="575"/>
        <v>3488262.2934269048</v>
      </c>
      <c r="BP402" s="181">
        <f t="shared" ca="1" si="575"/>
        <v>3542627.6453167163</v>
      </c>
      <c r="BQ402" s="181">
        <f t="shared" ca="1" si="575"/>
        <v>3403012.9491505316</v>
      </c>
      <c r="BR402" s="181">
        <f t="shared" ca="1" si="575"/>
        <v>3433140.969942146</v>
      </c>
      <c r="BS402" s="181">
        <f t="shared" ca="1" si="575"/>
        <v>3358741.9877276095</v>
      </c>
      <c r="BT402" s="181">
        <f t="shared" ca="1" si="575"/>
        <v>3382330.2996559651</v>
      </c>
      <c r="BU402" s="181">
        <f t="shared" ca="1" si="575"/>
        <v>3298415.6942510828</v>
      </c>
      <c r="BV402" s="181">
        <f t="shared" ca="1" si="575"/>
        <v>3347256.5486659892</v>
      </c>
      <c r="BW402" s="181">
        <f t="shared" ref="BW402:DB402" ca="1" si="576">-BW184+BW397</f>
        <v>13882461.446836904</v>
      </c>
      <c r="BX402" s="181">
        <f t="shared" ca="1" si="576"/>
        <v>14034264.657530649</v>
      </c>
      <c r="BY402" s="181">
        <f t="shared" ca="1" si="576"/>
        <v>13679091.542934148</v>
      </c>
      <c r="BZ402" s="181">
        <f t="shared" ca="1" si="576"/>
        <v>13991253.350528963</v>
      </c>
      <c r="CA402" s="181">
        <f t="shared" ca="1" si="576"/>
        <v>13669812.817708358</v>
      </c>
      <c r="CB402" s="181">
        <f t="shared" ca="1" si="576"/>
        <v>13739575.945725987</v>
      </c>
      <c r="CC402" s="181">
        <f t="shared" ca="1" si="576"/>
        <v>13248375.106629072</v>
      </c>
      <c r="CD402" s="181">
        <f t="shared" ca="1" si="576"/>
        <v>13369238.717349928</v>
      </c>
      <c r="CE402" s="181">
        <f t="shared" ca="1" si="576"/>
        <v>13016435.181700051</v>
      </c>
      <c r="CF402" s="181">
        <f t="shared" ca="1" si="576"/>
        <v>13309397.901878595</v>
      </c>
      <c r="CG402" s="181">
        <f t="shared" ca="1" si="576"/>
        <v>12905134.784342129</v>
      </c>
      <c r="CH402" s="181">
        <f t="shared" ca="1" si="576"/>
        <v>13121922.136604011</v>
      </c>
      <c r="CI402" s="181">
        <f t="shared" ca="1" si="576"/>
        <v>12600732.241181588</v>
      </c>
      <c r="CJ402" s="181">
        <f t="shared" ca="1" si="576"/>
        <v>12521531.997041753</v>
      </c>
      <c r="CK402" s="181">
        <f t="shared" ca="1" si="576"/>
        <v>12261908.441565311</v>
      </c>
      <c r="CL402" s="181">
        <f t="shared" ca="1" si="576"/>
        <v>12532990.103668457</v>
      </c>
      <c r="CM402" s="181">
        <f t="shared" ca="1" si="576"/>
        <v>12127546.841054583</v>
      </c>
      <c r="CN402" s="181">
        <f t="shared" ca="1" si="576"/>
        <v>12316168.596165609</v>
      </c>
      <c r="CO402" s="181">
        <f t="shared" ca="1" si="576"/>
        <v>11704276.445411097</v>
      </c>
      <c r="CP402" s="181">
        <f t="shared" ca="1" si="576"/>
        <v>11752281.363823174</v>
      </c>
      <c r="CQ402" s="181">
        <f t="shared" ca="1" si="576"/>
        <v>11475387.3486111</v>
      </c>
      <c r="CR402" s="181">
        <f t="shared" ca="1" si="576"/>
        <v>11561058.549144855</v>
      </c>
      <c r="CS402" s="181">
        <f t="shared" ca="1" si="576"/>
        <v>11244989.95906019</v>
      </c>
      <c r="CT402" s="181">
        <f t="shared" ca="1" si="576"/>
        <v>11401949.135109236</v>
      </c>
      <c r="CU402" s="181">
        <f t="shared" ca="1" si="576"/>
        <v>10773491.017336778</v>
      </c>
      <c r="CV402" s="181">
        <f t="shared" ca="1" si="576"/>
        <v>10778819.458381254</v>
      </c>
      <c r="CW402" s="181">
        <f t="shared" ca="1" si="576"/>
        <v>33013691.174743608</v>
      </c>
      <c r="CX402" s="181">
        <f t="shared" ca="1" si="576"/>
        <v>0</v>
      </c>
      <c r="CY402" s="181">
        <f t="shared" ca="1" si="576"/>
        <v>0</v>
      </c>
      <c r="CZ402" s="181">
        <f t="shared" ca="1" si="576"/>
        <v>0</v>
      </c>
      <c r="DA402" s="181">
        <f t="shared" ca="1" si="576"/>
        <v>0</v>
      </c>
      <c r="DB402" s="181">
        <f t="shared" ca="1" si="576"/>
        <v>0</v>
      </c>
      <c r="DC402" s="181">
        <f t="shared" ref="DC402:DU402" ca="1" si="577">-DC184+DC397</f>
        <v>0</v>
      </c>
      <c r="DD402" s="181">
        <f t="shared" ca="1" si="577"/>
        <v>0</v>
      </c>
      <c r="DE402" s="181">
        <f t="shared" ca="1" si="577"/>
        <v>0</v>
      </c>
      <c r="DF402" s="181">
        <f t="shared" ca="1" si="577"/>
        <v>0</v>
      </c>
      <c r="DG402" s="181">
        <f t="shared" ca="1" si="577"/>
        <v>0</v>
      </c>
      <c r="DH402" s="181">
        <f t="shared" ca="1" si="577"/>
        <v>0</v>
      </c>
      <c r="DI402" s="181">
        <f t="shared" ca="1" si="577"/>
        <v>0</v>
      </c>
      <c r="DJ402" s="181">
        <f t="shared" ca="1" si="577"/>
        <v>0</v>
      </c>
      <c r="DK402" s="181">
        <f t="shared" ca="1" si="577"/>
        <v>0</v>
      </c>
      <c r="DL402" s="181">
        <f t="shared" ca="1" si="577"/>
        <v>0</v>
      </c>
      <c r="DM402" s="181">
        <f t="shared" ca="1" si="577"/>
        <v>0</v>
      </c>
      <c r="DN402" s="181">
        <f t="shared" ca="1" si="577"/>
        <v>0</v>
      </c>
      <c r="DO402" s="181">
        <f t="shared" ca="1" si="577"/>
        <v>0</v>
      </c>
      <c r="DP402" s="181">
        <f t="shared" ca="1" si="577"/>
        <v>0</v>
      </c>
      <c r="DQ402" s="181">
        <f t="shared" ca="1" si="577"/>
        <v>0</v>
      </c>
      <c r="DR402" s="181">
        <f t="shared" ca="1" si="577"/>
        <v>0</v>
      </c>
      <c r="DS402" s="181">
        <f t="shared" ca="1" si="577"/>
        <v>0</v>
      </c>
      <c r="DT402" s="181">
        <f t="shared" ca="1" si="577"/>
        <v>0</v>
      </c>
      <c r="DU402" s="181">
        <f t="shared" ca="1" si="577"/>
        <v>0</v>
      </c>
    </row>
    <row r="403" spans="4:125" x14ac:dyDescent="0.3">
      <c r="D403" s="141" t="s">
        <v>799</v>
      </c>
      <c r="K403" s="181">
        <f t="shared" ref="K403:AP403" ca="1" si="578">K402/K39</f>
        <v>-9092374.9843070675</v>
      </c>
      <c r="L403" s="181">
        <f t="shared" ca="1" si="578"/>
        <v>-6919510.2663864987</v>
      </c>
      <c r="M403" s="181">
        <f t="shared" ca="1" si="578"/>
        <v>-7692932.796545092</v>
      </c>
      <c r="N403" s="181">
        <f t="shared" ca="1" si="578"/>
        <v>-8244368.9452276425</v>
      </c>
      <c r="O403" s="181">
        <f t="shared" ca="1" si="578"/>
        <v>-8656732.2113441173</v>
      </c>
      <c r="P403" s="181">
        <f t="shared" ca="1" si="578"/>
        <v>-8971636.3630675729</v>
      </c>
      <c r="Q403" s="181">
        <f t="shared" ca="1" si="578"/>
        <v>-9213694.9405843113</v>
      </c>
      <c r="R403" s="181">
        <f t="shared" ca="1" si="578"/>
        <v>-9399033.847059289</v>
      </c>
      <c r="S403" s="181">
        <f t="shared" ca="1" si="578"/>
        <v>-9538971.6956744622</v>
      </c>
      <c r="T403" s="181">
        <f t="shared" ca="1" si="578"/>
        <v>-9641846.3269074168</v>
      </c>
      <c r="U403" s="181">
        <f t="shared" ca="1" si="578"/>
        <v>-9714016.4596127793</v>
      </c>
      <c r="V403" s="181">
        <f t="shared" ca="1" si="578"/>
        <v>-9760455.0760356728</v>
      </c>
      <c r="W403" s="181">
        <f t="shared" ca="1" si="578"/>
        <v>-9785123.6435291804</v>
      </c>
      <c r="X403" s="181">
        <f t="shared" ca="1" si="578"/>
        <v>-9791220.799697075</v>
      </c>
      <c r="Y403" s="181">
        <f t="shared" ca="1" si="578"/>
        <v>-9781355.1440993976</v>
      </c>
      <c r="Z403" s="181">
        <f t="shared" ca="1" si="578"/>
        <v>-9757669.9668684024</v>
      </c>
      <c r="AA403" s="181">
        <f t="shared" ca="1" si="578"/>
        <v>-9721936.2601009309</v>
      </c>
      <c r="AB403" s="181">
        <f t="shared" ca="1" si="578"/>
        <v>-9445439.4395305645</v>
      </c>
      <c r="AC403" s="181">
        <f t="shared" ca="1" si="578"/>
        <v>0</v>
      </c>
      <c r="AD403" s="181">
        <f t="shared" ca="1" si="578"/>
        <v>0</v>
      </c>
      <c r="AE403" s="181">
        <f t="shared" ca="1" si="578"/>
        <v>0</v>
      </c>
      <c r="AF403" s="181">
        <f t="shared" ca="1" si="578"/>
        <v>0</v>
      </c>
      <c r="AG403" s="181">
        <f t="shared" ca="1" si="578"/>
        <v>0</v>
      </c>
      <c r="AH403" s="181">
        <f t="shared" ca="1" si="578"/>
        <v>0</v>
      </c>
      <c r="AI403" s="181">
        <f t="shared" ca="1" si="578"/>
        <v>0</v>
      </c>
      <c r="AJ403" s="181">
        <f t="shared" ca="1" si="578"/>
        <v>0</v>
      </c>
      <c r="AK403" s="181">
        <f t="shared" ca="1" si="578"/>
        <v>0</v>
      </c>
      <c r="AL403" s="181">
        <f t="shared" ca="1" si="578"/>
        <v>0</v>
      </c>
      <c r="AM403" s="181">
        <f t="shared" ca="1" si="578"/>
        <v>0</v>
      </c>
      <c r="AN403" s="181">
        <f t="shared" ca="1" si="578"/>
        <v>0</v>
      </c>
      <c r="AO403" s="181">
        <f t="shared" ca="1" si="578"/>
        <v>0</v>
      </c>
      <c r="AP403" s="181">
        <f t="shared" ca="1" si="578"/>
        <v>0</v>
      </c>
      <c r="AQ403" s="181">
        <f t="shared" ref="AQ403:BV403" ca="1" si="579">AQ402/AQ39</f>
        <v>0</v>
      </c>
      <c r="AR403" s="181">
        <f t="shared" ca="1" si="579"/>
        <v>0</v>
      </c>
      <c r="AS403" s="181">
        <f t="shared" ca="1" si="579"/>
        <v>0</v>
      </c>
      <c r="AT403" s="181">
        <f t="shared" ca="1" si="579"/>
        <v>0</v>
      </c>
      <c r="AU403" s="181">
        <f t="shared" ca="1" si="579"/>
        <v>0</v>
      </c>
      <c r="AV403" s="181">
        <f t="shared" ca="1" si="579"/>
        <v>0</v>
      </c>
      <c r="AW403" s="181">
        <f t="shared" ca="1" si="579"/>
        <v>0</v>
      </c>
      <c r="AX403" s="181">
        <f t="shared" ca="1" si="579"/>
        <v>0</v>
      </c>
      <c r="AY403" s="198">
        <f t="shared" ca="1" si="579"/>
        <v>3519039.3051231508</v>
      </c>
      <c r="AZ403" s="181">
        <f t="shared" ca="1" si="579"/>
        <v>3513987.4496270064</v>
      </c>
      <c r="BA403" s="181">
        <f t="shared" ca="1" si="579"/>
        <v>3395904.8622822799</v>
      </c>
      <c r="BB403" s="181">
        <f t="shared" ca="1" si="579"/>
        <v>3428558.376221844</v>
      </c>
      <c r="BC403" s="181">
        <f t="shared" ca="1" si="579"/>
        <v>3325653.4728816543</v>
      </c>
      <c r="BD403" s="181">
        <f t="shared" ca="1" si="579"/>
        <v>3312701.0414898596</v>
      </c>
      <c r="BE403" s="181">
        <f t="shared" ca="1" si="579"/>
        <v>3206289.522999235</v>
      </c>
      <c r="BF403" s="181">
        <f t="shared" ca="1" si="579"/>
        <v>3228147.1966629843</v>
      </c>
      <c r="BG403" s="181">
        <f t="shared" ca="1" si="579"/>
        <v>3116956.8217087723</v>
      </c>
      <c r="BH403" s="181">
        <f t="shared" ca="1" si="579"/>
        <v>3146693.5146520948</v>
      </c>
      <c r="BI403" s="181">
        <f t="shared" ca="1" si="579"/>
        <v>3030086.5220681932</v>
      </c>
      <c r="BJ403" s="181">
        <f t="shared" ca="1" si="579"/>
        <v>3048516.1716415375</v>
      </c>
      <c r="BK403" s="181">
        <f t="shared" ca="1" si="579"/>
        <v>2946129.1351253651</v>
      </c>
      <c r="BL403" s="181">
        <f t="shared" ca="1" si="579"/>
        <v>2930432.9275235604</v>
      </c>
      <c r="BM403" s="181">
        <f t="shared" ca="1" si="579"/>
        <v>2842947.4251886876</v>
      </c>
      <c r="BN403" s="181">
        <f t="shared" ca="1" si="579"/>
        <v>2869773.1239325199</v>
      </c>
      <c r="BO403" s="181">
        <f t="shared" ca="1" si="579"/>
        <v>2759563.7685160181</v>
      </c>
      <c r="BP403" s="181">
        <f t="shared" ca="1" si="579"/>
        <v>2774959.9680498037</v>
      </c>
      <c r="BQ403" s="181">
        <f t="shared" ca="1" si="579"/>
        <v>2639336.2992705256</v>
      </c>
      <c r="BR403" s="181">
        <f t="shared" ca="1" si="579"/>
        <v>2636469.0640745731</v>
      </c>
      <c r="BS403" s="181">
        <f t="shared" ca="1" si="579"/>
        <v>2553921.8323949738</v>
      </c>
      <c r="BT403" s="181">
        <f t="shared" ca="1" si="579"/>
        <v>2546518.8045853409</v>
      </c>
      <c r="BU403" s="181">
        <f t="shared" ca="1" si="579"/>
        <v>2458873.4280665857</v>
      </c>
      <c r="BV403" s="181">
        <f t="shared" ca="1" si="579"/>
        <v>2470698.2040929566</v>
      </c>
      <c r="BW403" s="181">
        <f t="shared" ref="BW403:DB403" ca="1" si="580">BW402/BW39</f>
        <v>10146052.140670247</v>
      </c>
      <c r="BX403" s="181">
        <f t="shared" ca="1" si="580"/>
        <v>10155941.487554237</v>
      </c>
      <c r="BY403" s="181">
        <f t="shared" ca="1" si="580"/>
        <v>9801390.6253616549</v>
      </c>
      <c r="BZ403" s="181">
        <f t="shared" ca="1" si="580"/>
        <v>9926290.4065380227</v>
      </c>
      <c r="CA403" s="181">
        <f t="shared" ca="1" si="580"/>
        <v>9602688.4319957327</v>
      </c>
      <c r="CB403" s="181">
        <f t="shared" ca="1" si="580"/>
        <v>9556602.3050046433</v>
      </c>
      <c r="CC403" s="181">
        <f t="shared" ca="1" si="580"/>
        <v>9124156.2615470476</v>
      </c>
      <c r="CD403" s="181">
        <f t="shared" ca="1" si="580"/>
        <v>9116679.569359431</v>
      </c>
      <c r="CE403" s="181">
        <f t="shared" ca="1" si="580"/>
        <v>8788646.3034783658</v>
      </c>
      <c r="CF403" s="181">
        <f t="shared" ca="1" si="580"/>
        <v>8897914.9425377846</v>
      </c>
      <c r="CG403" s="181">
        <f t="shared" ca="1" si="580"/>
        <v>8542643.8323260751</v>
      </c>
      <c r="CH403" s="181">
        <f t="shared" ca="1" si="580"/>
        <v>8600567.8324977383</v>
      </c>
      <c r="CI403" s="181">
        <f t="shared" ca="1" si="580"/>
        <v>8177590.6365160616</v>
      </c>
      <c r="CJ403" s="181">
        <f t="shared" ca="1" si="580"/>
        <v>8046128.5146197369</v>
      </c>
      <c r="CK403" s="181">
        <f t="shared" ca="1" si="580"/>
        <v>7801668.2773660142</v>
      </c>
      <c r="CL403" s="181">
        <f t="shared" ca="1" si="580"/>
        <v>7895579.7094625672</v>
      </c>
      <c r="CM403" s="181">
        <f t="shared" ca="1" si="580"/>
        <v>7564882.7362011373</v>
      </c>
      <c r="CN403" s="181">
        <f t="shared" ca="1" si="580"/>
        <v>7606848.7156025777</v>
      </c>
      <c r="CO403" s="181">
        <f t="shared" ca="1" si="580"/>
        <v>7157702.4217201704</v>
      </c>
      <c r="CP403" s="181">
        <f t="shared" ca="1" si="580"/>
        <v>7116249.4372044671</v>
      </c>
      <c r="CQ403" s="181">
        <f t="shared" ca="1" si="580"/>
        <v>6880123.7550023133</v>
      </c>
      <c r="CR403" s="181">
        <f t="shared" ca="1" si="580"/>
        <v>6863196.1449725106</v>
      </c>
      <c r="CS403" s="181">
        <f t="shared" ca="1" si="580"/>
        <v>6609792.0494209146</v>
      </c>
      <c r="CT403" s="181">
        <f t="shared" ca="1" si="580"/>
        <v>6636020.7870312119</v>
      </c>
      <c r="CU403" s="181">
        <f t="shared" ca="1" si="580"/>
        <v>6208475.9986235946</v>
      </c>
      <c r="CV403" s="181">
        <f t="shared" ca="1" si="580"/>
        <v>6150347.6410202058</v>
      </c>
      <c r="CW403" s="181">
        <f t="shared" ca="1" si="580"/>
        <v>18651873.667753834</v>
      </c>
      <c r="CX403" s="181">
        <f t="shared" ca="1" si="580"/>
        <v>0</v>
      </c>
      <c r="CY403" s="181">
        <f t="shared" ca="1" si="580"/>
        <v>0</v>
      </c>
      <c r="CZ403" s="181">
        <f t="shared" ca="1" si="580"/>
        <v>0</v>
      </c>
      <c r="DA403" s="181">
        <f t="shared" ca="1" si="580"/>
        <v>0</v>
      </c>
      <c r="DB403" s="181">
        <f t="shared" ca="1" si="580"/>
        <v>0</v>
      </c>
      <c r="DC403" s="181">
        <f t="shared" ref="DC403:DU403" ca="1" si="581">DC402/DC39</f>
        <v>0</v>
      </c>
      <c r="DD403" s="181">
        <f t="shared" ca="1" si="581"/>
        <v>0</v>
      </c>
      <c r="DE403" s="181">
        <f t="shared" ca="1" si="581"/>
        <v>0</v>
      </c>
      <c r="DF403" s="181">
        <f t="shared" ca="1" si="581"/>
        <v>0</v>
      </c>
      <c r="DG403" s="181">
        <f t="shared" ca="1" si="581"/>
        <v>0</v>
      </c>
      <c r="DH403" s="181">
        <f t="shared" ca="1" si="581"/>
        <v>0</v>
      </c>
      <c r="DI403" s="181">
        <f t="shared" ca="1" si="581"/>
        <v>0</v>
      </c>
      <c r="DJ403" s="181">
        <f t="shared" ca="1" si="581"/>
        <v>0</v>
      </c>
      <c r="DK403" s="181">
        <f t="shared" ca="1" si="581"/>
        <v>0</v>
      </c>
      <c r="DL403" s="181">
        <f t="shared" ca="1" si="581"/>
        <v>0</v>
      </c>
      <c r="DM403" s="181">
        <f t="shared" ca="1" si="581"/>
        <v>0</v>
      </c>
      <c r="DN403" s="181">
        <f t="shared" ca="1" si="581"/>
        <v>0</v>
      </c>
      <c r="DO403" s="181">
        <f t="shared" ca="1" si="581"/>
        <v>0</v>
      </c>
      <c r="DP403" s="181">
        <f t="shared" ca="1" si="581"/>
        <v>0</v>
      </c>
      <c r="DQ403" s="181">
        <f t="shared" ca="1" si="581"/>
        <v>0</v>
      </c>
      <c r="DR403" s="181">
        <f t="shared" ca="1" si="581"/>
        <v>0</v>
      </c>
      <c r="DS403" s="181">
        <f t="shared" ca="1" si="581"/>
        <v>0</v>
      </c>
      <c r="DT403" s="181">
        <f t="shared" ca="1" si="581"/>
        <v>0</v>
      </c>
      <c r="DU403" s="181">
        <f t="shared" ca="1" si="581"/>
        <v>0</v>
      </c>
    </row>
    <row r="404" spans="4:125" x14ac:dyDescent="0.3">
      <c r="D404" s="141" t="s">
        <v>830</v>
      </c>
      <c r="E404" s="182">
        <f ca="1">IFERROR(XIRR(K402:DU402,K7:DU7),FALSE)</f>
        <v>5.6204482913017273E-2</v>
      </c>
    </row>
    <row r="405" spans="4:125" x14ac:dyDescent="0.3">
      <c r="D405" s="141" t="s">
        <v>836</v>
      </c>
      <c r="E405" s="182">
        <f ca="1">IFERROR(XIRR(K403:DU403,K7:DU7),FALSE)</f>
        <v>3.5508450865745556E-2</v>
      </c>
    </row>
    <row r="406" spans="4:125" x14ac:dyDescent="0.3">
      <c r="E406" s="59"/>
    </row>
    <row r="407" spans="4:125" x14ac:dyDescent="0.3">
      <c r="E407" s="59"/>
      <c r="K407" s="19">
        <f>K447*(K5/12)</f>
        <v>7.4999999999999997E-3</v>
      </c>
    </row>
    <row r="409" spans="4:125" x14ac:dyDescent="0.3">
      <c r="D409" s="141" t="s">
        <v>464</v>
      </c>
      <c r="J409" s="207">
        <v>1</v>
      </c>
    </row>
    <row r="411" spans="4:125" x14ac:dyDescent="0.3">
      <c r="D411" s="141" t="s">
        <v>674</v>
      </c>
    </row>
    <row r="413" spans="4:125" x14ac:dyDescent="0.3">
      <c r="D413" s="141" t="s">
        <v>792</v>
      </c>
    </row>
    <row r="414" spans="4:125" x14ac:dyDescent="0.3">
      <c r="D414" s="141" t="s">
        <v>690</v>
      </c>
      <c r="K414" s="181">
        <f t="shared" ref="K414:AP414" ca="1" si="582">K381</f>
        <v>0</v>
      </c>
      <c r="L414" s="181">
        <f t="shared" ca="1" si="582"/>
        <v>0</v>
      </c>
      <c r="M414" s="181">
        <f t="shared" ca="1" si="582"/>
        <v>0</v>
      </c>
      <c r="N414" s="181">
        <f t="shared" ca="1" si="582"/>
        <v>0</v>
      </c>
      <c r="O414" s="181">
        <f t="shared" ca="1" si="582"/>
        <v>0</v>
      </c>
      <c r="P414" s="181">
        <f t="shared" ca="1" si="582"/>
        <v>0</v>
      </c>
      <c r="Q414" s="181">
        <f t="shared" ca="1" si="582"/>
        <v>0</v>
      </c>
      <c r="R414" s="181">
        <f t="shared" ca="1" si="582"/>
        <v>0</v>
      </c>
      <c r="S414" s="181">
        <f t="shared" ca="1" si="582"/>
        <v>0</v>
      </c>
      <c r="T414" s="181">
        <f t="shared" ca="1" si="582"/>
        <v>0</v>
      </c>
      <c r="U414" s="181">
        <f t="shared" ca="1" si="582"/>
        <v>0</v>
      </c>
      <c r="V414" s="181">
        <f t="shared" ca="1" si="582"/>
        <v>0</v>
      </c>
      <c r="W414" s="181">
        <f t="shared" ca="1" si="582"/>
        <v>0</v>
      </c>
      <c r="X414" s="181">
        <f t="shared" ca="1" si="582"/>
        <v>0</v>
      </c>
      <c r="Y414" s="181">
        <f t="shared" ca="1" si="582"/>
        <v>0</v>
      </c>
      <c r="Z414" s="181">
        <f t="shared" ca="1" si="582"/>
        <v>0</v>
      </c>
      <c r="AA414" s="181">
        <f t="shared" ca="1" si="582"/>
        <v>0</v>
      </c>
      <c r="AB414" s="181">
        <f t="shared" ca="1" si="582"/>
        <v>0</v>
      </c>
      <c r="AC414" s="181">
        <f t="shared" ca="1" si="582"/>
        <v>0</v>
      </c>
      <c r="AD414" s="181">
        <f t="shared" ca="1" si="582"/>
        <v>0</v>
      </c>
      <c r="AE414" s="181">
        <f t="shared" ca="1" si="582"/>
        <v>0</v>
      </c>
      <c r="AF414" s="181">
        <f t="shared" ca="1" si="582"/>
        <v>0</v>
      </c>
      <c r="AG414" s="181">
        <f t="shared" ca="1" si="582"/>
        <v>0</v>
      </c>
      <c r="AH414" s="181">
        <f t="shared" ca="1" si="582"/>
        <v>0</v>
      </c>
      <c r="AI414" s="181">
        <f t="shared" ca="1" si="582"/>
        <v>0</v>
      </c>
      <c r="AJ414" s="181">
        <f t="shared" ca="1" si="582"/>
        <v>0</v>
      </c>
      <c r="AK414" s="181">
        <f t="shared" ca="1" si="582"/>
        <v>0</v>
      </c>
      <c r="AL414" s="181">
        <f t="shared" ca="1" si="582"/>
        <v>0</v>
      </c>
      <c r="AM414" s="181">
        <f t="shared" ca="1" si="582"/>
        <v>0</v>
      </c>
      <c r="AN414" s="181">
        <f t="shared" ca="1" si="582"/>
        <v>0</v>
      </c>
      <c r="AO414" s="181">
        <f t="shared" ca="1" si="582"/>
        <v>0</v>
      </c>
      <c r="AP414" s="181">
        <f t="shared" ca="1" si="582"/>
        <v>0</v>
      </c>
      <c r="AQ414" s="181">
        <f t="shared" ref="AQ414:BV414" ca="1" si="583">AQ381</f>
        <v>0</v>
      </c>
      <c r="AR414" s="181">
        <f t="shared" ca="1" si="583"/>
        <v>0</v>
      </c>
      <c r="AS414" s="181">
        <f t="shared" ca="1" si="583"/>
        <v>0</v>
      </c>
      <c r="AT414" s="181">
        <f t="shared" ca="1" si="583"/>
        <v>0</v>
      </c>
      <c r="AU414" s="181">
        <f t="shared" ca="1" si="583"/>
        <v>0</v>
      </c>
      <c r="AV414" s="181">
        <f t="shared" ca="1" si="583"/>
        <v>0</v>
      </c>
      <c r="AW414" s="181">
        <f t="shared" ca="1" si="583"/>
        <v>0</v>
      </c>
      <c r="AX414" s="181">
        <f t="shared" ca="1" si="583"/>
        <v>0</v>
      </c>
      <c r="AY414" s="198">
        <f t="shared" ca="1" si="583"/>
        <v>16451804.508719014</v>
      </c>
      <c r="AZ414" s="181">
        <f t="shared" ca="1" si="583"/>
        <v>16591655.229789235</v>
      </c>
      <c r="BA414" s="181">
        <f t="shared" ca="1" si="583"/>
        <v>16193663.452409701</v>
      </c>
      <c r="BB414" s="181">
        <f t="shared" ca="1" si="583"/>
        <v>16512058.883393945</v>
      </c>
      <c r="BC414" s="181">
        <f t="shared" ca="1" si="583"/>
        <v>16175836.953291114</v>
      </c>
      <c r="BD414" s="181">
        <f t="shared" ca="1" si="583"/>
        <v>16273167.562293865</v>
      </c>
      <c r="BE414" s="181">
        <f t="shared" ca="1" si="583"/>
        <v>15907160.896779738</v>
      </c>
      <c r="BF414" s="181">
        <f t="shared" ca="1" si="583"/>
        <v>16174965.135969061</v>
      </c>
      <c r="BG414" s="181">
        <f t="shared" ca="1" si="583"/>
        <v>15773239.435144247</v>
      </c>
      <c r="BH414" s="181">
        <f t="shared" ca="1" si="583"/>
        <v>16082169.705460023</v>
      </c>
      <c r="BI414" s="181">
        <f t="shared" ca="1" si="583"/>
        <v>15640308.35675648</v>
      </c>
      <c r="BJ414" s="181">
        <f t="shared" ca="1" si="583"/>
        <v>15892011.496439291</v>
      </c>
      <c r="BK414" s="181">
        <f t="shared" ca="1" si="583"/>
        <v>15511086.945051573</v>
      </c>
      <c r="BL414" s="181">
        <f t="shared" ca="1" si="583"/>
        <v>15581968.595444668</v>
      </c>
      <c r="BM414" s="181">
        <f t="shared" ca="1" si="583"/>
        <v>15267202.055026174</v>
      </c>
      <c r="BN414" s="181">
        <f t="shared" ca="1" si="583"/>
        <v>15564611.139411354</v>
      </c>
      <c r="BO414" s="181">
        <f t="shared" ca="1" si="583"/>
        <v>15115803.271516588</v>
      </c>
      <c r="BP414" s="181">
        <f t="shared" ca="1" si="583"/>
        <v>15351386.463039102</v>
      </c>
      <c r="BQ414" s="181">
        <f t="shared" ca="1" si="583"/>
        <v>14746389.446318965</v>
      </c>
      <c r="BR414" s="181">
        <f t="shared" ca="1" si="583"/>
        <v>14876944.20308263</v>
      </c>
      <c r="BS414" s="181">
        <f t="shared" ca="1" si="583"/>
        <v>14554548.613486309</v>
      </c>
      <c r="BT414" s="181">
        <f t="shared" ca="1" si="583"/>
        <v>14656764.631842511</v>
      </c>
      <c r="BU414" s="181">
        <f t="shared" ca="1" si="583"/>
        <v>14293134.675088027</v>
      </c>
      <c r="BV414" s="181">
        <f t="shared" ca="1" si="583"/>
        <v>14504778.377552615</v>
      </c>
      <c r="BW414" s="181">
        <f t="shared" ref="BW414:DB414" ca="1" si="584">BW381</f>
        <v>13882461.446836904</v>
      </c>
      <c r="BX414" s="181">
        <f t="shared" ca="1" si="584"/>
        <v>14034264.657530649</v>
      </c>
      <c r="BY414" s="181">
        <f t="shared" ca="1" si="584"/>
        <v>13679091.542934148</v>
      </c>
      <c r="BZ414" s="181">
        <f t="shared" ca="1" si="584"/>
        <v>13991253.350528963</v>
      </c>
      <c r="CA414" s="181">
        <f t="shared" ca="1" si="584"/>
        <v>13669812.817708358</v>
      </c>
      <c r="CB414" s="181">
        <f t="shared" ca="1" si="584"/>
        <v>13739575.945725987</v>
      </c>
      <c r="CC414" s="181">
        <f t="shared" ca="1" si="584"/>
        <v>13248375.106629072</v>
      </c>
      <c r="CD414" s="181">
        <f t="shared" ca="1" si="584"/>
        <v>13369238.717349928</v>
      </c>
      <c r="CE414" s="181">
        <f t="shared" ca="1" si="584"/>
        <v>13016435.181700051</v>
      </c>
      <c r="CF414" s="181">
        <f t="shared" ca="1" si="584"/>
        <v>13309397.901878595</v>
      </c>
      <c r="CG414" s="181">
        <f t="shared" ca="1" si="584"/>
        <v>12905134.784342129</v>
      </c>
      <c r="CH414" s="181">
        <f t="shared" ca="1" si="584"/>
        <v>13121922.136604011</v>
      </c>
      <c r="CI414" s="181">
        <f t="shared" ca="1" si="584"/>
        <v>12600732.241181588</v>
      </c>
      <c r="CJ414" s="181">
        <f t="shared" ca="1" si="584"/>
        <v>12521531.997041753</v>
      </c>
      <c r="CK414" s="181">
        <f t="shared" ca="1" si="584"/>
        <v>12261908.441565311</v>
      </c>
      <c r="CL414" s="181">
        <f t="shared" ca="1" si="584"/>
        <v>12532990.103668457</v>
      </c>
      <c r="CM414" s="181">
        <f t="shared" ca="1" si="584"/>
        <v>12127546.841054583</v>
      </c>
      <c r="CN414" s="181">
        <f t="shared" ca="1" si="584"/>
        <v>12316168.596165609</v>
      </c>
      <c r="CO414" s="181">
        <f t="shared" ca="1" si="584"/>
        <v>11704276.445411097</v>
      </c>
      <c r="CP414" s="181">
        <f t="shared" ca="1" si="584"/>
        <v>11752281.363823174</v>
      </c>
      <c r="CQ414" s="181">
        <f t="shared" ca="1" si="584"/>
        <v>11475387.3486111</v>
      </c>
      <c r="CR414" s="181">
        <f t="shared" ca="1" si="584"/>
        <v>11561058.549144855</v>
      </c>
      <c r="CS414" s="181">
        <f t="shared" ca="1" si="584"/>
        <v>11244989.95906019</v>
      </c>
      <c r="CT414" s="181">
        <f t="shared" ca="1" si="584"/>
        <v>11401949.135109236</v>
      </c>
      <c r="CU414" s="181">
        <f t="shared" ca="1" si="584"/>
        <v>10773491.017336778</v>
      </c>
      <c r="CV414" s="181">
        <f t="shared" ca="1" si="584"/>
        <v>10778819.458381254</v>
      </c>
      <c r="CW414" s="181">
        <f t="shared" ca="1" si="584"/>
        <v>33013691.174743608</v>
      </c>
      <c r="CX414" s="181">
        <f t="shared" ca="1" si="584"/>
        <v>0</v>
      </c>
      <c r="CY414" s="181">
        <f t="shared" ca="1" si="584"/>
        <v>0</v>
      </c>
      <c r="CZ414" s="181">
        <f t="shared" ca="1" si="584"/>
        <v>0</v>
      </c>
      <c r="DA414" s="181">
        <f t="shared" ca="1" si="584"/>
        <v>0</v>
      </c>
      <c r="DB414" s="181">
        <f t="shared" ca="1" si="584"/>
        <v>0</v>
      </c>
      <c r="DC414" s="181">
        <f t="shared" ref="DC414:DU414" ca="1" si="585">DC381</f>
        <v>0</v>
      </c>
      <c r="DD414" s="181">
        <f t="shared" ca="1" si="585"/>
        <v>0</v>
      </c>
      <c r="DE414" s="181">
        <f t="shared" ca="1" si="585"/>
        <v>0</v>
      </c>
      <c r="DF414" s="181">
        <f t="shared" ca="1" si="585"/>
        <v>0</v>
      </c>
      <c r="DG414" s="181">
        <f t="shared" ca="1" si="585"/>
        <v>0</v>
      </c>
      <c r="DH414" s="181">
        <f t="shared" ca="1" si="585"/>
        <v>0</v>
      </c>
      <c r="DI414" s="181">
        <f t="shared" ca="1" si="585"/>
        <v>0</v>
      </c>
      <c r="DJ414" s="181">
        <f t="shared" ca="1" si="585"/>
        <v>0</v>
      </c>
      <c r="DK414" s="181">
        <f t="shared" ca="1" si="585"/>
        <v>0</v>
      </c>
      <c r="DL414" s="181">
        <f t="shared" ca="1" si="585"/>
        <v>0</v>
      </c>
      <c r="DM414" s="181">
        <f t="shared" ca="1" si="585"/>
        <v>0</v>
      </c>
      <c r="DN414" s="181">
        <f t="shared" ca="1" si="585"/>
        <v>0</v>
      </c>
      <c r="DO414" s="181">
        <f t="shared" ca="1" si="585"/>
        <v>0</v>
      </c>
      <c r="DP414" s="181">
        <f t="shared" ca="1" si="585"/>
        <v>0</v>
      </c>
      <c r="DQ414" s="181">
        <f t="shared" ca="1" si="585"/>
        <v>0</v>
      </c>
      <c r="DR414" s="181">
        <f t="shared" ca="1" si="585"/>
        <v>0</v>
      </c>
      <c r="DS414" s="181">
        <f t="shared" ca="1" si="585"/>
        <v>0</v>
      </c>
      <c r="DT414" s="181">
        <f t="shared" ca="1" si="585"/>
        <v>0</v>
      </c>
      <c r="DU414" s="181">
        <f t="shared" ca="1" si="585"/>
        <v>0</v>
      </c>
    </row>
    <row r="415" spans="4:125" x14ac:dyDescent="0.3">
      <c r="D415" s="141" t="s">
        <v>495</v>
      </c>
      <c r="K415" s="181">
        <f t="shared" ref="K415:AP415" ca="1" si="586">K382+K383</f>
        <v>0</v>
      </c>
      <c r="L415" s="181">
        <f t="shared" ca="1" si="586"/>
        <v>0</v>
      </c>
      <c r="M415" s="181">
        <f t="shared" ca="1" si="586"/>
        <v>0</v>
      </c>
      <c r="N415" s="181">
        <f t="shared" ca="1" si="586"/>
        <v>0</v>
      </c>
      <c r="O415" s="181">
        <f t="shared" ca="1" si="586"/>
        <v>0</v>
      </c>
      <c r="P415" s="181">
        <f t="shared" ca="1" si="586"/>
        <v>0</v>
      </c>
      <c r="Q415" s="181">
        <f t="shared" ca="1" si="586"/>
        <v>0</v>
      </c>
      <c r="R415" s="181">
        <f t="shared" ca="1" si="586"/>
        <v>0</v>
      </c>
      <c r="S415" s="181">
        <f t="shared" ca="1" si="586"/>
        <v>0</v>
      </c>
      <c r="T415" s="181">
        <f t="shared" ca="1" si="586"/>
        <v>0</v>
      </c>
      <c r="U415" s="181">
        <f t="shared" ca="1" si="586"/>
        <v>0</v>
      </c>
      <c r="V415" s="181">
        <f t="shared" ca="1" si="586"/>
        <v>0</v>
      </c>
      <c r="W415" s="181">
        <f t="shared" ca="1" si="586"/>
        <v>0</v>
      </c>
      <c r="X415" s="181">
        <f t="shared" ca="1" si="586"/>
        <v>0</v>
      </c>
      <c r="Y415" s="181">
        <f t="shared" ca="1" si="586"/>
        <v>0</v>
      </c>
      <c r="Z415" s="181">
        <f t="shared" ca="1" si="586"/>
        <v>0</v>
      </c>
      <c r="AA415" s="181">
        <f t="shared" ca="1" si="586"/>
        <v>0</v>
      </c>
      <c r="AB415" s="181">
        <f t="shared" ca="1" si="586"/>
        <v>0</v>
      </c>
      <c r="AC415" s="181">
        <f t="shared" ca="1" si="586"/>
        <v>0</v>
      </c>
      <c r="AD415" s="181">
        <f t="shared" ca="1" si="586"/>
        <v>0</v>
      </c>
      <c r="AE415" s="181">
        <f t="shared" ca="1" si="586"/>
        <v>0</v>
      </c>
      <c r="AF415" s="181">
        <f t="shared" ca="1" si="586"/>
        <v>0</v>
      </c>
      <c r="AG415" s="181">
        <f t="shared" ca="1" si="586"/>
        <v>0</v>
      </c>
      <c r="AH415" s="181">
        <f t="shared" ca="1" si="586"/>
        <v>0</v>
      </c>
      <c r="AI415" s="181">
        <f t="shared" ca="1" si="586"/>
        <v>0</v>
      </c>
      <c r="AJ415" s="181">
        <f t="shared" ca="1" si="586"/>
        <v>0</v>
      </c>
      <c r="AK415" s="181">
        <f t="shared" ca="1" si="586"/>
        <v>0</v>
      </c>
      <c r="AL415" s="181">
        <f t="shared" ca="1" si="586"/>
        <v>0</v>
      </c>
      <c r="AM415" s="181">
        <f t="shared" ca="1" si="586"/>
        <v>0</v>
      </c>
      <c r="AN415" s="181">
        <f t="shared" ca="1" si="586"/>
        <v>0</v>
      </c>
      <c r="AO415" s="181">
        <f t="shared" ca="1" si="586"/>
        <v>0</v>
      </c>
      <c r="AP415" s="181">
        <f t="shared" ca="1" si="586"/>
        <v>0</v>
      </c>
      <c r="AQ415" s="181">
        <f t="shared" ref="AQ415:BV415" ca="1" si="587">AQ382+AQ383</f>
        <v>0</v>
      </c>
      <c r="AR415" s="181">
        <f t="shared" ca="1" si="587"/>
        <v>0</v>
      </c>
      <c r="AS415" s="181">
        <f t="shared" ca="1" si="587"/>
        <v>0</v>
      </c>
      <c r="AT415" s="181">
        <f t="shared" ca="1" si="587"/>
        <v>0</v>
      </c>
      <c r="AU415" s="181">
        <f t="shared" ca="1" si="587"/>
        <v>0</v>
      </c>
      <c r="AV415" s="181">
        <f t="shared" ca="1" si="587"/>
        <v>0</v>
      </c>
      <c r="AW415" s="181">
        <f t="shared" ca="1" si="587"/>
        <v>0</v>
      </c>
      <c r="AX415" s="181">
        <f t="shared" ca="1" si="587"/>
        <v>0</v>
      </c>
      <c r="AY415" s="198">
        <f t="shared" ca="1" si="587"/>
        <v>12655234.237476164</v>
      </c>
      <c r="AZ415" s="181">
        <f t="shared" ca="1" si="587"/>
        <v>12762811.715222487</v>
      </c>
      <c r="BA415" s="181">
        <f t="shared" ca="1" si="587"/>
        <v>12456664.194161309</v>
      </c>
      <c r="BB415" s="181">
        <f t="shared" ca="1" si="587"/>
        <v>12701583.75645688</v>
      </c>
      <c r="BC415" s="181">
        <f t="shared" ca="1" si="587"/>
        <v>12442951.502531625</v>
      </c>
      <c r="BD415" s="181">
        <f t="shared" ca="1" si="587"/>
        <v>12517821.201764511</v>
      </c>
      <c r="BE415" s="181">
        <f t="shared" ca="1" si="587"/>
        <v>12236277.61290749</v>
      </c>
      <c r="BF415" s="181">
        <f t="shared" ca="1" si="587"/>
        <v>12442280.873822354</v>
      </c>
      <c r="BG415" s="181">
        <f t="shared" ca="1" si="587"/>
        <v>12133261.103957113</v>
      </c>
      <c r="BH415" s="181">
        <f t="shared" ca="1" si="587"/>
        <v>12370899.773430787</v>
      </c>
      <c r="BI415" s="181">
        <f t="shared" ca="1" si="587"/>
        <v>12031006.428274216</v>
      </c>
      <c r="BJ415" s="181">
        <f t="shared" ca="1" si="587"/>
        <v>12224624.228030223</v>
      </c>
      <c r="BK415" s="181">
        <f t="shared" ca="1" si="587"/>
        <v>11931605.342347363</v>
      </c>
      <c r="BL415" s="181">
        <f t="shared" ca="1" si="587"/>
        <v>11986129.688803591</v>
      </c>
      <c r="BM415" s="181">
        <f t="shared" ca="1" si="587"/>
        <v>11744001.580789361</v>
      </c>
      <c r="BN415" s="181">
        <f t="shared" ca="1" si="587"/>
        <v>11972777.799547195</v>
      </c>
      <c r="BO415" s="181">
        <f t="shared" ca="1" si="587"/>
        <v>11627540.978089683</v>
      </c>
      <c r="BP415" s="181">
        <f t="shared" ca="1" si="587"/>
        <v>11808758.817722386</v>
      </c>
      <c r="BQ415" s="181">
        <f t="shared" ca="1" si="587"/>
        <v>11343376.497168435</v>
      </c>
      <c r="BR415" s="181">
        <f t="shared" ca="1" si="587"/>
        <v>11443803.233140485</v>
      </c>
      <c r="BS415" s="181">
        <f t="shared" ca="1" si="587"/>
        <v>11195806.625758698</v>
      </c>
      <c r="BT415" s="181">
        <f t="shared" ca="1" si="587"/>
        <v>11274434.332186546</v>
      </c>
      <c r="BU415" s="181">
        <f t="shared" ca="1" si="587"/>
        <v>10994718.980836945</v>
      </c>
      <c r="BV415" s="181">
        <f t="shared" ca="1" si="587"/>
        <v>11157521.828886626</v>
      </c>
      <c r="BW415" s="181">
        <f t="shared" ref="BW415:DB415" ca="1" si="588">BW382+BW383</f>
        <v>0</v>
      </c>
      <c r="BX415" s="181">
        <f t="shared" ca="1" si="588"/>
        <v>0</v>
      </c>
      <c r="BY415" s="181">
        <f t="shared" ca="1" si="588"/>
        <v>0</v>
      </c>
      <c r="BZ415" s="181">
        <f t="shared" ca="1" si="588"/>
        <v>0</v>
      </c>
      <c r="CA415" s="181">
        <f t="shared" ca="1" si="588"/>
        <v>0</v>
      </c>
      <c r="CB415" s="181">
        <f t="shared" ca="1" si="588"/>
        <v>0</v>
      </c>
      <c r="CC415" s="181">
        <f t="shared" ca="1" si="588"/>
        <v>0</v>
      </c>
      <c r="CD415" s="181">
        <f t="shared" ca="1" si="588"/>
        <v>0</v>
      </c>
      <c r="CE415" s="181">
        <f t="shared" ca="1" si="588"/>
        <v>0</v>
      </c>
      <c r="CF415" s="181">
        <f t="shared" ca="1" si="588"/>
        <v>0</v>
      </c>
      <c r="CG415" s="181">
        <f t="shared" ca="1" si="588"/>
        <v>0</v>
      </c>
      <c r="CH415" s="181">
        <f t="shared" ca="1" si="588"/>
        <v>0</v>
      </c>
      <c r="CI415" s="181">
        <f t="shared" ca="1" si="588"/>
        <v>0</v>
      </c>
      <c r="CJ415" s="181">
        <f t="shared" ca="1" si="588"/>
        <v>0</v>
      </c>
      <c r="CK415" s="181">
        <f t="shared" ca="1" si="588"/>
        <v>0</v>
      </c>
      <c r="CL415" s="181">
        <f t="shared" ca="1" si="588"/>
        <v>0</v>
      </c>
      <c r="CM415" s="181">
        <f t="shared" ca="1" si="588"/>
        <v>0</v>
      </c>
      <c r="CN415" s="181">
        <f t="shared" ca="1" si="588"/>
        <v>0</v>
      </c>
      <c r="CO415" s="181">
        <f t="shared" ca="1" si="588"/>
        <v>0</v>
      </c>
      <c r="CP415" s="181">
        <f t="shared" ca="1" si="588"/>
        <v>0</v>
      </c>
      <c r="CQ415" s="181">
        <f t="shared" ca="1" si="588"/>
        <v>0</v>
      </c>
      <c r="CR415" s="181">
        <f t="shared" ca="1" si="588"/>
        <v>0</v>
      </c>
      <c r="CS415" s="181">
        <f t="shared" ca="1" si="588"/>
        <v>0</v>
      </c>
      <c r="CT415" s="181">
        <f t="shared" ca="1" si="588"/>
        <v>0</v>
      </c>
      <c r="CU415" s="181">
        <f t="shared" ca="1" si="588"/>
        <v>0</v>
      </c>
      <c r="CV415" s="181">
        <f t="shared" ca="1" si="588"/>
        <v>0</v>
      </c>
      <c r="CW415" s="181">
        <f t="shared" ca="1" si="588"/>
        <v>0</v>
      </c>
      <c r="CX415" s="181">
        <f t="shared" ca="1" si="588"/>
        <v>0</v>
      </c>
      <c r="CY415" s="181">
        <f t="shared" ca="1" si="588"/>
        <v>0</v>
      </c>
      <c r="CZ415" s="181">
        <f t="shared" ca="1" si="588"/>
        <v>0</v>
      </c>
      <c r="DA415" s="181">
        <f t="shared" ca="1" si="588"/>
        <v>0</v>
      </c>
      <c r="DB415" s="181">
        <f t="shared" ca="1" si="588"/>
        <v>0</v>
      </c>
      <c r="DC415" s="181">
        <f t="shared" ref="DC415:DU415" ca="1" si="589">DC382+DC383</f>
        <v>0</v>
      </c>
      <c r="DD415" s="181">
        <f t="shared" ca="1" si="589"/>
        <v>0</v>
      </c>
      <c r="DE415" s="181">
        <f t="shared" ca="1" si="589"/>
        <v>0</v>
      </c>
      <c r="DF415" s="181">
        <f t="shared" ca="1" si="589"/>
        <v>0</v>
      </c>
      <c r="DG415" s="181">
        <f t="shared" ca="1" si="589"/>
        <v>0</v>
      </c>
      <c r="DH415" s="181">
        <f t="shared" ca="1" si="589"/>
        <v>0</v>
      </c>
      <c r="DI415" s="181">
        <f t="shared" ca="1" si="589"/>
        <v>0</v>
      </c>
      <c r="DJ415" s="181">
        <f t="shared" ca="1" si="589"/>
        <v>0</v>
      </c>
      <c r="DK415" s="181">
        <f t="shared" ca="1" si="589"/>
        <v>0</v>
      </c>
      <c r="DL415" s="181">
        <f t="shared" ca="1" si="589"/>
        <v>0</v>
      </c>
      <c r="DM415" s="181">
        <f t="shared" ca="1" si="589"/>
        <v>0</v>
      </c>
      <c r="DN415" s="181">
        <f t="shared" ca="1" si="589"/>
        <v>0</v>
      </c>
      <c r="DO415" s="181">
        <f t="shared" ca="1" si="589"/>
        <v>0</v>
      </c>
      <c r="DP415" s="181">
        <f t="shared" ca="1" si="589"/>
        <v>0</v>
      </c>
      <c r="DQ415" s="181">
        <f t="shared" ca="1" si="589"/>
        <v>0</v>
      </c>
      <c r="DR415" s="181">
        <f t="shared" ca="1" si="589"/>
        <v>0</v>
      </c>
      <c r="DS415" s="181">
        <f t="shared" ca="1" si="589"/>
        <v>0</v>
      </c>
      <c r="DT415" s="181">
        <f t="shared" ca="1" si="589"/>
        <v>0</v>
      </c>
      <c r="DU415" s="181">
        <f t="shared" ca="1" si="589"/>
        <v>0</v>
      </c>
    </row>
    <row r="416" spans="4:125" x14ac:dyDescent="0.3">
      <c r="D416" s="141" t="s">
        <v>792</v>
      </c>
      <c r="E416" s="127" t="s">
        <v>496</v>
      </c>
      <c r="F416" s="201">
        <f ca="1">MIN(K416:DU416)</f>
        <v>1.3</v>
      </c>
      <c r="G416" s="127" t="s">
        <v>8</v>
      </c>
      <c r="H416" s="201">
        <f ca="1">IF(F416&gt;0,AVERAGE(K416:DU416))</f>
        <v>1.3000000000000005</v>
      </c>
      <c r="K416" s="75" t="str">
        <f t="shared" ref="K416:AV416" ca="1" si="590">IF(K415&gt;0.1,K414/K415,"")</f>
        <v/>
      </c>
      <c r="L416" s="75" t="str">
        <f t="shared" ca="1" si="590"/>
        <v/>
      </c>
      <c r="M416" s="75" t="str">
        <f t="shared" ca="1" si="590"/>
        <v/>
      </c>
      <c r="N416" s="75" t="str">
        <f t="shared" ca="1" si="590"/>
        <v/>
      </c>
      <c r="O416" s="75" t="str">
        <f t="shared" ca="1" si="590"/>
        <v/>
      </c>
      <c r="P416" s="75" t="str">
        <f t="shared" ca="1" si="590"/>
        <v/>
      </c>
      <c r="Q416" s="75" t="str">
        <f t="shared" ca="1" si="590"/>
        <v/>
      </c>
      <c r="R416" s="75" t="str">
        <f t="shared" ca="1" si="590"/>
        <v/>
      </c>
      <c r="S416" s="75" t="str">
        <f t="shared" ca="1" si="590"/>
        <v/>
      </c>
      <c r="T416" s="75" t="str">
        <f t="shared" ca="1" si="590"/>
        <v/>
      </c>
      <c r="U416" s="75" t="str">
        <f t="shared" ca="1" si="590"/>
        <v/>
      </c>
      <c r="V416" s="75" t="str">
        <f t="shared" ca="1" si="590"/>
        <v/>
      </c>
      <c r="W416" s="75" t="str">
        <f t="shared" ca="1" si="590"/>
        <v/>
      </c>
      <c r="X416" s="75" t="str">
        <f t="shared" ca="1" si="590"/>
        <v/>
      </c>
      <c r="Y416" s="75" t="str">
        <f t="shared" ca="1" si="590"/>
        <v/>
      </c>
      <c r="Z416" s="75" t="str">
        <f t="shared" ca="1" si="590"/>
        <v/>
      </c>
      <c r="AA416" s="75" t="str">
        <f t="shared" ca="1" si="590"/>
        <v/>
      </c>
      <c r="AB416" s="75" t="str">
        <f t="shared" ca="1" si="590"/>
        <v/>
      </c>
      <c r="AC416" s="75" t="str">
        <f t="shared" ca="1" si="590"/>
        <v/>
      </c>
      <c r="AD416" s="75" t="str">
        <f t="shared" ca="1" si="590"/>
        <v/>
      </c>
      <c r="AE416" s="75" t="str">
        <f t="shared" ca="1" si="590"/>
        <v/>
      </c>
      <c r="AF416" s="75" t="str">
        <f t="shared" ca="1" si="590"/>
        <v/>
      </c>
      <c r="AG416" s="75" t="str">
        <f t="shared" ca="1" si="590"/>
        <v/>
      </c>
      <c r="AH416" s="75" t="str">
        <f t="shared" ca="1" si="590"/>
        <v/>
      </c>
      <c r="AI416" s="75" t="str">
        <f t="shared" ca="1" si="590"/>
        <v/>
      </c>
      <c r="AJ416" s="75" t="str">
        <f t="shared" ca="1" si="590"/>
        <v/>
      </c>
      <c r="AK416" s="75" t="str">
        <f t="shared" ca="1" si="590"/>
        <v/>
      </c>
      <c r="AL416" s="75" t="str">
        <f t="shared" ca="1" si="590"/>
        <v/>
      </c>
      <c r="AM416" s="75" t="str">
        <f t="shared" ca="1" si="590"/>
        <v/>
      </c>
      <c r="AN416" s="75" t="str">
        <f t="shared" ca="1" si="590"/>
        <v/>
      </c>
      <c r="AO416" s="75" t="str">
        <f t="shared" ca="1" si="590"/>
        <v/>
      </c>
      <c r="AP416" s="75" t="str">
        <f t="shared" ca="1" si="590"/>
        <v/>
      </c>
      <c r="AQ416" s="75" t="str">
        <f t="shared" ca="1" si="590"/>
        <v/>
      </c>
      <c r="AR416" s="75" t="str">
        <f t="shared" ca="1" si="590"/>
        <v/>
      </c>
      <c r="AS416" s="75" t="str">
        <f t="shared" ca="1" si="590"/>
        <v/>
      </c>
      <c r="AT416" s="75" t="str">
        <f t="shared" ca="1" si="590"/>
        <v/>
      </c>
      <c r="AU416" s="75" t="str">
        <f t="shared" ca="1" si="590"/>
        <v/>
      </c>
      <c r="AV416" s="75" t="str">
        <f t="shared" ca="1" si="590"/>
        <v/>
      </c>
      <c r="AW416" s="75" t="str">
        <f ca="1">IF(AW415&gt;0.1,AW414/AW415,"")</f>
        <v/>
      </c>
      <c r="AX416" s="75" t="str">
        <f t="shared" ref="AX416:DI416" ca="1" si="591">IF(AX415&gt;0.1,AX414/AX415,"")</f>
        <v/>
      </c>
      <c r="AY416" s="198">
        <f t="shared" ca="1" si="591"/>
        <v>1.3</v>
      </c>
      <c r="AZ416" s="75">
        <f t="shared" ca="1" si="591"/>
        <v>1.3</v>
      </c>
      <c r="BA416" s="75">
        <f t="shared" ca="1" si="591"/>
        <v>1.3</v>
      </c>
      <c r="BB416" s="75">
        <f t="shared" ca="1" si="591"/>
        <v>1.3</v>
      </c>
      <c r="BC416" s="75">
        <f t="shared" ca="1" si="591"/>
        <v>1.3</v>
      </c>
      <c r="BD416" s="75">
        <f t="shared" ca="1" si="591"/>
        <v>1.3</v>
      </c>
      <c r="BE416" s="75">
        <f t="shared" ca="1" si="591"/>
        <v>1.3</v>
      </c>
      <c r="BF416" s="75">
        <f t="shared" ca="1" si="591"/>
        <v>1.3</v>
      </c>
      <c r="BG416" s="75">
        <f t="shared" ca="1" si="591"/>
        <v>1.3</v>
      </c>
      <c r="BH416" s="75">
        <f t="shared" ca="1" si="591"/>
        <v>1.3</v>
      </c>
      <c r="BI416" s="75">
        <f t="shared" ca="1" si="591"/>
        <v>1.3</v>
      </c>
      <c r="BJ416" s="75">
        <f t="shared" ca="1" si="591"/>
        <v>1.3</v>
      </c>
      <c r="BK416" s="75">
        <f t="shared" ca="1" si="591"/>
        <v>1.3</v>
      </c>
      <c r="BL416" s="75">
        <f t="shared" ca="1" si="591"/>
        <v>1.3</v>
      </c>
      <c r="BM416" s="75">
        <f t="shared" ca="1" si="591"/>
        <v>1.3000000000000003</v>
      </c>
      <c r="BN416" s="75">
        <f t="shared" ca="1" si="591"/>
        <v>1.3</v>
      </c>
      <c r="BO416" s="75">
        <f t="shared" ca="1" si="591"/>
        <v>1.3</v>
      </c>
      <c r="BP416" s="75">
        <f t="shared" ca="1" si="591"/>
        <v>1.3</v>
      </c>
      <c r="BQ416" s="75">
        <f t="shared" ca="1" si="591"/>
        <v>1.3</v>
      </c>
      <c r="BR416" s="75">
        <f t="shared" ca="1" si="591"/>
        <v>1.3</v>
      </c>
      <c r="BS416" s="75">
        <f t="shared" ca="1" si="591"/>
        <v>1.3</v>
      </c>
      <c r="BT416" s="75">
        <f t="shared" ca="1" si="591"/>
        <v>1.3</v>
      </c>
      <c r="BU416" s="75">
        <f t="shared" ca="1" si="591"/>
        <v>1.3</v>
      </c>
      <c r="BV416" s="75">
        <f t="shared" ca="1" si="591"/>
        <v>1.3</v>
      </c>
      <c r="BW416" s="75" t="str">
        <f t="shared" ca="1" si="591"/>
        <v/>
      </c>
      <c r="BX416" s="75" t="str">
        <f t="shared" ca="1" si="591"/>
        <v/>
      </c>
      <c r="BY416" s="75" t="str">
        <f t="shared" ca="1" si="591"/>
        <v/>
      </c>
      <c r="BZ416" s="75" t="str">
        <f t="shared" ca="1" si="591"/>
        <v/>
      </c>
      <c r="CA416" s="75" t="str">
        <f t="shared" ca="1" si="591"/>
        <v/>
      </c>
      <c r="CB416" s="75" t="str">
        <f t="shared" ca="1" si="591"/>
        <v/>
      </c>
      <c r="CC416" s="75" t="str">
        <f t="shared" ca="1" si="591"/>
        <v/>
      </c>
      <c r="CD416" s="75" t="str">
        <f t="shared" ca="1" si="591"/>
        <v/>
      </c>
      <c r="CE416" s="75" t="str">
        <f t="shared" ca="1" si="591"/>
        <v/>
      </c>
      <c r="CF416" s="75" t="str">
        <f t="shared" ca="1" si="591"/>
        <v/>
      </c>
      <c r="CG416" s="75" t="str">
        <f t="shared" ca="1" si="591"/>
        <v/>
      </c>
      <c r="CH416" s="75" t="str">
        <f t="shared" ca="1" si="591"/>
        <v/>
      </c>
      <c r="CI416" s="75" t="str">
        <f t="shared" ca="1" si="591"/>
        <v/>
      </c>
      <c r="CJ416" s="75" t="str">
        <f t="shared" ca="1" si="591"/>
        <v/>
      </c>
      <c r="CK416" s="75" t="str">
        <f t="shared" ca="1" si="591"/>
        <v/>
      </c>
      <c r="CL416" s="75" t="str">
        <f t="shared" ca="1" si="591"/>
        <v/>
      </c>
      <c r="CM416" s="75" t="str">
        <f t="shared" ca="1" si="591"/>
        <v/>
      </c>
      <c r="CN416" s="75" t="str">
        <f t="shared" ca="1" si="591"/>
        <v/>
      </c>
      <c r="CO416" s="75" t="str">
        <f t="shared" ca="1" si="591"/>
        <v/>
      </c>
      <c r="CP416" s="75" t="str">
        <f t="shared" ca="1" si="591"/>
        <v/>
      </c>
      <c r="CQ416" s="75" t="str">
        <f t="shared" ca="1" si="591"/>
        <v/>
      </c>
      <c r="CR416" s="75" t="str">
        <f t="shared" ca="1" si="591"/>
        <v/>
      </c>
      <c r="CS416" s="75" t="str">
        <f t="shared" ca="1" si="591"/>
        <v/>
      </c>
      <c r="CT416" s="75" t="str">
        <f t="shared" ca="1" si="591"/>
        <v/>
      </c>
      <c r="CU416" s="75" t="str">
        <f t="shared" ca="1" si="591"/>
        <v/>
      </c>
      <c r="CV416" s="75" t="str">
        <f t="shared" ca="1" si="591"/>
        <v/>
      </c>
      <c r="CW416" s="75" t="str">
        <f t="shared" ca="1" si="591"/>
        <v/>
      </c>
      <c r="CX416" s="75" t="str">
        <f t="shared" ca="1" si="591"/>
        <v/>
      </c>
      <c r="CY416" s="75" t="str">
        <f t="shared" ca="1" si="591"/>
        <v/>
      </c>
      <c r="CZ416" s="75" t="str">
        <f t="shared" ca="1" si="591"/>
        <v/>
      </c>
      <c r="DA416" s="75" t="str">
        <f t="shared" ca="1" si="591"/>
        <v/>
      </c>
      <c r="DB416" s="75" t="str">
        <f t="shared" ca="1" si="591"/>
        <v/>
      </c>
      <c r="DC416" s="75" t="str">
        <f t="shared" ca="1" si="591"/>
        <v/>
      </c>
      <c r="DD416" s="75" t="str">
        <f t="shared" ca="1" si="591"/>
        <v/>
      </c>
      <c r="DE416" s="75" t="str">
        <f t="shared" ca="1" si="591"/>
        <v/>
      </c>
      <c r="DF416" s="75" t="str">
        <f t="shared" ca="1" si="591"/>
        <v/>
      </c>
      <c r="DG416" s="75" t="str">
        <f t="shared" ca="1" si="591"/>
        <v/>
      </c>
      <c r="DH416" s="75" t="str">
        <f t="shared" ca="1" si="591"/>
        <v/>
      </c>
      <c r="DI416" s="75" t="str">
        <f t="shared" ca="1" si="591"/>
        <v/>
      </c>
      <c r="DJ416" s="75" t="str">
        <f t="shared" ref="DJ416:DU416" ca="1" si="592">IF(DJ415&gt;0.1,DJ414/DJ415,"")</f>
        <v/>
      </c>
      <c r="DK416" s="75" t="str">
        <f t="shared" ca="1" si="592"/>
        <v/>
      </c>
      <c r="DL416" s="75" t="str">
        <f t="shared" ca="1" si="592"/>
        <v/>
      </c>
      <c r="DM416" s="75" t="str">
        <f t="shared" ca="1" si="592"/>
        <v/>
      </c>
      <c r="DN416" s="75" t="str">
        <f t="shared" ca="1" si="592"/>
        <v/>
      </c>
      <c r="DO416" s="75" t="str">
        <f t="shared" ca="1" si="592"/>
        <v/>
      </c>
      <c r="DP416" s="75" t="str">
        <f t="shared" ca="1" si="592"/>
        <v/>
      </c>
      <c r="DQ416" s="75" t="str">
        <f t="shared" ca="1" si="592"/>
        <v/>
      </c>
      <c r="DR416" s="75" t="str">
        <f t="shared" ca="1" si="592"/>
        <v/>
      </c>
      <c r="DS416" s="75" t="str">
        <f t="shared" ca="1" si="592"/>
        <v/>
      </c>
      <c r="DT416" s="75" t="str">
        <f t="shared" ca="1" si="592"/>
        <v/>
      </c>
      <c r="DU416" s="75" t="str">
        <f t="shared" ca="1" si="592"/>
        <v/>
      </c>
    </row>
    <row r="417" spans="4:125" x14ac:dyDescent="0.3">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row>
    <row r="418" spans="4:125" x14ac:dyDescent="0.3">
      <c r="D418" s="141" t="s">
        <v>14</v>
      </c>
      <c r="E418" s="127" t="s">
        <v>497</v>
      </c>
      <c r="F418" s="218">
        <f>'Finance and Value Assumptions'!F32</f>
        <v>1.1499999999999999</v>
      </c>
      <c r="K418" s="219">
        <f>$F$418</f>
        <v>1.1499999999999999</v>
      </c>
      <c r="L418" s="219">
        <f t="shared" ref="L418:BW418" si="593">$F$418</f>
        <v>1.1499999999999999</v>
      </c>
      <c r="M418" s="219">
        <f t="shared" si="593"/>
        <v>1.1499999999999999</v>
      </c>
      <c r="N418" s="219">
        <f t="shared" si="593"/>
        <v>1.1499999999999999</v>
      </c>
      <c r="O418" s="219">
        <f t="shared" si="593"/>
        <v>1.1499999999999999</v>
      </c>
      <c r="P418" s="219">
        <f t="shared" si="593"/>
        <v>1.1499999999999999</v>
      </c>
      <c r="Q418" s="219">
        <f t="shared" si="593"/>
        <v>1.1499999999999999</v>
      </c>
      <c r="R418" s="219">
        <f t="shared" si="593"/>
        <v>1.1499999999999999</v>
      </c>
      <c r="S418" s="219">
        <f t="shared" si="593"/>
        <v>1.1499999999999999</v>
      </c>
      <c r="T418" s="219">
        <f t="shared" si="593"/>
        <v>1.1499999999999999</v>
      </c>
      <c r="U418" s="219">
        <f t="shared" si="593"/>
        <v>1.1499999999999999</v>
      </c>
      <c r="V418" s="219">
        <f t="shared" si="593"/>
        <v>1.1499999999999999</v>
      </c>
      <c r="W418" s="219">
        <f t="shared" si="593"/>
        <v>1.1499999999999999</v>
      </c>
      <c r="X418" s="219">
        <f t="shared" si="593"/>
        <v>1.1499999999999999</v>
      </c>
      <c r="Y418" s="219">
        <f t="shared" si="593"/>
        <v>1.1499999999999999</v>
      </c>
      <c r="Z418" s="219">
        <f t="shared" si="593"/>
        <v>1.1499999999999999</v>
      </c>
      <c r="AA418" s="219">
        <f t="shared" si="593"/>
        <v>1.1499999999999999</v>
      </c>
      <c r="AB418" s="219">
        <f t="shared" si="593"/>
        <v>1.1499999999999999</v>
      </c>
      <c r="AC418" s="219">
        <f t="shared" si="593"/>
        <v>1.1499999999999999</v>
      </c>
      <c r="AD418" s="219">
        <f t="shared" si="593"/>
        <v>1.1499999999999999</v>
      </c>
      <c r="AE418" s="219">
        <f t="shared" si="593"/>
        <v>1.1499999999999999</v>
      </c>
      <c r="AF418" s="219">
        <f t="shared" si="593"/>
        <v>1.1499999999999999</v>
      </c>
      <c r="AG418" s="219">
        <f t="shared" si="593"/>
        <v>1.1499999999999999</v>
      </c>
      <c r="AH418" s="219">
        <f t="shared" si="593"/>
        <v>1.1499999999999999</v>
      </c>
      <c r="AI418" s="219">
        <f t="shared" si="593"/>
        <v>1.1499999999999999</v>
      </c>
      <c r="AJ418" s="219">
        <f t="shared" si="593"/>
        <v>1.1499999999999999</v>
      </c>
      <c r="AK418" s="219">
        <f t="shared" si="593"/>
        <v>1.1499999999999999</v>
      </c>
      <c r="AL418" s="219">
        <f t="shared" si="593"/>
        <v>1.1499999999999999</v>
      </c>
      <c r="AM418" s="219">
        <f t="shared" si="593"/>
        <v>1.1499999999999999</v>
      </c>
      <c r="AN418" s="219">
        <f t="shared" si="593"/>
        <v>1.1499999999999999</v>
      </c>
      <c r="AO418" s="219">
        <f t="shared" si="593"/>
        <v>1.1499999999999999</v>
      </c>
      <c r="AP418" s="219">
        <f t="shared" si="593"/>
        <v>1.1499999999999999</v>
      </c>
      <c r="AQ418" s="219">
        <f t="shared" si="593"/>
        <v>1.1499999999999999</v>
      </c>
      <c r="AR418" s="219">
        <f t="shared" si="593"/>
        <v>1.1499999999999999</v>
      </c>
      <c r="AS418" s="219">
        <f t="shared" si="593"/>
        <v>1.1499999999999999</v>
      </c>
      <c r="AT418" s="219">
        <f t="shared" si="593"/>
        <v>1.1499999999999999</v>
      </c>
      <c r="AU418" s="219">
        <f t="shared" si="593"/>
        <v>1.1499999999999999</v>
      </c>
      <c r="AV418" s="219">
        <f t="shared" si="593"/>
        <v>1.1499999999999999</v>
      </c>
      <c r="AW418" s="219">
        <f t="shared" si="593"/>
        <v>1.1499999999999999</v>
      </c>
      <c r="AX418" s="219">
        <f t="shared" si="593"/>
        <v>1.1499999999999999</v>
      </c>
      <c r="AY418" s="220">
        <f t="shared" si="593"/>
        <v>1.1499999999999999</v>
      </c>
      <c r="AZ418" s="219">
        <f t="shared" si="593"/>
        <v>1.1499999999999999</v>
      </c>
      <c r="BA418" s="219">
        <f t="shared" si="593"/>
        <v>1.1499999999999999</v>
      </c>
      <c r="BB418" s="219">
        <f t="shared" si="593"/>
        <v>1.1499999999999999</v>
      </c>
      <c r="BC418" s="219">
        <f t="shared" si="593"/>
        <v>1.1499999999999999</v>
      </c>
      <c r="BD418" s="219">
        <f t="shared" si="593"/>
        <v>1.1499999999999999</v>
      </c>
      <c r="BE418" s="219">
        <f t="shared" si="593"/>
        <v>1.1499999999999999</v>
      </c>
      <c r="BF418" s="219">
        <f t="shared" si="593"/>
        <v>1.1499999999999999</v>
      </c>
      <c r="BG418" s="219">
        <f t="shared" si="593"/>
        <v>1.1499999999999999</v>
      </c>
      <c r="BH418" s="219">
        <f t="shared" si="593"/>
        <v>1.1499999999999999</v>
      </c>
      <c r="BI418" s="219">
        <f t="shared" si="593"/>
        <v>1.1499999999999999</v>
      </c>
      <c r="BJ418" s="219">
        <f t="shared" si="593"/>
        <v>1.1499999999999999</v>
      </c>
      <c r="BK418" s="219">
        <f t="shared" si="593"/>
        <v>1.1499999999999999</v>
      </c>
      <c r="BL418" s="219">
        <f t="shared" si="593"/>
        <v>1.1499999999999999</v>
      </c>
      <c r="BM418" s="219">
        <f t="shared" si="593"/>
        <v>1.1499999999999999</v>
      </c>
      <c r="BN418" s="219">
        <f t="shared" si="593"/>
        <v>1.1499999999999999</v>
      </c>
      <c r="BO418" s="219">
        <f t="shared" si="593"/>
        <v>1.1499999999999999</v>
      </c>
      <c r="BP418" s="219">
        <f t="shared" si="593"/>
        <v>1.1499999999999999</v>
      </c>
      <c r="BQ418" s="219">
        <f t="shared" si="593"/>
        <v>1.1499999999999999</v>
      </c>
      <c r="BR418" s="219">
        <f t="shared" si="593"/>
        <v>1.1499999999999999</v>
      </c>
      <c r="BS418" s="219">
        <f t="shared" si="593"/>
        <v>1.1499999999999999</v>
      </c>
      <c r="BT418" s="219">
        <f t="shared" si="593"/>
        <v>1.1499999999999999</v>
      </c>
      <c r="BU418" s="219">
        <f t="shared" si="593"/>
        <v>1.1499999999999999</v>
      </c>
      <c r="BV418" s="219">
        <f t="shared" si="593"/>
        <v>1.1499999999999999</v>
      </c>
      <c r="BW418" s="219">
        <f t="shared" si="593"/>
        <v>1.1499999999999999</v>
      </c>
      <c r="BX418" s="219">
        <f t="shared" ref="BX418:DU418" si="594">$F$418</f>
        <v>1.1499999999999999</v>
      </c>
      <c r="BY418" s="219">
        <f t="shared" si="594"/>
        <v>1.1499999999999999</v>
      </c>
      <c r="BZ418" s="219">
        <f t="shared" si="594"/>
        <v>1.1499999999999999</v>
      </c>
      <c r="CA418" s="219">
        <f t="shared" si="594"/>
        <v>1.1499999999999999</v>
      </c>
      <c r="CB418" s="219">
        <f t="shared" si="594"/>
        <v>1.1499999999999999</v>
      </c>
      <c r="CC418" s="219">
        <f t="shared" si="594"/>
        <v>1.1499999999999999</v>
      </c>
      <c r="CD418" s="219">
        <f t="shared" si="594"/>
        <v>1.1499999999999999</v>
      </c>
      <c r="CE418" s="219">
        <f t="shared" si="594"/>
        <v>1.1499999999999999</v>
      </c>
      <c r="CF418" s="219">
        <f t="shared" si="594"/>
        <v>1.1499999999999999</v>
      </c>
      <c r="CG418" s="219">
        <f t="shared" si="594"/>
        <v>1.1499999999999999</v>
      </c>
      <c r="CH418" s="219">
        <f t="shared" si="594"/>
        <v>1.1499999999999999</v>
      </c>
      <c r="CI418" s="219">
        <f t="shared" si="594"/>
        <v>1.1499999999999999</v>
      </c>
      <c r="CJ418" s="219">
        <f t="shared" si="594"/>
        <v>1.1499999999999999</v>
      </c>
      <c r="CK418" s="219">
        <f t="shared" si="594"/>
        <v>1.1499999999999999</v>
      </c>
      <c r="CL418" s="219">
        <f t="shared" si="594"/>
        <v>1.1499999999999999</v>
      </c>
      <c r="CM418" s="219">
        <f t="shared" si="594"/>
        <v>1.1499999999999999</v>
      </c>
      <c r="CN418" s="219">
        <f t="shared" si="594"/>
        <v>1.1499999999999999</v>
      </c>
      <c r="CO418" s="219">
        <f t="shared" si="594"/>
        <v>1.1499999999999999</v>
      </c>
      <c r="CP418" s="219">
        <f t="shared" si="594"/>
        <v>1.1499999999999999</v>
      </c>
      <c r="CQ418" s="219">
        <f t="shared" si="594"/>
        <v>1.1499999999999999</v>
      </c>
      <c r="CR418" s="219">
        <f t="shared" si="594"/>
        <v>1.1499999999999999</v>
      </c>
      <c r="CS418" s="219">
        <f t="shared" si="594"/>
        <v>1.1499999999999999</v>
      </c>
      <c r="CT418" s="219">
        <f t="shared" si="594"/>
        <v>1.1499999999999999</v>
      </c>
      <c r="CU418" s="219">
        <f t="shared" si="594"/>
        <v>1.1499999999999999</v>
      </c>
      <c r="CV418" s="219">
        <f t="shared" si="594"/>
        <v>1.1499999999999999</v>
      </c>
      <c r="CW418" s="219">
        <f t="shared" si="594"/>
        <v>1.1499999999999999</v>
      </c>
      <c r="CX418" s="219">
        <f t="shared" si="594"/>
        <v>1.1499999999999999</v>
      </c>
      <c r="CY418" s="219">
        <f t="shared" si="594"/>
        <v>1.1499999999999999</v>
      </c>
      <c r="CZ418" s="219">
        <f t="shared" si="594"/>
        <v>1.1499999999999999</v>
      </c>
      <c r="DA418" s="219">
        <f t="shared" si="594"/>
        <v>1.1499999999999999</v>
      </c>
      <c r="DB418" s="219">
        <f t="shared" si="594"/>
        <v>1.1499999999999999</v>
      </c>
      <c r="DC418" s="219">
        <f t="shared" si="594"/>
        <v>1.1499999999999999</v>
      </c>
      <c r="DD418" s="219">
        <f t="shared" si="594"/>
        <v>1.1499999999999999</v>
      </c>
      <c r="DE418" s="219">
        <f t="shared" si="594"/>
        <v>1.1499999999999999</v>
      </c>
      <c r="DF418" s="219">
        <f t="shared" si="594"/>
        <v>1.1499999999999999</v>
      </c>
      <c r="DG418" s="219">
        <f t="shared" si="594"/>
        <v>1.1499999999999999</v>
      </c>
      <c r="DH418" s="219">
        <f t="shared" si="594"/>
        <v>1.1499999999999999</v>
      </c>
      <c r="DI418" s="219">
        <f t="shared" si="594"/>
        <v>1.1499999999999999</v>
      </c>
      <c r="DJ418" s="219">
        <f t="shared" si="594"/>
        <v>1.1499999999999999</v>
      </c>
      <c r="DK418" s="219">
        <f t="shared" si="594"/>
        <v>1.1499999999999999</v>
      </c>
      <c r="DL418" s="219">
        <f t="shared" si="594"/>
        <v>1.1499999999999999</v>
      </c>
      <c r="DM418" s="219">
        <f t="shared" si="594"/>
        <v>1.1499999999999999</v>
      </c>
      <c r="DN418" s="219">
        <f t="shared" si="594"/>
        <v>1.1499999999999999</v>
      </c>
      <c r="DO418" s="219">
        <f t="shared" si="594"/>
        <v>1.1499999999999999</v>
      </c>
      <c r="DP418" s="219">
        <f t="shared" si="594"/>
        <v>1.1499999999999999</v>
      </c>
      <c r="DQ418" s="219">
        <f t="shared" si="594"/>
        <v>1.1499999999999999</v>
      </c>
      <c r="DR418" s="219">
        <f t="shared" si="594"/>
        <v>1.1499999999999999</v>
      </c>
      <c r="DS418" s="219">
        <f t="shared" si="594"/>
        <v>1.1499999999999999</v>
      </c>
      <c r="DT418" s="219">
        <f t="shared" si="594"/>
        <v>1.1499999999999999</v>
      </c>
      <c r="DU418" s="219">
        <f t="shared" si="594"/>
        <v>1.1499999999999999</v>
      </c>
    </row>
    <row r="419" spans="4:125" x14ac:dyDescent="0.3">
      <c r="D419" s="141" t="s">
        <v>498</v>
      </c>
      <c r="K419" s="19" t="b">
        <f ca="1">K416&lt;K418</f>
        <v>0</v>
      </c>
      <c r="L419" s="19" t="b">
        <f t="shared" ref="L419:BW419" ca="1" si="595">L416&lt;L418</f>
        <v>0</v>
      </c>
      <c r="M419" s="19" t="b">
        <f t="shared" ca="1" si="595"/>
        <v>0</v>
      </c>
      <c r="N419" s="19" t="b">
        <f t="shared" ca="1" si="595"/>
        <v>0</v>
      </c>
      <c r="O419" s="19" t="b">
        <f t="shared" ca="1" si="595"/>
        <v>0</v>
      </c>
      <c r="P419" s="19" t="b">
        <f t="shared" ca="1" si="595"/>
        <v>0</v>
      </c>
      <c r="Q419" s="19" t="b">
        <f t="shared" ca="1" si="595"/>
        <v>0</v>
      </c>
      <c r="R419" s="19" t="b">
        <f t="shared" ca="1" si="595"/>
        <v>0</v>
      </c>
      <c r="S419" s="19" t="b">
        <f t="shared" ca="1" si="595"/>
        <v>0</v>
      </c>
      <c r="T419" s="19" t="b">
        <f t="shared" ca="1" si="595"/>
        <v>0</v>
      </c>
      <c r="U419" s="19" t="b">
        <f t="shared" ca="1" si="595"/>
        <v>0</v>
      </c>
      <c r="V419" s="19" t="b">
        <f t="shared" ca="1" si="595"/>
        <v>0</v>
      </c>
      <c r="W419" s="19" t="b">
        <f t="shared" ca="1" si="595"/>
        <v>0</v>
      </c>
      <c r="X419" s="19" t="b">
        <f t="shared" ca="1" si="595"/>
        <v>0</v>
      </c>
      <c r="Y419" s="19" t="b">
        <f t="shared" ca="1" si="595"/>
        <v>0</v>
      </c>
      <c r="Z419" s="19" t="b">
        <f t="shared" ca="1" si="595"/>
        <v>0</v>
      </c>
      <c r="AA419" s="19" t="b">
        <f t="shared" ca="1" si="595"/>
        <v>0</v>
      </c>
      <c r="AB419" s="19" t="b">
        <f t="shared" ca="1" si="595"/>
        <v>0</v>
      </c>
      <c r="AC419" s="19" t="b">
        <f t="shared" ca="1" si="595"/>
        <v>0</v>
      </c>
      <c r="AD419" s="19" t="b">
        <f t="shared" ca="1" si="595"/>
        <v>0</v>
      </c>
      <c r="AE419" s="19" t="b">
        <f t="shared" ca="1" si="595"/>
        <v>0</v>
      </c>
      <c r="AF419" s="19" t="b">
        <f t="shared" ca="1" si="595"/>
        <v>0</v>
      </c>
      <c r="AG419" s="19" t="b">
        <f t="shared" ca="1" si="595"/>
        <v>0</v>
      </c>
      <c r="AH419" s="19" t="b">
        <f t="shared" ca="1" si="595"/>
        <v>0</v>
      </c>
      <c r="AI419" s="19" t="b">
        <f t="shared" ca="1" si="595"/>
        <v>0</v>
      </c>
      <c r="AJ419" s="19" t="b">
        <f t="shared" ca="1" si="595"/>
        <v>0</v>
      </c>
      <c r="AK419" s="19" t="b">
        <f t="shared" ca="1" si="595"/>
        <v>0</v>
      </c>
      <c r="AL419" s="19" t="b">
        <f t="shared" ca="1" si="595"/>
        <v>0</v>
      </c>
      <c r="AM419" s="19" t="b">
        <f t="shared" ca="1" si="595"/>
        <v>0</v>
      </c>
      <c r="AN419" s="19" t="b">
        <f t="shared" ca="1" si="595"/>
        <v>0</v>
      </c>
      <c r="AO419" s="19" t="b">
        <f t="shared" ca="1" si="595"/>
        <v>0</v>
      </c>
      <c r="AP419" s="19" t="b">
        <f t="shared" ca="1" si="595"/>
        <v>0</v>
      </c>
      <c r="AQ419" s="19" t="b">
        <f t="shared" ca="1" si="595"/>
        <v>0</v>
      </c>
      <c r="AR419" s="19" t="b">
        <f t="shared" ca="1" si="595"/>
        <v>0</v>
      </c>
      <c r="AS419" s="19" t="b">
        <f t="shared" ca="1" si="595"/>
        <v>0</v>
      </c>
      <c r="AT419" s="19" t="b">
        <f t="shared" ca="1" si="595"/>
        <v>0</v>
      </c>
      <c r="AU419" s="19" t="b">
        <f t="shared" ca="1" si="595"/>
        <v>0</v>
      </c>
      <c r="AV419" s="19" t="b">
        <f t="shared" ca="1" si="595"/>
        <v>0</v>
      </c>
      <c r="AW419" s="19" t="b">
        <f t="shared" ca="1" si="595"/>
        <v>0</v>
      </c>
      <c r="AX419" s="19" t="b">
        <f t="shared" ca="1" si="595"/>
        <v>0</v>
      </c>
      <c r="AY419" s="198" t="b">
        <f t="shared" ca="1" si="595"/>
        <v>0</v>
      </c>
      <c r="AZ419" s="19" t="b">
        <f t="shared" ca="1" si="595"/>
        <v>0</v>
      </c>
      <c r="BA419" s="19" t="b">
        <f t="shared" ca="1" si="595"/>
        <v>0</v>
      </c>
      <c r="BB419" s="19" t="b">
        <f t="shared" ca="1" si="595"/>
        <v>0</v>
      </c>
      <c r="BC419" s="19" t="b">
        <f t="shared" ca="1" si="595"/>
        <v>0</v>
      </c>
      <c r="BD419" s="19" t="b">
        <f t="shared" ca="1" si="595"/>
        <v>0</v>
      </c>
      <c r="BE419" s="19" t="b">
        <f t="shared" ca="1" si="595"/>
        <v>0</v>
      </c>
      <c r="BF419" s="19" t="b">
        <f t="shared" ca="1" si="595"/>
        <v>0</v>
      </c>
      <c r="BG419" s="19" t="b">
        <f t="shared" ca="1" si="595"/>
        <v>0</v>
      </c>
      <c r="BH419" s="19" t="b">
        <f t="shared" ca="1" si="595"/>
        <v>0</v>
      </c>
      <c r="BI419" s="19" t="b">
        <f t="shared" ca="1" si="595"/>
        <v>0</v>
      </c>
      <c r="BJ419" s="19" t="b">
        <f t="shared" ca="1" si="595"/>
        <v>0</v>
      </c>
      <c r="BK419" s="19" t="b">
        <f t="shared" ca="1" si="595"/>
        <v>0</v>
      </c>
      <c r="BL419" s="19" t="b">
        <f t="shared" ca="1" si="595"/>
        <v>0</v>
      </c>
      <c r="BM419" s="19" t="b">
        <f t="shared" ca="1" si="595"/>
        <v>0</v>
      </c>
      <c r="BN419" s="19" t="b">
        <f t="shared" ca="1" si="595"/>
        <v>0</v>
      </c>
      <c r="BO419" s="19" t="b">
        <f t="shared" ca="1" si="595"/>
        <v>0</v>
      </c>
      <c r="BP419" s="19" t="b">
        <f t="shared" ca="1" si="595"/>
        <v>0</v>
      </c>
      <c r="BQ419" s="19" t="b">
        <f t="shared" ca="1" si="595"/>
        <v>0</v>
      </c>
      <c r="BR419" s="19" t="b">
        <f t="shared" ca="1" si="595"/>
        <v>0</v>
      </c>
      <c r="BS419" s="19" t="b">
        <f t="shared" ca="1" si="595"/>
        <v>0</v>
      </c>
      <c r="BT419" s="19" t="b">
        <f t="shared" ca="1" si="595"/>
        <v>0</v>
      </c>
      <c r="BU419" s="19" t="b">
        <f t="shared" ca="1" si="595"/>
        <v>0</v>
      </c>
      <c r="BV419" s="19" t="b">
        <f t="shared" ca="1" si="595"/>
        <v>0</v>
      </c>
      <c r="BW419" s="19" t="b">
        <f t="shared" ca="1" si="595"/>
        <v>0</v>
      </c>
      <c r="BX419" s="19" t="b">
        <f t="shared" ref="BX419:DU419" ca="1" si="596">BX416&lt;BX418</f>
        <v>0</v>
      </c>
      <c r="BY419" s="19" t="b">
        <f t="shared" ca="1" si="596"/>
        <v>0</v>
      </c>
      <c r="BZ419" s="19" t="b">
        <f t="shared" ca="1" si="596"/>
        <v>0</v>
      </c>
      <c r="CA419" s="19" t="b">
        <f t="shared" ca="1" si="596"/>
        <v>0</v>
      </c>
      <c r="CB419" s="19" t="b">
        <f t="shared" ca="1" si="596"/>
        <v>0</v>
      </c>
      <c r="CC419" s="19" t="b">
        <f t="shared" ca="1" si="596"/>
        <v>0</v>
      </c>
      <c r="CD419" s="19" t="b">
        <f t="shared" ca="1" si="596"/>
        <v>0</v>
      </c>
      <c r="CE419" s="19" t="b">
        <f t="shared" ca="1" si="596"/>
        <v>0</v>
      </c>
      <c r="CF419" s="19" t="b">
        <f t="shared" ca="1" si="596"/>
        <v>0</v>
      </c>
      <c r="CG419" s="19" t="b">
        <f t="shared" ca="1" si="596"/>
        <v>0</v>
      </c>
      <c r="CH419" s="19" t="b">
        <f t="shared" ca="1" si="596"/>
        <v>0</v>
      </c>
      <c r="CI419" s="19" t="b">
        <f t="shared" ca="1" si="596"/>
        <v>0</v>
      </c>
      <c r="CJ419" s="19" t="b">
        <f t="shared" ca="1" si="596"/>
        <v>0</v>
      </c>
      <c r="CK419" s="19" t="b">
        <f t="shared" ca="1" si="596"/>
        <v>0</v>
      </c>
      <c r="CL419" s="19" t="b">
        <f t="shared" ca="1" si="596"/>
        <v>0</v>
      </c>
      <c r="CM419" s="19" t="b">
        <f t="shared" ca="1" si="596"/>
        <v>0</v>
      </c>
      <c r="CN419" s="19" t="b">
        <f t="shared" ca="1" si="596"/>
        <v>0</v>
      </c>
      <c r="CO419" s="19" t="b">
        <f t="shared" ca="1" si="596"/>
        <v>0</v>
      </c>
      <c r="CP419" s="19" t="b">
        <f t="shared" ca="1" si="596"/>
        <v>0</v>
      </c>
      <c r="CQ419" s="19" t="b">
        <f t="shared" ca="1" si="596"/>
        <v>0</v>
      </c>
      <c r="CR419" s="19" t="b">
        <f t="shared" ca="1" si="596"/>
        <v>0</v>
      </c>
      <c r="CS419" s="19" t="b">
        <f t="shared" ca="1" si="596"/>
        <v>0</v>
      </c>
      <c r="CT419" s="19" t="b">
        <f t="shared" ca="1" si="596"/>
        <v>0</v>
      </c>
      <c r="CU419" s="19" t="b">
        <f t="shared" ca="1" si="596"/>
        <v>0</v>
      </c>
      <c r="CV419" s="19" t="b">
        <f t="shared" ca="1" si="596"/>
        <v>0</v>
      </c>
      <c r="CW419" s="19" t="b">
        <f t="shared" ca="1" si="596"/>
        <v>0</v>
      </c>
      <c r="CX419" s="19" t="b">
        <f t="shared" ca="1" si="596"/>
        <v>0</v>
      </c>
      <c r="CY419" s="19" t="b">
        <f t="shared" ca="1" si="596"/>
        <v>0</v>
      </c>
      <c r="CZ419" s="19" t="b">
        <f t="shared" ca="1" si="596"/>
        <v>0</v>
      </c>
      <c r="DA419" s="19" t="b">
        <f t="shared" ca="1" si="596"/>
        <v>0</v>
      </c>
      <c r="DB419" s="19" t="b">
        <f t="shared" ca="1" si="596"/>
        <v>0</v>
      </c>
      <c r="DC419" s="19" t="b">
        <f t="shared" ca="1" si="596"/>
        <v>0</v>
      </c>
      <c r="DD419" s="19" t="b">
        <f t="shared" ca="1" si="596"/>
        <v>0</v>
      </c>
      <c r="DE419" s="19" t="b">
        <f t="shared" ca="1" si="596"/>
        <v>0</v>
      </c>
      <c r="DF419" s="19" t="b">
        <f t="shared" ca="1" si="596"/>
        <v>0</v>
      </c>
      <c r="DG419" s="19" t="b">
        <f t="shared" ca="1" si="596"/>
        <v>0</v>
      </c>
      <c r="DH419" s="19" t="b">
        <f t="shared" ca="1" si="596"/>
        <v>0</v>
      </c>
      <c r="DI419" s="19" t="b">
        <f t="shared" ca="1" si="596"/>
        <v>0</v>
      </c>
      <c r="DJ419" s="19" t="b">
        <f t="shared" ca="1" si="596"/>
        <v>0</v>
      </c>
      <c r="DK419" s="19" t="b">
        <f t="shared" ca="1" si="596"/>
        <v>0</v>
      </c>
      <c r="DL419" s="19" t="b">
        <f t="shared" ca="1" si="596"/>
        <v>0</v>
      </c>
      <c r="DM419" s="19" t="b">
        <f t="shared" ca="1" si="596"/>
        <v>0</v>
      </c>
      <c r="DN419" s="19" t="b">
        <f t="shared" ca="1" si="596"/>
        <v>0</v>
      </c>
      <c r="DO419" s="19" t="b">
        <f t="shared" ca="1" si="596"/>
        <v>0</v>
      </c>
      <c r="DP419" s="19" t="b">
        <f t="shared" ca="1" si="596"/>
        <v>0</v>
      </c>
      <c r="DQ419" s="19" t="b">
        <f t="shared" ca="1" si="596"/>
        <v>0</v>
      </c>
      <c r="DR419" s="19" t="b">
        <f t="shared" ca="1" si="596"/>
        <v>0</v>
      </c>
      <c r="DS419" s="19" t="b">
        <f t="shared" ca="1" si="596"/>
        <v>0</v>
      </c>
      <c r="DT419" s="19" t="b">
        <f t="shared" ca="1" si="596"/>
        <v>0</v>
      </c>
      <c r="DU419" s="19" t="b">
        <f t="shared" ca="1" si="596"/>
        <v>0</v>
      </c>
    </row>
    <row r="421" spans="4:125" x14ac:dyDescent="0.3">
      <c r="D421" s="141" t="s">
        <v>432</v>
      </c>
    </row>
    <row r="422" spans="4:125" x14ac:dyDescent="0.3">
      <c r="D422" s="141" t="s">
        <v>432</v>
      </c>
      <c r="E422" s="199">
        <f ca="1">IF(E424,E423/E424)</f>
        <v>1.3000000000000005</v>
      </c>
      <c r="J422" s="207">
        <f t="shared" ref="J422:AO422" si="597">J266</f>
        <v>1</v>
      </c>
      <c r="K422" s="55">
        <f t="shared" si="597"/>
        <v>1</v>
      </c>
      <c r="L422" s="55">
        <f t="shared" si="597"/>
        <v>1</v>
      </c>
      <c r="M422" s="55">
        <f t="shared" si="597"/>
        <v>1</v>
      </c>
      <c r="N422" s="55">
        <f t="shared" si="597"/>
        <v>1</v>
      </c>
      <c r="O422" s="55">
        <f t="shared" si="597"/>
        <v>1</v>
      </c>
      <c r="P422" s="55">
        <f t="shared" si="597"/>
        <v>1</v>
      </c>
      <c r="Q422" s="55">
        <f t="shared" si="597"/>
        <v>1</v>
      </c>
      <c r="R422" s="55">
        <f t="shared" si="597"/>
        <v>1</v>
      </c>
      <c r="S422" s="55">
        <f t="shared" si="597"/>
        <v>1</v>
      </c>
      <c r="T422" s="55">
        <f t="shared" si="597"/>
        <v>1</v>
      </c>
      <c r="U422" s="55">
        <f t="shared" si="597"/>
        <v>1</v>
      </c>
      <c r="V422" s="55">
        <f t="shared" si="597"/>
        <v>1</v>
      </c>
      <c r="W422" s="55">
        <f t="shared" si="597"/>
        <v>1</v>
      </c>
      <c r="X422" s="55">
        <f t="shared" si="597"/>
        <v>1</v>
      </c>
      <c r="Y422" s="55">
        <f t="shared" si="597"/>
        <v>1</v>
      </c>
      <c r="Z422" s="55">
        <f t="shared" si="597"/>
        <v>1</v>
      </c>
      <c r="AA422" s="55">
        <f t="shared" si="597"/>
        <v>1</v>
      </c>
      <c r="AB422" s="55">
        <f t="shared" si="597"/>
        <v>1</v>
      </c>
      <c r="AC422" s="55">
        <f t="shared" si="597"/>
        <v>1</v>
      </c>
      <c r="AD422" s="55">
        <f t="shared" si="597"/>
        <v>1</v>
      </c>
      <c r="AE422" s="55">
        <f t="shared" si="597"/>
        <v>1</v>
      </c>
      <c r="AF422" s="55">
        <f t="shared" si="597"/>
        <v>1</v>
      </c>
      <c r="AG422" s="55">
        <f t="shared" si="597"/>
        <v>1</v>
      </c>
      <c r="AH422" s="55">
        <f t="shared" si="597"/>
        <v>1</v>
      </c>
      <c r="AI422" s="55">
        <f t="shared" si="597"/>
        <v>1</v>
      </c>
      <c r="AJ422" s="55">
        <f t="shared" si="597"/>
        <v>1</v>
      </c>
      <c r="AK422" s="55">
        <f t="shared" si="597"/>
        <v>1</v>
      </c>
      <c r="AL422" s="55">
        <f t="shared" si="597"/>
        <v>1</v>
      </c>
      <c r="AM422" s="55">
        <f t="shared" si="597"/>
        <v>1</v>
      </c>
      <c r="AN422" s="55">
        <f t="shared" si="597"/>
        <v>1</v>
      </c>
      <c r="AO422" s="55">
        <f t="shared" si="597"/>
        <v>1</v>
      </c>
      <c r="AP422" s="55">
        <f t="shared" ref="AP422:BU422" si="598">AP266</f>
        <v>1</v>
      </c>
      <c r="AQ422" s="55">
        <f t="shared" si="598"/>
        <v>1</v>
      </c>
      <c r="AR422" s="55">
        <f t="shared" si="598"/>
        <v>1</v>
      </c>
      <c r="AS422" s="55">
        <f t="shared" si="598"/>
        <v>1</v>
      </c>
      <c r="AT422" s="55">
        <f t="shared" si="598"/>
        <v>1</v>
      </c>
      <c r="AU422" s="55">
        <f t="shared" si="598"/>
        <v>1</v>
      </c>
      <c r="AV422" s="55">
        <f t="shared" si="598"/>
        <v>1</v>
      </c>
      <c r="AW422" s="55">
        <f t="shared" si="598"/>
        <v>1</v>
      </c>
      <c r="AX422" s="55">
        <f t="shared" si="598"/>
        <v>1</v>
      </c>
      <c r="AY422" s="198">
        <f t="shared" si="598"/>
        <v>1.0249999999999999</v>
      </c>
      <c r="AZ422" s="55">
        <f t="shared" si="598"/>
        <v>1.0506249999999999</v>
      </c>
      <c r="BA422" s="55">
        <f t="shared" si="598"/>
        <v>1.0768906249999999</v>
      </c>
      <c r="BB422" s="55">
        <f t="shared" si="598"/>
        <v>1.1038128906249998</v>
      </c>
      <c r="BC422" s="55">
        <f t="shared" si="598"/>
        <v>1.1314082128906247</v>
      </c>
      <c r="BD422" s="55">
        <f t="shared" si="598"/>
        <v>1.1596934182128902</v>
      </c>
      <c r="BE422" s="55">
        <f t="shared" si="598"/>
        <v>1.1886857536682123</v>
      </c>
      <c r="BF422" s="55">
        <f t="shared" si="598"/>
        <v>1.2184028975099175</v>
      </c>
      <c r="BG422" s="55">
        <f t="shared" si="598"/>
        <v>1.2488629699476652</v>
      </c>
      <c r="BH422" s="55">
        <f t="shared" si="598"/>
        <v>1.2800845441963566</v>
      </c>
      <c r="BI422" s="55">
        <f t="shared" si="598"/>
        <v>1.3120866578012655</v>
      </c>
      <c r="BJ422" s="55">
        <f t="shared" si="598"/>
        <v>1.3448888242462971</v>
      </c>
      <c r="BK422" s="55">
        <f t="shared" si="598"/>
        <v>1.3785110448524545</v>
      </c>
      <c r="BL422" s="55">
        <f t="shared" si="598"/>
        <v>1.4129738209737657</v>
      </c>
      <c r="BM422" s="55">
        <f t="shared" si="598"/>
        <v>1.4482981664981096</v>
      </c>
      <c r="BN422" s="55">
        <f t="shared" si="598"/>
        <v>1.4845056206605622</v>
      </c>
      <c r="BO422" s="55">
        <f t="shared" si="598"/>
        <v>1.5216182611770761</v>
      </c>
      <c r="BP422" s="55">
        <f t="shared" si="598"/>
        <v>1.5596587177065029</v>
      </c>
      <c r="BQ422" s="55">
        <f t="shared" si="598"/>
        <v>1.5986501856491653</v>
      </c>
      <c r="BR422" s="55">
        <f t="shared" si="598"/>
        <v>1.6386164402903942</v>
      </c>
      <c r="BS422" s="55">
        <f t="shared" si="598"/>
        <v>1.6795818512976539</v>
      </c>
      <c r="BT422" s="55">
        <f t="shared" si="598"/>
        <v>1.721571397580095</v>
      </c>
      <c r="BU422" s="55">
        <f t="shared" si="598"/>
        <v>1.7646106825195973</v>
      </c>
      <c r="BV422" s="55">
        <f t="shared" ref="BV422:DA422" si="599">BV266</f>
        <v>1.8087259495825871</v>
      </c>
      <c r="BW422" s="55">
        <f t="shared" si="599"/>
        <v>1.8087259495825871</v>
      </c>
      <c r="BX422" s="55">
        <f t="shared" si="599"/>
        <v>1.8087259495825871</v>
      </c>
      <c r="BY422" s="55">
        <f t="shared" si="599"/>
        <v>1.8087259495825871</v>
      </c>
      <c r="BZ422" s="55">
        <f t="shared" si="599"/>
        <v>1.8087259495825871</v>
      </c>
      <c r="CA422" s="55">
        <f t="shared" si="599"/>
        <v>1.8087259495825871</v>
      </c>
      <c r="CB422" s="55">
        <f t="shared" si="599"/>
        <v>1.8087259495825871</v>
      </c>
      <c r="CC422" s="55">
        <f t="shared" si="599"/>
        <v>1.8087259495825871</v>
      </c>
      <c r="CD422" s="55">
        <f t="shared" si="599"/>
        <v>1.8087259495825871</v>
      </c>
      <c r="CE422" s="55">
        <f t="shared" si="599"/>
        <v>1.8087259495825871</v>
      </c>
      <c r="CF422" s="55">
        <f t="shared" si="599"/>
        <v>1.8087259495825871</v>
      </c>
      <c r="CG422" s="55">
        <f t="shared" si="599"/>
        <v>1.8087259495825871</v>
      </c>
      <c r="CH422" s="55">
        <f t="shared" si="599"/>
        <v>1.8087259495825871</v>
      </c>
      <c r="CI422" s="55">
        <f t="shared" si="599"/>
        <v>1.8087259495825871</v>
      </c>
      <c r="CJ422" s="55">
        <f t="shared" si="599"/>
        <v>1.8087259495825871</v>
      </c>
      <c r="CK422" s="55">
        <f t="shared" si="599"/>
        <v>1.8087259495825871</v>
      </c>
      <c r="CL422" s="55">
        <f t="shared" si="599"/>
        <v>1.8087259495825871</v>
      </c>
      <c r="CM422" s="55">
        <f t="shared" si="599"/>
        <v>1.8087259495825871</v>
      </c>
      <c r="CN422" s="55">
        <f t="shared" si="599"/>
        <v>1.8087259495825871</v>
      </c>
      <c r="CO422" s="55">
        <f t="shared" si="599"/>
        <v>1.8087259495825871</v>
      </c>
      <c r="CP422" s="55">
        <f t="shared" si="599"/>
        <v>1.8087259495825871</v>
      </c>
      <c r="CQ422" s="55">
        <f t="shared" si="599"/>
        <v>1.8087259495825871</v>
      </c>
      <c r="CR422" s="55">
        <f t="shared" si="599"/>
        <v>1.8087259495825871</v>
      </c>
      <c r="CS422" s="55">
        <f t="shared" si="599"/>
        <v>1.8087259495825871</v>
      </c>
      <c r="CT422" s="55">
        <f t="shared" si="599"/>
        <v>1.8087259495825871</v>
      </c>
      <c r="CU422" s="55">
        <f t="shared" si="599"/>
        <v>1.8087259495825871</v>
      </c>
      <c r="CV422" s="55">
        <f t="shared" si="599"/>
        <v>1.8087259495825871</v>
      </c>
      <c r="CW422" s="55">
        <f t="shared" si="599"/>
        <v>1.8087259495825871</v>
      </c>
      <c r="CX422" s="55">
        <f t="shared" si="599"/>
        <v>1.8087259495825871</v>
      </c>
      <c r="CY422" s="55">
        <f t="shared" si="599"/>
        <v>1.8087259495825871</v>
      </c>
      <c r="CZ422" s="55">
        <f t="shared" si="599"/>
        <v>1.8087259495825871</v>
      </c>
      <c r="DA422" s="55">
        <f t="shared" si="599"/>
        <v>1.8087259495825871</v>
      </c>
      <c r="DB422" s="55">
        <f t="shared" ref="DB422:DU422" si="600">DB266</f>
        <v>1.8087259495825871</v>
      </c>
      <c r="DC422" s="55">
        <f t="shared" si="600"/>
        <v>1.8087259495825871</v>
      </c>
      <c r="DD422" s="55">
        <f t="shared" si="600"/>
        <v>1.8087259495825871</v>
      </c>
      <c r="DE422" s="55">
        <f t="shared" si="600"/>
        <v>1.8087259495825871</v>
      </c>
      <c r="DF422" s="55">
        <f t="shared" si="600"/>
        <v>1.8087259495825871</v>
      </c>
      <c r="DG422" s="55">
        <f t="shared" si="600"/>
        <v>1.8087259495825871</v>
      </c>
      <c r="DH422" s="55">
        <f t="shared" si="600"/>
        <v>1.8087259495825871</v>
      </c>
      <c r="DI422" s="55">
        <f t="shared" si="600"/>
        <v>1.8087259495825871</v>
      </c>
      <c r="DJ422" s="55">
        <f t="shared" si="600"/>
        <v>1.8087259495825871</v>
      </c>
      <c r="DK422" s="55">
        <f t="shared" si="600"/>
        <v>1.8087259495825871</v>
      </c>
      <c r="DL422" s="55">
        <f t="shared" si="600"/>
        <v>1.8087259495825871</v>
      </c>
      <c r="DM422" s="55">
        <f t="shared" si="600"/>
        <v>1.8087259495825871</v>
      </c>
      <c r="DN422" s="55">
        <f t="shared" si="600"/>
        <v>1.8087259495825871</v>
      </c>
      <c r="DO422" s="55">
        <f t="shared" si="600"/>
        <v>1.8087259495825871</v>
      </c>
      <c r="DP422" s="55">
        <f t="shared" si="600"/>
        <v>1.8087259495825871</v>
      </c>
      <c r="DQ422" s="55">
        <f t="shared" si="600"/>
        <v>1.8087259495825871</v>
      </c>
      <c r="DR422" s="55">
        <f t="shared" si="600"/>
        <v>1.8087259495825871</v>
      </c>
      <c r="DS422" s="55">
        <f t="shared" si="600"/>
        <v>1.8087259495825871</v>
      </c>
      <c r="DT422" s="55">
        <f t="shared" si="600"/>
        <v>1.8087259495825871</v>
      </c>
      <c r="DU422" s="55">
        <f t="shared" si="600"/>
        <v>1.8087259495825871</v>
      </c>
    </row>
    <row r="423" spans="4:125" x14ac:dyDescent="0.3">
      <c r="D423" s="141" t="s">
        <v>432</v>
      </c>
      <c r="E423" s="200">
        <f ca="1">SUMPRODUCT(K414:DU414*K11:DU11/(K422:DU422))</f>
        <v>280441027.90749836</v>
      </c>
    </row>
    <row r="424" spans="4:125" x14ac:dyDescent="0.3">
      <c r="D424" s="141" t="s">
        <v>432</v>
      </c>
      <c r="E424" s="200">
        <f ca="1">H265-H135</f>
        <v>215723867.62115249</v>
      </c>
    </row>
    <row r="426" spans="4:125" x14ac:dyDescent="0.3">
      <c r="D426" s="141" t="s">
        <v>499</v>
      </c>
      <c r="E426" s="200">
        <f ca="1">IF(E428,E427/E428)</f>
        <v>2.2227250062471708</v>
      </c>
    </row>
    <row r="427" spans="4:125" x14ac:dyDescent="0.3">
      <c r="D427" s="141" t="s">
        <v>774</v>
      </c>
      <c r="E427" s="200">
        <f ca="1">SUMPRODUCT(K414:DU414/K422:DU422)</f>
        <v>479494835.00589007</v>
      </c>
    </row>
    <row r="428" spans="4:125" x14ac:dyDescent="0.3">
      <c r="D428" s="141" t="s">
        <v>786</v>
      </c>
      <c r="E428" s="200">
        <f ca="1">E424</f>
        <v>215723867.62115249</v>
      </c>
    </row>
    <row r="430" spans="4:125" x14ac:dyDescent="0.3">
      <c r="D430" s="141" t="s">
        <v>838</v>
      </c>
    </row>
    <row r="431" spans="4:125" x14ac:dyDescent="0.3">
      <c r="D431" s="141" t="s">
        <v>158</v>
      </c>
      <c r="H431" s="207">
        <v>1</v>
      </c>
      <c r="K431" s="181">
        <f t="shared" ref="K431:AP431" ca="1" si="601">-K209</f>
        <v>0</v>
      </c>
      <c r="L431" s="181">
        <f t="shared" ca="1" si="601"/>
        <v>0</v>
      </c>
      <c r="M431" s="181">
        <f t="shared" ca="1" si="601"/>
        <v>0</v>
      </c>
      <c r="N431" s="181">
        <f t="shared" ca="1" si="601"/>
        <v>0</v>
      </c>
      <c r="O431" s="181">
        <f t="shared" ca="1" si="601"/>
        <v>0</v>
      </c>
      <c r="P431" s="181">
        <f t="shared" ca="1" si="601"/>
        <v>0</v>
      </c>
      <c r="Q431" s="181">
        <f t="shared" ca="1" si="601"/>
        <v>0</v>
      </c>
      <c r="R431" s="181">
        <f t="shared" ca="1" si="601"/>
        <v>0</v>
      </c>
      <c r="S431" s="181">
        <f t="shared" ca="1" si="601"/>
        <v>0</v>
      </c>
      <c r="T431" s="181">
        <f t="shared" ca="1" si="601"/>
        <v>0</v>
      </c>
      <c r="U431" s="181">
        <f t="shared" ca="1" si="601"/>
        <v>0</v>
      </c>
      <c r="V431" s="181">
        <f t="shared" ca="1" si="601"/>
        <v>0</v>
      </c>
      <c r="W431" s="181">
        <f t="shared" ca="1" si="601"/>
        <v>0</v>
      </c>
      <c r="X431" s="181">
        <f t="shared" ca="1" si="601"/>
        <v>0</v>
      </c>
      <c r="Y431" s="181">
        <f t="shared" ca="1" si="601"/>
        <v>0</v>
      </c>
      <c r="Z431" s="181">
        <f t="shared" ca="1" si="601"/>
        <v>0</v>
      </c>
      <c r="AA431" s="181">
        <f t="shared" ca="1" si="601"/>
        <v>0</v>
      </c>
      <c r="AB431" s="181">
        <f t="shared" ca="1" si="601"/>
        <v>-237124.51535562053</v>
      </c>
      <c r="AC431" s="181">
        <f t="shared" ca="1" si="601"/>
        <v>-9926362.183083538</v>
      </c>
      <c r="AD431" s="181">
        <f t="shared" ca="1" si="601"/>
        <v>-9876613.7470194791</v>
      </c>
      <c r="AE431" s="181">
        <f t="shared" ca="1" si="601"/>
        <v>-9818941.2468001191</v>
      </c>
      <c r="AF431" s="181">
        <f t="shared" ca="1" si="601"/>
        <v>-9754058.0266850069</v>
      </c>
      <c r="AG431" s="181">
        <f t="shared" ca="1" si="601"/>
        <v>-9682567.7667024843</v>
      </c>
      <c r="AH431" s="181">
        <f t="shared" ca="1" si="601"/>
        <v>-9604984.6882048324</v>
      </c>
      <c r="AI431" s="181">
        <f t="shared" ca="1" si="601"/>
        <v>-9521750.4245191738</v>
      </c>
      <c r="AJ431" s="181">
        <f t="shared" ca="1" si="601"/>
        <v>-9433248.1243616398</v>
      </c>
      <c r="AK431" s="181">
        <f t="shared" ca="1" si="601"/>
        <v>-9339814.2339244355</v>
      </c>
      <c r="AL431" s="181">
        <f t="shared" ca="1" si="601"/>
        <v>-9241748.3154899366</v>
      </c>
      <c r="AM431" s="181">
        <f t="shared" ca="1" si="601"/>
        <v>-9139321.1953203939</v>
      </c>
      <c r="AN431" s="181">
        <f t="shared" ca="1" si="601"/>
        <v>-9032781.68433569</v>
      </c>
      <c r="AO431" s="181">
        <f t="shared" ca="1" si="601"/>
        <v>-8922362.0770007987</v>
      </c>
      <c r="AP431" s="181">
        <f t="shared" ca="1" si="601"/>
        <v>-8808282.6037097275</v>
      </c>
      <c r="AQ431" s="181">
        <f t="shared" ref="AQ431:BV431" ca="1" si="602">-AQ209</f>
        <v>-8690754.9875951894</v>
      </c>
      <c r="AR431" s="181">
        <f t="shared" ca="1" si="602"/>
        <v>-8569985.236610271</v>
      </c>
      <c r="AS431" s="181">
        <f t="shared" ca="1" si="602"/>
        <v>-8446175.7848719247</v>
      </c>
      <c r="AT431" s="181">
        <f t="shared" ca="1" si="602"/>
        <v>-8319527.0828873366</v>
      </c>
      <c r="AU431" s="181">
        <f t="shared" ca="1" si="602"/>
        <v>-8190238.7238767603</v>
      </c>
      <c r="AV431" s="181">
        <f t="shared" ca="1" si="602"/>
        <v>-8058510.182579807</v>
      </c>
      <c r="AW431" s="181">
        <f t="shared" ca="1" si="602"/>
        <v>-7924541.2334076082</v>
      </c>
      <c r="AX431" s="181">
        <f t="shared" ca="1" si="602"/>
        <v>-7788532.1063738037</v>
      </c>
      <c r="AY431" s="198">
        <f t="shared" ca="1" si="602"/>
        <v>0</v>
      </c>
      <c r="AZ431" s="181">
        <f t="shared" ca="1" si="602"/>
        <v>0</v>
      </c>
      <c r="BA431" s="181">
        <f t="shared" ca="1" si="602"/>
        <v>0</v>
      </c>
      <c r="BB431" s="181">
        <f t="shared" ca="1" si="602"/>
        <v>0</v>
      </c>
      <c r="BC431" s="181">
        <f t="shared" ca="1" si="602"/>
        <v>0</v>
      </c>
      <c r="BD431" s="181">
        <f t="shared" ca="1" si="602"/>
        <v>0</v>
      </c>
      <c r="BE431" s="181">
        <f t="shared" ca="1" si="602"/>
        <v>0</v>
      </c>
      <c r="BF431" s="181">
        <f t="shared" ca="1" si="602"/>
        <v>0</v>
      </c>
      <c r="BG431" s="181">
        <f t="shared" ca="1" si="602"/>
        <v>0</v>
      </c>
      <c r="BH431" s="181">
        <f t="shared" ca="1" si="602"/>
        <v>0</v>
      </c>
      <c r="BI431" s="181">
        <f t="shared" ca="1" si="602"/>
        <v>0</v>
      </c>
      <c r="BJ431" s="181">
        <f t="shared" ca="1" si="602"/>
        <v>0</v>
      </c>
      <c r="BK431" s="181">
        <f t="shared" ca="1" si="602"/>
        <v>0</v>
      </c>
      <c r="BL431" s="181">
        <f t="shared" ca="1" si="602"/>
        <v>0</v>
      </c>
      <c r="BM431" s="181">
        <f t="shared" ca="1" si="602"/>
        <v>0</v>
      </c>
      <c r="BN431" s="181">
        <f t="shared" ca="1" si="602"/>
        <v>0</v>
      </c>
      <c r="BO431" s="181">
        <f t="shared" ca="1" si="602"/>
        <v>0</v>
      </c>
      <c r="BP431" s="181">
        <f t="shared" ca="1" si="602"/>
        <v>0</v>
      </c>
      <c r="BQ431" s="181">
        <f t="shared" ca="1" si="602"/>
        <v>0</v>
      </c>
      <c r="BR431" s="181">
        <f t="shared" ca="1" si="602"/>
        <v>0</v>
      </c>
      <c r="BS431" s="181">
        <f t="shared" ca="1" si="602"/>
        <v>0</v>
      </c>
      <c r="BT431" s="181">
        <f t="shared" ca="1" si="602"/>
        <v>0</v>
      </c>
      <c r="BU431" s="181">
        <f t="shared" ca="1" si="602"/>
        <v>0</v>
      </c>
      <c r="BV431" s="181">
        <f t="shared" ca="1" si="602"/>
        <v>0</v>
      </c>
      <c r="BW431" s="181">
        <f t="shared" ref="BW431:DB431" ca="1" si="603">-BW209</f>
        <v>0</v>
      </c>
      <c r="BX431" s="181">
        <f t="shared" ca="1" si="603"/>
        <v>0</v>
      </c>
      <c r="BY431" s="181">
        <f t="shared" ca="1" si="603"/>
        <v>0</v>
      </c>
      <c r="BZ431" s="181">
        <f t="shared" ca="1" si="603"/>
        <v>0</v>
      </c>
      <c r="CA431" s="181">
        <f t="shared" ca="1" si="603"/>
        <v>0</v>
      </c>
      <c r="CB431" s="181">
        <f t="shared" ca="1" si="603"/>
        <v>0</v>
      </c>
      <c r="CC431" s="181">
        <f t="shared" ca="1" si="603"/>
        <v>0</v>
      </c>
      <c r="CD431" s="181">
        <f t="shared" ca="1" si="603"/>
        <v>0</v>
      </c>
      <c r="CE431" s="181">
        <f t="shared" ca="1" si="603"/>
        <v>0</v>
      </c>
      <c r="CF431" s="181">
        <f t="shared" ca="1" si="603"/>
        <v>0</v>
      </c>
      <c r="CG431" s="181">
        <f t="shared" ca="1" si="603"/>
        <v>0</v>
      </c>
      <c r="CH431" s="181">
        <f t="shared" ca="1" si="603"/>
        <v>0</v>
      </c>
      <c r="CI431" s="181">
        <f t="shared" ca="1" si="603"/>
        <v>0</v>
      </c>
      <c r="CJ431" s="181">
        <f t="shared" ca="1" si="603"/>
        <v>0</v>
      </c>
      <c r="CK431" s="181">
        <f t="shared" ca="1" si="603"/>
        <v>0</v>
      </c>
      <c r="CL431" s="181">
        <f t="shared" ca="1" si="603"/>
        <v>0</v>
      </c>
      <c r="CM431" s="181">
        <f t="shared" ca="1" si="603"/>
        <v>0</v>
      </c>
      <c r="CN431" s="181">
        <f t="shared" ca="1" si="603"/>
        <v>0</v>
      </c>
      <c r="CO431" s="181">
        <f t="shared" ca="1" si="603"/>
        <v>0</v>
      </c>
      <c r="CP431" s="181">
        <f t="shared" ca="1" si="603"/>
        <v>0</v>
      </c>
      <c r="CQ431" s="181">
        <f t="shared" ca="1" si="603"/>
        <v>0</v>
      </c>
      <c r="CR431" s="181">
        <f t="shared" ca="1" si="603"/>
        <v>0</v>
      </c>
      <c r="CS431" s="181">
        <f t="shared" ca="1" si="603"/>
        <v>0</v>
      </c>
      <c r="CT431" s="181">
        <f t="shared" ca="1" si="603"/>
        <v>0</v>
      </c>
      <c r="CU431" s="181">
        <f t="shared" ca="1" si="603"/>
        <v>0</v>
      </c>
      <c r="CV431" s="181">
        <f t="shared" ca="1" si="603"/>
        <v>0</v>
      </c>
      <c r="CW431" s="181">
        <f t="shared" ca="1" si="603"/>
        <v>0</v>
      </c>
      <c r="CX431" s="181">
        <f t="shared" ca="1" si="603"/>
        <v>0</v>
      </c>
      <c r="CY431" s="181">
        <f t="shared" ca="1" si="603"/>
        <v>0</v>
      </c>
      <c r="CZ431" s="181">
        <f t="shared" ca="1" si="603"/>
        <v>0</v>
      </c>
      <c r="DA431" s="181">
        <f t="shared" ca="1" si="603"/>
        <v>0</v>
      </c>
      <c r="DB431" s="181">
        <f t="shared" ca="1" si="603"/>
        <v>0</v>
      </c>
      <c r="DC431" s="181">
        <f t="shared" ref="DC431:DU431" ca="1" si="604">-DC209</f>
        <v>0</v>
      </c>
      <c r="DD431" s="181">
        <f t="shared" ca="1" si="604"/>
        <v>0</v>
      </c>
      <c r="DE431" s="181">
        <f t="shared" ca="1" si="604"/>
        <v>0</v>
      </c>
      <c r="DF431" s="181">
        <f t="shared" ca="1" si="604"/>
        <v>0</v>
      </c>
      <c r="DG431" s="181">
        <f t="shared" ca="1" si="604"/>
        <v>0</v>
      </c>
      <c r="DH431" s="181">
        <f t="shared" ca="1" si="604"/>
        <v>0</v>
      </c>
      <c r="DI431" s="181">
        <f t="shared" ca="1" si="604"/>
        <v>0</v>
      </c>
      <c r="DJ431" s="181">
        <f t="shared" ca="1" si="604"/>
        <v>0</v>
      </c>
      <c r="DK431" s="181">
        <f t="shared" ca="1" si="604"/>
        <v>0</v>
      </c>
      <c r="DL431" s="181">
        <f t="shared" ca="1" si="604"/>
        <v>0</v>
      </c>
      <c r="DM431" s="181">
        <f t="shared" ca="1" si="604"/>
        <v>0</v>
      </c>
      <c r="DN431" s="181">
        <f t="shared" ca="1" si="604"/>
        <v>0</v>
      </c>
      <c r="DO431" s="181">
        <f t="shared" ca="1" si="604"/>
        <v>0</v>
      </c>
      <c r="DP431" s="181">
        <f t="shared" ca="1" si="604"/>
        <v>0</v>
      </c>
      <c r="DQ431" s="181">
        <f t="shared" ca="1" si="604"/>
        <v>0</v>
      </c>
      <c r="DR431" s="181">
        <f t="shared" ca="1" si="604"/>
        <v>0</v>
      </c>
      <c r="DS431" s="181">
        <f t="shared" ca="1" si="604"/>
        <v>0</v>
      </c>
      <c r="DT431" s="181">
        <f t="shared" ca="1" si="604"/>
        <v>0</v>
      </c>
      <c r="DU431" s="181">
        <f t="shared" ca="1" si="604"/>
        <v>0</v>
      </c>
    </row>
    <row r="432" spans="4:125" x14ac:dyDescent="0.3">
      <c r="D432" s="141" t="s">
        <v>500</v>
      </c>
      <c r="H432" s="207">
        <v>1</v>
      </c>
      <c r="K432" s="181">
        <f t="shared" ref="K432:AP432" ca="1" si="605">K222</f>
        <v>0</v>
      </c>
      <c r="L432" s="181">
        <f t="shared" ca="1" si="605"/>
        <v>0</v>
      </c>
      <c r="M432" s="181">
        <f t="shared" ca="1" si="605"/>
        <v>0</v>
      </c>
      <c r="N432" s="181">
        <f t="shared" ca="1" si="605"/>
        <v>0</v>
      </c>
      <c r="O432" s="181">
        <f t="shared" ca="1" si="605"/>
        <v>0</v>
      </c>
      <c r="P432" s="181">
        <f t="shared" ca="1" si="605"/>
        <v>0</v>
      </c>
      <c r="Q432" s="181">
        <f t="shared" ca="1" si="605"/>
        <v>0</v>
      </c>
      <c r="R432" s="181">
        <f t="shared" ca="1" si="605"/>
        <v>0</v>
      </c>
      <c r="S432" s="181">
        <f t="shared" ca="1" si="605"/>
        <v>0</v>
      </c>
      <c r="T432" s="181">
        <f t="shared" ca="1" si="605"/>
        <v>0</v>
      </c>
      <c r="U432" s="181">
        <f t="shared" ca="1" si="605"/>
        <v>0</v>
      </c>
      <c r="V432" s="181">
        <f t="shared" ca="1" si="605"/>
        <v>0</v>
      </c>
      <c r="W432" s="181">
        <f t="shared" ca="1" si="605"/>
        <v>0</v>
      </c>
      <c r="X432" s="181">
        <f t="shared" ca="1" si="605"/>
        <v>0</v>
      </c>
      <c r="Y432" s="181">
        <f t="shared" ca="1" si="605"/>
        <v>0</v>
      </c>
      <c r="Z432" s="181">
        <f t="shared" ca="1" si="605"/>
        <v>0</v>
      </c>
      <c r="AA432" s="181">
        <f t="shared" ca="1" si="605"/>
        <v>0</v>
      </c>
      <c r="AB432" s="181">
        <f t="shared" ca="1" si="605"/>
        <v>0</v>
      </c>
      <c r="AC432" s="181">
        <f t="shared" ca="1" si="605"/>
        <v>0</v>
      </c>
      <c r="AD432" s="181">
        <f t="shared" ca="1" si="605"/>
        <v>0</v>
      </c>
      <c r="AE432" s="181">
        <f t="shared" ca="1" si="605"/>
        <v>0</v>
      </c>
      <c r="AF432" s="181">
        <f t="shared" ca="1" si="605"/>
        <v>0</v>
      </c>
      <c r="AG432" s="181">
        <f t="shared" ca="1" si="605"/>
        <v>0</v>
      </c>
      <c r="AH432" s="181">
        <f t="shared" ca="1" si="605"/>
        <v>0</v>
      </c>
      <c r="AI432" s="181">
        <f t="shared" ca="1" si="605"/>
        <v>0</v>
      </c>
      <c r="AJ432" s="181">
        <f t="shared" ca="1" si="605"/>
        <v>0</v>
      </c>
      <c r="AK432" s="181">
        <f t="shared" ca="1" si="605"/>
        <v>0</v>
      </c>
      <c r="AL432" s="181">
        <f t="shared" ca="1" si="605"/>
        <v>0</v>
      </c>
      <c r="AM432" s="181">
        <f t="shared" ca="1" si="605"/>
        <v>0</v>
      </c>
      <c r="AN432" s="181">
        <f t="shared" ca="1" si="605"/>
        <v>0</v>
      </c>
      <c r="AO432" s="181">
        <f t="shared" ca="1" si="605"/>
        <v>0</v>
      </c>
      <c r="AP432" s="181">
        <f t="shared" ca="1" si="605"/>
        <v>0</v>
      </c>
      <c r="AQ432" s="181">
        <f t="shared" ref="AQ432:BV432" ca="1" si="606">AQ222</f>
        <v>0</v>
      </c>
      <c r="AR432" s="181">
        <f t="shared" ca="1" si="606"/>
        <v>0</v>
      </c>
      <c r="AS432" s="181">
        <f t="shared" ca="1" si="606"/>
        <v>0</v>
      </c>
      <c r="AT432" s="181">
        <f t="shared" ca="1" si="606"/>
        <v>0</v>
      </c>
      <c r="AU432" s="181">
        <f t="shared" ca="1" si="606"/>
        <v>0</v>
      </c>
      <c r="AV432" s="181">
        <f t="shared" ca="1" si="606"/>
        <v>0</v>
      </c>
      <c r="AW432" s="181">
        <f t="shared" ca="1" si="606"/>
        <v>0</v>
      </c>
      <c r="AX432" s="181">
        <f t="shared" ca="1" si="606"/>
        <v>0</v>
      </c>
      <c r="AY432" s="198">
        <f t="shared" ca="1" si="606"/>
        <v>0</v>
      </c>
      <c r="AZ432" s="181">
        <f t="shared" ca="1" si="606"/>
        <v>0</v>
      </c>
      <c r="BA432" s="181">
        <f t="shared" ca="1" si="606"/>
        <v>0</v>
      </c>
      <c r="BB432" s="181">
        <f t="shared" ca="1" si="606"/>
        <v>0</v>
      </c>
      <c r="BC432" s="181">
        <f t="shared" ca="1" si="606"/>
        <v>0</v>
      </c>
      <c r="BD432" s="181">
        <f t="shared" ca="1" si="606"/>
        <v>0</v>
      </c>
      <c r="BE432" s="181">
        <f t="shared" ca="1" si="606"/>
        <v>0</v>
      </c>
      <c r="BF432" s="181">
        <f t="shared" ca="1" si="606"/>
        <v>0</v>
      </c>
      <c r="BG432" s="181">
        <f t="shared" ca="1" si="606"/>
        <v>0</v>
      </c>
      <c r="BH432" s="181">
        <f t="shared" ca="1" si="606"/>
        <v>0</v>
      </c>
      <c r="BI432" s="181">
        <f t="shared" ca="1" si="606"/>
        <v>0</v>
      </c>
      <c r="BJ432" s="181">
        <f t="shared" ca="1" si="606"/>
        <v>0</v>
      </c>
      <c r="BK432" s="181">
        <f t="shared" ca="1" si="606"/>
        <v>0</v>
      </c>
      <c r="BL432" s="181">
        <f t="shared" ca="1" si="606"/>
        <v>0</v>
      </c>
      <c r="BM432" s="181">
        <f t="shared" ca="1" si="606"/>
        <v>0</v>
      </c>
      <c r="BN432" s="181">
        <f t="shared" ca="1" si="606"/>
        <v>0</v>
      </c>
      <c r="BO432" s="181">
        <f t="shared" ca="1" si="606"/>
        <v>0</v>
      </c>
      <c r="BP432" s="181">
        <f t="shared" ca="1" si="606"/>
        <v>0</v>
      </c>
      <c r="BQ432" s="181">
        <f t="shared" ca="1" si="606"/>
        <v>0</v>
      </c>
      <c r="BR432" s="181">
        <f t="shared" ca="1" si="606"/>
        <v>0</v>
      </c>
      <c r="BS432" s="181">
        <f t="shared" ca="1" si="606"/>
        <v>0</v>
      </c>
      <c r="BT432" s="181">
        <f t="shared" ca="1" si="606"/>
        <v>0</v>
      </c>
      <c r="BU432" s="181">
        <f t="shared" ca="1" si="606"/>
        <v>0</v>
      </c>
      <c r="BV432" s="181">
        <f t="shared" ca="1" si="606"/>
        <v>0</v>
      </c>
      <c r="BW432" s="181">
        <f t="shared" ref="BW432:DB432" ca="1" si="607">BW222</f>
        <v>0</v>
      </c>
      <c r="BX432" s="181">
        <f t="shared" ca="1" si="607"/>
        <v>0</v>
      </c>
      <c r="BY432" s="181">
        <f t="shared" ca="1" si="607"/>
        <v>0</v>
      </c>
      <c r="BZ432" s="181">
        <f t="shared" ca="1" si="607"/>
        <v>0</v>
      </c>
      <c r="CA432" s="181">
        <f t="shared" ca="1" si="607"/>
        <v>0</v>
      </c>
      <c r="CB432" s="181">
        <f t="shared" ca="1" si="607"/>
        <v>0</v>
      </c>
      <c r="CC432" s="181">
        <f t="shared" ca="1" si="607"/>
        <v>0</v>
      </c>
      <c r="CD432" s="181">
        <f t="shared" ca="1" si="607"/>
        <v>0</v>
      </c>
      <c r="CE432" s="181">
        <f t="shared" ca="1" si="607"/>
        <v>0</v>
      </c>
      <c r="CF432" s="181">
        <f t="shared" ca="1" si="607"/>
        <v>0</v>
      </c>
      <c r="CG432" s="181">
        <f t="shared" ca="1" si="607"/>
        <v>0</v>
      </c>
      <c r="CH432" s="181">
        <f t="shared" ca="1" si="607"/>
        <v>0</v>
      </c>
      <c r="CI432" s="181">
        <f t="shared" ca="1" si="607"/>
        <v>0</v>
      </c>
      <c r="CJ432" s="181">
        <f t="shared" ca="1" si="607"/>
        <v>0</v>
      </c>
      <c r="CK432" s="181">
        <f t="shared" ca="1" si="607"/>
        <v>0</v>
      </c>
      <c r="CL432" s="181">
        <f t="shared" ca="1" si="607"/>
        <v>0</v>
      </c>
      <c r="CM432" s="181">
        <f t="shared" ca="1" si="607"/>
        <v>0</v>
      </c>
      <c r="CN432" s="181">
        <f t="shared" ca="1" si="607"/>
        <v>0</v>
      </c>
      <c r="CO432" s="181">
        <f t="shared" ca="1" si="607"/>
        <v>0</v>
      </c>
      <c r="CP432" s="181">
        <f t="shared" ca="1" si="607"/>
        <v>0</v>
      </c>
      <c r="CQ432" s="181">
        <f t="shared" ca="1" si="607"/>
        <v>0</v>
      </c>
      <c r="CR432" s="181">
        <f t="shared" ca="1" si="607"/>
        <v>0</v>
      </c>
      <c r="CS432" s="181">
        <f t="shared" ca="1" si="607"/>
        <v>0</v>
      </c>
      <c r="CT432" s="181">
        <f t="shared" ca="1" si="607"/>
        <v>0</v>
      </c>
      <c r="CU432" s="181">
        <f t="shared" ca="1" si="607"/>
        <v>0</v>
      </c>
      <c r="CV432" s="181">
        <f t="shared" ca="1" si="607"/>
        <v>0</v>
      </c>
      <c r="CW432" s="181">
        <f t="shared" ca="1" si="607"/>
        <v>0</v>
      </c>
      <c r="CX432" s="181">
        <f t="shared" ca="1" si="607"/>
        <v>0</v>
      </c>
      <c r="CY432" s="181">
        <f t="shared" ca="1" si="607"/>
        <v>0</v>
      </c>
      <c r="CZ432" s="181">
        <f t="shared" ca="1" si="607"/>
        <v>0</v>
      </c>
      <c r="DA432" s="181">
        <f t="shared" ca="1" si="607"/>
        <v>0</v>
      </c>
      <c r="DB432" s="181">
        <f t="shared" ca="1" si="607"/>
        <v>0</v>
      </c>
      <c r="DC432" s="181">
        <f t="shared" ref="DC432:DU432" ca="1" si="608">DC222</f>
        <v>0</v>
      </c>
      <c r="DD432" s="181">
        <f t="shared" ca="1" si="608"/>
        <v>0</v>
      </c>
      <c r="DE432" s="181">
        <f t="shared" ca="1" si="608"/>
        <v>0</v>
      </c>
      <c r="DF432" s="181">
        <f t="shared" ca="1" si="608"/>
        <v>0</v>
      </c>
      <c r="DG432" s="181">
        <f t="shared" ca="1" si="608"/>
        <v>0</v>
      </c>
      <c r="DH432" s="181">
        <f t="shared" ca="1" si="608"/>
        <v>0</v>
      </c>
      <c r="DI432" s="181">
        <f t="shared" ca="1" si="608"/>
        <v>0</v>
      </c>
      <c r="DJ432" s="181">
        <f t="shared" ca="1" si="608"/>
        <v>0</v>
      </c>
      <c r="DK432" s="181">
        <f t="shared" ca="1" si="608"/>
        <v>0</v>
      </c>
      <c r="DL432" s="181">
        <f t="shared" ca="1" si="608"/>
        <v>0</v>
      </c>
      <c r="DM432" s="181">
        <f t="shared" ca="1" si="608"/>
        <v>0</v>
      </c>
      <c r="DN432" s="181">
        <f t="shared" ca="1" si="608"/>
        <v>0</v>
      </c>
      <c r="DO432" s="181">
        <f t="shared" ca="1" si="608"/>
        <v>0</v>
      </c>
      <c r="DP432" s="181">
        <f t="shared" ca="1" si="608"/>
        <v>0</v>
      </c>
      <c r="DQ432" s="181">
        <f t="shared" ca="1" si="608"/>
        <v>0</v>
      </c>
      <c r="DR432" s="181">
        <f t="shared" ca="1" si="608"/>
        <v>0</v>
      </c>
      <c r="DS432" s="181">
        <f t="shared" ca="1" si="608"/>
        <v>0</v>
      </c>
      <c r="DT432" s="181">
        <f t="shared" ca="1" si="608"/>
        <v>0</v>
      </c>
      <c r="DU432" s="181">
        <f t="shared" ca="1" si="608"/>
        <v>0</v>
      </c>
    </row>
    <row r="433" spans="1:125" x14ac:dyDescent="0.3">
      <c r="D433" s="141" t="s">
        <v>501</v>
      </c>
      <c r="H433" s="207">
        <v>1</v>
      </c>
      <c r="K433" s="181">
        <f t="shared" ref="K433:AP433" si="609">K216</f>
        <v>0</v>
      </c>
      <c r="L433" s="181">
        <f t="shared" ca="1" si="609"/>
        <v>0</v>
      </c>
      <c r="M433" s="181">
        <f t="shared" ca="1" si="609"/>
        <v>0</v>
      </c>
      <c r="N433" s="181">
        <f t="shared" ca="1" si="609"/>
        <v>0</v>
      </c>
      <c r="O433" s="181">
        <f t="shared" ca="1" si="609"/>
        <v>0</v>
      </c>
      <c r="P433" s="181">
        <f t="shared" ca="1" si="609"/>
        <v>0</v>
      </c>
      <c r="Q433" s="181">
        <f t="shared" ca="1" si="609"/>
        <v>0</v>
      </c>
      <c r="R433" s="181">
        <f t="shared" ca="1" si="609"/>
        <v>0</v>
      </c>
      <c r="S433" s="181">
        <f t="shared" ca="1" si="609"/>
        <v>0</v>
      </c>
      <c r="T433" s="181">
        <f t="shared" ca="1" si="609"/>
        <v>0</v>
      </c>
      <c r="U433" s="181">
        <f t="shared" ca="1" si="609"/>
        <v>0</v>
      </c>
      <c r="V433" s="181">
        <f t="shared" ca="1" si="609"/>
        <v>0</v>
      </c>
      <c r="W433" s="181">
        <f t="shared" ca="1" si="609"/>
        <v>0</v>
      </c>
      <c r="X433" s="181">
        <f t="shared" ca="1" si="609"/>
        <v>0</v>
      </c>
      <c r="Y433" s="181">
        <f t="shared" ca="1" si="609"/>
        <v>0</v>
      </c>
      <c r="Z433" s="181">
        <f t="shared" ca="1" si="609"/>
        <v>0</v>
      </c>
      <c r="AA433" s="181">
        <f t="shared" ca="1" si="609"/>
        <v>0</v>
      </c>
      <c r="AB433" s="181">
        <f t="shared" ca="1" si="609"/>
        <v>0</v>
      </c>
      <c r="AC433" s="181">
        <f t="shared" ca="1" si="609"/>
        <v>0</v>
      </c>
      <c r="AD433" s="181">
        <f t="shared" ca="1" si="609"/>
        <v>0</v>
      </c>
      <c r="AE433" s="181">
        <f t="shared" ca="1" si="609"/>
        <v>0</v>
      </c>
      <c r="AF433" s="181">
        <f t="shared" ca="1" si="609"/>
        <v>0</v>
      </c>
      <c r="AG433" s="181">
        <f t="shared" ca="1" si="609"/>
        <v>0</v>
      </c>
      <c r="AH433" s="181">
        <f t="shared" ca="1" si="609"/>
        <v>0</v>
      </c>
      <c r="AI433" s="181">
        <f t="shared" ca="1" si="609"/>
        <v>0</v>
      </c>
      <c r="AJ433" s="181">
        <f t="shared" ca="1" si="609"/>
        <v>0</v>
      </c>
      <c r="AK433" s="181">
        <f t="shared" ca="1" si="609"/>
        <v>0</v>
      </c>
      <c r="AL433" s="181">
        <f t="shared" ca="1" si="609"/>
        <v>0</v>
      </c>
      <c r="AM433" s="181">
        <f t="shared" ca="1" si="609"/>
        <v>0</v>
      </c>
      <c r="AN433" s="181">
        <f t="shared" ca="1" si="609"/>
        <v>0</v>
      </c>
      <c r="AO433" s="181">
        <f t="shared" ca="1" si="609"/>
        <v>0</v>
      </c>
      <c r="AP433" s="181">
        <f t="shared" ca="1" si="609"/>
        <v>0</v>
      </c>
      <c r="AQ433" s="181">
        <f t="shared" ref="AQ433:BV433" ca="1" si="610">AQ216</f>
        <v>0</v>
      </c>
      <c r="AR433" s="181">
        <f t="shared" ca="1" si="610"/>
        <v>0</v>
      </c>
      <c r="AS433" s="181">
        <f t="shared" ca="1" si="610"/>
        <v>0</v>
      </c>
      <c r="AT433" s="181">
        <f t="shared" ca="1" si="610"/>
        <v>0</v>
      </c>
      <c r="AU433" s="181">
        <f t="shared" ca="1" si="610"/>
        <v>0</v>
      </c>
      <c r="AV433" s="181">
        <f t="shared" ca="1" si="610"/>
        <v>0</v>
      </c>
      <c r="AW433" s="181">
        <f t="shared" ca="1" si="610"/>
        <v>0</v>
      </c>
      <c r="AX433" s="181">
        <f t="shared" ca="1" si="610"/>
        <v>0</v>
      </c>
      <c r="AY433" s="198">
        <f t="shared" ca="1" si="610"/>
        <v>0</v>
      </c>
      <c r="AZ433" s="181">
        <f t="shared" ca="1" si="610"/>
        <v>0</v>
      </c>
      <c r="BA433" s="181">
        <f t="shared" ca="1" si="610"/>
        <v>0</v>
      </c>
      <c r="BB433" s="181">
        <f t="shared" ca="1" si="610"/>
        <v>0</v>
      </c>
      <c r="BC433" s="181">
        <f t="shared" ca="1" si="610"/>
        <v>0</v>
      </c>
      <c r="BD433" s="181">
        <f t="shared" ca="1" si="610"/>
        <v>0</v>
      </c>
      <c r="BE433" s="181">
        <f t="shared" ca="1" si="610"/>
        <v>0</v>
      </c>
      <c r="BF433" s="181">
        <f t="shared" ca="1" si="610"/>
        <v>0</v>
      </c>
      <c r="BG433" s="181">
        <f t="shared" ca="1" si="610"/>
        <v>0</v>
      </c>
      <c r="BH433" s="181">
        <f t="shared" ca="1" si="610"/>
        <v>0</v>
      </c>
      <c r="BI433" s="181">
        <f t="shared" ca="1" si="610"/>
        <v>0</v>
      </c>
      <c r="BJ433" s="181">
        <f t="shared" ca="1" si="610"/>
        <v>0</v>
      </c>
      <c r="BK433" s="181">
        <f t="shared" ca="1" si="610"/>
        <v>0</v>
      </c>
      <c r="BL433" s="181">
        <f t="shared" ca="1" si="610"/>
        <v>0</v>
      </c>
      <c r="BM433" s="181">
        <f t="shared" ca="1" si="610"/>
        <v>0</v>
      </c>
      <c r="BN433" s="181">
        <f t="shared" ca="1" si="610"/>
        <v>0</v>
      </c>
      <c r="BO433" s="181">
        <f t="shared" ca="1" si="610"/>
        <v>0</v>
      </c>
      <c r="BP433" s="181">
        <f t="shared" ca="1" si="610"/>
        <v>0</v>
      </c>
      <c r="BQ433" s="181">
        <f t="shared" ca="1" si="610"/>
        <v>0</v>
      </c>
      <c r="BR433" s="181">
        <f t="shared" ca="1" si="610"/>
        <v>0</v>
      </c>
      <c r="BS433" s="181">
        <f t="shared" ca="1" si="610"/>
        <v>0</v>
      </c>
      <c r="BT433" s="181">
        <f t="shared" ca="1" si="610"/>
        <v>0</v>
      </c>
      <c r="BU433" s="181">
        <f t="shared" ca="1" si="610"/>
        <v>0</v>
      </c>
      <c r="BV433" s="181">
        <f t="shared" ca="1" si="610"/>
        <v>0</v>
      </c>
      <c r="BW433" s="181">
        <f t="shared" ref="BW433:DB433" ca="1" si="611">BW216</f>
        <v>0</v>
      </c>
      <c r="BX433" s="181">
        <f t="shared" ca="1" si="611"/>
        <v>0</v>
      </c>
      <c r="BY433" s="181">
        <f t="shared" ca="1" si="611"/>
        <v>0</v>
      </c>
      <c r="BZ433" s="181">
        <f t="shared" ca="1" si="611"/>
        <v>0</v>
      </c>
      <c r="CA433" s="181">
        <f t="shared" ca="1" si="611"/>
        <v>0</v>
      </c>
      <c r="CB433" s="181">
        <f t="shared" ca="1" si="611"/>
        <v>0</v>
      </c>
      <c r="CC433" s="181">
        <f t="shared" ca="1" si="611"/>
        <v>0</v>
      </c>
      <c r="CD433" s="181">
        <f t="shared" ca="1" si="611"/>
        <v>0</v>
      </c>
      <c r="CE433" s="181">
        <f t="shared" ca="1" si="611"/>
        <v>0</v>
      </c>
      <c r="CF433" s="181">
        <f t="shared" ca="1" si="611"/>
        <v>0</v>
      </c>
      <c r="CG433" s="181">
        <f t="shared" ca="1" si="611"/>
        <v>0</v>
      </c>
      <c r="CH433" s="181">
        <f t="shared" ca="1" si="611"/>
        <v>0</v>
      </c>
      <c r="CI433" s="181">
        <f t="shared" ca="1" si="611"/>
        <v>0</v>
      </c>
      <c r="CJ433" s="181">
        <f t="shared" ca="1" si="611"/>
        <v>0</v>
      </c>
      <c r="CK433" s="181">
        <f t="shared" ca="1" si="611"/>
        <v>0</v>
      </c>
      <c r="CL433" s="181">
        <f t="shared" ca="1" si="611"/>
        <v>0</v>
      </c>
      <c r="CM433" s="181">
        <f t="shared" ca="1" si="611"/>
        <v>0</v>
      </c>
      <c r="CN433" s="181">
        <f t="shared" ca="1" si="611"/>
        <v>0</v>
      </c>
      <c r="CO433" s="181">
        <f t="shared" ca="1" si="611"/>
        <v>0</v>
      </c>
      <c r="CP433" s="181">
        <f t="shared" ca="1" si="611"/>
        <v>0</v>
      </c>
      <c r="CQ433" s="181">
        <f t="shared" ca="1" si="611"/>
        <v>0</v>
      </c>
      <c r="CR433" s="181">
        <f t="shared" ca="1" si="611"/>
        <v>0</v>
      </c>
      <c r="CS433" s="181">
        <f t="shared" ca="1" si="611"/>
        <v>0</v>
      </c>
      <c r="CT433" s="181">
        <f t="shared" ca="1" si="611"/>
        <v>0</v>
      </c>
      <c r="CU433" s="181">
        <f t="shared" ca="1" si="611"/>
        <v>0</v>
      </c>
      <c r="CV433" s="181">
        <f t="shared" ca="1" si="611"/>
        <v>0</v>
      </c>
      <c r="CW433" s="181">
        <f t="shared" ca="1" si="611"/>
        <v>0</v>
      </c>
      <c r="CX433" s="181">
        <f t="shared" ca="1" si="611"/>
        <v>0</v>
      </c>
      <c r="CY433" s="181">
        <f t="shared" ca="1" si="611"/>
        <v>0</v>
      </c>
      <c r="CZ433" s="181">
        <f t="shared" ca="1" si="611"/>
        <v>0</v>
      </c>
      <c r="DA433" s="181">
        <f t="shared" ca="1" si="611"/>
        <v>0</v>
      </c>
      <c r="DB433" s="181">
        <f t="shared" ca="1" si="611"/>
        <v>0</v>
      </c>
      <c r="DC433" s="181">
        <f t="shared" ref="DC433:DU433" ca="1" si="612">DC216</f>
        <v>0</v>
      </c>
      <c r="DD433" s="181">
        <f t="shared" ca="1" si="612"/>
        <v>0</v>
      </c>
      <c r="DE433" s="181">
        <f t="shared" ca="1" si="612"/>
        <v>0</v>
      </c>
      <c r="DF433" s="181">
        <f t="shared" ca="1" si="612"/>
        <v>0</v>
      </c>
      <c r="DG433" s="181">
        <f t="shared" ca="1" si="612"/>
        <v>0</v>
      </c>
      <c r="DH433" s="181">
        <f t="shared" ca="1" si="612"/>
        <v>0</v>
      </c>
      <c r="DI433" s="181">
        <f t="shared" ca="1" si="612"/>
        <v>0</v>
      </c>
      <c r="DJ433" s="181">
        <f t="shared" ca="1" si="612"/>
        <v>0</v>
      </c>
      <c r="DK433" s="181">
        <f t="shared" ca="1" si="612"/>
        <v>0</v>
      </c>
      <c r="DL433" s="181">
        <f t="shared" ca="1" si="612"/>
        <v>0</v>
      </c>
      <c r="DM433" s="181">
        <f t="shared" ca="1" si="612"/>
        <v>0</v>
      </c>
      <c r="DN433" s="181">
        <f t="shared" ca="1" si="612"/>
        <v>0</v>
      </c>
      <c r="DO433" s="181">
        <f t="shared" ca="1" si="612"/>
        <v>0</v>
      </c>
      <c r="DP433" s="181">
        <f t="shared" ca="1" si="612"/>
        <v>0</v>
      </c>
      <c r="DQ433" s="181">
        <f t="shared" ca="1" si="612"/>
        <v>0</v>
      </c>
      <c r="DR433" s="181">
        <f t="shared" ca="1" si="612"/>
        <v>0</v>
      </c>
      <c r="DS433" s="181">
        <f t="shared" ca="1" si="612"/>
        <v>0</v>
      </c>
      <c r="DT433" s="181">
        <f t="shared" ca="1" si="612"/>
        <v>0</v>
      </c>
      <c r="DU433" s="181">
        <f t="shared" ca="1" si="612"/>
        <v>0</v>
      </c>
    </row>
    <row r="434" spans="1:125" x14ac:dyDescent="0.3">
      <c r="D434" s="141" t="s">
        <v>502</v>
      </c>
      <c r="H434" s="207">
        <v>1</v>
      </c>
      <c r="K434" s="181">
        <f t="shared" ref="K434:AP434" ca="1" si="613">K382</f>
        <v>0</v>
      </c>
      <c r="L434" s="181">
        <f t="shared" ca="1" si="613"/>
        <v>0</v>
      </c>
      <c r="M434" s="181">
        <f t="shared" ca="1" si="613"/>
        <v>0</v>
      </c>
      <c r="N434" s="181">
        <f t="shared" ca="1" si="613"/>
        <v>0</v>
      </c>
      <c r="O434" s="181">
        <f t="shared" ca="1" si="613"/>
        <v>0</v>
      </c>
      <c r="P434" s="181">
        <f t="shared" ca="1" si="613"/>
        <v>0</v>
      </c>
      <c r="Q434" s="181">
        <f t="shared" ca="1" si="613"/>
        <v>0</v>
      </c>
      <c r="R434" s="181">
        <f t="shared" ca="1" si="613"/>
        <v>0</v>
      </c>
      <c r="S434" s="181">
        <f t="shared" ca="1" si="613"/>
        <v>0</v>
      </c>
      <c r="T434" s="181">
        <f t="shared" ca="1" si="613"/>
        <v>0</v>
      </c>
      <c r="U434" s="181">
        <f t="shared" ca="1" si="613"/>
        <v>0</v>
      </c>
      <c r="V434" s="181">
        <f t="shared" ca="1" si="613"/>
        <v>0</v>
      </c>
      <c r="W434" s="181">
        <f t="shared" ca="1" si="613"/>
        <v>0</v>
      </c>
      <c r="X434" s="181">
        <f t="shared" ca="1" si="613"/>
        <v>0</v>
      </c>
      <c r="Y434" s="181">
        <f t="shared" ca="1" si="613"/>
        <v>0</v>
      </c>
      <c r="Z434" s="181">
        <f t="shared" ca="1" si="613"/>
        <v>0</v>
      </c>
      <c r="AA434" s="181">
        <f t="shared" ca="1" si="613"/>
        <v>0</v>
      </c>
      <c r="AB434" s="181">
        <f t="shared" ca="1" si="613"/>
        <v>0</v>
      </c>
      <c r="AC434" s="181">
        <f t="shared" ca="1" si="613"/>
        <v>0</v>
      </c>
      <c r="AD434" s="181">
        <f t="shared" ca="1" si="613"/>
        <v>0</v>
      </c>
      <c r="AE434" s="181">
        <f t="shared" ca="1" si="613"/>
        <v>0</v>
      </c>
      <c r="AF434" s="181">
        <f t="shared" ca="1" si="613"/>
        <v>0</v>
      </c>
      <c r="AG434" s="181">
        <f t="shared" ca="1" si="613"/>
        <v>0</v>
      </c>
      <c r="AH434" s="181">
        <f t="shared" ca="1" si="613"/>
        <v>0</v>
      </c>
      <c r="AI434" s="181">
        <f t="shared" ca="1" si="613"/>
        <v>0</v>
      </c>
      <c r="AJ434" s="181">
        <f t="shared" ca="1" si="613"/>
        <v>0</v>
      </c>
      <c r="AK434" s="181">
        <f t="shared" ca="1" si="613"/>
        <v>0</v>
      </c>
      <c r="AL434" s="181">
        <f t="shared" ca="1" si="613"/>
        <v>0</v>
      </c>
      <c r="AM434" s="181">
        <f t="shared" ca="1" si="613"/>
        <v>0</v>
      </c>
      <c r="AN434" s="181">
        <f t="shared" ca="1" si="613"/>
        <v>0</v>
      </c>
      <c r="AO434" s="181">
        <f t="shared" ca="1" si="613"/>
        <v>0</v>
      </c>
      <c r="AP434" s="181">
        <f t="shared" ca="1" si="613"/>
        <v>0</v>
      </c>
      <c r="AQ434" s="181">
        <f t="shared" ref="AQ434:BV434" ca="1" si="614">AQ382</f>
        <v>0</v>
      </c>
      <c r="AR434" s="181">
        <f t="shared" ca="1" si="614"/>
        <v>0</v>
      </c>
      <c r="AS434" s="181">
        <f t="shared" ca="1" si="614"/>
        <v>0</v>
      </c>
      <c r="AT434" s="181">
        <f t="shared" ca="1" si="614"/>
        <v>0</v>
      </c>
      <c r="AU434" s="181">
        <f t="shared" ca="1" si="614"/>
        <v>0</v>
      </c>
      <c r="AV434" s="181">
        <f t="shared" ca="1" si="614"/>
        <v>0</v>
      </c>
      <c r="AW434" s="181">
        <f t="shared" ca="1" si="614"/>
        <v>0</v>
      </c>
      <c r="AX434" s="181">
        <f t="shared" ca="1" si="614"/>
        <v>0</v>
      </c>
      <c r="AY434" s="198">
        <f t="shared" ca="1" si="614"/>
        <v>7262137.5469473517</v>
      </c>
      <c r="AZ434" s="181">
        <f t="shared" ca="1" si="614"/>
        <v>7551268.4633673588</v>
      </c>
      <c r="BA434" s="181">
        <f t="shared" ca="1" si="614"/>
        <v>7433902.6538903648</v>
      </c>
      <c r="BB434" s="181">
        <f t="shared" ca="1" si="614"/>
        <v>7864669.7825331949</v>
      </c>
      <c r="BC434" s="181">
        <f t="shared" ca="1" si="614"/>
        <v>7802654.2731712703</v>
      </c>
      <c r="BD434" s="181">
        <f t="shared" ca="1" si="614"/>
        <v>8072590.3292334378</v>
      </c>
      <c r="BE434" s="181">
        <f t="shared" ca="1" si="614"/>
        <v>7992861.4986072527</v>
      </c>
      <c r="BF434" s="181">
        <f t="shared" ca="1" si="614"/>
        <v>8398686.2969872989</v>
      </c>
      <c r="BG434" s="181">
        <f t="shared" ca="1" si="614"/>
        <v>8299633.6845467389</v>
      </c>
      <c r="BH434" s="181">
        <f t="shared" ca="1" si="614"/>
        <v>8744763.196134083</v>
      </c>
      <c r="BI434" s="181">
        <f t="shared" ca="1" si="614"/>
        <v>8623488.9308808632</v>
      </c>
      <c r="BJ434" s="181">
        <f t="shared" ca="1" si="614"/>
        <v>9032693.9539088923</v>
      </c>
      <c r="BK434" s="181">
        <f t="shared" ca="1" si="614"/>
        <v>8965492.4170737546</v>
      </c>
      <c r="BL434" s="181">
        <f t="shared" ca="1" si="614"/>
        <v>9244154.0739568248</v>
      </c>
      <c r="BM434" s="181">
        <f t="shared" ca="1" si="614"/>
        <v>9233129.8177915178</v>
      </c>
      <c r="BN434" s="181">
        <f t="shared" ca="1" si="614"/>
        <v>9692734.2819941398</v>
      </c>
      <c r="BO434" s="181">
        <f t="shared" ca="1" si="614"/>
        <v>9589815.8175864797</v>
      </c>
      <c r="BP434" s="181">
        <f t="shared" ca="1" si="614"/>
        <v>10010779.052658845</v>
      </c>
      <c r="BQ434" s="181">
        <f t="shared" ca="1" si="614"/>
        <v>9795666.2084213644</v>
      </c>
      <c r="BR434" s="181">
        <f t="shared" ca="1" si="614"/>
        <v>10140984.599603949</v>
      </c>
      <c r="BS434" s="181">
        <f t="shared" ca="1" si="614"/>
        <v>10146512.607212262</v>
      </c>
      <c r="BT434" s="181">
        <f t="shared" ca="1" si="614"/>
        <v>10478803.128820416</v>
      </c>
      <c r="BU434" s="181">
        <f t="shared" ca="1" si="614"/>
        <v>10461057.855691325</v>
      </c>
      <c r="BV434" s="181">
        <f t="shared" ca="1" si="614"/>
        <v>10885387.150133289</v>
      </c>
      <c r="BW434" s="181">
        <f t="shared" ref="BW434:DB434" ca="1" si="615">BW382</f>
        <v>-4.4703483581542975E-9</v>
      </c>
      <c r="BX434" s="181">
        <f t="shared" ca="1" si="615"/>
        <v>-4.5821070671081551E-9</v>
      </c>
      <c r="BY434" s="181">
        <f t="shared" ca="1" si="615"/>
        <v>-4.6966597437858583E-9</v>
      </c>
      <c r="BZ434" s="181">
        <f t="shared" ca="1" si="615"/>
        <v>-4.8140762373805049E-9</v>
      </c>
      <c r="CA434" s="181">
        <f t="shared" ca="1" si="615"/>
        <v>-4.9344281433150172E-9</v>
      </c>
      <c r="CB434" s="181">
        <f t="shared" ca="1" si="615"/>
        <v>-5.0577888468978926E-9</v>
      </c>
      <c r="CC434" s="181">
        <f t="shared" ca="1" si="615"/>
        <v>-5.1842335680703398E-9</v>
      </c>
      <c r="CD434" s="181">
        <f t="shared" ca="1" si="615"/>
        <v>-5.3138394072720985E-9</v>
      </c>
      <c r="CE434" s="181">
        <f t="shared" ca="1" si="615"/>
        <v>-5.4466853924539006E-9</v>
      </c>
      <c r="CF434" s="181">
        <f t="shared" ca="1" si="615"/>
        <v>-5.5828525272652482E-9</v>
      </c>
      <c r="CG434" s="181">
        <f t="shared" ca="1" si="615"/>
        <v>-5.7224238404468797E-9</v>
      </c>
      <c r="CH434" s="181">
        <f t="shared" ca="1" si="615"/>
        <v>-5.8654844364580513E-9</v>
      </c>
      <c r="CI434" s="181">
        <f t="shared" ca="1" si="615"/>
        <v>-6.0121215473695022E-9</v>
      </c>
      <c r="CJ434" s="181">
        <f t="shared" ca="1" si="615"/>
        <v>-6.1624245860537395E-9</v>
      </c>
      <c r="CK434" s="181">
        <f t="shared" ca="1" si="615"/>
        <v>-6.3164852007050831E-9</v>
      </c>
      <c r="CL434" s="181">
        <f t="shared" ca="1" si="615"/>
        <v>-6.4743973307227096E-9</v>
      </c>
      <c r="CM434" s="181">
        <f t="shared" ca="1" si="615"/>
        <v>-6.6362572639907765E-9</v>
      </c>
      <c r="CN434" s="181">
        <f t="shared" ca="1" si="615"/>
        <v>-6.8021636955905462E-9</v>
      </c>
      <c r="CO434" s="181">
        <f t="shared" ca="1" si="615"/>
        <v>-6.9722177879803091E-9</v>
      </c>
      <c r="CP434" s="181">
        <f t="shared" ca="1" si="615"/>
        <v>-7.146523232679817E-9</v>
      </c>
      <c r="CQ434" s="181">
        <f t="shared" ca="1" si="615"/>
        <v>-7.3251863134968133E-9</v>
      </c>
      <c r="CR434" s="181">
        <f t="shared" ca="1" si="615"/>
        <v>-7.5083159713342328E-9</v>
      </c>
      <c r="CS434" s="181">
        <f t="shared" ca="1" si="615"/>
        <v>-7.6960238706175877E-9</v>
      </c>
      <c r="CT434" s="181">
        <f t="shared" ca="1" si="615"/>
        <v>-7.8884244673830282E-9</v>
      </c>
      <c r="CU434" s="181">
        <f t="shared" ca="1" si="615"/>
        <v>-8.0856350790676039E-9</v>
      </c>
      <c r="CV434" s="181">
        <f t="shared" ca="1" si="615"/>
        <v>-8.2877759560442948E-9</v>
      </c>
      <c r="CW434" s="181">
        <f t="shared" ca="1" si="615"/>
        <v>-8.4949703549454025E-9</v>
      </c>
      <c r="CX434" s="181">
        <f t="shared" ca="1" si="615"/>
        <v>-8.707344613819037E-9</v>
      </c>
      <c r="CY434" s="181">
        <f t="shared" ca="1" si="615"/>
        <v>-8.9250282291645136E-9</v>
      </c>
      <c r="CZ434" s="181">
        <f t="shared" ca="1" si="615"/>
        <v>-9.1481539348936262E-9</v>
      </c>
      <c r="DA434" s="181">
        <f t="shared" ca="1" si="615"/>
        <v>-9.376857783265967E-9</v>
      </c>
      <c r="DB434" s="181">
        <f t="shared" ca="1" si="615"/>
        <v>-9.6112792278476165E-9</v>
      </c>
      <c r="DC434" s="181">
        <f t="shared" ref="DC434:DU434" ca="1" si="616">DC382</f>
        <v>-9.8515612085438065E-9</v>
      </c>
      <c r="DD434" s="181">
        <f t="shared" ca="1" si="616"/>
        <v>-1.0097850238757401E-8</v>
      </c>
      <c r="DE434" s="181">
        <f t="shared" ca="1" si="616"/>
        <v>-1.0350296494726337E-8</v>
      </c>
      <c r="DF434" s="181">
        <f t="shared" ca="1" si="616"/>
        <v>-1.0609053907094495E-8</v>
      </c>
      <c r="DG434" s="181">
        <f t="shared" ca="1" si="616"/>
        <v>-1.0874280254771857E-8</v>
      </c>
      <c r="DH434" s="181">
        <f t="shared" ca="1" si="616"/>
        <v>-1.1146137261141153E-8</v>
      </c>
      <c r="DI434" s="181">
        <f t="shared" ca="1" si="616"/>
        <v>-1.1424790692669682E-8</v>
      </c>
      <c r="DJ434" s="181">
        <f t="shared" ca="1" si="616"/>
        <v>-1.1710410459986425E-8</v>
      </c>
      <c r="DK434" s="181">
        <f t="shared" ca="1" si="616"/>
        <v>-1.2003170721486087E-8</v>
      </c>
      <c r="DL434" s="181">
        <f t="shared" ca="1" si="616"/>
        <v>-1.2303249989523238E-8</v>
      </c>
      <c r="DM434" s="181">
        <f t="shared" ca="1" si="616"/>
        <v>-1.2610831239261319E-8</v>
      </c>
      <c r="DN434" s="181">
        <f t="shared" ca="1" si="616"/>
        <v>-1.2926102020242852E-8</v>
      </c>
      <c r="DO434" s="181">
        <f t="shared" ca="1" si="616"/>
        <v>-1.3249254570748923E-8</v>
      </c>
      <c r="DP434" s="181">
        <f t="shared" ca="1" si="616"/>
        <v>-1.3580485935017647E-8</v>
      </c>
      <c r="DQ434" s="181">
        <f t="shared" ca="1" si="616"/>
        <v>-1.3919998083393088E-8</v>
      </c>
      <c r="DR434" s="181">
        <f t="shared" ca="1" si="616"/>
        <v>-1.4267998035477914E-8</v>
      </c>
      <c r="DS434" s="181">
        <f t="shared" ca="1" si="616"/>
        <v>-1.4624697986364862E-8</v>
      </c>
      <c r="DT434" s="181">
        <f t="shared" ca="1" si="616"/>
        <v>-1.4990315436023982E-8</v>
      </c>
      <c r="DU434" s="181">
        <f t="shared" ca="1" si="616"/>
        <v>-1.5365073321924582E-8</v>
      </c>
    </row>
    <row r="435" spans="1:125" x14ac:dyDescent="0.3">
      <c r="D435" s="141" t="s">
        <v>503</v>
      </c>
      <c r="H435" s="207">
        <v>1</v>
      </c>
      <c r="K435" s="181">
        <f t="shared" ref="K435:AP435" si="617">K383</f>
        <v>0</v>
      </c>
      <c r="L435" s="181">
        <f t="shared" ca="1" si="617"/>
        <v>0</v>
      </c>
      <c r="M435" s="181">
        <f t="shared" ca="1" si="617"/>
        <v>0</v>
      </c>
      <c r="N435" s="181">
        <f t="shared" ca="1" si="617"/>
        <v>0</v>
      </c>
      <c r="O435" s="181">
        <f t="shared" ca="1" si="617"/>
        <v>0</v>
      </c>
      <c r="P435" s="181">
        <f t="shared" ca="1" si="617"/>
        <v>0</v>
      </c>
      <c r="Q435" s="181">
        <f t="shared" ca="1" si="617"/>
        <v>0</v>
      </c>
      <c r="R435" s="181">
        <f t="shared" ca="1" si="617"/>
        <v>0</v>
      </c>
      <c r="S435" s="181">
        <f t="shared" ca="1" si="617"/>
        <v>0</v>
      </c>
      <c r="T435" s="181">
        <f t="shared" ca="1" si="617"/>
        <v>0</v>
      </c>
      <c r="U435" s="181">
        <f t="shared" ca="1" si="617"/>
        <v>0</v>
      </c>
      <c r="V435" s="181">
        <f t="shared" ca="1" si="617"/>
        <v>0</v>
      </c>
      <c r="W435" s="181">
        <f t="shared" ca="1" si="617"/>
        <v>0</v>
      </c>
      <c r="X435" s="181">
        <f t="shared" ca="1" si="617"/>
        <v>0</v>
      </c>
      <c r="Y435" s="181">
        <f t="shared" ca="1" si="617"/>
        <v>0</v>
      </c>
      <c r="Z435" s="181">
        <f t="shared" ca="1" si="617"/>
        <v>0</v>
      </c>
      <c r="AA435" s="181">
        <f t="shared" ca="1" si="617"/>
        <v>0</v>
      </c>
      <c r="AB435" s="181">
        <f t="shared" ca="1" si="617"/>
        <v>0</v>
      </c>
      <c r="AC435" s="181">
        <f t="shared" ca="1" si="617"/>
        <v>0</v>
      </c>
      <c r="AD435" s="181">
        <f t="shared" ca="1" si="617"/>
        <v>0</v>
      </c>
      <c r="AE435" s="181">
        <f t="shared" ca="1" si="617"/>
        <v>0</v>
      </c>
      <c r="AF435" s="181">
        <f t="shared" ca="1" si="617"/>
        <v>0</v>
      </c>
      <c r="AG435" s="181">
        <f t="shared" ca="1" si="617"/>
        <v>0</v>
      </c>
      <c r="AH435" s="181">
        <f t="shared" ca="1" si="617"/>
        <v>0</v>
      </c>
      <c r="AI435" s="181">
        <f t="shared" ca="1" si="617"/>
        <v>0</v>
      </c>
      <c r="AJ435" s="181">
        <f t="shared" ca="1" si="617"/>
        <v>0</v>
      </c>
      <c r="AK435" s="181">
        <f t="shared" ca="1" si="617"/>
        <v>0</v>
      </c>
      <c r="AL435" s="181">
        <f t="shared" ca="1" si="617"/>
        <v>0</v>
      </c>
      <c r="AM435" s="181">
        <f t="shared" ca="1" si="617"/>
        <v>0</v>
      </c>
      <c r="AN435" s="181">
        <f t="shared" ca="1" si="617"/>
        <v>0</v>
      </c>
      <c r="AO435" s="181">
        <f t="shared" ca="1" si="617"/>
        <v>0</v>
      </c>
      <c r="AP435" s="181">
        <f t="shared" ca="1" si="617"/>
        <v>0</v>
      </c>
      <c r="AQ435" s="181">
        <f t="shared" ref="AQ435:BV435" ca="1" si="618">AQ383</f>
        <v>0</v>
      </c>
      <c r="AR435" s="181">
        <f t="shared" ca="1" si="618"/>
        <v>0</v>
      </c>
      <c r="AS435" s="181">
        <f t="shared" ca="1" si="618"/>
        <v>0</v>
      </c>
      <c r="AT435" s="181">
        <f t="shared" ca="1" si="618"/>
        <v>0</v>
      </c>
      <c r="AU435" s="181">
        <f t="shared" ca="1" si="618"/>
        <v>0</v>
      </c>
      <c r="AV435" s="181">
        <f t="shared" ca="1" si="618"/>
        <v>0</v>
      </c>
      <c r="AW435" s="181">
        <f t="shared" ca="1" si="618"/>
        <v>0</v>
      </c>
      <c r="AX435" s="181">
        <f t="shared" ca="1" si="618"/>
        <v>0</v>
      </c>
      <c r="AY435" s="198">
        <f t="shared" ca="1" si="618"/>
        <v>5393096.6905288128</v>
      </c>
      <c r="AZ435" s="181">
        <f t="shared" ca="1" si="618"/>
        <v>5211543.2518551284</v>
      </c>
      <c r="BA435" s="181">
        <f t="shared" ca="1" si="618"/>
        <v>5022761.5402709441</v>
      </c>
      <c r="BB435" s="181">
        <f t="shared" ca="1" si="618"/>
        <v>4836913.973923685</v>
      </c>
      <c r="BC435" s="181">
        <f t="shared" ca="1" si="618"/>
        <v>4640297.2293603551</v>
      </c>
      <c r="BD435" s="181">
        <f t="shared" ca="1" si="618"/>
        <v>4445230.8725310732</v>
      </c>
      <c r="BE435" s="181">
        <f t="shared" ca="1" si="618"/>
        <v>4243416.114300237</v>
      </c>
      <c r="BF435" s="181">
        <f t="shared" ca="1" si="618"/>
        <v>4043594.5768350558</v>
      </c>
      <c r="BG435" s="181">
        <f t="shared" ca="1" si="618"/>
        <v>3833627.4194103735</v>
      </c>
      <c r="BH435" s="181">
        <f t="shared" ca="1" si="618"/>
        <v>3626136.577296705</v>
      </c>
      <c r="BI435" s="181">
        <f t="shared" ca="1" si="618"/>
        <v>3407517.4973933529</v>
      </c>
      <c r="BJ435" s="181">
        <f t="shared" ca="1" si="618"/>
        <v>3191930.2741213311</v>
      </c>
      <c r="BK435" s="181">
        <f t="shared" ca="1" si="618"/>
        <v>2966112.9252736089</v>
      </c>
      <c r="BL435" s="181">
        <f t="shared" ca="1" si="618"/>
        <v>2741975.6148467651</v>
      </c>
      <c r="BM435" s="181">
        <f t="shared" ca="1" si="618"/>
        <v>2510871.7629978443</v>
      </c>
      <c r="BN435" s="181">
        <f t="shared" ca="1" si="618"/>
        <v>2280043.5175530561</v>
      </c>
      <c r="BO435" s="181">
        <f t="shared" ca="1" si="618"/>
        <v>2037725.1605032028</v>
      </c>
      <c r="BP435" s="181">
        <f t="shared" ca="1" si="618"/>
        <v>1797979.7650635408</v>
      </c>
      <c r="BQ435" s="181">
        <f t="shared" ca="1" si="618"/>
        <v>1547710.2887470697</v>
      </c>
      <c r="BR435" s="181">
        <f t="shared" ca="1" si="618"/>
        <v>1302818.6335365355</v>
      </c>
      <c r="BS435" s="181">
        <f t="shared" ca="1" si="618"/>
        <v>1049294.0185464367</v>
      </c>
      <c r="BT435" s="181">
        <f t="shared" ca="1" si="618"/>
        <v>795631.20336613024</v>
      </c>
      <c r="BU435" s="181">
        <f t="shared" ca="1" si="618"/>
        <v>533661.12514561985</v>
      </c>
      <c r="BV435" s="181">
        <f t="shared" ca="1" si="618"/>
        <v>272134.67875333672</v>
      </c>
      <c r="BW435" s="181">
        <f t="shared" ref="BW435:DB435" ca="1" si="619">BW383</f>
        <v>4.4703483581542975E-9</v>
      </c>
      <c r="BX435" s="181">
        <f t="shared" ca="1" si="619"/>
        <v>4.5821070671081551E-9</v>
      </c>
      <c r="BY435" s="181">
        <f t="shared" ca="1" si="619"/>
        <v>4.6966597437858583E-9</v>
      </c>
      <c r="BZ435" s="181">
        <f t="shared" ca="1" si="619"/>
        <v>4.8140762373805049E-9</v>
      </c>
      <c r="CA435" s="181">
        <f t="shared" ca="1" si="619"/>
        <v>4.9344281433150172E-9</v>
      </c>
      <c r="CB435" s="181">
        <f t="shared" ca="1" si="619"/>
        <v>5.0577888468978926E-9</v>
      </c>
      <c r="CC435" s="181">
        <f t="shared" ca="1" si="619"/>
        <v>5.1842335680703398E-9</v>
      </c>
      <c r="CD435" s="181">
        <f t="shared" ca="1" si="619"/>
        <v>5.3138394072720985E-9</v>
      </c>
      <c r="CE435" s="181">
        <f t="shared" ca="1" si="619"/>
        <v>5.4466853924539006E-9</v>
      </c>
      <c r="CF435" s="181">
        <f t="shared" ca="1" si="619"/>
        <v>5.5828525272652482E-9</v>
      </c>
      <c r="CG435" s="181">
        <f t="shared" ca="1" si="619"/>
        <v>5.7224238404468797E-9</v>
      </c>
      <c r="CH435" s="181">
        <f t="shared" ca="1" si="619"/>
        <v>5.8654844364580513E-9</v>
      </c>
      <c r="CI435" s="181">
        <f t="shared" ca="1" si="619"/>
        <v>6.0121215473695022E-9</v>
      </c>
      <c r="CJ435" s="181">
        <f t="shared" ca="1" si="619"/>
        <v>6.1624245860537395E-9</v>
      </c>
      <c r="CK435" s="181">
        <f t="shared" ca="1" si="619"/>
        <v>6.3164852007050831E-9</v>
      </c>
      <c r="CL435" s="181">
        <f t="shared" ca="1" si="619"/>
        <v>6.4743973307227096E-9</v>
      </c>
      <c r="CM435" s="181">
        <f t="shared" ca="1" si="619"/>
        <v>6.6362572639907765E-9</v>
      </c>
      <c r="CN435" s="181">
        <f t="shared" ca="1" si="619"/>
        <v>6.8021636955905462E-9</v>
      </c>
      <c r="CO435" s="181">
        <f t="shared" ca="1" si="619"/>
        <v>6.9722177879803091E-9</v>
      </c>
      <c r="CP435" s="181">
        <f t="shared" ca="1" si="619"/>
        <v>7.146523232679817E-9</v>
      </c>
      <c r="CQ435" s="181">
        <f t="shared" ca="1" si="619"/>
        <v>7.3251863134968133E-9</v>
      </c>
      <c r="CR435" s="181">
        <f t="shared" ca="1" si="619"/>
        <v>7.5083159713342328E-9</v>
      </c>
      <c r="CS435" s="181">
        <f t="shared" ca="1" si="619"/>
        <v>7.6960238706175877E-9</v>
      </c>
      <c r="CT435" s="181">
        <f t="shared" ca="1" si="619"/>
        <v>7.8884244673830282E-9</v>
      </c>
      <c r="CU435" s="181">
        <f t="shared" ca="1" si="619"/>
        <v>8.0856350790676039E-9</v>
      </c>
      <c r="CV435" s="181">
        <f t="shared" ca="1" si="619"/>
        <v>8.2877759560442948E-9</v>
      </c>
      <c r="CW435" s="181">
        <f t="shared" ca="1" si="619"/>
        <v>8.4949703549454025E-9</v>
      </c>
      <c r="CX435" s="181">
        <f t="shared" ca="1" si="619"/>
        <v>8.707344613819037E-9</v>
      </c>
      <c r="CY435" s="181">
        <f t="shared" ca="1" si="619"/>
        <v>8.9250282291645136E-9</v>
      </c>
      <c r="CZ435" s="181">
        <f t="shared" ca="1" si="619"/>
        <v>9.1481539348936262E-9</v>
      </c>
      <c r="DA435" s="181">
        <f t="shared" ca="1" si="619"/>
        <v>9.376857783265967E-9</v>
      </c>
      <c r="DB435" s="181">
        <f t="shared" ca="1" si="619"/>
        <v>9.6112792278476165E-9</v>
      </c>
      <c r="DC435" s="181">
        <f t="shared" ref="DC435:DU435" ca="1" si="620">DC383</f>
        <v>9.8515612085438065E-9</v>
      </c>
      <c r="DD435" s="181">
        <f t="shared" ca="1" si="620"/>
        <v>1.0097850238757401E-8</v>
      </c>
      <c r="DE435" s="181">
        <f t="shared" ca="1" si="620"/>
        <v>1.0350296494726337E-8</v>
      </c>
      <c r="DF435" s="181">
        <f t="shared" ca="1" si="620"/>
        <v>1.0609053907094495E-8</v>
      </c>
      <c r="DG435" s="181">
        <f t="shared" ca="1" si="620"/>
        <v>1.0874280254771857E-8</v>
      </c>
      <c r="DH435" s="181">
        <f t="shared" ca="1" si="620"/>
        <v>1.1146137261141153E-8</v>
      </c>
      <c r="DI435" s="181">
        <f t="shared" ca="1" si="620"/>
        <v>1.1424790692669682E-8</v>
      </c>
      <c r="DJ435" s="181">
        <f t="shared" ca="1" si="620"/>
        <v>1.1710410459986425E-8</v>
      </c>
      <c r="DK435" s="181">
        <f t="shared" ca="1" si="620"/>
        <v>1.2003170721486087E-8</v>
      </c>
      <c r="DL435" s="181">
        <f t="shared" ca="1" si="620"/>
        <v>1.2303249989523238E-8</v>
      </c>
      <c r="DM435" s="181">
        <f t="shared" ca="1" si="620"/>
        <v>1.2610831239261319E-8</v>
      </c>
      <c r="DN435" s="181">
        <f t="shared" ca="1" si="620"/>
        <v>1.2926102020242852E-8</v>
      </c>
      <c r="DO435" s="181">
        <f t="shared" ca="1" si="620"/>
        <v>1.3249254570748923E-8</v>
      </c>
      <c r="DP435" s="181">
        <f t="shared" ca="1" si="620"/>
        <v>1.3580485935017647E-8</v>
      </c>
      <c r="DQ435" s="181">
        <f t="shared" ca="1" si="620"/>
        <v>1.3919998083393088E-8</v>
      </c>
      <c r="DR435" s="181">
        <f t="shared" ca="1" si="620"/>
        <v>1.4267998035477914E-8</v>
      </c>
      <c r="DS435" s="181">
        <f t="shared" ca="1" si="620"/>
        <v>1.4624697986364862E-8</v>
      </c>
      <c r="DT435" s="181">
        <f t="shared" ca="1" si="620"/>
        <v>1.4990315436023982E-8</v>
      </c>
      <c r="DU435" s="181">
        <f t="shared" ca="1" si="620"/>
        <v>1.5365073321924582E-8</v>
      </c>
    </row>
    <row r="436" spans="1:125" x14ac:dyDescent="0.3">
      <c r="D436" s="141" t="s">
        <v>182</v>
      </c>
      <c r="H436" s="207">
        <v>1</v>
      </c>
      <c r="K436" s="181">
        <f t="shared" ref="K436:AP436" si="621">K385</f>
        <v>0</v>
      </c>
      <c r="L436" s="181">
        <f t="shared" si="621"/>
        <v>0</v>
      </c>
      <c r="M436" s="181">
        <f t="shared" si="621"/>
        <v>0</v>
      </c>
      <c r="N436" s="181">
        <f t="shared" si="621"/>
        <v>0</v>
      </c>
      <c r="O436" s="181">
        <f t="shared" si="621"/>
        <v>0</v>
      </c>
      <c r="P436" s="181">
        <f t="shared" si="621"/>
        <v>0</v>
      </c>
      <c r="Q436" s="181">
        <f t="shared" si="621"/>
        <v>0</v>
      </c>
      <c r="R436" s="181">
        <f t="shared" si="621"/>
        <v>0</v>
      </c>
      <c r="S436" s="181">
        <f t="shared" si="621"/>
        <v>0</v>
      </c>
      <c r="T436" s="181">
        <f t="shared" si="621"/>
        <v>0</v>
      </c>
      <c r="U436" s="181">
        <f t="shared" si="621"/>
        <v>0</v>
      </c>
      <c r="V436" s="181">
        <f t="shared" si="621"/>
        <v>0</v>
      </c>
      <c r="W436" s="181">
        <f t="shared" si="621"/>
        <v>0</v>
      </c>
      <c r="X436" s="181">
        <f t="shared" si="621"/>
        <v>0</v>
      </c>
      <c r="Y436" s="181">
        <f t="shared" si="621"/>
        <v>0</v>
      </c>
      <c r="Z436" s="181">
        <f t="shared" si="621"/>
        <v>0</v>
      </c>
      <c r="AA436" s="181">
        <f t="shared" si="621"/>
        <v>0</v>
      </c>
      <c r="AB436" s="181">
        <f t="shared" si="621"/>
        <v>0</v>
      </c>
      <c r="AC436" s="181">
        <f t="shared" si="621"/>
        <v>0</v>
      </c>
      <c r="AD436" s="181">
        <f t="shared" si="621"/>
        <v>0</v>
      </c>
      <c r="AE436" s="181">
        <f t="shared" si="621"/>
        <v>0</v>
      </c>
      <c r="AF436" s="181">
        <f t="shared" si="621"/>
        <v>0</v>
      </c>
      <c r="AG436" s="181">
        <f t="shared" si="621"/>
        <v>0</v>
      </c>
      <c r="AH436" s="181">
        <f t="shared" si="621"/>
        <v>0</v>
      </c>
      <c r="AI436" s="181">
        <f t="shared" si="621"/>
        <v>0</v>
      </c>
      <c r="AJ436" s="181">
        <f t="shared" si="621"/>
        <v>0</v>
      </c>
      <c r="AK436" s="181">
        <f t="shared" si="621"/>
        <v>0</v>
      </c>
      <c r="AL436" s="181">
        <f t="shared" si="621"/>
        <v>0</v>
      </c>
      <c r="AM436" s="181">
        <f t="shared" si="621"/>
        <v>0</v>
      </c>
      <c r="AN436" s="181">
        <f t="shared" si="621"/>
        <v>0</v>
      </c>
      <c r="AO436" s="181">
        <f t="shared" si="621"/>
        <v>0</v>
      </c>
      <c r="AP436" s="181">
        <f t="shared" si="621"/>
        <v>0</v>
      </c>
      <c r="AQ436" s="181">
        <f t="shared" ref="AQ436:BV436" si="622">AQ385</f>
        <v>0</v>
      </c>
      <c r="AR436" s="181">
        <f t="shared" si="622"/>
        <v>0</v>
      </c>
      <c r="AS436" s="181">
        <f t="shared" si="622"/>
        <v>0</v>
      </c>
      <c r="AT436" s="181">
        <f t="shared" si="622"/>
        <v>0</v>
      </c>
      <c r="AU436" s="181">
        <f t="shared" si="622"/>
        <v>0</v>
      </c>
      <c r="AV436" s="181">
        <f t="shared" si="622"/>
        <v>0</v>
      </c>
      <c r="AW436" s="181">
        <f t="shared" si="622"/>
        <v>0</v>
      </c>
      <c r="AX436" s="181">
        <f t="shared" si="622"/>
        <v>0</v>
      </c>
      <c r="AY436" s="198">
        <f t="shared" ca="1" si="622"/>
        <v>0</v>
      </c>
      <c r="AZ436" s="181">
        <f t="shared" ca="1" si="622"/>
        <v>0</v>
      </c>
      <c r="BA436" s="181">
        <f t="shared" ca="1" si="622"/>
        <v>0</v>
      </c>
      <c r="BB436" s="181">
        <f t="shared" ca="1" si="622"/>
        <v>0</v>
      </c>
      <c r="BC436" s="181">
        <f t="shared" ca="1" si="622"/>
        <v>0</v>
      </c>
      <c r="BD436" s="181">
        <f t="shared" ca="1" si="622"/>
        <v>0</v>
      </c>
      <c r="BE436" s="181">
        <f t="shared" ca="1" si="622"/>
        <v>0</v>
      </c>
      <c r="BF436" s="181">
        <f t="shared" ca="1" si="622"/>
        <v>0</v>
      </c>
      <c r="BG436" s="181">
        <f t="shared" ca="1" si="622"/>
        <v>0</v>
      </c>
      <c r="BH436" s="181">
        <f t="shared" ca="1" si="622"/>
        <v>0</v>
      </c>
      <c r="BI436" s="181">
        <f t="shared" ca="1" si="622"/>
        <v>0</v>
      </c>
      <c r="BJ436" s="181">
        <f t="shared" ca="1" si="622"/>
        <v>0</v>
      </c>
      <c r="BK436" s="181">
        <f t="shared" ca="1" si="622"/>
        <v>0</v>
      </c>
      <c r="BL436" s="181">
        <f t="shared" ca="1" si="622"/>
        <v>0</v>
      </c>
      <c r="BM436" s="181">
        <f t="shared" ca="1" si="622"/>
        <v>0</v>
      </c>
      <c r="BN436" s="181">
        <f t="shared" ca="1" si="622"/>
        <v>0</v>
      </c>
      <c r="BO436" s="181">
        <f t="shared" ca="1" si="622"/>
        <v>0</v>
      </c>
      <c r="BP436" s="181">
        <f t="shared" ca="1" si="622"/>
        <v>0</v>
      </c>
      <c r="BQ436" s="181">
        <f t="shared" ca="1" si="622"/>
        <v>0</v>
      </c>
      <c r="BR436" s="181">
        <f t="shared" ca="1" si="622"/>
        <v>0</v>
      </c>
      <c r="BS436" s="181">
        <f t="shared" ca="1" si="622"/>
        <v>0</v>
      </c>
      <c r="BT436" s="181">
        <f t="shared" ca="1" si="622"/>
        <v>0</v>
      </c>
      <c r="BU436" s="181">
        <f t="shared" ca="1" si="622"/>
        <v>0</v>
      </c>
      <c r="BV436" s="181">
        <f t="shared" ca="1" si="622"/>
        <v>0</v>
      </c>
      <c r="BW436" s="181">
        <f t="shared" ref="BW436:DB436" ca="1" si="623">BW385</f>
        <v>0</v>
      </c>
      <c r="BX436" s="181">
        <f t="shared" ca="1" si="623"/>
        <v>0</v>
      </c>
      <c r="BY436" s="181">
        <f t="shared" ca="1" si="623"/>
        <v>0</v>
      </c>
      <c r="BZ436" s="181">
        <f t="shared" ca="1" si="623"/>
        <v>0</v>
      </c>
      <c r="CA436" s="181">
        <f t="shared" ca="1" si="623"/>
        <v>0</v>
      </c>
      <c r="CB436" s="181">
        <f t="shared" ca="1" si="623"/>
        <v>0</v>
      </c>
      <c r="CC436" s="181">
        <f t="shared" ca="1" si="623"/>
        <v>0</v>
      </c>
      <c r="CD436" s="181">
        <f t="shared" ca="1" si="623"/>
        <v>0</v>
      </c>
      <c r="CE436" s="181">
        <f t="shared" ca="1" si="623"/>
        <v>0</v>
      </c>
      <c r="CF436" s="181">
        <f t="shared" ca="1" si="623"/>
        <v>0</v>
      </c>
      <c r="CG436" s="181">
        <f t="shared" ca="1" si="623"/>
        <v>0</v>
      </c>
      <c r="CH436" s="181">
        <f t="shared" ca="1" si="623"/>
        <v>0</v>
      </c>
      <c r="CI436" s="181">
        <f t="shared" ca="1" si="623"/>
        <v>0</v>
      </c>
      <c r="CJ436" s="181">
        <f t="shared" ca="1" si="623"/>
        <v>0</v>
      </c>
      <c r="CK436" s="181">
        <f t="shared" ca="1" si="623"/>
        <v>0</v>
      </c>
      <c r="CL436" s="181">
        <f t="shared" ca="1" si="623"/>
        <v>0</v>
      </c>
      <c r="CM436" s="181">
        <f t="shared" ca="1" si="623"/>
        <v>0</v>
      </c>
      <c r="CN436" s="181">
        <f t="shared" ca="1" si="623"/>
        <v>0</v>
      </c>
      <c r="CO436" s="181">
        <f t="shared" ca="1" si="623"/>
        <v>0</v>
      </c>
      <c r="CP436" s="181">
        <f t="shared" ca="1" si="623"/>
        <v>0</v>
      </c>
      <c r="CQ436" s="181">
        <f t="shared" ca="1" si="623"/>
        <v>0</v>
      </c>
      <c r="CR436" s="181">
        <f t="shared" ca="1" si="623"/>
        <v>0</v>
      </c>
      <c r="CS436" s="181">
        <f t="shared" ca="1" si="623"/>
        <v>0</v>
      </c>
      <c r="CT436" s="181">
        <f t="shared" ca="1" si="623"/>
        <v>0</v>
      </c>
      <c r="CU436" s="181">
        <f t="shared" ca="1" si="623"/>
        <v>0</v>
      </c>
      <c r="CV436" s="181">
        <f t="shared" ca="1" si="623"/>
        <v>0</v>
      </c>
      <c r="CW436" s="181">
        <f t="shared" si="623"/>
        <v>0</v>
      </c>
      <c r="CX436" s="181">
        <f t="shared" si="623"/>
        <v>0</v>
      </c>
      <c r="CY436" s="181">
        <f t="shared" si="623"/>
        <v>0</v>
      </c>
      <c r="CZ436" s="181">
        <f t="shared" si="623"/>
        <v>0</v>
      </c>
      <c r="DA436" s="181">
        <f t="shared" si="623"/>
        <v>0</v>
      </c>
      <c r="DB436" s="181">
        <f t="shared" si="623"/>
        <v>0</v>
      </c>
      <c r="DC436" s="181">
        <f t="shared" ref="DC436:DU436" si="624">DC385</f>
        <v>0</v>
      </c>
      <c r="DD436" s="181">
        <f t="shared" si="624"/>
        <v>0</v>
      </c>
      <c r="DE436" s="181">
        <f t="shared" si="624"/>
        <v>0</v>
      </c>
      <c r="DF436" s="181">
        <f t="shared" si="624"/>
        <v>0</v>
      </c>
      <c r="DG436" s="181">
        <f t="shared" si="624"/>
        <v>0</v>
      </c>
      <c r="DH436" s="181">
        <f t="shared" si="624"/>
        <v>0</v>
      </c>
      <c r="DI436" s="181">
        <f t="shared" si="624"/>
        <v>0</v>
      </c>
      <c r="DJ436" s="181">
        <f t="shared" si="624"/>
        <v>0</v>
      </c>
      <c r="DK436" s="181">
        <f t="shared" si="624"/>
        <v>0</v>
      </c>
      <c r="DL436" s="181">
        <f t="shared" si="624"/>
        <v>0</v>
      </c>
      <c r="DM436" s="181">
        <f t="shared" si="624"/>
        <v>0</v>
      </c>
      <c r="DN436" s="181">
        <f t="shared" si="624"/>
        <v>0</v>
      </c>
      <c r="DO436" s="181">
        <f t="shared" si="624"/>
        <v>0</v>
      </c>
      <c r="DP436" s="181">
        <f t="shared" si="624"/>
        <v>0</v>
      </c>
      <c r="DQ436" s="181">
        <f t="shared" si="624"/>
        <v>0</v>
      </c>
      <c r="DR436" s="181">
        <f t="shared" si="624"/>
        <v>0</v>
      </c>
      <c r="DS436" s="181">
        <f t="shared" si="624"/>
        <v>0</v>
      </c>
      <c r="DT436" s="181">
        <f t="shared" si="624"/>
        <v>0</v>
      </c>
      <c r="DU436" s="181">
        <f t="shared" si="624"/>
        <v>0</v>
      </c>
    </row>
    <row r="437" spans="1:125" x14ac:dyDescent="0.3">
      <c r="D437" s="141" t="s">
        <v>504</v>
      </c>
      <c r="J437" s="207">
        <v>-9.9999999999999992E-25</v>
      </c>
      <c r="K437" s="181">
        <f ca="1">SUM(K431:K436)</f>
        <v>0</v>
      </c>
      <c r="L437" s="181">
        <f t="shared" ref="L437:BW437" ca="1" si="625">SUM(L431:L436)</f>
        <v>0</v>
      </c>
      <c r="M437" s="181">
        <f t="shared" ca="1" si="625"/>
        <v>0</v>
      </c>
      <c r="N437" s="181">
        <f t="shared" ca="1" si="625"/>
        <v>0</v>
      </c>
      <c r="O437" s="181">
        <f t="shared" ca="1" si="625"/>
        <v>0</v>
      </c>
      <c r="P437" s="181">
        <f t="shared" ca="1" si="625"/>
        <v>0</v>
      </c>
      <c r="Q437" s="181">
        <f t="shared" ca="1" si="625"/>
        <v>0</v>
      </c>
      <c r="R437" s="181">
        <f t="shared" ca="1" si="625"/>
        <v>0</v>
      </c>
      <c r="S437" s="181">
        <f t="shared" ca="1" si="625"/>
        <v>0</v>
      </c>
      <c r="T437" s="181">
        <f t="shared" ca="1" si="625"/>
        <v>0</v>
      </c>
      <c r="U437" s="181">
        <f t="shared" ca="1" si="625"/>
        <v>0</v>
      </c>
      <c r="V437" s="181">
        <f t="shared" ca="1" si="625"/>
        <v>0</v>
      </c>
      <c r="W437" s="181">
        <f t="shared" ca="1" si="625"/>
        <v>0</v>
      </c>
      <c r="X437" s="181">
        <f t="shared" ca="1" si="625"/>
        <v>0</v>
      </c>
      <c r="Y437" s="181">
        <f t="shared" ca="1" si="625"/>
        <v>0</v>
      </c>
      <c r="Z437" s="181">
        <f t="shared" ca="1" si="625"/>
        <v>0</v>
      </c>
      <c r="AA437" s="181">
        <f t="shared" ca="1" si="625"/>
        <v>0</v>
      </c>
      <c r="AB437" s="181">
        <f t="shared" ca="1" si="625"/>
        <v>-237124.51535562053</v>
      </c>
      <c r="AC437" s="181">
        <f t="shared" ca="1" si="625"/>
        <v>-9926362.183083538</v>
      </c>
      <c r="AD437" s="181">
        <f t="shared" ca="1" si="625"/>
        <v>-9876613.7470194791</v>
      </c>
      <c r="AE437" s="181">
        <f t="shared" ca="1" si="625"/>
        <v>-9818941.2468001191</v>
      </c>
      <c r="AF437" s="181">
        <f t="shared" ca="1" si="625"/>
        <v>-9754058.0266850069</v>
      </c>
      <c r="AG437" s="181">
        <f t="shared" ca="1" si="625"/>
        <v>-9682567.7667024843</v>
      </c>
      <c r="AH437" s="181">
        <f t="shared" ca="1" si="625"/>
        <v>-9604984.6882048324</v>
      </c>
      <c r="AI437" s="181">
        <f t="shared" ca="1" si="625"/>
        <v>-9521750.4245191738</v>
      </c>
      <c r="AJ437" s="181">
        <f t="shared" ca="1" si="625"/>
        <v>-9433248.1243616398</v>
      </c>
      <c r="AK437" s="181">
        <f t="shared" ca="1" si="625"/>
        <v>-9339814.2339244355</v>
      </c>
      <c r="AL437" s="181">
        <f t="shared" ca="1" si="625"/>
        <v>-9241748.3154899366</v>
      </c>
      <c r="AM437" s="181">
        <f t="shared" ca="1" si="625"/>
        <v>-9139321.1953203939</v>
      </c>
      <c r="AN437" s="181">
        <f t="shared" ca="1" si="625"/>
        <v>-9032781.68433569</v>
      </c>
      <c r="AO437" s="181">
        <f t="shared" ca="1" si="625"/>
        <v>-8922362.0770007987</v>
      </c>
      <c r="AP437" s="181">
        <f t="shared" ca="1" si="625"/>
        <v>-8808282.6037097275</v>
      </c>
      <c r="AQ437" s="181">
        <f t="shared" ca="1" si="625"/>
        <v>-8690754.9875951894</v>
      </c>
      <c r="AR437" s="181">
        <f t="shared" ca="1" si="625"/>
        <v>-8569985.236610271</v>
      </c>
      <c r="AS437" s="181">
        <f t="shared" ca="1" si="625"/>
        <v>-8446175.7848719247</v>
      </c>
      <c r="AT437" s="181">
        <f t="shared" ca="1" si="625"/>
        <v>-8319527.0828873366</v>
      </c>
      <c r="AU437" s="181">
        <f t="shared" ca="1" si="625"/>
        <v>-8190238.7238767603</v>
      </c>
      <c r="AV437" s="181">
        <f t="shared" ca="1" si="625"/>
        <v>-8058510.182579807</v>
      </c>
      <c r="AW437" s="181">
        <f t="shared" ca="1" si="625"/>
        <v>-7924541.2334076082</v>
      </c>
      <c r="AX437" s="181">
        <f t="shared" ca="1" si="625"/>
        <v>-7788532.1063738037</v>
      </c>
      <c r="AY437" s="198">
        <f t="shared" ca="1" si="625"/>
        <v>12655234.237476164</v>
      </c>
      <c r="AZ437" s="181">
        <f t="shared" ca="1" si="625"/>
        <v>12762811.715222487</v>
      </c>
      <c r="BA437" s="181">
        <f t="shared" ca="1" si="625"/>
        <v>12456664.194161309</v>
      </c>
      <c r="BB437" s="181">
        <f t="shared" ca="1" si="625"/>
        <v>12701583.75645688</v>
      </c>
      <c r="BC437" s="181">
        <f t="shared" ca="1" si="625"/>
        <v>12442951.502531625</v>
      </c>
      <c r="BD437" s="181">
        <f t="shared" ca="1" si="625"/>
        <v>12517821.201764511</v>
      </c>
      <c r="BE437" s="181">
        <f t="shared" ca="1" si="625"/>
        <v>12236277.61290749</v>
      </c>
      <c r="BF437" s="181">
        <f t="shared" ca="1" si="625"/>
        <v>12442280.873822354</v>
      </c>
      <c r="BG437" s="181">
        <f t="shared" ca="1" si="625"/>
        <v>12133261.103957113</v>
      </c>
      <c r="BH437" s="181">
        <f t="shared" ca="1" si="625"/>
        <v>12370899.773430787</v>
      </c>
      <c r="BI437" s="181">
        <f t="shared" ca="1" si="625"/>
        <v>12031006.428274216</v>
      </c>
      <c r="BJ437" s="181">
        <f t="shared" ca="1" si="625"/>
        <v>12224624.228030223</v>
      </c>
      <c r="BK437" s="181">
        <f t="shared" ca="1" si="625"/>
        <v>11931605.342347363</v>
      </c>
      <c r="BL437" s="181">
        <f t="shared" ca="1" si="625"/>
        <v>11986129.688803591</v>
      </c>
      <c r="BM437" s="181">
        <f t="shared" ca="1" si="625"/>
        <v>11744001.580789361</v>
      </c>
      <c r="BN437" s="181">
        <f t="shared" ca="1" si="625"/>
        <v>11972777.799547195</v>
      </c>
      <c r="BO437" s="181">
        <f t="shared" ca="1" si="625"/>
        <v>11627540.978089683</v>
      </c>
      <c r="BP437" s="181">
        <f t="shared" ca="1" si="625"/>
        <v>11808758.817722386</v>
      </c>
      <c r="BQ437" s="181">
        <f t="shared" ca="1" si="625"/>
        <v>11343376.497168435</v>
      </c>
      <c r="BR437" s="181">
        <f t="shared" ca="1" si="625"/>
        <v>11443803.233140485</v>
      </c>
      <c r="BS437" s="181">
        <f t="shared" ca="1" si="625"/>
        <v>11195806.625758698</v>
      </c>
      <c r="BT437" s="181">
        <f t="shared" ca="1" si="625"/>
        <v>11274434.332186546</v>
      </c>
      <c r="BU437" s="181">
        <f t="shared" ca="1" si="625"/>
        <v>10994718.980836945</v>
      </c>
      <c r="BV437" s="181">
        <f t="shared" ca="1" si="625"/>
        <v>11157521.828886626</v>
      </c>
      <c r="BW437" s="181">
        <f t="shared" ca="1" si="625"/>
        <v>0</v>
      </c>
      <c r="BX437" s="181">
        <f t="shared" ref="BX437:DU437" ca="1" si="626">SUM(BX431:BX436)</f>
        <v>0</v>
      </c>
      <c r="BY437" s="181">
        <f t="shared" ca="1" si="626"/>
        <v>0</v>
      </c>
      <c r="BZ437" s="181">
        <f t="shared" ca="1" si="626"/>
        <v>0</v>
      </c>
      <c r="CA437" s="181">
        <f t="shared" ca="1" si="626"/>
        <v>0</v>
      </c>
      <c r="CB437" s="181">
        <f t="shared" ca="1" si="626"/>
        <v>0</v>
      </c>
      <c r="CC437" s="181">
        <f t="shared" ca="1" si="626"/>
        <v>0</v>
      </c>
      <c r="CD437" s="181">
        <f t="shared" ca="1" si="626"/>
        <v>0</v>
      </c>
      <c r="CE437" s="181">
        <f t="shared" ca="1" si="626"/>
        <v>0</v>
      </c>
      <c r="CF437" s="181">
        <f t="shared" ca="1" si="626"/>
        <v>0</v>
      </c>
      <c r="CG437" s="181">
        <f t="shared" ca="1" si="626"/>
        <v>0</v>
      </c>
      <c r="CH437" s="181">
        <f t="shared" ca="1" si="626"/>
        <v>0</v>
      </c>
      <c r="CI437" s="181">
        <f t="shared" ca="1" si="626"/>
        <v>0</v>
      </c>
      <c r="CJ437" s="181">
        <f t="shared" ca="1" si="626"/>
        <v>0</v>
      </c>
      <c r="CK437" s="181">
        <f t="shared" ca="1" si="626"/>
        <v>0</v>
      </c>
      <c r="CL437" s="181">
        <f t="shared" ca="1" si="626"/>
        <v>0</v>
      </c>
      <c r="CM437" s="181">
        <f t="shared" ca="1" si="626"/>
        <v>0</v>
      </c>
      <c r="CN437" s="181">
        <f t="shared" ca="1" si="626"/>
        <v>0</v>
      </c>
      <c r="CO437" s="181">
        <f t="shared" ca="1" si="626"/>
        <v>0</v>
      </c>
      <c r="CP437" s="181">
        <f t="shared" ca="1" si="626"/>
        <v>0</v>
      </c>
      <c r="CQ437" s="181">
        <f t="shared" ca="1" si="626"/>
        <v>0</v>
      </c>
      <c r="CR437" s="181">
        <f t="shared" ca="1" si="626"/>
        <v>0</v>
      </c>
      <c r="CS437" s="181">
        <f t="shared" ca="1" si="626"/>
        <v>0</v>
      </c>
      <c r="CT437" s="181">
        <f t="shared" ca="1" si="626"/>
        <v>0</v>
      </c>
      <c r="CU437" s="181">
        <f t="shared" ca="1" si="626"/>
        <v>0</v>
      </c>
      <c r="CV437" s="181">
        <f t="shared" ca="1" si="626"/>
        <v>0</v>
      </c>
      <c r="CW437" s="181">
        <f t="shared" ca="1" si="626"/>
        <v>0</v>
      </c>
      <c r="CX437" s="181">
        <f t="shared" ca="1" si="626"/>
        <v>0</v>
      </c>
      <c r="CY437" s="181">
        <f t="shared" ca="1" si="626"/>
        <v>0</v>
      </c>
      <c r="CZ437" s="181">
        <f t="shared" ca="1" si="626"/>
        <v>0</v>
      </c>
      <c r="DA437" s="181">
        <f t="shared" ca="1" si="626"/>
        <v>0</v>
      </c>
      <c r="DB437" s="181">
        <f t="shared" ca="1" si="626"/>
        <v>0</v>
      </c>
      <c r="DC437" s="181">
        <f t="shared" ca="1" si="626"/>
        <v>0</v>
      </c>
      <c r="DD437" s="181">
        <f t="shared" ca="1" si="626"/>
        <v>0</v>
      </c>
      <c r="DE437" s="181">
        <f t="shared" ca="1" si="626"/>
        <v>0</v>
      </c>
      <c r="DF437" s="181">
        <f t="shared" ca="1" si="626"/>
        <v>0</v>
      </c>
      <c r="DG437" s="181">
        <f t="shared" ca="1" si="626"/>
        <v>0</v>
      </c>
      <c r="DH437" s="181">
        <f t="shared" ca="1" si="626"/>
        <v>0</v>
      </c>
      <c r="DI437" s="181">
        <f t="shared" ca="1" si="626"/>
        <v>0</v>
      </c>
      <c r="DJ437" s="181">
        <f t="shared" ca="1" si="626"/>
        <v>0</v>
      </c>
      <c r="DK437" s="181">
        <f t="shared" ca="1" si="626"/>
        <v>0</v>
      </c>
      <c r="DL437" s="181">
        <f t="shared" ca="1" si="626"/>
        <v>0</v>
      </c>
      <c r="DM437" s="181">
        <f t="shared" ca="1" si="626"/>
        <v>0</v>
      </c>
      <c r="DN437" s="181">
        <f t="shared" ca="1" si="626"/>
        <v>0</v>
      </c>
      <c r="DO437" s="181">
        <f t="shared" ca="1" si="626"/>
        <v>0</v>
      </c>
      <c r="DP437" s="181">
        <f t="shared" ca="1" si="626"/>
        <v>0</v>
      </c>
      <c r="DQ437" s="181">
        <f t="shared" ca="1" si="626"/>
        <v>0</v>
      </c>
      <c r="DR437" s="181">
        <f t="shared" ca="1" si="626"/>
        <v>0</v>
      </c>
      <c r="DS437" s="181">
        <f t="shared" ca="1" si="626"/>
        <v>0</v>
      </c>
      <c r="DT437" s="181">
        <f t="shared" ca="1" si="626"/>
        <v>0</v>
      </c>
      <c r="DU437" s="181">
        <f t="shared" ca="1" si="626"/>
        <v>0</v>
      </c>
    </row>
    <row r="438" spans="1:125" x14ac:dyDescent="0.3">
      <c r="D438" s="141" t="s">
        <v>795</v>
      </c>
      <c r="J438" s="207">
        <v>-9.9999999999999992E-25</v>
      </c>
      <c r="K438" s="181">
        <f t="shared" ref="K438:AP438" ca="1" si="627">K437/K39</f>
        <v>0</v>
      </c>
      <c r="L438" s="181">
        <f t="shared" ca="1" si="627"/>
        <v>0</v>
      </c>
      <c r="M438" s="181">
        <f t="shared" ca="1" si="627"/>
        <v>0</v>
      </c>
      <c r="N438" s="181">
        <f t="shared" ca="1" si="627"/>
        <v>0</v>
      </c>
      <c r="O438" s="181">
        <f t="shared" ca="1" si="627"/>
        <v>0</v>
      </c>
      <c r="P438" s="181">
        <f t="shared" ca="1" si="627"/>
        <v>0</v>
      </c>
      <c r="Q438" s="181">
        <f t="shared" ca="1" si="627"/>
        <v>0</v>
      </c>
      <c r="R438" s="181">
        <f t="shared" ca="1" si="627"/>
        <v>0</v>
      </c>
      <c r="S438" s="181">
        <f t="shared" ca="1" si="627"/>
        <v>0</v>
      </c>
      <c r="T438" s="181">
        <f t="shared" ca="1" si="627"/>
        <v>0</v>
      </c>
      <c r="U438" s="181">
        <f t="shared" ca="1" si="627"/>
        <v>0</v>
      </c>
      <c r="V438" s="181">
        <f t="shared" ca="1" si="627"/>
        <v>0</v>
      </c>
      <c r="W438" s="181">
        <f t="shared" ca="1" si="627"/>
        <v>0</v>
      </c>
      <c r="X438" s="181">
        <f t="shared" ca="1" si="627"/>
        <v>0</v>
      </c>
      <c r="Y438" s="181">
        <f t="shared" ca="1" si="627"/>
        <v>0</v>
      </c>
      <c r="Z438" s="181">
        <f t="shared" ca="1" si="627"/>
        <v>0</v>
      </c>
      <c r="AA438" s="181">
        <f t="shared" ca="1" si="627"/>
        <v>0</v>
      </c>
      <c r="AB438" s="181">
        <f t="shared" ca="1" si="627"/>
        <v>-230184.56495970808</v>
      </c>
      <c r="AC438" s="181">
        <f t="shared" ca="1" si="627"/>
        <v>-9619958.0593759734</v>
      </c>
      <c r="AD438" s="181">
        <f t="shared" ca="1" si="627"/>
        <v>-9555962.7944092676</v>
      </c>
      <c r="AE438" s="181">
        <f t="shared" ca="1" si="627"/>
        <v>-9484498.2509893216</v>
      </c>
      <c r="AF438" s="181">
        <f t="shared" ca="1" si="627"/>
        <v>-9406289.7661873959</v>
      </c>
      <c r="AG438" s="181">
        <f t="shared" ca="1" si="627"/>
        <v>-9321952.4361596871</v>
      </c>
      <c r="AH438" s="181">
        <f t="shared" ca="1" si="627"/>
        <v>-9232011.4265713412</v>
      </c>
      <c r="AI438" s="181">
        <f t="shared" ca="1" si="627"/>
        <v>-9136918.8863974214</v>
      </c>
      <c r="AJ438" s="181">
        <f t="shared" ca="1" si="627"/>
        <v>-9037068.0469885543</v>
      </c>
      <c r="AK438" s="181">
        <f t="shared" ca="1" si="627"/>
        <v>-8932804.9644151628</v>
      </c>
      <c r="AL438" s="181">
        <f t="shared" ca="1" si="627"/>
        <v>-8824438.2731931563</v>
      </c>
      <c r="AM438" s="181">
        <f t="shared" ca="1" si="627"/>
        <v>-8712247.2527511008</v>
      </c>
      <c r="AN438" s="181">
        <f t="shared" ca="1" si="627"/>
        <v>-8596488.4573141858</v>
      </c>
      <c r="AO438" s="181">
        <f t="shared" ca="1" si="627"/>
        <v>-8477401.1205084845</v>
      </c>
      <c r="AP438" s="181">
        <f t="shared" ca="1" si="627"/>
        <v>-8355211.5147242416</v>
      </c>
      <c r="AQ438" s="181">
        <f t="shared" ref="AQ438:BV438" ca="1" si="628">AQ437/AQ39</f>
        <v>-8230136.4199271901</v>
      </c>
      <c r="AR438" s="181">
        <f t="shared" ca="1" si="628"/>
        <v>-8102385.8356573405</v>
      </c>
      <c r="AS438" s="181">
        <f t="shared" ca="1" si="628"/>
        <v>-7972165.0523468908</v>
      </c>
      <c r="AT438" s="181">
        <f t="shared" ca="1" si="628"/>
        <v>-7839676.183073747</v>
      </c>
      <c r="AU438" s="181">
        <f t="shared" ca="1" si="628"/>
        <v>-7705119.2439088384</v>
      </c>
      <c r="AV438" s="181">
        <f t="shared" ca="1" si="628"/>
        <v>-7568692.8597246073</v>
      </c>
      <c r="AW438" s="181">
        <f t="shared" ca="1" si="628"/>
        <v>-7430594.662421152</v>
      </c>
      <c r="AX438" s="181">
        <f t="shared" ca="1" si="628"/>
        <v>-7291021.439780538</v>
      </c>
      <c r="AY438" s="198">
        <f t="shared" ca="1" si="628"/>
        <v>11730131.017077167</v>
      </c>
      <c r="AZ438" s="181">
        <f t="shared" ca="1" si="628"/>
        <v>11713291.498756683</v>
      </c>
      <c r="BA438" s="181">
        <f t="shared" ca="1" si="628"/>
        <v>11319682.874274271</v>
      </c>
      <c r="BB438" s="181">
        <f t="shared" ca="1" si="628"/>
        <v>11428527.920739476</v>
      </c>
      <c r="BC438" s="181">
        <f t="shared" ca="1" si="628"/>
        <v>11085511.576272177</v>
      </c>
      <c r="BD438" s="181">
        <f t="shared" ca="1" si="628"/>
        <v>11042336.804966196</v>
      </c>
      <c r="BE438" s="181">
        <f t="shared" ca="1" si="628"/>
        <v>10687631.743330779</v>
      </c>
      <c r="BF438" s="181">
        <f t="shared" ca="1" si="628"/>
        <v>10760490.655543281</v>
      </c>
      <c r="BG438" s="181">
        <f t="shared" ca="1" si="628"/>
        <v>10389856.072362572</v>
      </c>
      <c r="BH438" s="181">
        <f t="shared" ca="1" si="628"/>
        <v>10488978.382173652</v>
      </c>
      <c r="BI438" s="181">
        <f t="shared" ca="1" si="628"/>
        <v>10100288.40689398</v>
      </c>
      <c r="BJ438" s="181">
        <f t="shared" ca="1" si="628"/>
        <v>10161720.572138455</v>
      </c>
      <c r="BK438" s="181">
        <f t="shared" ca="1" si="628"/>
        <v>9820430.4504178818</v>
      </c>
      <c r="BL438" s="181">
        <f t="shared" ca="1" si="628"/>
        <v>9768109.7584118638</v>
      </c>
      <c r="BM438" s="181">
        <f t="shared" ca="1" si="628"/>
        <v>9476491.4172956161</v>
      </c>
      <c r="BN438" s="181">
        <f t="shared" ca="1" si="628"/>
        <v>9565910.4131083991</v>
      </c>
      <c r="BO438" s="181">
        <f t="shared" ca="1" si="628"/>
        <v>9198545.8950533923</v>
      </c>
      <c r="BP438" s="181">
        <f t="shared" ca="1" si="628"/>
        <v>9249866.5601660106</v>
      </c>
      <c r="BQ438" s="181">
        <f t="shared" ca="1" si="628"/>
        <v>8797787.6642350815</v>
      </c>
      <c r="BR438" s="181">
        <f t="shared" ca="1" si="628"/>
        <v>8788230.2135819104</v>
      </c>
      <c r="BS438" s="181">
        <f t="shared" ca="1" si="628"/>
        <v>8513072.7746499125</v>
      </c>
      <c r="BT438" s="181">
        <f t="shared" ca="1" si="628"/>
        <v>8488396.0152844675</v>
      </c>
      <c r="BU438" s="181">
        <f t="shared" ca="1" si="628"/>
        <v>8196244.7602219544</v>
      </c>
      <c r="BV438" s="181">
        <f t="shared" ca="1" si="628"/>
        <v>8235660.6803098517</v>
      </c>
      <c r="BW438" s="181">
        <f t="shared" ref="BW438:DB438" ca="1" si="629">BW437/BW39</f>
        <v>0</v>
      </c>
      <c r="BX438" s="181">
        <f t="shared" ca="1" si="629"/>
        <v>0</v>
      </c>
      <c r="BY438" s="181">
        <f t="shared" ca="1" si="629"/>
        <v>0</v>
      </c>
      <c r="BZ438" s="181">
        <f t="shared" ca="1" si="629"/>
        <v>0</v>
      </c>
      <c r="CA438" s="181">
        <f t="shared" ca="1" si="629"/>
        <v>0</v>
      </c>
      <c r="CB438" s="181">
        <f t="shared" ca="1" si="629"/>
        <v>0</v>
      </c>
      <c r="CC438" s="181">
        <f t="shared" ca="1" si="629"/>
        <v>0</v>
      </c>
      <c r="CD438" s="181">
        <f t="shared" ca="1" si="629"/>
        <v>0</v>
      </c>
      <c r="CE438" s="181">
        <f t="shared" ca="1" si="629"/>
        <v>0</v>
      </c>
      <c r="CF438" s="181">
        <f t="shared" ca="1" si="629"/>
        <v>0</v>
      </c>
      <c r="CG438" s="181">
        <f t="shared" ca="1" si="629"/>
        <v>0</v>
      </c>
      <c r="CH438" s="181">
        <f t="shared" ca="1" si="629"/>
        <v>0</v>
      </c>
      <c r="CI438" s="181">
        <f t="shared" ca="1" si="629"/>
        <v>0</v>
      </c>
      <c r="CJ438" s="181">
        <f t="shared" ca="1" si="629"/>
        <v>0</v>
      </c>
      <c r="CK438" s="181">
        <f t="shared" ca="1" si="629"/>
        <v>0</v>
      </c>
      <c r="CL438" s="181">
        <f t="shared" ca="1" si="629"/>
        <v>0</v>
      </c>
      <c r="CM438" s="181">
        <f t="shared" ca="1" si="629"/>
        <v>0</v>
      </c>
      <c r="CN438" s="181">
        <f t="shared" ca="1" si="629"/>
        <v>0</v>
      </c>
      <c r="CO438" s="181">
        <f t="shared" ca="1" si="629"/>
        <v>0</v>
      </c>
      <c r="CP438" s="181">
        <f t="shared" ca="1" si="629"/>
        <v>0</v>
      </c>
      <c r="CQ438" s="181">
        <f t="shared" ca="1" si="629"/>
        <v>0</v>
      </c>
      <c r="CR438" s="181">
        <f t="shared" ca="1" si="629"/>
        <v>0</v>
      </c>
      <c r="CS438" s="181">
        <f t="shared" ca="1" si="629"/>
        <v>0</v>
      </c>
      <c r="CT438" s="181">
        <f t="shared" ca="1" si="629"/>
        <v>0</v>
      </c>
      <c r="CU438" s="181">
        <f t="shared" ca="1" si="629"/>
        <v>0</v>
      </c>
      <c r="CV438" s="181">
        <f t="shared" ca="1" si="629"/>
        <v>0</v>
      </c>
      <c r="CW438" s="181">
        <f t="shared" ca="1" si="629"/>
        <v>0</v>
      </c>
      <c r="CX438" s="181">
        <f t="shared" ca="1" si="629"/>
        <v>0</v>
      </c>
      <c r="CY438" s="181">
        <f t="shared" ca="1" si="629"/>
        <v>0</v>
      </c>
      <c r="CZ438" s="181">
        <f t="shared" ca="1" si="629"/>
        <v>0</v>
      </c>
      <c r="DA438" s="181">
        <f t="shared" ca="1" si="629"/>
        <v>0</v>
      </c>
      <c r="DB438" s="181">
        <f t="shared" ca="1" si="629"/>
        <v>0</v>
      </c>
      <c r="DC438" s="181">
        <f t="shared" ref="DC438:DU438" ca="1" si="630">DC437/DC39</f>
        <v>0</v>
      </c>
      <c r="DD438" s="181">
        <f t="shared" ca="1" si="630"/>
        <v>0</v>
      </c>
      <c r="DE438" s="181">
        <f t="shared" ca="1" si="630"/>
        <v>0</v>
      </c>
      <c r="DF438" s="181">
        <f t="shared" ca="1" si="630"/>
        <v>0</v>
      </c>
      <c r="DG438" s="181">
        <f t="shared" ca="1" si="630"/>
        <v>0</v>
      </c>
      <c r="DH438" s="181">
        <f t="shared" ca="1" si="630"/>
        <v>0</v>
      </c>
      <c r="DI438" s="181">
        <f t="shared" ca="1" si="630"/>
        <v>0</v>
      </c>
      <c r="DJ438" s="181">
        <f t="shared" ca="1" si="630"/>
        <v>0</v>
      </c>
      <c r="DK438" s="181">
        <f t="shared" ca="1" si="630"/>
        <v>0</v>
      </c>
      <c r="DL438" s="181">
        <f t="shared" ca="1" si="630"/>
        <v>0</v>
      </c>
      <c r="DM438" s="181">
        <f t="shared" ca="1" si="630"/>
        <v>0</v>
      </c>
      <c r="DN438" s="181">
        <f t="shared" ca="1" si="630"/>
        <v>0</v>
      </c>
      <c r="DO438" s="181">
        <f t="shared" ca="1" si="630"/>
        <v>0</v>
      </c>
      <c r="DP438" s="181">
        <f t="shared" ca="1" si="630"/>
        <v>0</v>
      </c>
      <c r="DQ438" s="181">
        <f t="shared" ca="1" si="630"/>
        <v>0</v>
      </c>
      <c r="DR438" s="181">
        <f t="shared" ca="1" si="630"/>
        <v>0</v>
      </c>
      <c r="DS438" s="181">
        <f t="shared" ca="1" si="630"/>
        <v>0</v>
      </c>
      <c r="DT438" s="181">
        <f t="shared" ca="1" si="630"/>
        <v>0</v>
      </c>
      <c r="DU438" s="181">
        <f t="shared" ca="1" si="630"/>
        <v>0</v>
      </c>
    </row>
    <row r="439" spans="1:125" x14ac:dyDescent="0.3">
      <c r="D439" s="141" t="s">
        <v>838</v>
      </c>
      <c r="E439" s="182">
        <f ca="1">IFERROR(XIRR(J437:DU437,J7:DU7),FALSE)</f>
        <v>5.6928727030754092E-2</v>
      </c>
      <c r="J439" s="181"/>
    </row>
    <row r="440" spans="1:125" x14ac:dyDescent="0.3">
      <c r="D440" s="141" t="s">
        <v>837</v>
      </c>
      <c r="E440" s="182">
        <f ca="1">IFERROR(XIRR(J438:DU438,J7:DU7),FALSE)</f>
        <v>3.6214926838874825E-2</v>
      </c>
      <c r="J440" s="181"/>
    </row>
    <row r="441" spans="1:125" x14ac:dyDescent="0.3">
      <c r="J441" s="181"/>
    </row>
    <row r="442" spans="1:125" x14ac:dyDescent="0.3">
      <c r="D442" s="141" t="s">
        <v>505</v>
      </c>
      <c r="E442" s="182">
        <f ca="1">IFERROR(XIRR(J442:DU442,J7:DU7),FALSE)</f>
        <v>5.6928727030754092E-2</v>
      </c>
      <c r="J442" s="181">
        <v>-9.9999999999999992E-25</v>
      </c>
      <c r="K442" s="181">
        <f t="shared" ref="K442:AP442" ca="1" si="631">SUMPRODUCT(K431:K437*$H$431:$H$437)</f>
        <v>0</v>
      </c>
      <c r="L442" s="181">
        <f t="shared" ca="1" si="631"/>
        <v>0</v>
      </c>
      <c r="M442" s="181">
        <f t="shared" ca="1" si="631"/>
        <v>0</v>
      </c>
      <c r="N442" s="181">
        <f t="shared" ca="1" si="631"/>
        <v>0</v>
      </c>
      <c r="O442" s="181">
        <f t="shared" ca="1" si="631"/>
        <v>0</v>
      </c>
      <c r="P442" s="181">
        <f t="shared" ca="1" si="631"/>
        <v>0</v>
      </c>
      <c r="Q442" s="181">
        <f t="shared" ca="1" si="631"/>
        <v>0</v>
      </c>
      <c r="R442" s="181">
        <f t="shared" ca="1" si="631"/>
        <v>0</v>
      </c>
      <c r="S442" s="181">
        <f t="shared" ca="1" si="631"/>
        <v>0</v>
      </c>
      <c r="T442" s="181">
        <f t="shared" ca="1" si="631"/>
        <v>0</v>
      </c>
      <c r="U442" s="181">
        <f t="shared" ca="1" si="631"/>
        <v>0</v>
      </c>
      <c r="V442" s="181">
        <f t="shared" ca="1" si="631"/>
        <v>0</v>
      </c>
      <c r="W442" s="181">
        <f t="shared" ca="1" si="631"/>
        <v>0</v>
      </c>
      <c r="X442" s="181">
        <f t="shared" ca="1" si="631"/>
        <v>0</v>
      </c>
      <c r="Y442" s="181">
        <f t="shared" ca="1" si="631"/>
        <v>0</v>
      </c>
      <c r="Z442" s="181">
        <f t="shared" ca="1" si="631"/>
        <v>0</v>
      </c>
      <c r="AA442" s="181">
        <f t="shared" ca="1" si="631"/>
        <v>0</v>
      </c>
      <c r="AB442" s="181">
        <f t="shared" ca="1" si="631"/>
        <v>-237124.51535562053</v>
      </c>
      <c r="AC442" s="181">
        <f t="shared" ca="1" si="631"/>
        <v>-9926362.183083538</v>
      </c>
      <c r="AD442" s="181">
        <f t="shared" ca="1" si="631"/>
        <v>-9876613.7470194791</v>
      </c>
      <c r="AE442" s="181">
        <f t="shared" ca="1" si="631"/>
        <v>-9818941.2468001191</v>
      </c>
      <c r="AF442" s="181">
        <f t="shared" ca="1" si="631"/>
        <v>-9754058.0266850069</v>
      </c>
      <c r="AG442" s="181">
        <f t="shared" ca="1" si="631"/>
        <v>-9682567.7667024843</v>
      </c>
      <c r="AH442" s="181">
        <f t="shared" ca="1" si="631"/>
        <v>-9604984.6882048324</v>
      </c>
      <c r="AI442" s="181">
        <f t="shared" ca="1" si="631"/>
        <v>-9521750.4245191738</v>
      </c>
      <c r="AJ442" s="181">
        <f t="shared" ca="1" si="631"/>
        <v>-9433248.1243616398</v>
      </c>
      <c r="AK442" s="181">
        <f t="shared" ca="1" si="631"/>
        <v>-9339814.2339244355</v>
      </c>
      <c r="AL442" s="181">
        <f t="shared" ca="1" si="631"/>
        <v>-9241748.3154899366</v>
      </c>
      <c r="AM442" s="181">
        <f t="shared" ca="1" si="631"/>
        <v>-9139321.1953203939</v>
      </c>
      <c r="AN442" s="181">
        <f t="shared" ca="1" si="631"/>
        <v>-9032781.68433569</v>
      </c>
      <c r="AO442" s="181">
        <f t="shared" ca="1" si="631"/>
        <v>-8922362.0770007987</v>
      </c>
      <c r="AP442" s="181">
        <f t="shared" ca="1" si="631"/>
        <v>-8808282.6037097275</v>
      </c>
      <c r="AQ442" s="181">
        <f t="shared" ref="AQ442:BV442" ca="1" si="632">SUMPRODUCT(AQ431:AQ437*$H$431:$H$437)</f>
        <v>-8690754.9875951894</v>
      </c>
      <c r="AR442" s="181">
        <f t="shared" ca="1" si="632"/>
        <v>-8569985.236610271</v>
      </c>
      <c r="AS442" s="181">
        <f t="shared" ca="1" si="632"/>
        <v>-8446175.7848719247</v>
      </c>
      <c r="AT442" s="181">
        <f t="shared" ca="1" si="632"/>
        <v>-8319527.0828873366</v>
      </c>
      <c r="AU442" s="181">
        <f t="shared" ca="1" si="632"/>
        <v>-8190238.7238767603</v>
      </c>
      <c r="AV442" s="181">
        <f t="shared" ca="1" si="632"/>
        <v>-8058510.182579807</v>
      </c>
      <c r="AW442" s="181">
        <f t="shared" ca="1" si="632"/>
        <v>-7924541.2334076082</v>
      </c>
      <c r="AX442" s="181">
        <f t="shared" ca="1" si="632"/>
        <v>-7788532.1063738037</v>
      </c>
      <c r="AY442" s="198">
        <f t="shared" ca="1" si="632"/>
        <v>12655234.237476164</v>
      </c>
      <c r="AZ442" s="181">
        <f t="shared" ca="1" si="632"/>
        <v>12762811.715222487</v>
      </c>
      <c r="BA442" s="181">
        <f t="shared" ca="1" si="632"/>
        <v>12456664.194161309</v>
      </c>
      <c r="BB442" s="181">
        <f t="shared" ca="1" si="632"/>
        <v>12701583.75645688</v>
      </c>
      <c r="BC442" s="181">
        <f t="shared" ca="1" si="632"/>
        <v>12442951.502531625</v>
      </c>
      <c r="BD442" s="181">
        <f t="shared" ca="1" si="632"/>
        <v>12517821.201764511</v>
      </c>
      <c r="BE442" s="181">
        <f t="shared" ca="1" si="632"/>
        <v>12236277.61290749</v>
      </c>
      <c r="BF442" s="181">
        <f t="shared" ca="1" si="632"/>
        <v>12442280.873822354</v>
      </c>
      <c r="BG442" s="181">
        <f t="shared" ca="1" si="632"/>
        <v>12133261.103957113</v>
      </c>
      <c r="BH442" s="181">
        <f t="shared" ca="1" si="632"/>
        <v>12370899.773430787</v>
      </c>
      <c r="BI442" s="181">
        <f t="shared" ca="1" si="632"/>
        <v>12031006.428274216</v>
      </c>
      <c r="BJ442" s="181">
        <f t="shared" ca="1" si="632"/>
        <v>12224624.228030223</v>
      </c>
      <c r="BK442" s="181">
        <f t="shared" ca="1" si="632"/>
        <v>11931605.342347363</v>
      </c>
      <c r="BL442" s="181">
        <f t="shared" ca="1" si="632"/>
        <v>11986129.688803591</v>
      </c>
      <c r="BM442" s="181">
        <f t="shared" ca="1" si="632"/>
        <v>11744001.580789361</v>
      </c>
      <c r="BN442" s="181">
        <f t="shared" ca="1" si="632"/>
        <v>11972777.799547195</v>
      </c>
      <c r="BO442" s="181">
        <f t="shared" ca="1" si="632"/>
        <v>11627540.978089683</v>
      </c>
      <c r="BP442" s="181">
        <f t="shared" ca="1" si="632"/>
        <v>11808758.817722386</v>
      </c>
      <c r="BQ442" s="181">
        <f t="shared" ca="1" si="632"/>
        <v>11343376.497168435</v>
      </c>
      <c r="BR442" s="181">
        <f t="shared" ca="1" si="632"/>
        <v>11443803.233140485</v>
      </c>
      <c r="BS442" s="181">
        <f t="shared" ca="1" si="632"/>
        <v>11195806.625758698</v>
      </c>
      <c r="BT442" s="181">
        <f t="shared" ca="1" si="632"/>
        <v>11274434.332186546</v>
      </c>
      <c r="BU442" s="181">
        <f t="shared" ca="1" si="632"/>
        <v>10994718.980836945</v>
      </c>
      <c r="BV442" s="181">
        <f t="shared" ca="1" si="632"/>
        <v>11157521.828886626</v>
      </c>
      <c r="BW442" s="181">
        <f t="shared" ref="BW442:DB442" ca="1" si="633">SUMPRODUCT(BW431:BW437*$H$431:$H$437)</f>
        <v>0</v>
      </c>
      <c r="BX442" s="181">
        <f t="shared" ca="1" si="633"/>
        <v>0</v>
      </c>
      <c r="BY442" s="181">
        <f t="shared" ca="1" si="633"/>
        <v>0</v>
      </c>
      <c r="BZ442" s="181">
        <f t="shared" ca="1" si="633"/>
        <v>0</v>
      </c>
      <c r="CA442" s="181">
        <f t="shared" ca="1" si="633"/>
        <v>0</v>
      </c>
      <c r="CB442" s="181">
        <f t="shared" ca="1" si="633"/>
        <v>0</v>
      </c>
      <c r="CC442" s="181">
        <f t="shared" ca="1" si="633"/>
        <v>0</v>
      </c>
      <c r="CD442" s="181">
        <f t="shared" ca="1" si="633"/>
        <v>0</v>
      </c>
      <c r="CE442" s="181">
        <f t="shared" ca="1" si="633"/>
        <v>0</v>
      </c>
      <c r="CF442" s="181">
        <f t="shared" ca="1" si="633"/>
        <v>0</v>
      </c>
      <c r="CG442" s="181">
        <f t="shared" ca="1" si="633"/>
        <v>0</v>
      </c>
      <c r="CH442" s="181">
        <f t="shared" ca="1" si="633"/>
        <v>0</v>
      </c>
      <c r="CI442" s="181">
        <f t="shared" ca="1" si="633"/>
        <v>0</v>
      </c>
      <c r="CJ442" s="181">
        <f t="shared" ca="1" si="633"/>
        <v>0</v>
      </c>
      <c r="CK442" s="181">
        <f t="shared" ca="1" si="633"/>
        <v>0</v>
      </c>
      <c r="CL442" s="181">
        <f t="shared" ca="1" si="633"/>
        <v>0</v>
      </c>
      <c r="CM442" s="181">
        <f t="shared" ca="1" si="633"/>
        <v>0</v>
      </c>
      <c r="CN442" s="181">
        <f t="shared" ca="1" si="633"/>
        <v>0</v>
      </c>
      <c r="CO442" s="181">
        <f t="shared" ca="1" si="633"/>
        <v>0</v>
      </c>
      <c r="CP442" s="181">
        <f t="shared" ca="1" si="633"/>
        <v>0</v>
      </c>
      <c r="CQ442" s="181">
        <f t="shared" ca="1" si="633"/>
        <v>0</v>
      </c>
      <c r="CR442" s="181">
        <f t="shared" ca="1" si="633"/>
        <v>0</v>
      </c>
      <c r="CS442" s="181">
        <f t="shared" ca="1" si="633"/>
        <v>0</v>
      </c>
      <c r="CT442" s="181">
        <f t="shared" ca="1" si="633"/>
        <v>0</v>
      </c>
      <c r="CU442" s="181">
        <f t="shared" ca="1" si="633"/>
        <v>0</v>
      </c>
      <c r="CV442" s="181">
        <f t="shared" ca="1" si="633"/>
        <v>0</v>
      </c>
      <c r="CW442" s="181">
        <f t="shared" ca="1" si="633"/>
        <v>0</v>
      </c>
      <c r="CX442" s="181">
        <f t="shared" ca="1" si="633"/>
        <v>0</v>
      </c>
      <c r="CY442" s="181">
        <f t="shared" ca="1" si="633"/>
        <v>0</v>
      </c>
      <c r="CZ442" s="181">
        <f t="shared" ca="1" si="633"/>
        <v>0</v>
      </c>
      <c r="DA442" s="181">
        <f t="shared" ca="1" si="633"/>
        <v>0</v>
      </c>
      <c r="DB442" s="181">
        <f t="shared" ca="1" si="633"/>
        <v>0</v>
      </c>
      <c r="DC442" s="181">
        <f t="shared" ref="DC442:DU442" ca="1" si="634">SUMPRODUCT(DC431:DC437*$H$431:$H$437)</f>
        <v>0</v>
      </c>
      <c r="DD442" s="181">
        <f t="shared" ca="1" si="634"/>
        <v>0</v>
      </c>
      <c r="DE442" s="181">
        <f t="shared" ca="1" si="634"/>
        <v>0</v>
      </c>
      <c r="DF442" s="181">
        <f t="shared" ca="1" si="634"/>
        <v>0</v>
      </c>
      <c r="DG442" s="181">
        <f t="shared" ca="1" si="634"/>
        <v>0</v>
      </c>
      <c r="DH442" s="181">
        <f t="shared" ca="1" si="634"/>
        <v>0</v>
      </c>
      <c r="DI442" s="181">
        <f t="shared" ca="1" si="634"/>
        <v>0</v>
      </c>
      <c r="DJ442" s="181">
        <f t="shared" ca="1" si="634"/>
        <v>0</v>
      </c>
      <c r="DK442" s="181">
        <f t="shared" ca="1" si="634"/>
        <v>0</v>
      </c>
      <c r="DL442" s="181">
        <f t="shared" ca="1" si="634"/>
        <v>0</v>
      </c>
      <c r="DM442" s="181">
        <f t="shared" ca="1" si="634"/>
        <v>0</v>
      </c>
      <c r="DN442" s="181">
        <f t="shared" ca="1" si="634"/>
        <v>0</v>
      </c>
      <c r="DO442" s="181">
        <f t="shared" ca="1" si="634"/>
        <v>0</v>
      </c>
      <c r="DP442" s="181">
        <f t="shared" ca="1" si="634"/>
        <v>0</v>
      </c>
      <c r="DQ442" s="181">
        <f t="shared" ca="1" si="634"/>
        <v>0</v>
      </c>
      <c r="DR442" s="181">
        <f t="shared" ca="1" si="634"/>
        <v>0</v>
      </c>
      <c r="DS442" s="181">
        <f t="shared" ca="1" si="634"/>
        <v>0</v>
      </c>
      <c r="DT442" s="181">
        <f t="shared" ca="1" si="634"/>
        <v>0</v>
      </c>
      <c r="DU442" s="181">
        <f t="shared" ca="1" si="634"/>
        <v>0</v>
      </c>
    </row>
    <row r="443" spans="1:125" x14ac:dyDescent="0.3">
      <c r="D443" s="141" t="s">
        <v>800</v>
      </c>
      <c r="E443" s="182">
        <f ca="1">IFERROR(XIRR(J443:DU443,J7:DU7),FALSE)</f>
        <v>3.6214926838874825E-2</v>
      </c>
      <c r="J443" s="181">
        <f>J442</f>
        <v>-9.9999999999999992E-25</v>
      </c>
      <c r="K443" s="181">
        <f t="shared" ref="K443:AP443" ca="1" si="635">K442/K39</f>
        <v>0</v>
      </c>
      <c r="L443" s="181">
        <f t="shared" ca="1" si="635"/>
        <v>0</v>
      </c>
      <c r="M443" s="181">
        <f t="shared" ca="1" si="635"/>
        <v>0</v>
      </c>
      <c r="N443" s="181">
        <f t="shared" ca="1" si="635"/>
        <v>0</v>
      </c>
      <c r="O443" s="181">
        <f t="shared" ca="1" si="635"/>
        <v>0</v>
      </c>
      <c r="P443" s="181">
        <f t="shared" ca="1" si="635"/>
        <v>0</v>
      </c>
      <c r="Q443" s="181">
        <f t="shared" ca="1" si="635"/>
        <v>0</v>
      </c>
      <c r="R443" s="181">
        <f t="shared" ca="1" si="635"/>
        <v>0</v>
      </c>
      <c r="S443" s="181">
        <f t="shared" ca="1" si="635"/>
        <v>0</v>
      </c>
      <c r="T443" s="181">
        <f t="shared" ca="1" si="635"/>
        <v>0</v>
      </c>
      <c r="U443" s="181">
        <f t="shared" ca="1" si="635"/>
        <v>0</v>
      </c>
      <c r="V443" s="181">
        <f t="shared" ca="1" si="635"/>
        <v>0</v>
      </c>
      <c r="W443" s="181">
        <f t="shared" ca="1" si="635"/>
        <v>0</v>
      </c>
      <c r="X443" s="181">
        <f t="shared" ca="1" si="635"/>
        <v>0</v>
      </c>
      <c r="Y443" s="181">
        <f t="shared" ca="1" si="635"/>
        <v>0</v>
      </c>
      <c r="Z443" s="181">
        <f t="shared" ca="1" si="635"/>
        <v>0</v>
      </c>
      <c r="AA443" s="181">
        <f t="shared" ca="1" si="635"/>
        <v>0</v>
      </c>
      <c r="AB443" s="181">
        <f t="shared" ca="1" si="635"/>
        <v>-230184.56495970808</v>
      </c>
      <c r="AC443" s="181">
        <f t="shared" ca="1" si="635"/>
        <v>-9619958.0593759734</v>
      </c>
      <c r="AD443" s="181">
        <f t="shared" ca="1" si="635"/>
        <v>-9555962.7944092676</v>
      </c>
      <c r="AE443" s="181">
        <f t="shared" ca="1" si="635"/>
        <v>-9484498.2509893216</v>
      </c>
      <c r="AF443" s="181">
        <f t="shared" ca="1" si="635"/>
        <v>-9406289.7661873959</v>
      </c>
      <c r="AG443" s="181">
        <f t="shared" ca="1" si="635"/>
        <v>-9321952.4361596871</v>
      </c>
      <c r="AH443" s="181">
        <f t="shared" ca="1" si="635"/>
        <v>-9232011.4265713412</v>
      </c>
      <c r="AI443" s="181">
        <f t="shared" ca="1" si="635"/>
        <v>-9136918.8863974214</v>
      </c>
      <c r="AJ443" s="181">
        <f t="shared" ca="1" si="635"/>
        <v>-9037068.0469885543</v>
      </c>
      <c r="AK443" s="181">
        <f t="shared" ca="1" si="635"/>
        <v>-8932804.9644151628</v>
      </c>
      <c r="AL443" s="181">
        <f t="shared" ca="1" si="635"/>
        <v>-8824438.2731931563</v>
      </c>
      <c r="AM443" s="181">
        <f t="shared" ca="1" si="635"/>
        <v>-8712247.2527511008</v>
      </c>
      <c r="AN443" s="181">
        <f t="shared" ca="1" si="635"/>
        <v>-8596488.4573141858</v>
      </c>
      <c r="AO443" s="181">
        <f t="shared" ca="1" si="635"/>
        <v>-8477401.1205084845</v>
      </c>
      <c r="AP443" s="181">
        <f t="shared" ca="1" si="635"/>
        <v>-8355211.5147242416</v>
      </c>
      <c r="AQ443" s="181">
        <f t="shared" ref="AQ443:BV443" ca="1" si="636">AQ442/AQ39</f>
        <v>-8230136.4199271901</v>
      </c>
      <c r="AR443" s="181">
        <f t="shared" ca="1" si="636"/>
        <v>-8102385.8356573405</v>
      </c>
      <c r="AS443" s="181">
        <f t="shared" ca="1" si="636"/>
        <v>-7972165.0523468908</v>
      </c>
      <c r="AT443" s="181">
        <f t="shared" ca="1" si="636"/>
        <v>-7839676.183073747</v>
      </c>
      <c r="AU443" s="181">
        <f t="shared" ca="1" si="636"/>
        <v>-7705119.2439088384</v>
      </c>
      <c r="AV443" s="181">
        <f t="shared" ca="1" si="636"/>
        <v>-7568692.8597246073</v>
      </c>
      <c r="AW443" s="181">
        <f t="shared" ca="1" si="636"/>
        <v>-7430594.662421152</v>
      </c>
      <c r="AX443" s="181">
        <f t="shared" ca="1" si="636"/>
        <v>-7291021.439780538</v>
      </c>
      <c r="AY443" s="198">
        <f t="shared" ca="1" si="636"/>
        <v>11730131.017077167</v>
      </c>
      <c r="AZ443" s="181">
        <f t="shared" ca="1" si="636"/>
        <v>11713291.498756683</v>
      </c>
      <c r="BA443" s="181">
        <f t="shared" ca="1" si="636"/>
        <v>11319682.874274271</v>
      </c>
      <c r="BB443" s="181">
        <f t="shared" ca="1" si="636"/>
        <v>11428527.920739476</v>
      </c>
      <c r="BC443" s="181">
        <f t="shared" ca="1" si="636"/>
        <v>11085511.576272177</v>
      </c>
      <c r="BD443" s="181">
        <f t="shared" ca="1" si="636"/>
        <v>11042336.804966196</v>
      </c>
      <c r="BE443" s="181">
        <f t="shared" ca="1" si="636"/>
        <v>10687631.743330779</v>
      </c>
      <c r="BF443" s="181">
        <f t="shared" ca="1" si="636"/>
        <v>10760490.655543281</v>
      </c>
      <c r="BG443" s="181">
        <f t="shared" ca="1" si="636"/>
        <v>10389856.072362572</v>
      </c>
      <c r="BH443" s="181">
        <f t="shared" ca="1" si="636"/>
        <v>10488978.382173652</v>
      </c>
      <c r="BI443" s="181">
        <f t="shared" ca="1" si="636"/>
        <v>10100288.40689398</v>
      </c>
      <c r="BJ443" s="181">
        <f t="shared" ca="1" si="636"/>
        <v>10161720.572138455</v>
      </c>
      <c r="BK443" s="181">
        <f t="shared" ca="1" si="636"/>
        <v>9820430.4504178818</v>
      </c>
      <c r="BL443" s="181">
        <f t="shared" ca="1" si="636"/>
        <v>9768109.7584118638</v>
      </c>
      <c r="BM443" s="181">
        <f t="shared" ca="1" si="636"/>
        <v>9476491.4172956161</v>
      </c>
      <c r="BN443" s="181">
        <f t="shared" ca="1" si="636"/>
        <v>9565910.4131083991</v>
      </c>
      <c r="BO443" s="181">
        <f t="shared" ca="1" si="636"/>
        <v>9198545.8950533923</v>
      </c>
      <c r="BP443" s="181">
        <f t="shared" ca="1" si="636"/>
        <v>9249866.5601660106</v>
      </c>
      <c r="BQ443" s="181">
        <f t="shared" ca="1" si="636"/>
        <v>8797787.6642350815</v>
      </c>
      <c r="BR443" s="181">
        <f t="shared" ca="1" si="636"/>
        <v>8788230.2135819104</v>
      </c>
      <c r="BS443" s="181">
        <f t="shared" ca="1" si="636"/>
        <v>8513072.7746499125</v>
      </c>
      <c r="BT443" s="181">
        <f t="shared" ca="1" si="636"/>
        <v>8488396.0152844675</v>
      </c>
      <c r="BU443" s="181">
        <f t="shared" ca="1" si="636"/>
        <v>8196244.7602219544</v>
      </c>
      <c r="BV443" s="181">
        <f t="shared" ca="1" si="636"/>
        <v>8235660.6803098517</v>
      </c>
      <c r="BW443" s="181">
        <f t="shared" ref="BW443:DB443" ca="1" si="637">BW442/BW39</f>
        <v>0</v>
      </c>
      <c r="BX443" s="181">
        <f t="shared" ca="1" si="637"/>
        <v>0</v>
      </c>
      <c r="BY443" s="181">
        <f t="shared" ca="1" si="637"/>
        <v>0</v>
      </c>
      <c r="BZ443" s="181">
        <f t="shared" ca="1" si="637"/>
        <v>0</v>
      </c>
      <c r="CA443" s="181">
        <f t="shared" ca="1" si="637"/>
        <v>0</v>
      </c>
      <c r="CB443" s="181">
        <f t="shared" ca="1" si="637"/>
        <v>0</v>
      </c>
      <c r="CC443" s="181">
        <f t="shared" ca="1" si="637"/>
        <v>0</v>
      </c>
      <c r="CD443" s="181">
        <f t="shared" ca="1" si="637"/>
        <v>0</v>
      </c>
      <c r="CE443" s="181">
        <f t="shared" ca="1" si="637"/>
        <v>0</v>
      </c>
      <c r="CF443" s="181">
        <f t="shared" ca="1" si="637"/>
        <v>0</v>
      </c>
      <c r="CG443" s="181">
        <f t="shared" ca="1" si="637"/>
        <v>0</v>
      </c>
      <c r="CH443" s="181">
        <f t="shared" ca="1" si="637"/>
        <v>0</v>
      </c>
      <c r="CI443" s="181">
        <f t="shared" ca="1" si="637"/>
        <v>0</v>
      </c>
      <c r="CJ443" s="181">
        <f t="shared" ca="1" si="637"/>
        <v>0</v>
      </c>
      <c r="CK443" s="181">
        <f t="shared" ca="1" si="637"/>
        <v>0</v>
      </c>
      <c r="CL443" s="181">
        <f t="shared" ca="1" si="637"/>
        <v>0</v>
      </c>
      <c r="CM443" s="181">
        <f t="shared" ca="1" si="637"/>
        <v>0</v>
      </c>
      <c r="CN443" s="181">
        <f t="shared" ca="1" si="637"/>
        <v>0</v>
      </c>
      <c r="CO443" s="181">
        <f t="shared" ca="1" si="637"/>
        <v>0</v>
      </c>
      <c r="CP443" s="181">
        <f t="shared" ca="1" si="637"/>
        <v>0</v>
      </c>
      <c r="CQ443" s="181">
        <f t="shared" ca="1" si="637"/>
        <v>0</v>
      </c>
      <c r="CR443" s="181">
        <f t="shared" ca="1" si="637"/>
        <v>0</v>
      </c>
      <c r="CS443" s="181">
        <f t="shared" ca="1" si="637"/>
        <v>0</v>
      </c>
      <c r="CT443" s="181">
        <f t="shared" ca="1" si="637"/>
        <v>0</v>
      </c>
      <c r="CU443" s="181">
        <f t="shared" ca="1" si="637"/>
        <v>0</v>
      </c>
      <c r="CV443" s="181">
        <f t="shared" ca="1" si="637"/>
        <v>0</v>
      </c>
      <c r="CW443" s="181">
        <f t="shared" ca="1" si="637"/>
        <v>0</v>
      </c>
      <c r="CX443" s="181">
        <f t="shared" ca="1" si="637"/>
        <v>0</v>
      </c>
      <c r="CY443" s="181">
        <f t="shared" ca="1" si="637"/>
        <v>0</v>
      </c>
      <c r="CZ443" s="181">
        <f t="shared" ca="1" si="637"/>
        <v>0</v>
      </c>
      <c r="DA443" s="181">
        <f t="shared" ca="1" si="637"/>
        <v>0</v>
      </c>
      <c r="DB443" s="181">
        <f t="shared" ca="1" si="637"/>
        <v>0</v>
      </c>
      <c r="DC443" s="181">
        <f t="shared" ref="DC443:EH443" ca="1" si="638">DC442/DC39</f>
        <v>0</v>
      </c>
      <c r="DD443" s="181">
        <f t="shared" ca="1" si="638"/>
        <v>0</v>
      </c>
      <c r="DE443" s="181">
        <f t="shared" ca="1" si="638"/>
        <v>0</v>
      </c>
      <c r="DF443" s="181">
        <f t="shared" ca="1" si="638"/>
        <v>0</v>
      </c>
      <c r="DG443" s="181">
        <f t="shared" ca="1" si="638"/>
        <v>0</v>
      </c>
      <c r="DH443" s="181">
        <f t="shared" ca="1" si="638"/>
        <v>0</v>
      </c>
      <c r="DI443" s="181">
        <f t="shared" ca="1" si="638"/>
        <v>0</v>
      </c>
      <c r="DJ443" s="181">
        <f t="shared" ca="1" si="638"/>
        <v>0</v>
      </c>
      <c r="DK443" s="181">
        <f t="shared" ca="1" si="638"/>
        <v>0</v>
      </c>
      <c r="DL443" s="181">
        <f t="shared" ca="1" si="638"/>
        <v>0</v>
      </c>
      <c r="DM443" s="181">
        <f t="shared" ca="1" si="638"/>
        <v>0</v>
      </c>
      <c r="DN443" s="181">
        <f t="shared" ca="1" si="638"/>
        <v>0</v>
      </c>
      <c r="DO443" s="181">
        <f t="shared" ca="1" si="638"/>
        <v>0</v>
      </c>
      <c r="DP443" s="181">
        <f t="shared" ca="1" si="638"/>
        <v>0</v>
      </c>
      <c r="DQ443" s="181">
        <f t="shared" ca="1" si="638"/>
        <v>0</v>
      </c>
      <c r="DR443" s="181">
        <f t="shared" ca="1" si="638"/>
        <v>0</v>
      </c>
      <c r="DS443" s="181">
        <f t="shared" ca="1" si="638"/>
        <v>0</v>
      </c>
      <c r="DT443" s="181">
        <f t="shared" ca="1" si="638"/>
        <v>0</v>
      </c>
      <c r="DU443" s="181">
        <f t="shared" ca="1" si="638"/>
        <v>0</v>
      </c>
    </row>
    <row r="445" spans="1:125" s="128" customFormat="1" x14ac:dyDescent="0.3">
      <c r="A445" s="133" t="s">
        <v>506</v>
      </c>
      <c r="AY445" s="198"/>
    </row>
    <row r="446" spans="1:125" x14ac:dyDescent="0.3">
      <c r="A446" s="135"/>
    </row>
    <row r="447" spans="1:125" x14ac:dyDescent="0.3">
      <c r="D447" s="141" t="s">
        <v>507</v>
      </c>
      <c r="K447" s="83">
        <f>LOOKUP(K$6,'Finance and Value Assumptions'!$F$67:$F$70,'Finance and Value Assumptions'!$G$67:$G$70)</f>
        <v>0.09</v>
      </c>
      <c r="L447" s="83">
        <f>LOOKUP(L6,'Finance and Value Assumptions'!$F$67:$F$70,'Finance and Value Assumptions'!$G$67:$G$70)</f>
        <v>0.09</v>
      </c>
      <c r="M447" s="83">
        <f>LOOKUP(M6,'Finance and Value Assumptions'!$F$67:$F$70,'Finance and Value Assumptions'!$G$67:$G$70)</f>
        <v>0.09</v>
      </c>
      <c r="N447" s="83">
        <f>LOOKUP(N6,'Finance and Value Assumptions'!$F$67:$F$70,'Finance and Value Assumptions'!$G$67:$G$70)</f>
        <v>0.09</v>
      </c>
      <c r="O447" s="83">
        <f>LOOKUP(O6,'Finance and Value Assumptions'!$F$67:$F$70,'Finance and Value Assumptions'!$G$67:$G$70)</f>
        <v>0.09</v>
      </c>
      <c r="P447" s="83">
        <f>LOOKUP(P6,'Finance and Value Assumptions'!$F$67:$F$70,'Finance and Value Assumptions'!$G$67:$G$70)</f>
        <v>0.09</v>
      </c>
      <c r="Q447" s="83">
        <f>LOOKUP(Q6,'Finance and Value Assumptions'!$F$67:$F$70,'Finance and Value Assumptions'!$G$67:$G$70)</f>
        <v>0.09</v>
      </c>
      <c r="R447" s="83">
        <f>LOOKUP(R6,'Finance and Value Assumptions'!$F$67:$F$70,'Finance and Value Assumptions'!$G$67:$G$70)</f>
        <v>0.09</v>
      </c>
      <c r="S447" s="83">
        <f>LOOKUP(S6,'Finance and Value Assumptions'!$F$67:$F$70,'Finance and Value Assumptions'!$G$67:$G$70)</f>
        <v>0.09</v>
      </c>
      <c r="T447" s="83">
        <f>LOOKUP(T6,'Finance and Value Assumptions'!$F$67:$F$70,'Finance and Value Assumptions'!$G$67:$G$70)</f>
        <v>0.09</v>
      </c>
      <c r="U447" s="83">
        <f>LOOKUP(U6,'Finance and Value Assumptions'!$F$67:$F$70,'Finance and Value Assumptions'!$G$67:$G$70)</f>
        <v>0.09</v>
      </c>
      <c r="V447" s="83">
        <f>LOOKUP(V6,'Finance and Value Assumptions'!$F$67:$F$70,'Finance and Value Assumptions'!$G$67:$G$70)</f>
        <v>0.09</v>
      </c>
      <c r="W447" s="83">
        <f>LOOKUP(W6,'Finance and Value Assumptions'!$F$67:$F$70,'Finance and Value Assumptions'!$G$67:$G$70)</f>
        <v>0.09</v>
      </c>
      <c r="X447" s="83">
        <f>LOOKUP(X6,'Finance and Value Assumptions'!$F$67:$F$70,'Finance and Value Assumptions'!$G$67:$G$70)</f>
        <v>0.09</v>
      </c>
      <c r="Y447" s="83">
        <f>LOOKUP(Y6,'Finance and Value Assumptions'!$F$67:$F$70,'Finance and Value Assumptions'!$G$67:$G$70)</f>
        <v>0.09</v>
      </c>
      <c r="Z447" s="83">
        <f>LOOKUP(Z6,'Finance and Value Assumptions'!$F$67:$F$70,'Finance and Value Assumptions'!$G$67:$G$70)</f>
        <v>0.09</v>
      </c>
      <c r="AA447" s="83">
        <f>LOOKUP(AA6,'Finance and Value Assumptions'!$F$67:$F$70,'Finance and Value Assumptions'!$G$67:$G$70)</f>
        <v>0.09</v>
      </c>
      <c r="AB447" s="83">
        <f>LOOKUP(AB6,'Finance and Value Assumptions'!$F$67:$F$70,'Finance and Value Assumptions'!$G$67:$G$70)</f>
        <v>0.09</v>
      </c>
      <c r="AC447" s="83">
        <f>LOOKUP(AC6,'Finance and Value Assumptions'!$F$67:$F$70,'Finance and Value Assumptions'!$G$67:$G$70)</f>
        <v>0.09</v>
      </c>
      <c r="AD447" s="83">
        <f>LOOKUP(AD6,'Finance and Value Assumptions'!$F$67:$F$70,'Finance and Value Assumptions'!$G$67:$G$70)</f>
        <v>0.09</v>
      </c>
      <c r="AE447" s="83">
        <f>LOOKUP(AE6,'Finance and Value Assumptions'!$F$67:$F$70,'Finance and Value Assumptions'!$G$67:$G$70)</f>
        <v>0.09</v>
      </c>
      <c r="AF447" s="83">
        <f>LOOKUP(AF6,'Finance and Value Assumptions'!$F$67:$F$70,'Finance and Value Assumptions'!$G$67:$G$70)</f>
        <v>0.09</v>
      </c>
      <c r="AG447" s="83">
        <f>LOOKUP(AG6,'Finance and Value Assumptions'!$F$67:$F$70,'Finance and Value Assumptions'!$G$67:$G$70)</f>
        <v>0.09</v>
      </c>
      <c r="AH447" s="83">
        <f>LOOKUP(AH6,'Finance and Value Assumptions'!$F$67:$F$70,'Finance and Value Assumptions'!$G$67:$G$70)</f>
        <v>0.09</v>
      </c>
      <c r="AI447" s="83">
        <f>LOOKUP(AI6,'Finance and Value Assumptions'!$F$67:$F$70,'Finance and Value Assumptions'!$G$67:$G$70)</f>
        <v>0.09</v>
      </c>
      <c r="AJ447" s="83">
        <f>LOOKUP(AJ6,'Finance and Value Assumptions'!$F$67:$F$70,'Finance and Value Assumptions'!$G$67:$G$70)</f>
        <v>0.09</v>
      </c>
      <c r="AK447" s="83">
        <f>LOOKUP(AK6,'Finance and Value Assumptions'!$F$67:$F$70,'Finance and Value Assumptions'!$G$67:$G$70)</f>
        <v>0.09</v>
      </c>
      <c r="AL447" s="83">
        <f>LOOKUP(AL6,'Finance and Value Assumptions'!$F$67:$F$70,'Finance and Value Assumptions'!$G$67:$G$70)</f>
        <v>0.09</v>
      </c>
      <c r="AM447" s="83">
        <f>LOOKUP(AM6,'Finance and Value Assumptions'!$F$67:$F$70,'Finance and Value Assumptions'!$G$67:$G$70)</f>
        <v>0.09</v>
      </c>
      <c r="AN447" s="83">
        <f>LOOKUP(AN6,'Finance and Value Assumptions'!$F$67:$F$70,'Finance and Value Assumptions'!$G$67:$G$70)</f>
        <v>0.09</v>
      </c>
      <c r="AO447" s="83">
        <f>LOOKUP(AO6,'Finance and Value Assumptions'!$F$67:$F$70,'Finance and Value Assumptions'!$G$67:$G$70)</f>
        <v>0.09</v>
      </c>
      <c r="AP447" s="83">
        <f>LOOKUP(AP6,'Finance and Value Assumptions'!$F$67:$F$70,'Finance and Value Assumptions'!$G$67:$G$70)</f>
        <v>0.09</v>
      </c>
      <c r="AQ447" s="83">
        <f>LOOKUP(AQ6,'Finance and Value Assumptions'!$F$67:$F$70,'Finance and Value Assumptions'!$G$67:$G$70)</f>
        <v>0.09</v>
      </c>
      <c r="AR447" s="83">
        <f>LOOKUP(AR6,'Finance and Value Assumptions'!$F$67:$F$70,'Finance and Value Assumptions'!$G$67:$G$70)</f>
        <v>0.09</v>
      </c>
      <c r="AS447" s="83">
        <f>LOOKUP(AS6,'Finance and Value Assumptions'!$F$67:$F$70,'Finance and Value Assumptions'!$G$67:$G$70)</f>
        <v>0.09</v>
      </c>
      <c r="AT447" s="83">
        <f>LOOKUP(AT6,'Finance and Value Assumptions'!$F$67:$F$70,'Finance and Value Assumptions'!$G$67:$G$70)</f>
        <v>0.09</v>
      </c>
      <c r="AU447" s="83">
        <f>LOOKUP(AU6,'Finance and Value Assumptions'!$F$67:$F$70,'Finance and Value Assumptions'!$G$67:$G$70)</f>
        <v>0.09</v>
      </c>
      <c r="AV447" s="83">
        <f>LOOKUP(AV6,'Finance and Value Assumptions'!$F$67:$F$70,'Finance and Value Assumptions'!$G$67:$G$70)</f>
        <v>0.09</v>
      </c>
      <c r="AW447" s="83">
        <f>LOOKUP(AW6,'Finance and Value Assumptions'!$F$67:$F$70,'Finance and Value Assumptions'!$G$67:$G$70)</f>
        <v>0.09</v>
      </c>
      <c r="AX447" s="83">
        <f>LOOKUP(AX6,'Finance and Value Assumptions'!$F$67:$F$70,'Finance and Value Assumptions'!$G$67:$G$70)</f>
        <v>0.09</v>
      </c>
      <c r="AY447" s="198">
        <f>LOOKUP(AY6,'Finance and Value Assumptions'!$F$67:$F$70,'Finance and Value Assumptions'!$G$67:$G$70)</f>
        <v>0.08</v>
      </c>
      <c r="AZ447" s="83">
        <f>LOOKUP(AZ6,'Finance and Value Assumptions'!$F$67:$F$70,'Finance and Value Assumptions'!$G$67:$G$70)</f>
        <v>0.08</v>
      </c>
      <c r="BA447" s="83">
        <f>LOOKUP(BA6,'Finance and Value Assumptions'!$F$67:$F$70,'Finance and Value Assumptions'!$G$67:$G$70)</f>
        <v>0.08</v>
      </c>
      <c r="BB447" s="83">
        <f>LOOKUP(BB6,'Finance and Value Assumptions'!$F$67:$F$70,'Finance and Value Assumptions'!$G$67:$G$70)</f>
        <v>0.08</v>
      </c>
      <c r="BC447" s="83">
        <f>LOOKUP(BC6,'Finance and Value Assumptions'!$F$67:$F$70,'Finance and Value Assumptions'!$G$67:$G$70)</f>
        <v>0.08</v>
      </c>
      <c r="BD447" s="83">
        <f>LOOKUP(BD6,'Finance and Value Assumptions'!$F$67:$F$70,'Finance and Value Assumptions'!$G$67:$G$70)</f>
        <v>0.08</v>
      </c>
      <c r="BE447" s="83">
        <f>LOOKUP(BE6,'Finance and Value Assumptions'!$F$67:$F$70,'Finance and Value Assumptions'!$G$67:$G$70)</f>
        <v>7.0000000000000007E-2</v>
      </c>
      <c r="BF447" s="83">
        <f>LOOKUP(BF6,'Finance and Value Assumptions'!$F$67:$F$70,'Finance and Value Assumptions'!$G$67:$G$70)</f>
        <v>7.0000000000000007E-2</v>
      </c>
      <c r="BG447" s="83">
        <f>LOOKUP(BG6,'Finance and Value Assumptions'!$F$67:$F$70,'Finance and Value Assumptions'!$G$67:$G$70)</f>
        <v>7.0000000000000007E-2</v>
      </c>
      <c r="BH447" s="83">
        <f>LOOKUP(BH6,'Finance and Value Assumptions'!$F$67:$F$70,'Finance and Value Assumptions'!$G$67:$G$70)</f>
        <v>7.0000000000000007E-2</v>
      </c>
      <c r="BI447" s="83">
        <f>LOOKUP(BI6,'Finance and Value Assumptions'!$F$67:$F$70,'Finance and Value Assumptions'!$G$67:$G$70)</f>
        <v>6.5000000000000002E-2</v>
      </c>
      <c r="BJ447" s="83">
        <f>LOOKUP(BJ6,'Finance and Value Assumptions'!$F$67:$F$70,'Finance and Value Assumptions'!$G$67:$G$70)</f>
        <v>6.5000000000000002E-2</v>
      </c>
      <c r="BK447" s="83">
        <f>LOOKUP(BK6,'Finance and Value Assumptions'!$F$67:$F$70,'Finance and Value Assumptions'!$G$67:$G$70)</f>
        <v>6.5000000000000002E-2</v>
      </c>
      <c r="BL447" s="83">
        <f>LOOKUP(BL6,'Finance and Value Assumptions'!$F$67:$F$70,'Finance and Value Assumptions'!$G$67:$G$70)</f>
        <v>6.5000000000000002E-2</v>
      </c>
      <c r="BM447" s="83">
        <f>LOOKUP(BM6,'Finance and Value Assumptions'!$F$67:$F$70,'Finance and Value Assumptions'!$G$67:$G$70)</f>
        <v>6.5000000000000002E-2</v>
      </c>
      <c r="BN447" s="83">
        <f>LOOKUP(BN6,'Finance and Value Assumptions'!$F$67:$F$70,'Finance and Value Assumptions'!$G$67:$G$70)</f>
        <v>6.5000000000000002E-2</v>
      </c>
      <c r="BO447" s="83">
        <f>LOOKUP(BO6,'Finance and Value Assumptions'!$F$67:$F$70,'Finance and Value Assumptions'!$G$67:$G$70)</f>
        <v>6.5000000000000002E-2</v>
      </c>
      <c r="BP447" s="83">
        <f>LOOKUP(BP6,'Finance and Value Assumptions'!$F$67:$F$70,'Finance and Value Assumptions'!$G$67:$G$70)</f>
        <v>6.5000000000000002E-2</v>
      </c>
      <c r="BQ447" s="83">
        <f>LOOKUP(BQ6,'Finance and Value Assumptions'!$F$67:$F$70,'Finance and Value Assumptions'!$G$67:$G$70)</f>
        <v>6.5000000000000002E-2</v>
      </c>
      <c r="BR447" s="83">
        <f>LOOKUP(BR6,'Finance and Value Assumptions'!$F$67:$F$70,'Finance and Value Assumptions'!$G$67:$G$70)</f>
        <v>6.5000000000000002E-2</v>
      </c>
      <c r="BS447" s="83">
        <f>LOOKUP(BS6,'Finance and Value Assumptions'!$F$67:$F$70,'Finance and Value Assumptions'!$G$67:$G$70)</f>
        <v>6.5000000000000002E-2</v>
      </c>
      <c r="BT447" s="83">
        <f>LOOKUP(BT6,'Finance and Value Assumptions'!$F$67:$F$70,'Finance and Value Assumptions'!$G$67:$G$70)</f>
        <v>6.5000000000000002E-2</v>
      </c>
      <c r="BU447" s="83">
        <f>LOOKUP(BU6,'Finance and Value Assumptions'!$F$67:$F$70,'Finance and Value Assumptions'!$G$67:$G$70)</f>
        <v>6.5000000000000002E-2</v>
      </c>
      <c r="BV447" s="83">
        <f>LOOKUP(BV6,'Finance and Value Assumptions'!$F$67:$F$70,'Finance and Value Assumptions'!$G$67:$G$70)</f>
        <v>6.5000000000000002E-2</v>
      </c>
      <c r="BW447" s="83">
        <f>LOOKUP(BW6,'Finance and Value Assumptions'!$F$67:$F$70,'Finance and Value Assumptions'!$G$67:$G$70)</f>
        <v>6.5000000000000002E-2</v>
      </c>
      <c r="BX447" s="83">
        <f>LOOKUP(BX6,'Finance and Value Assumptions'!$F$67:$F$70,'Finance and Value Assumptions'!$G$67:$G$70)</f>
        <v>6.5000000000000002E-2</v>
      </c>
      <c r="BY447" s="83">
        <f>LOOKUP(BY6,'Finance and Value Assumptions'!$F$67:$F$70,'Finance and Value Assumptions'!$G$67:$G$70)</f>
        <v>6.5000000000000002E-2</v>
      </c>
      <c r="BZ447" s="83">
        <f>LOOKUP(BZ6,'Finance and Value Assumptions'!$F$67:$F$70,'Finance and Value Assumptions'!$G$67:$G$70)</f>
        <v>6.5000000000000002E-2</v>
      </c>
      <c r="CA447" s="83">
        <f>LOOKUP(CA6,'Finance and Value Assumptions'!$F$67:$F$70,'Finance and Value Assumptions'!$G$67:$G$70)</f>
        <v>6.5000000000000002E-2</v>
      </c>
      <c r="CB447" s="83">
        <f>LOOKUP(CB6,'Finance and Value Assumptions'!$F$67:$F$70,'Finance and Value Assumptions'!$G$67:$G$70)</f>
        <v>6.5000000000000002E-2</v>
      </c>
      <c r="CC447" s="72">
        <f>LOOKUP(CC6,'Finance and Value Assumptions'!$F$67:$F$70,'Finance and Value Assumptions'!$G$67:$G$70)</f>
        <v>6.5000000000000002E-2</v>
      </c>
      <c r="CD447" s="72">
        <f>LOOKUP(CD6,'Finance and Value Assumptions'!$F$67:$F$70,'Finance and Value Assumptions'!$G$67:$G$70)</f>
        <v>6.5000000000000002E-2</v>
      </c>
      <c r="CE447" s="72">
        <f>LOOKUP(CE6,'Finance and Value Assumptions'!$F$67:$F$70,'Finance and Value Assumptions'!$G$67:$G$70)</f>
        <v>6.5000000000000002E-2</v>
      </c>
      <c r="CF447" s="72">
        <f>LOOKUP(CF6,'Finance and Value Assumptions'!$F$67:$F$70,'Finance and Value Assumptions'!$G$67:$G$70)</f>
        <v>6.5000000000000002E-2</v>
      </c>
      <c r="CG447" s="72">
        <f>LOOKUP(CG6,'Finance and Value Assumptions'!$F$67:$F$70,'Finance and Value Assumptions'!$G$67:$G$70)</f>
        <v>6.5000000000000002E-2</v>
      </c>
      <c r="CH447" s="72">
        <f>LOOKUP(CH6,'Finance and Value Assumptions'!$F$67:$F$70,'Finance and Value Assumptions'!$G$67:$G$70)</f>
        <v>6.5000000000000002E-2</v>
      </c>
      <c r="CI447" s="72">
        <f>LOOKUP(CI6,'Finance and Value Assumptions'!$F$67:$F$70,'Finance and Value Assumptions'!$G$67:$G$70)</f>
        <v>6.5000000000000002E-2</v>
      </c>
      <c r="CJ447" s="72">
        <f>LOOKUP(CJ6,'Finance and Value Assumptions'!$F$67:$F$70,'Finance and Value Assumptions'!$G$67:$G$70)</f>
        <v>6.5000000000000002E-2</v>
      </c>
      <c r="CK447" s="72">
        <f>LOOKUP(CK6,'Finance and Value Assumptions'!$F$67:$F$70,'Finance and Value Assumptions'!$G$67:$G$70)</f>
        <v>6.5000000000000002E-2</v>
      </c>
      <c r="CL447" s="72">
        <f>LOOKUP(CL6,'Finance and Value Assumptions'!$F$67:$F$70,'Finance and Value Assumptions'!$G$67:$G$70)</f>
        <v>6.5000000000000002E-2</v>
      </c>
      <c r="CM447" s="72">
        <f>LOOKUP(CM6,'Finance and Value Assumptions'!$F$67:$F$70,'Finance and Value Assumptions'!$G$67:$G$70)</f>
        <v>6.5000000000000002E-2</v>
      </c>
      <c r="CN447" s="72">
        <f>LOOKUP(CN6,'Finance and Value Assumptions'!$F$67:$F$70,'Finance and Value Assumptions'!$G$67:$G$70)</f>
        <v>6.5000000000000002E-2</v>
      </c>
      <c r="CO447" s="72">
        <f>LOOKUP(CO6,'Finance and Value Assumptions'!$F$67:$F$70,'Finance and Value Assumptions'!$G$67:$G$70)</f>
        <v>6.5000000000000002E-2</v>
      </c>
      <c r="CP447" s="72">
        <f>LOOKUP(CP6,'Finance and Value Assumptions'!$F$67:$F$70,'Finance and Value Assumptions'!$G$67:$G$70)</f>
        <v>6.5000000000000002E-2</v>
      </c>
      <c r="CQ447" s="72">
        <f>LOOKUP(CQ6,'Finance and Value Assumptions'!$F$67:$F$70,'Finance and Value Assumptions'!$G$67:$G$70)</f>
        <v>6.5000000000000002E-2</v>
      </c>
      <c r="CR447" s="72">
        <f>LOOKUP(CR6,'Finance and Value Assumptions'!$F$67:$F$70,'Finance and Value Assumptions'!$G$67:$G$70)</f>
        <v>6.5000000000000002E-2</v>
      </c>
      <c r="CS447" s="72">
        <f>LOOKUP(CS6,'Finance and Value Assumptions'!$F$67:$F$70,'Finance and Value Assumptions'!$G$67:$G$70)</f>
        <v>6.5000000000000002E-2</v>
      </c>
      <c r="CT447" s="72">
        <f>LOOKUP(CT6,'Finance and Value Assumptions'!$F$67:$F$70,'Finance and Value Assumptions'!$G$67:$G$70)</f>
        <v>6.5000000000000002E-2</v>
      </c>
      <c r="CU447" s="72">
        <f>LOOKUP(CU6,'Finance and Value Assumptions'!$F$67:$F$70,'Finance and Value Assumptions'!$G$67:$G$70)</f>
        <v>6.5000000000000002E-2</v>
      </c>
      <c r="CV447" s="72">
        <f>LOOKUP(CV6,'Finance and Value Assumptions'!$F$67:$F$70,'Finance and Value Assumptions'!$G$67:$G$70)</f>
        <v>6.5000000000000002E-2</v>
      </c>
      <c r="CW447" s="72">
        <f>LOOKUP(CW6,'Finance and Value Assumptions'!$F$67:$F$70,'Finance and Value Assumptions'!$G$67:$G$70)</f>
        <v>6.5000000000000002E-2</v>
      </c>
      <c r="CX447" s="72">
        <f>LOOKUP(CX6,'Finance and Value Assumptions'!$F$67:$F$70,'Finance and Value Assumptions'!$G$67:$G$70)</f>
        <v>6.5000000000000002E-2</v>
      </c>
      <c r="CY447" s="72">
        <f>LOOKUP(CY6,'Finance and Value Assumptions'!$F$67:$F$70,'Finance and Value Assumptions'!$G$67:$G$70)</f>
        <v>6.5000000000000002E-2</v>
      </c>
      <c r="CZ447" s="72">
        <f>LOOKUP(CZ6,'Finance and Value Assumptions'!$F$67:$F$70,'Finance and Value Assumptions'!$G$67:$G$70)</f>
        <v>6.5000000000000002E-2</v>
      </c>
      <c r="DA447" s="72">
        <f>LOOKUP(DA6,'Finance and Value Assumptions'!$F$67:$F$70,'Finance and Value Assumptions'!$G$67:$G$70)</f>
        <v>6.5000000000000002E-2</v>
      </c>
      <c r="DB447" s="72">
        <f>LOOKUP(DB6,'Finance and Value Assumptions'!$F$67:$F$70,'Finance and Value Assumptions'!$G$67:$G$70)</f>
        <v>6.5000000000000002E-2</v>
      </c>
      <c r="DC447" s="72">
        <f>LOOKUP(DC6,'Finance and Value Assumptions'!$F$67:$F$70,'Finance and Value Assumptions'!$G$67:$G$70)</f>
        <v>6.5000000000000002E-2</v>
      </c>
      <c r="DD447" s="72">
        <f>LOOKUP(DD6,'Finance and Value Assumptions'!$F$67:$F$70,'Finance and Value Assumptions'!$G$67:$G$70)</f>
        <v>6.5000000000000002E-2</v>
      </c>
      <c r="DE447" s="72">
        <f>LOOKUP(DE6,'Finance and Value Assumptions'!$F$67:$F$70,'Finance and Value Assumptions'!$G$67:$G$70)</f>
        <v>6.5000000000000002E-2</v>
      </c>
      <c r="DF447" s="72">
        <f>LOOKUP(DF6,'Finance and Value Assumptions'!$F$67:$F$70,'Finance and Value Assumptions'!$G$67:$G$70)</f>
        <v>6.5000000000000002E-2</v>
      </c>
      <c r="DG447" s="72">
        <f>LOOKUP(DG6,'Finance and Value Assumptions'!$F$67:$F$70,'Finance and Value Assumptions'!$G$67:$G$70)</f>
        <v>6.5000000000000002E-2</v>
      </c>
      <c r="DH447" s="72">
        <f>LOOKUP(DH6,'Finance and Value Assumptions'!$F$67:$F$70,'Finance and Value Assumptions'!$G$67:$G$70)</f>
        <v>6.5000000000000002E-2</v>
      </c>
      <c r="DI447" s="72">
        <f>LOOKUP(DI6,'Finance and Value Assumptions'!$F$67:$F$70,'Finance and Value Assumptions'!$G$67:$G$70)</f>
        <v>6.5000000000000002E-2</v>
      </c>
      <c r="DJ447" s="72">
        <f>LOOKUP(DJ6,'Finance and Value Assumptions'!$F$67:$F$70,'Finance and Value Assumptions'!$G$67:$G$70)</f>
        <v>6.5000000000000002E-2</v>
      </c>
      <c r="DK447" s="72">
        <f>LOOKUP(DK6,'Finance and Value Assumptions'!$F$67:$F$70,'Finance and Value Assumptions'!$G$67:$G$70)</f>
        <v>6.5000000000000002E-2</v>
      </c>
      <c r="DL447" s="72">
        <f>LOOKUP(DL6,'Finance and Value Assumptions'!$F$67:$F$70,'Finance and Value Assumptions'!$G$67:$G$70)</f>
        <v>6.5000000000000002E-2</v>
      </c>
      <c r="DM447" s="72">
        <f>LOOKUP(DM6,'Finance and Value Assumptions'!$F$67:$F$70,'Finance and Value Assumptions'!$G$67:$G$70)</f>
        <v>6.5000000000000002E-2</v>
      </c>
      <c r="DN447" s="72">
        <f>LOOKUP(DN6,'Finance and Value Assumptions'!$F$67:$F$70,'Finance and Value Assumptions'!$G$67:$G$70)</f>
        <v>6.5000000000000002E-2</v>
      </c>
      <c r="DO447" s="72">
        <f>LOOKUP(DO6,'Finance and Value Assumptions'!$F$67:$F$70,'Finance and Value Assumptions'!$G$67:$G$70)</f>
        <v>6.5000000000000002E-2</v>
      </c>
      <c r="DP447" s="72">
        <f>LOOKUP(DP6,'Finance and Value Assumptions'!$F$67:$F$70,'Finance and Value Assumptions'!$G$67:$G$70)</f>
        <v>6.5000000000000002E-2</v>
      </c>
      <c r="DQ447" s="72">
        <f>LOOKUP(DQ6,'Finance and Value Assumptions'!$F$67:$F$70,'Finance and Value Assumptions'!$G$67:$G$70)</f>
        <v>6.5000000000000002E-2</v>
      </c>
      <c r="DR447" s="72">
        <f>LOOKUP(DR6,'Finance and Value Assumptions'!$F$67:$F$70,'Finance and Value Assumptions'!$G$67:$G$70)</f>
        <v>6.5000000000000002E-2</v>
      </c>
      <c r="DS447" s="72">
        <f>LOOKUP(DS6,'Finance and Value Assumptions'!$F$67:$F$70,'Finance and Value Assumptions'!$G$67:$G$70)</f>
        <v>6.5000000000000002E-2</v>
      </c>
      <c r="DT447" s="72">
        <f>LOOKUP(DT6,'Finance and Value Assumptions'!$F$67:$F$70,'Finance and Value Assumptions'!$G$67:$G$70)</f>
        <v>6.5000000000000002E-2</v>
      </c>
      <c r="DU447" s="72">
        <f>LOOKUP(DU6,'Finance and Value Assumptions'!$F$67:$F$70,'Finance and Value Assumptions'!$G$67:$G$70)</f>
        <v>6.5000000000000002E-2</v>
      </c>
    </row>
    <row r="448" spans="1:125" x14ac:dyDescent="0.3">
      <c r="D448" s="141" t="s">
        <v>508</v>
      </c>
      <c r="K448" s="181">
        <f t="shared" ref="K448:AP448" ca="1" si="639">K402</f>
        <v>-9107391.7808211967</v>
      </c>
      <c r="L448" s="181">
        <f t="shared" ca="1" si="639"/>
        <v>-6942385.4084273735</v>
      </c>
      <c r="M448" s="181">
        <f t="shared" ca="1" si="639"/>
        <v>-7731112.2956116004</v>
      </c>
      <c r="N448" s="181">
        <f t="shared" ca="1" si="639"/>
        <v>-8298969.0062583005</v>
      </c>
      <c r="O448" s="181">
        <f t="shared" ca="1" si="639"/>
        <v>-8728455.218421407</v>
      </c>
      <c r="P448" s="181">
        <f t="shared" ca="1" si="639"/>
        <v>-9060908.575398976</v>
      </c>
      <c r="Q448" s="181">
        <f t="shared" ca="1" si="639"/>
        <v>-9320744.3399040904</v>
      </c>
      <c r="R448" s="181">
        <f t="shared" ca="1" si="639"/>
        <v>-9523940.2339630667</v>
      </c>
      <c r="S448" s="181">
        <f t="shared" ca="1" si="639"/>
        <v>-9681701.5074940771</v>
      </c>
      <c r="T448" s="181">
        <f t="shared" ca="1" si="639"/>
        <v>-9802277.9974543788</v>
      </c>
      <c r="U448" s="181">
        <f t="shared" ca="1" si="639"/>
        <v>-9891959.4135981854</v>
      </c>
      <c r="V448" s="181">
        <f t="shared" ca="1" si="639"/>
        <v>-9955664.1775563881</v>
      </c>
      <c r="W448" s="181">
        <f t="shared" ca="1" si="639"/>
        <v>-9997310.2621913292</v>
      </c>
      <c r="X448" s="181">
        <f t="shared" ca="1" si="639"/>
        <v>-10020061.291841287</v>
      </c>
      <c r="Y448" s="181">
        <f t="shared" ca="1" si="639"/>
        <v>-10026497.327180227</v>
      </c>
      <c r="Z448" s="181">
        <f t="shared" ca="1" si="639"/>
        <v>-10018738.024663262</v>
      </c>
      <c r="AA448" s="181">
        <f t="shared" ca="1" si="639"/>
        <v>-9998534.4209754486</v>
      </c>
      <c r="AB448" s="181">
        <f t="shared" ca="1" si="639"/>
        <v>-9730214.75098297</v>
      </c>
      <c r="AC448" s="181">
        <f t="shared" ca="1" si="639"/>
        <v>0</v>
      </c>
      <c r="AD448" s="181">
        <f t="shared" ca="1" si="639"/>
        <v>0</v>
      </c>
      <c r="AE448" s="181">
        <f t="shared" ca="1" si="639"/>
        <v>0</v>
      </c>
      <c r="AF448" s="181">
        <f t="shared" ca="1" si="639"/>
        <v>0</v>
      </c>
      <c r="AG448" s="181">
        <f t="shared" ca="1" si="639"/>
        <v>0</v>
      </c>
      <c r="AH448" s="181">
        <f t="shared" ca="1" si="639"/>
        <v>0</v>
      </c>
      <c r="AI448" s="181">
        <f t="shared" ca="1" si="639"/>
        <v>0</v>
      </c>
      <c r="AJ448" s="181">
        <f t="shared" ca="1" si="639"/>
        <v>0</v>
      </c>
      <c r="AK448" s="181">
        <f t="shared" ca="1" si="639"/>
        <v>0</v>
      </c>
      <c r="AL448" s="181">
        <f t="shared" ca="1" si="639"/>
        <v>0</v>
      </c>
      <c r="AM448" s="181">
        <f t="shared" ca="1" si="639"/>
        <v>0</v>
      </c>
      <c r="AN448" s="181">
        <f t="shared" ca="1" si="639"/>
        <v>0</v>
      </c>
      <c r="AO448" s="181">
        <f t="shared" ca="1" si="639"/>
        <v>0</v>
      </c>
      <c r="AP448" s="181">
        <f t="shared" ca="1" si="639"/>
        <v>0</v>
      </c>
      <c r="AQ448" s="181">
        <f t="shared" ref="AQ448:BV448" ca="1" si="640">AQ402</f>
        <v>0</v>
      </c>
      <c r="AR448" s="181">
        <f t="shared" ca="1" si="640"/>
        <v>0</v>
      </c>
      <c r="AS448" s="181">
        <f t="shared" ca="1" si="640"/>
        <v>0</v>
      </c>
      <c r="AT448" s="181">
        <f t="shared" ca="1" si="640"/>
        <v>0</v>
      </c>
      <c r="AU448" s="181">
        <f t="shared" ca="1" si="640"/>
        <v>0</v>
      </c>
      <c r="AV448" s="181">
        <f t="shared" ca="1" si="640"/>
        <v>0</v>
      </c>
      <c r="AW448" s="181">
        <f t="shared" ca="1" si="640"/>
        <v>0</v>
      </c>
      <c r="AX448" s="181">
        <f t="shared" ca="1" si="640"/>
        <v>0</v>
      </c>
      <c r="AY448" s="198">
        <f t="shared" ca="1" si="640"/>
        <v>3796570.2712428505</v>
      </c>
      <c r="AZ448" s="181">
        <f t="shared" ca="1" si="640"/>
        <v>3828843.5145667484</v>
      </c>
      <c r="BA448" s="181">
        <f t="shared" ca="1" si="640"/>
        <v>3736999.2582483916</v>
      </c>
      <c r="BB448" s="181">
        <f t="shared" ca="1" si="640"/>
        <v>3810475.1269370653</v>
      </c>
      <c r="BC448" s="181">
        <f t="shared" ca="1" si="640"/>
        <v>3732885.4507594891</v>
      </c>
      <c r="BD448" s="181">
        <f t="shared" ca="1" si="640"/>
        <v>3755346.3605293538</v>
      </c>
      <c r="BE448" s="181">
        <f t="shared" ca="1" si="640"/>
        <v>3670883.2838722486</v>
      </c>
      <c r="BF448" s="181">
        <f t="shared" ca="1" si="640"/>
        <v>3732684.2621467067</v>
      </c>
      <c r="BG448" s="181">
        <f t="shared" ca="1" si="640"/>
        <v>3639978.3311871351</v>
      </c>
      <c r="BH448" s="181">
        <f t="shared" ca="1" si="640"/>
        <v>3711269.9320292352</v>
      </c>
      <c r="BI448" s="181">
        <f t="shared" ca="1" si="640"/>
        <v>3609301.9284822643</v>
      </c>
      <c r="BJ448" s="181">
        <f t="shared" ca="1" si="640"/>
        <v>3667387.2684090678</v>
      </c>
      <c r="BK448" s="181">
        <f t="shared" ca="1" si="640"/>
        <v>3579481.6027042097</v>
      </c>
      <c r="BL448" s="181">
        <f t="shared" ca="1" si="640"/>
        <v>3595838.9066410782</v>
      </c>
      <c r="BM448" s="181">
        <f t="shared" ca="1" si="640"/>
        <v>3523200.4742368115</v>
      </c>
      <c r="BN448" s="181">
        <f t="shared" ca="1" si="640"/>
        <v>3591833.3398641585</v>
      </c>
      <c r="BO448" s="181">
        <f t="shared" ca="1" si="640"/>
        <v>3488262.2934269048</v>
      </c>
      <c r="BP448" s="181">
        <f t="shared" ca="1" si="640"/>
        <v>3542627.6453167163</v>
      </c>
      <c r="BQ448" s="181">
        <f t="shared" ca="1" si="640"/>
        <v>3403012.9491505316</v>
      </c>
      <c r="BR448" s="181">
        <f t="shared" ca="1" si="640"/>
        <v>3433140.969942146</v>
      </c>
      <c r="BS448" s="181">
        <f t="shared" ca="1" si="640"/>
        <v>3358741.9877276095</v>
      </c>
      <c r="BT448" s="181">
        <f t="shared" ca="1" si="640"/>
        <v>3382330.2996559651</v>
      </c>
      <c r="BU448" s="181">
        <f t="shared" ca="1" si="640"/>
        <v>3298415.6942510828</v>
      </c>
      <c r="BV448" s="181">
        <f t="shared" ca="1" si="640"/>
        <v>3347256.5486659892</v>
      </c>
      <c r="BW448" s="181">
        <f t="shared" ref="BW448:DB448" ca="1" si="641">BW402</f>
        <v>13882461.446836904</v>
      </c>
      <c r="BX448" s="181">
        <f t="shared" ca="1" si="641"/>
        <v>14034264.657530649</v>
      </c>
      <c r="BY448" s="181">
        <f t="shared" ca="1" si="641"/>
        <v>13679091.542934148</v>
      </c>
      <c r="BZ448" s="181">
        <f t="shared" ca="1" si="641"/>
        <v>13991253.350528963</v>
      </c>
      <c r="CA448" s="181">
        <f t="shared" ca="1" si="641"/>
        <v>13669812.817708358</v>
      </c>
      <c r="CB448" s="181">
        <f t="shared" ca="1" si="641"/>
        <v>13739575.945725987</v>
      </c>
      <c r="CC448" s="181">
        <f t="shared" ca="1" si="641"/>
        <v>13248375.106629072</v>
      </c>
      <c r="CD448" s="181">
        <f t="shared" ca="1" si="641"/>
        <v>13369238.717349928</v>
      </c>
      <c r="CE448" s="181">
        <f t="shared" ca="1" si="641"/>
        <v>13016435.181700051</v>
      </c>
      <c r="CF448" s="181">
        <f t="shared" ca="1" si="641"/>
        <v>13309397.901878595</v>
      </c>
      <c r="CG448" s="181">
        <f t="shared" ca="1" si="641"/>
        <v>12905134.784342129</v>
      </c>
      <c r="CH448" s="181">
        <f t="shared" ca="1" si="641"/>
        <v>13121922.136604011</v>
      </c>
      <c r="CI448" s="181">
        <f t="shared" ca="1" si="641"/>
        <v>12600732.241181588</v>
      </c>
      <c r="CJ448" s="181">
        <f t="shared" ca="1" si="641"/>
        <v>12521531.997041753</v>
      </c>
      <c r="CK448" s="181">
        <f t="shared" ca="1" si="641"/>
        <v>12261908.441565311</v>
      </c>
      <c r="CL448" s="181">
        <f t="shared" ca="1" si="641"/>
        <v>12532990.103668457</v>
      </c>
      <c r="CM448" s="181">
        <f t="shared" ca="1" si="641"/>
        <v>12127546.841054583</v>
      </c>
      <c r="CN448" s="181">
        <f t="shared" ca="1" si="641"/>
        <v>12316168.596165609</v>
      </c>
      <c r="CO448" s="181">
        <f t="shared" ca="1" si="641"/>
        <v>11704276.445411097</v>
      </c>
      <c r="CP448" s="181">
        <f t="shared" ca="1" si="641"/>
        <v>11752281.363823174</v>
      </c>
      <c r="CQ448" s="181">
        <f t="shared" ca="1" si="641"/>
        <v>11475387.3486111</v>
      </c>
      <c r="CR448" s="181">
        <f t="shared" ca="1" si="641"/>
        <v>11561058.549144855</v>
      </c>
      <c r="CS448" s="181">
        <f t="shared" ca="1" si="641"/>
        <v>11244989.95906019</v>
      </c>
      <c r="CT448" s="181">
        <f t="shared" ca="1" si="641"/>
        <v>11401949.135109236</v>
      </c>
      <c r="CU448" s="181">
        <f t="shared" ca="1" si="641"/>
        <v>10773491.017336778</v>
      </c>
      <c r="CV448" s="181">
        <f t="shared" ca="1" si="641"/>
        <v>10778819.458381254</v>
      </c>
      <c r="CW448" s="181">
        <f t="shared" ca="1" si="641"/>
        <v>33013691.174743608</v>
      </c>
      <c r="CX448" s="181">
        <f t="shared" ca="1" si="641"/>
        <v>0</v>
      </c>
      <c r="CY448" s="181">
        <f t="shared" ca="1" si="641"/>
        <v>0</v>
      </c>
      <c r="CZ448" s="181">
        <f t="shared" ca="1" si="641"/>
        <v>0</v>
      </c>
      <c r="DA448" s="181">
        <f t="shared" ca="1" si="641"/>
        <v>0</v>
      </c>
      <c r="DB448" s="181">
        <f t="shared" ca="1" si="641"/>
        <v>0</v>
      </c>
      <c r="DC448" s="181">
        <f t="shared" ref="DC448:DU448" ca="1" si="642">DC402</f>
        <v>0</v>
      </c>
      <c r="DD448" s="181">
        <f t="shared" ca="1" si="642"/>
        <v>0</v>
      </c>
      <c r="DE448" s="181">
        <f t="shared" ca="1" si="642"/>
        <v>0</v>
      </c>
      <c r="DF448" s="181">
        <f t="shared" ca="1" si="642"/>
        <v>0</v>
      </c>
      <c r="DG448" s="181">
        <f t="shared" ca="1" si="642"/>
        <v>0</v>
      </c>
      <c r="DH448" s="181">
        <f t="shared" ca="1" si="642"/>
        <v>0</v>
      </c>
      <c r="DI448" s="181">
        <f t="shared" ca="1" si="642"/>
        <v>0</v>
      </c>
      <c r="DJ448" s="181">
        <f t="shared" ca="1" si="642"/>
        <v>0</v>
      </c>
      <c r="DK448" s="181">
        <f t="shared" ca="1" si="642"/>
        <v>0</v>
      </c>
      <c r="DL448" s="181">
        <f t="shared" ca="1" si="642"/>
        <v>0</v>
      </c>
      <c r="DM448" s="181">
        <f t="shared" ca="1" si="642"/>
        <v>0</v>
      </c>
      <c r="DN448" s="181">
        <f t="shared" ca="1" si="642"/>
        <v>0</v>
      </c>
      <c r="DO448" s="181">
        <f t="shared" ca="1" si="642"/>
        <v>0</v>
      </c>
      <c r="DP448" s="181">
        <f t="shared" ca="1" si="642"/>
        <v>0</v>
      </c>
      <c r="DQ448" s="181">
        <f t="shared" ca="1" si="642"/>
        <v>0</v>
      </c>
      <c r="DR448" s="181">
        <f t="shared" ca="1" si="642"/>
        <v>0</v>
      </c>
      <c r="DS448" s="181">
        <f t="shared" ca="1" si="642"/>
        <v>0</v>
      </c>
      <c r="DT448" s="181">
        <f t="shared" ca="1" si="642"/>
        <v>0</v>
      </c>
      <c r="DU448" s="181">
        <f t="shared" ca="1" si="642"/>
        <v>0</v>
      </c>
    </row>
    <row r="449" spans="1:125" x14ac:dyDescent="0.3">
      <c r="D449" s="141" t="s">
        <v>509</v>
      </c>
      <c r="K449" s="181">
        <f ca="1">XNPV(K447,K448:$DU$448,K7:$DU$7)+K415</f>
        <v>-61689129.913653627</v>
      </c>
      <c r="L449" s="181">
        <f ca="1">XNPV(L447,L448:$DU$448,L7:$DU$7)+L415</f>
        <v>-52955501.894009084</v>
      </c>
      <c r="M449" s="181">
        <f ca="1">XNPV(M447,M448:$DU$448,M7:$DU$7)+M415</f>
        <v>-46351131.251451924</v>
      </c>
      <c r="N449" s="181">
        <f ca="1">XNPV(N447,N448:$DU$448,N7:$DU$7)+N415</f>
        <v>-38903723.639685199</v>
      </c>
      <c r="O449" s="181">
        <f ca="1">XNPV(O447,O448:$DU$448,O7:$DU$7)+O415</f>
        <v>-30822300.660010859</v>
      </c>
      <c r="P449" s="181">
        <f ca="1">XNPV(P447,P448:$DU$448,P7:$DU$7)+P415</f>
        <v>-22256147.98843937</v>
      </c>
      <c r="Q449" s="181">
        <f ca="1">XNPV(Q447,Q448:$DU$448,Q7:$DU$7)+Q415</f>
        <v>-13289034.378512751</v>
      </c>
      <c r="R449" s="181">
        <f ca="1">XNPV(R447,R448:$DU$448,R7:$DU$7)+R415</f>
        <v>-3997441.3052637964</v>
      </c>
      <c r="S449" s="181">
        <f ca="1">XNPV(S447,S448:$DU$448,S7:$DU$7)+S415</f>
        <v>5567096.879547718</v>
      </c>
      <c r="T449" s="181">
        <f ca="1">XNPV(T447,T448:$DU$448,T7:$DU$7)+T415</f>
        <v>15349940.494149929</v>
      </c>
      <c r="U449" s="181">
        <f ca="1">XNPV(U447,U448:$DU$448,U7:$DU$7)+U415</f>
        <v>25336988.007210124</v>
      </c>
      <c r="V449" s="181">
        <f ca="1">XNPV(V447,V448:$DU$448,V7:$DU$7)+V415</f>
        <v>35479363.332451135</v>
      </c>
      <c r="W449" s="181">
        <f ca="1">XNPV(W447,W448:$DU$448,W7:$DU$7)+W415</f>
        <v>45768795.60395769</v>
      </c>
      <c r="X449" s="181">
        <f ca="1">XNPV(X447,X448:$DU$448,X7:$DU$7)+X415</f>
        <v>56162504.886319429</v>
      </c>
      <c r="Y449" s="181">
        <f ca="1">XNPV(Y447,Y448:$DU$448,Y7:$DU$7)+Y415</f>
        <v>66668746.77882503</v>
      </c>
      <c r="Z449" s="181">
        <f ca="1">XNPV(Z447,Z448:$DU$448,Z7:$DU$7)+Z415</f>
        <v>77258651.389838532</v>
      </c>
      <c r="AA449" s="181">
        <f ca="1">XNPV(AA447,AA448:$DU$448,AA7:$DU$7)+AA415</f>
        <v>87897778.288883284</v>
      </c>
      <c r="AB449" s="181">
        <f ca="1">XNPV(AB447,AB448:$DU$448,AB7:$DU$7)+AB415</f>
        <v>98615464.155089408</v>
      </c>
      <c r="AC449" s="181">
        <f ca="1">XNPV(AC447,AC448:$DU$448,AC7:$DU$7)+AC415</f>
        <v>109115826.29741341</v>
      </c>
      <c r="AD449" s="181">
        <f ca="1">XNPV(AD447,AD448:$DU$448,AD7:$DU$7)+AD415</f>
        <v>109917396.87762405</v>
      </c>
      <c r="AE449" s="181">
        <f ca="1">XNPV(AE447,AE448:$DU$448,AE7:$DU$7)+AE415</f>
        <v>110724855.83733808</v>
      </c>
      <c r="AF449" s="181">
        <f ca="1">XNPV(AF447,AF448:$DU$448,AF7:$DU$7)+AF415</f>
        <v>111485589.77521741</v>
      </c>
      <c r="AG449" s="181">
        <f ca="1">XNPV(AG447,AG448:$DU$448,AG7:$DU$7)+AG415</f>
        <v>112304568.76216727</v>
      </c>
      <c r="AH449" s="181">
        <f ca="1">XNPV(AH447,AH448:$DU$448,AH7:$DU$7)+AH415</f>
        <v>113102856.90379995</v>
      </c>
      <c r="AI449" s="181">
        <f ca="1">XNPV(AI447,AI448:$DU$448,AI7:$DU$7)+AI415</f>
        <v>113933716.4198591</v>
      </c>
      <c r="AJ449" s="181">
        <f ca="1">XNPV(AJ447,AJ448:$DU$448,AJ7:$DU$7)+AJ415</f>
        <v>114743584.93858987</v>
      </c>
      <c r="AK449" s="181">
        <f ca="1">XNPV(AK447,AK448:$DU$448,AK7:$DU$7)+AK415</f>
        <v>115586497.32880525</v>
      </c>
      <c r="AL449" s="181">
        <f ca="1">XNPV(AL447,AL448:$DU$448,AL7:$DU$7)+AL415</f>
        <v>116435601.79762752</v>
      </c>
      <c r="AM449" s="181">
        <f ca="1">XNPV(AM447,AM448:$DU$448,AM7:$DU$7)+AM415</f>
        <v>117263254.32506616</v>
      </c>
      <c r="AN449" s="181">
        <f ca="1">XNPV(AN447,AN448:$DU$448,AN7:$DU$7)+AN415</f>
        <v>118124676.33868441</v>
      </c>
      <c r="AO449" s="181">
        <f ca="1">XNPV(AO447,AO448:$DU$448,AO7:$DU$7)+AO415</f>
        <v>118964335.21805802</v>
      </c>
      <c r="AP449" s="181">
        <f ca="1">XNPV(AP447,AP448:$DU$448,AP7:$DU$7)+AP415</f>
        <v>119838253.46109274</v>
      </c>
      <c r="AQ449" s="181">
        <f ca="1">XNPV(AQ447,AQ448:$DU$448,AQ7:$DU$7)+AQ415</f>
        <v>120718591.55335455</v>
      </c>
      <c r="AR449" s="181">
        <f ca="1">XNPV(AR447,AR448:$DU$448,AR7:$DU$7)+AR415</f>
        <v>121519292.85498698</v>
      </c>
      <c r="AS449" s="181">
        <f ca="1">XNPV(AS447,AS448:$DU$448,AS7:$DU$7)+AS415</f>
        <v>122411979.95076229</v>
      </c>
      <c r="AT449" s="181">
        <f ca="1">XNPV(AT447,AT448:$DU$448,AT7:$DU$7)+AT415</f>
        <v>123282114.02514195</v>
      </c>
      <c r="AU449" s="181">
        <f ca="1">XNPV(AU447,AU448:$DU$448,AU7:$DU$7)+AU415</f>
        <v>124187750.8976464</v>
      </c>
      <c r="AV449" s="181">
        <f ca="1">XNPV(AV447,AV448:$DU$448,AV7:$DU$7)+AV415</f>
        <v>125070507.58306299</v>
      </c>
      <c r="AW449" s="181">
        <f ca="1">XNPV(AW447,AW448:$DU$448,AW7:$DU$7)+AW415</f>
        <v>125989282.08839779</v>
      </c>
      <c r="AX449" s="181">
        <f ca="1">XNPV(AX447,AX448:$DU$448,AX7:$DU$7)+AX415</f>
        <v>126914805.95941401</v>
      </c>
      <c r="AY449" s="198">
        <f ca="1">XNPV(AY447,AY448:$DU$448,AY7:$DU$7)+AY415</f>
        <v>160839940.74384138</v>
      </c>
      <c r="AZ449" s="181">
        <f ca="1">XNPV(AZ447,AZ448:$DU$448,AZ7:$DU$7)+AZ415</f>
        <v>162862830.36167091</v>
      </c>
      <c r="BA449" s="181">
        <f ca="1">XNPV(BA447,BA448:$DU$448,BA7:$DU$7)+BA415</f>
        <v>164418058.7154828</v>
      </c>
      <c r="BB449" s="181">
        <f ca="1">XNPV(BB447,BB448:$DU$448,BB7:$DU$7)+BB415</f>
        <v>166789620.85540712</v>
      </c>
      <c r="BC449" s="181">
        <f ca="1">XNPV(BC447,BC448:$DU$448,BC7:$DU$7)+BC415</f>
        <v>168599511.20401123</v>
      </c>
      <c r="BD449" s="181">
        <f ca="1">XNPV(BD447,BD448:$DU$448,BD7:$DU$7)+BD415</f>
        <v>170971257.50027961</v>
      </c>
      <c r="BE449" s="181">
        <f ca="1">XNPV(BE447,BE448:$DU$448,BE7:$DU$7)+BE415</f>
        <v>190927601.73467335</v>
      </c>
      <c r="BF449" s="181">
        <f ca="1">XNPV(BF447,BF448:$DU$448,BF7:$DU$7)+BF415</f>
        <v>193535178.35769898</v>
      </c>
      <c r="BG449" s="181">
        <f ca="1">XNPV(BG447,BG448:$DU$448,BG7:$DU$7)+BG415</f>
        <v>195545087.608578</v>
      </c>
      <c r="BH449" s="181">
        <f ca="1">XNPV(BH447,BH448:$DU$448,BH7:$DU$7)+BH415</f>
        <v>198380057.99462351</v>
      </c>
      <c r="BI449" s="181">
        <f ca="1">XNPV(BI447,BI448:$DU$448,BI7:$DU$7)+BI415</f>
        <v>210104935.6167905</v>
      </c>
      <c r="BJ449" s="181">
        <f ca="1">XNPV(BJ447,BJ448:$DU$448,BJ7:$DU$7)+BJ415</f>
        <v>212961802.50020874</v>
      </c>
      <c r="BK449" s="181">
        <f ca="1">XNPV(BK447,BK448:$DU$448,BK7:$DU$7)+BK415</f>
        <v>215287794.48193064</v>
      </c>
      <c r="BL449" s="181">
        <f ca="1">XNPV(BL447,BL448:$DU$448,BL7:$DU$7)+BL415</f>
        <v>218206731.96746361</v>
      </c>
      <c r="BM449" s="181">
        <f ca="1">XNPV(BM447,BM448:$DU$448,BM7:$DU$7)+BM415</f>
        <v>220796291.41757402</v>
      </c>
      <c r="BN449" s="181">
        <f ca="1">XNPV(BN447,BN448:$DU$448,BN7:$DU$7)+BN415</f>
        <v>224131307.77384329</v>
      </c>
      <c r="BO449" s="181">
        <f ca="1">XNPV(BO447,BO448:$DU$448,BO7:$DU$7)+BO415</f>
        <v>226810250.08788377</v>
      </c>
      <c r="BP449" s="181">
        <f ca="1">XNPV(BP447,BP448:$DU$448,BP7:$DU$7)+BP415</f>
        <v>230331512.84529141</v>
      </c>
      <c r="BQ449" s="181">
        <f ca="1">XNPV(BQ447,BQ448:$DU$448,BQ7:$DU$7)+BQ415</f>
        <v>233142957.85977587</v>
      </c>
      <c r="BR449" s="181">
        <f ca="1">XNPV(BR447,BR448:$DU$448,BR7:$DU$7)+BR415</f>
        <v>236884859.0454233</v>
      </c>
      <c r="BS449" s="181">
        <f ca="1">XNPV(BS447,BS448:$DU$448,BS7:$DU$7)+BS415</f>
        <v>240285629.53169566</v>
      </c>
      <c r="BT449" s="181">
        <f ca="1">XNPV(BT447,BT448:$DU$448,BT7:$DU$7)+BT415</f>
        <v>244286580.91275227</v>
      </c>
      <c r="BU449" s="181">
        <f ca="1">XNPV(BU447,BU448:$DU$448,BU7:$DU$7)+BU415</f>
        <v>247908697.85215518</v>
      </c>
      <c r="BV449" s="181">
        <f ca="1">XNPV(BV447,BV448:$DU$448,BV7:$DU$7)+BV415</f>
        <v>252308468.47340333</v>
      </c>
      <c r="BW449" s="181">
        <f ca="1">XNPV(BW447,BW448:$DU$448,BW7:$DU$7)+BW415</f>
        <v>245347138.81393126</v>
      </c>
      <c r="BX449" s="181">
        <f ca="1">XNPV(BX447,BX448:$DU$448,BX7:$DU$7)+BX415</f>
        <v>238930682.96796501</v>
      </c>
      <c r="BY449" s="181">
        <f ca="1">XNPV(BY447,BY448:$DU$448,BY7:$DU$7)+BY415</f>
        <v>232030431.2339552</v>
      </c>
      <c r="BZ449" s="181">
        <f ca="1">XNPV(BZ447,BZ448:$DU$448,BZ7:$DU$7)+BZ415</f>
        <v>225394368.21543527</v>
      </c>
      <c r="CA449" s="181">
        <f ca="1">XNPV(CA447,CA448:$DU$448,CA7:$DU$7)+CA415</f>
        <v>218146736.7078228</v>
      </c>
      <c r="CB449" s="181">
        <f ca="1">XNPV(CB447,CB448:$DU$448,CB7:$DU$7)+CB415</f>
        <v>211072426.39346713</v>
      </c>
      <c r="CC449" s="181">
        <f ca="1">XNPV(CC447,CC448:$DU$448,CC7:$DU$7)+CC415</f>
        <v>203592510.40989402</v>
      </c>
      <c r="CD449" s="181">
        <f ca="1">XNPV(CD447,CD448:$DU$448,CD7:$DU$7)+CD415</f>
        <v>196483777.84584275</v>
      </c>
      <c r="CE449" s="181">
        <f ca="1">XNPV(CE447,CE448:$DU$448,CE7:$DU$7)+CE415</f>
        <v>188923175.38175687</v>
      </c>
      <c r="CF449" s="181">
        <f ca="1">XNPV(CF447,CF448:$DU$448,CF7:$DU$7)+CF415</f>
        <v>181580697.55071405</v>
      </c>
      <c r="CG449" s="181">
        <f ca="1">XNPV(CG447,CG448:$DU$448,CG7:$DU$7)+CG415</f>
        <v>173609088.64241299</v>
      </c>
      <c r="CH449" s="181">
        <f ca="1">XNPV(CH447,CH448:$DU$448,CH7:$DU$7)+CH415</f>
        <v>165887537.95061707</v>
      </c>
      <c r="CI449" s="181">
        <f ca="1">XNPV(CI447,CI448:$DU$448,CI7:$DU$7)+CI415</f>
        <v>157638739.58188331</v>
      </c>
      <c r="CJ449" s="181">
        <f ca="1">XNPV(CJ447,CJ448:$DU$448,CJ7:$DU$7)+CJ415</f>
        <v>149716278.71870306</v>
      </c>
      <c r="CK449" s="181">
        <f ca="1">XNPV(CK447,CK448:$DU$448,CK7:$DU$7)+CK415</f>
        <v>141546746.20437646</v>
      </c>
      <c r="CL449" s="181">
        <f ca="1">XNPV(CL447,CL448:$DU$448,CL7:$DU$7)+CL415</f>
        <v>133454983.00408256</v>
      </c>
      <c r="CM449" s="181">
        <f ca="1">XNPV(CM447,CM448:$DU$448,CM7:$DU$7)+CM415</f>
        <v>124757799.03094429</v>
      </c>
      <c r="CN449" s="181">
        <f ca="1">XNPV(CN447,CN448:$DU$448,CN7:$DU$7)+CN415</f>
        <v>116263195.68365467</v>
      </c>
      <c r="CO449" s="181">
        <f ca="1">XNPV(CO447,CO448:$DU$448,CO7:$DU$7)+CO415</f>
        <v>107244364.76931962</v>
      </c>
      <c r="CP449" s="181">
        <f ca="1">XNPV(CP447,CP448:$DU$448,CP7:$DU$7)+CP415</f>
        <v>98621780.280745223</v>
      </c>
      <c r="CQ449" s="181">
        <f ca="1">XNPV(CQ447,CQ448:$DU$448,CQ7:$DU$7)+CQ415</f>
        <v>89640579.422304973</v>
      </c>
      <c r="CR449" s="181">
        <f ca="1">XNPV(CR447,CR448:$DU$448,CR7:$DU$7)+CR415</f>
        <v>80686448.312242061</v>
      </c>
      <c r="CS449" s="181">
        <f ca="1">XNPV(CS447,CS448:$DU$448,CS7:$DU$7)+CS415</f>
        <v>71318138.885640576</v>
      </c>
      <c r="CT449" s="181">
        <f ca="1">XNPV(CT447,CT448:$DU$448,CT7:$DU$7)+CT415</f>
        <v>62010837.525331348</v>
      </c>
      <c r="CU449" s="181">
        <f ca="1">XNPV(CU447,CU448:$DU$448,CU7:$DU$7)+CU415</f>
        <v>52214269.509820476</v>
      </c>
      <c r="CV449" s="181">
        <f ca="1">XNPV(CV447,CV448:$DU$448,CV7:$DU$7)+CV415</f>
        <v>42777470.932335466</v>
      </c>
      <c r="CW449" s="181">
        <f ca="1">XNPV(CW447,CW448:$DU$448,CW7:$DU$7)+CW415</f>
        <v>33013691.174743608</v>
      </c>
      <c r="CX449" s="181">
        <f ca="1">XNPV(CX447,CX448:$DU$448,CX7:$DU$7)+CX415</f>
        <v>0</v>
      </c>
      <c r="CY449" s="181">
        <f ca="1">XNPV(CY447,CY448:$DU$448,CY7:$DU$7)+CY415</f>
        <v>0</v>
      </c>
      <c r="CZ449" s="181">
        <f ca="1">XNPV(CZ447,CZ448:$DU$448,CZ7:$DU$7)+CZ415</f>
        <v>0</v>
      </c>
      <c r="DA449" s="181">
        <f ca="1">XNPV(DA447,DA448:$DU$448,DA7:$DU$7)+DA415</f>
        <v>0</v>
      </c>
      <c r="DB449" s="181">
        <f ca="1">XNPV(DB447,DB448:$DU$448,DB7:$DU$7)+DB415</f>
        <v>0</v>
      </c>
      <c r="DC449" s="181">
        <f ca="1">XNPV(DC447,DC448:$DU$448,DC7:$DU$7)+DC415</f>
        <v>0</v>
      </c>
      <c r="DD449" s="181">
        <f ca="1">XNPV(DD447,DD448:$DU$448,DD7:$DU$7)+DD415</f>
        <v>0</v>
      </c>
      <c r="DE449" s="181">
        <f ca="1">XNPV(DE447,DE448:$DU$448,DE7:$DU$7)+DE415</f>
        <v>0</v>
      </c>
      <c r="DF449" s="181">
        <f ca="1">XNPV(DF447,DF448:$DU$448,DF7:$DU$7)+DF415</f>
        <v>0</v>
      </c>
      <c r="DG449" s="181">
        <f ca="1">XNPV(DG447,DG448:$DU$448,DG7:$DU$7)+DG415</f>
        <v>0</v>
      </c>
      <c r="DH449" s="181">
        <f ca="1">XNPV(DH447,DH448:$DU$448,DH7:$DU$7)+DH415</f>
        <v>0</v>
      </c>
      <c r="DI449" s="181">
        <f ca="1">XNPV(DI447,DI448:$DU$448,DI7:$DU$7)+DI415</f>
        <v>0</v>
      </c>
      <c r="DJ449" s="181">
        <f ca="1">XNPV(DJ447,DJ448:$DU$448,DJ7:$DU$7)+DJ415</f>
        <v>0</v>
      </c>
      <c r="DK449" s="181">
        <f ca="1">XNPV(DK447,DK448:$DU$448,DK7:$DU$7)+DK415</f>
        <v>0</v>
      </c>
      <c r="DL449" s="181">
        <f ca="1">XNPV(DL447,DL448:$DU$448,DL7:$DU$7)+DL415</f>
        <v>0</v>
      </c>
      <c r="DM449" s="181">
        <f ca="1">XNPV(DM447,DM448:$DU$448,DM7:$DU$7)+DM415</f>
        <v>0</v>
      </c>
      <c r="DN449" s="181">
        <f ca="1">XNPV(DN447,DN448:$DU$448,DN7:$DU$7)+DN415</f>
        <v>0</v>
      </c>
      <c r="DO449" s="181">
        <f ca="1">XNPV(DO447,DO448:$DU$448,DO7:$DU$7)+DO415</f>
        <v>0</v>
      </c>
      <c r="DP449" s="181">
        <f ca="1">XNPV(DP447,DP448:$DU$448,DP7:$DU$7)+DP415</f>
        <v>0</v>
      </c>
      <c r="DQ449" s="181">
        <f ca="1">XNPV(DQ447,DQ448:$DU$448,DQ7:$DU$7)+DQ415</f>
        <v>0</v>
      </c>
      <c r="DR449" s="181">
        <f ca="1">XNPV(DR447,DR448:$DU$448,DR7:$DU$7)+DR415</f>
        <v>0</v>
      </c>
      <c r="DS449" s="181">
        <f ca="1">XNPV(DS447,DS448:$DU$448,DS7:$DU$7)+DS415</f>
        <v>0</v>
      </c>
      <c r="DT449" s="181">
        <f ca="1">XNPV(DT447,DT448:$DU$448,DT7:$DU$7)+DT415</f>
        <v>0</v>
      </c>
      <c r="DU449" s="181">
        <f ca="1">XNPV(DU447,DU448:$DU$448,DU7:$DU$7)+DU415</f>
        <v>0</v>
      </c>
    </row>
    <row r="450" spans="1:125" x14ac:dyDescent="0.3">
      <c r="D450" s="141" t="s">
        <v>510</v>
      </c>
      <c r="F450" s="177">
        <f>'Finance and Value Assumptions'!F75</f>
        <v>56493</v>
      </c>
      <c r="K450" s="19" t="b">
        <f t="shared" ref="K450:AP450" si="643">$F$450=K6</f>
        <v>0</v>
      </c>
      <c r="L450" s="19" t="b">
        <f t="shared" si="643"/>
        <v>0</v>
      </c>
      <c r="M450" s="19" t="b">
        <f t="shared" si="643"/>
        <v>0</v>
      </c>
      <c r="N450" s="19" t="b">
        <f t="shared" si="643"/>
        <v>0</v>
      </c>
      <c r="O450" s="19" t="b">
        <f t="shared" si="643"/>
        <v>0</v>
      </c>
      <c r="P450" s="19" t="b">
        <f t="shared" si="643"/>
        <v>0</v>
      </c>
      <c r="Q450" s="19" t="b">
        <f t="shared" si="643"/>
        <v>0</v>
      </c>
      <c r="R450" s="19" t="b">
        <f t="shared" si="643"/>
        <v>0</v>
      </c>
      <c r="S450" s="19" t="b">
        <f t="shared" si="643"/>
        <v>0</v>
      </c>
      <c r="T450" s="19" t="b">
        <f t="shared" si="643"/>
        <v>0</v>
      </c>
      <c r="U450" s="19" t="b">
        <f t="shared" si="643"/>
        <v>0</v>
      </c>
      <c r="V450" s="19" t="b">
        <f t="shared" si="643"/>
        <v>0</v>
      </c>
      <c r="W450" s="19" t="b">
        <f t="shared" si="643"/>
        <v>0</v>
      </c>
      <c r="X450" s="19" t="b">
        <f t="shared" si="643"/>
        <v>0</v>
      </c>
      <c r="Y450" s="19" t="b">
        <f t="shared" si="643"/>
        <v>0</v>
      </c>
      <c r="Z450" s="19" t="b">
        <f t="shared" si="643"/>
        <v>0</v>
      </c>
      <c r="AA450" s="19" t="b">
        <f t="shared" si="643"/>
        <v>0</v>
      </c>
      <c r="AB450" s="19" t="b">
        <f t="shared" si="643"/>
        <v>0</v>
      </c>
      <c r="AC450" s="19" t="b">
        <f t="shared" si="643"/>
        <v>0</v>
      </c>
      <c r="AD450" s="19" t="b">
        <f t="shared" si="643"/>
        <v>0</v>
      </c>
      <c r="AE450" s="19" t="b">
        <f t="shared" si="643"/>
        <v>0</v>
      </c>
      <c r="AF450" s="19" t="b">
        <f t="shared" si="643"/>
        <v>0</v>
      </c>
      <c r="AG450" s="19" t="b">
        <f t="shared" si="643"/>
        <v>0</v>
      </c>
      <c r="AH450" s="19" t="b">
        <f t="shared" si="643"/>
        <v>0</v>
      </c>
      <c r="AI450" s="19" t="b">
        <f t="shared" si="643"/>
        <v>0</v>
      </c>
      <c r="AJ450" s="19" t="b">
        <f t="shared" si="643"/>
        <v>0</v>
      </c>
      <c r="AK450" s="19" t="b">
        <f t="shared" si="643"/>
        <v>0</v>
      </c>
      <c r="AL450" s="19" t="b">
        <f t="shared" si="643"/>
        <v>0</v>
      </c>
      <c r="AM450" s="19" t="b">
        <f t="shared" si="643"/>
        <v>0</v>
      </c>
      <c r="AN450" s="19" t="b">
        <f t="shared" si="643"/>
        <v>0</v>
      </c>
      <c r="AO450" s="19" t="b">
        <f t="shared" si="643"/>
        <v>0</v>
      </c>
      <c r="AP450" s="19" t="b">
        <f t="shared" si="643"/>
        <v>0</v>
      </c>
      <c r="AQ450" s="19" t="b">
        <f t="shared" ref="AQ450:BV450" si="644">$F$450=AQ6</f>
        <v>0</v>
      </c>
      <c r="AR450" s="19" t="b">
        <f t="shared" si="644"/>
        <v>0</v>
      </c>
      <c r="AS450" s="19" t="b">
        <f t="shared" si="644"/>
        <v>0</v>
      </c>
      <c r="AT450" s="19" t="b">
        <f t="shared" si="644"/>
        <v>0</v>
      </c>
      <c r="AU450" s="19" t="b">
        <f t="shared" si="644"/>
        <v>0</v>
      </c>
      <c r="AV450" s="19" t="b">
        <f t="shared" si="644"/>
        <v>0</v>
      </c>
      <c r="AW450" s="19" t="b">
        <f t="shared" si="644"/>
        <v>0</v>
      </c>
      <c r="AX450" s="19" t="b">
        <f t="shared" si="644"/>
        <v>0</v>
      </c>
      <c r="AY450" s="198" t="b">
        <f t="shared" si="644"/>
        <v>0</v>
      </c>
      <c r="AZ450" s="19" t="b">
        <f t="shared" si="644"/>
        <v>0</v>
      </c>
      <c r="BA450" s="19" t="b">
        <f t="shared" si="644"/>
        <v>0</v>
      </c>
      <c r="BB450" s="19" t="b">
        <f t="shared" si="644"/>
        <v>0</v>
      </c>
      <c r="BC450" s="19" t="b">
        <f t="shared" si="644"/>
        <v>0</v>
      </c>
      <c r="BD450" s="19" t="b">
        <f t="shared" si="644"/>
        <v>0</v>
      </c>
      <c r="BE450" s="19" t="b">
        <f t="shared" si="644"/>
        <v>0</v>
      </c>
      <c r="BF450" s="19" t="b">
        <f t="shared" si="644"/>
        <v>0</v>
      </c>
      <c r="BG450" s="19" t="b">
        <f t="shared" si="644"/>
        <v>0</v>
      </c>
      <c r="BH450" s="19" t="b">
        <f t="shared" si="644"/>
        <v>0</v>
      </c>
      <c r="BI450" s="19" t="b">
        <f t="shared" si="644"/>
        <v>0</v>
      </c>
      <c r="BJ450" s="19" t="b">
        <f t="shared" si="644"/>
        <v>0</v>
      </c>
      <c r="BK450" s="19" t="b">
        <f t="shared" si="644"/>
        <v>0</v>
      </c>
      <c r="BL450" s="19" t="b">
        <f t="shared" si="644"/>
        <v>0</v>
      </c>
      <c r="BM450" s="19" t="b">
        <f t="shared" si="644"/>
        <v>0</v>
      </c>
      <c r="BN450" s="19" t="b">
        <f t="shared" si="644"/>
        <v>0</v>
      </c>
      <c r="BO450" s="19" t="b">
        <f t="shared" si="644"/>
        <v>0</v>
      </c>
      <c r="BP450" s="19" t="b">
        <f t="shared" si="644"/>
        <v>0</v>
      </c>
      <c r="BQ450" s="19" t="b">
        <f t="shared" si="644"/>
        <v>0</v>
      </c>
      <c r="BR450" s="19" t="b">
        <f t="shared" si="644"/>
        <v>0</v>
      </c>
      <c r="BS450" s="19" t="b">
        <f t="shared" si="644"/>
        <v>0</v>
      </c>
      <c r="BT450" s="19" t="b">
        <f t="shared" si="644"/>
        <v>0</v>
      </c>
      <c r="BU450" s="19" t="b">
        <f t="shared" si="644"/>
        <v>0</v>
      </c>
      <c r="BV450" s="19" t="b">
        <f t="shared" si="644"/>
        <v>0</v>
      </c>
      <c r="BW450" s="19" t="b">
        <f t="shared" ref="BW450:DB450" si="645">$F$450=BW6</f>
        <v>0</v>
      </c>
      <c r="BX450" s="19" t="b">
        <f t="shared" si="645"/>
        <v>0</v>
      </c>
      <c r="BY450" s="19" t="b">
        <f t="shared" si="645"/>
        <v>0</v>
      </c>
      <c r="BZ450" s="19" t="b">
        <f t="shared" si="645"/>
        <v>0</v>
      </c>
      <c r="CA450" s="19" t="b">
        <f t="shared" si="645"/>
        <v>0</v>
      </c>
      <c r="CB450" s="19" t="b">
        <f t="shared" si="645"/>
        <v>0</v>
      </c>
      <c r="CC450" s="19" t="b">
        <f t="shared" si="645"/>
        <v>0</v>
      </c>
      <c r="CD450" s="19" t="b">
        <f t="shared" si="645"/>
        <v>0</v>
      </c>
      <c r="CE450" s="19" t="b">
        <f t="shared" si="645"/>
        <v>0</v>
      </c>
      <c r="CF450" s="19" t="b">
        <f t="shared" si="645"/>
        <v>0</v>
      </c>
      <c r="CG450" s="19" t="b">
        <f t="shared" si="645"/>
        <v>0</v>
      </c>
      <c r="CH450" s="19" t="b">
        <f t="shared" si="645"/>
        <v>0</v>
      </c>
      <c r="CI450" s="19" t="b">
        <f t="shared" si="645"/>
        <v>0</v>
      </c>
      <c r="CJ450" s="19" t="b">
        <f t="shared" si="645"/>
        <v>0</v>
      </c>
      <c r="CK450" s="19" t="b">
        <f t="shared" si="645"/>
        <v>0</v>
      </c>
      <c r="CL450" s="19" t="b">
        <f t="shared" si="645"/>
        <v>0</v>
      </c>
      <c r="CM450" s="19" t="b">
        <f t="shared" si="645"/>
        <v>0</v>
      </c>
      <c r="CN450" s="19" t="b">
        <f t="shared" si="645"/>
        <v>0</v>
      </c>
      <c r="CO450" s="19" t="b">
        <f t="shared" si="645"/>
        <v>0</v>
      </c>
      <c r="CP450" s="19" t="b">
        <f t="shared" si="645"/>
        <v>0</v>
      </c>
      <c r="CQ450" s="19" t="b">
        <f t="shared" si="645"/>
        <v>0</v>
      </c>
      <c r="CR450" s="19" t="b">
        <f t="shared" si="645"/>
        <v>0</v>
      </c>
      <c r="CS450" s="19" t="b">
        <f t="shared" si="645"/>
        <v>0</v>
      </c>
      <c r="CT450" s="19" t="b">
        <f t="shared" si="645"/>
        <v>0</v>
      </c>
      <c r="CU450" s="19" t="b">
        <f t="shared" si="645"/>
        <v>0</v>
      </c>
      <c r="CV450" s="19" t="b">
        <f t="shared" si="645"/>
        <v>0</v>
      </c>
      <c r="CW450" s="19" t="b">
        <f t="shared" si="645"/>
        <v>1</v>
      </c>
      <c r="CX450" s="19" t="b">
        <f t="shared" si="645"/>
        <v>0</v>
      </c>
      <c r="CY450" s="19" t="b">
        <f t="shared" si="645"/>
        <v>0</v>
      </c>
      <c r="CZ450" s="19" t="b">
        <f t="shared" si="645"/>
        <v>0</v>
      </c>
      <c r="DA450" s="19" t="b">
        <f t="shared" si="645"/>
        <v>0</v>
      </c>
      <c r="DB450" s="19" t="b">
        <f t="shared" si="645"/>
        <v>0</v>
      </c>
      <c r="DC450" s="19" t="b">
        <f t="shared" ref="DC450:DU450" si="646">$F$450=DC6</f>
        <v>0</v>
      </c>
      <c r="DD450" s="19" t="b">
        <f t="shared" si="646"/>
        <v>0</v>
      </c>
      <c r="DE450" s="19" t="b">
        <f t="shared" si="646"/>
        <v>0</v>
      </c>
      <c r="DF450" s="19" t="b">
        <f t="shared" si="646"/>
        <v>0</v>
      </c>
      <c r="DG450" s="19" t="b">
        <f t="shared" si="646"/>
        <v>0</v>
      </c>
      <c r="DH450" s="19" t="b">
        <f t="shared" si="646"/>
        <v>0</v>
      </c>
      <c r="DI450" s="19" t="b">
        <f t="shared" si="646"/>
        <v>0</v>
      </c>
      <c r="DJ450" s="19" t="b">
        <f t="shared" si="646"/>
        <v>0</v>
      </c>
      <c r="DK450" s="19" t="b">
        <f t="shared" si="646"/>
        <v>0</v>
      </c>
      <c r="DL450" s="19" t="b">
        <f t="shared" si="646"/>
        <v>0</v>
      </c>
      <c r="DM450" s="19" t="b">
        <f t="shared" si="646"/>
        <v>0</v>
      </c>
      <c r="DN450" s="19" t="b">
        <f t="shared" si="646"/>
        <v>0</v>
      </c>
      <c r="DO450" s="19" t="b">
        <f t="shared" si="646"/>
        <v>0</v>
      </c>
      <c r="DP450" s="19" t="b">
        <f t="shared" si="646"/>
        <v>0</v>
      </c>
      <c r="DQ450" s="19" t="b">
        <f t="shared" si="646"/>
        <v>0</v>
      </c>
      <c r="DR450" s="19" t="b">
        <f t="shared" si="646"/>
        <v>0</v>
      </c>
      <c r="DS450" s="19" t="b">
        <f t="shared" si="646"/>
        <v>0</v>
      </c>
      <c r="DT450" s="19" t="b">
        <f t="shared" si="646"/>
        <v>0</v>
      </c>
      <c r="DU450" s="19" t="b">
        <f t="shared" si="646"/>
        <v>0</v>
      </c>
    </row>
    <row r="451" spans="1:125" x14ac:dyDescent="0.3">
      <c r="D451" s="141" t="s">
        <v>511</v>
      </c>
      <c r="F451" s="177">
        <f>F450</f>
        <v>56493</v>
      </c>
      <c r="K451" s="19" t="b">
        <f t="shared" ref="K451:AP451" si="647">K6&lt;$F$451</f>
        <v>1</v>
      </c>
      <c r="L451" s="19" t="b">
        <f t="shared" si="647"/>
        <v>1</v>
      </c>
      <c r="M451" s="19" t="b">
        <f t="shared" si="647"/>
        <v>1</v>
      </c>
      <c r="N451" s="19" t="b">
        <f t="shared" si="647"/>
        <v>1</v>
      </c>
      <c r="O451" s="19" t="b">
        <f t="shared" si="647"/>
        <v>1</v>
      </c>
      <c r="P451" s="19" t="b">
        <f t="shared" si="647"/>
        <v>1</v>
      </c>
      <c r="Q451" s="19" t="b">
        <f t="shared" si="647"/>
        <v>1</v>
      </c>
      <c r="R451" s="19" t="b">
        <f t="shared" si="647"/>
        <v>1</v>
      </c>
      <c r="S451" s="19" t="b">
        <f t="shared" si="647"/>
        <v>1</v>
      </c>
      <c r="T451" s="19" t="b">
        <f t="shared" si="647"/>
        <v>1</v>
      </c>
      <c r="U451" s="19" t="b">
        <f t="shared" si="647"/>
        <v>1</v>
      </c>
      <c r="V451" s="19" t="b">
        <f t="shared" si="647"/>
        <v>1</v>
      </c>
      <c r="W451" s="19" t="b">
        <f t="shared" si="647"/>
        <v>1</v>
      </c>
      <c r="X451" s="19" t="b">
        <f t="shared" si="647"/>
        <v>1</v>
      </c>
      <c r="Y451" s="19" t="b">
        <f t="shared" si="647"/>
        <v>1</v>
      </c>
      <c r="Z451" s="19" t="b">
        <f t="shared" si="647"/>
        <v>1</v>
      </c>
      <c r="AA451" s="19" t="b">
        <f t="shared" si="647"/>
        <v>1</v>
      </c>
      <c r="AB451" s="19" t="b">
        <f t="shared" si="647"/>
        <v>1</v>
      </c>
      <c r="AC451" s="19" t="b">
        <f t="shared" si="647"/>
        <v>1</v>
      </c>
      <c r="AD451" s="19" t="b">
        <f t="shared" si="647"/>
        <v>1</v>
      </c>
      <c r="AE451" s="19" t="b">
        <f t="shared" si="647"/>
        <v>1</v>
      </c>
      <c r="AF451" s="19" t="b">
        <f t="shared" si="647"/>
        <v>1</v>
      </c>
      <c r="AG451" s="19" t="b">
        <f t="shared" si="647"/>
        <v>1</v>
      </c>
      <c r="AH451" s="19" t="b">
        <f t="shared" si="647"/>
        <v>1</v>
      </c>
      <c r="AI451" s="19" t="b">
        <f t="shared" si="647"/>
        <v>1</v>
      </c>
      <c r="AJ451" s="19" t="b">
        <f t="shared" si="647"/>
        <v>1</v>
      </c>
      <c r="AK451" s="19" t="b">
        <f t="shared" si="647"/>
        <v>1</v>
      </c>
      <c r="AL451" s="19" t="b">
        <f t="shared" si="647"/>
        <v>1</v>
      </c>
      <c r="AM451" s="19" t="b">
        <f t="shared" si="647"/>
        <v>1</v>
      </c>
      <c r="AN451" s="19" t="b">
        <f t="shared" si="647"/>
        <v>1</v>
      </c>
      <c r="AO451" s="19" t="b">
        <f t="shared" si="647"/>
        <v>1</v>
      </c>
      <c r="AP451" s="19" t="b">
        <f t="shared" si="647"/>
        <v>1</v>
      </c>
      <c r="AQ451" s="19" t="b">
        <f t="shared" ref="AQ451:BV451" si="648">AQ6&lt;$F$451</f>
        <v>1</v>
      </c>
      <c r="AR451" s="19" t="b">
        <f t="shared" si="648"/>
        <v>1</v>
      </c>
      <c r="AS451" s="19" t="b">
        <f t="shared" si="648"/>
        <v>1</v>
      </c>
      <c r="AT451" s="19" t="b">
        <f t="shared" si="648"/>
        <v>1</v>
      </c>
      <c r="AU451" s="19" t="b">
        <f t="shared" si="648"/>
        <v>1</v>
      </c>
      <c r="AV451" s="19" t="b">
        <f t="shared" si="648"/>
        <v>1</v>
      </c>
      <c r="AW451" s="19" t="b">
        <f t="shared" si="648"/>
        <v>1</v>
      </c>
      <c r="AX451" s="19" t="b">
        <f t="shared" si="648"/>
        <v>1</v>
      </c>
      <c r="AY451" s="198" t="b">
        <f t="shared" si="648"/>
        <v>1</v>
      </c>
      <c r="AZ451" s="19" t="b">
        <f t="shared" si="648"/>
        <v>1</v>
      </c>
      <c r="BA451" s="19" t="b">
        <f t="shared" si="648"/>
        <v>1</v>
      </c>
      <c r="BB451" s="19" t="b">
        <f t="shared" si="648"/>
        <v>1</v>
      </c>
      <c r="BC451" s="19" t="b">
        <f t="shared" si="648"/>
        <v>1</v>
      </c>
      <c r="BD451" s="19" t="b">
        <f t="shared" si="648"/>
        <v>1</v>
      </c>
      <c r="BE451" s="19" t="b">
        <f t="shared" si="648"/>
        <v>1</v>
      </c>
      <c r="BF451" s="19" t="b">
        <f t="shared" si="648"/>
        <v>1</v>
      </c>
      <c r="BG451" s="19" t="b">
        <f t="shared" si="648"/>
        <v>1</v>
      </c>
      <c r="BH451" s="19" t="b">
        <f t="shared" si="648"/>
        <v>1</v>
      </c>
      <c r="BI451" s="19" t="b">
        <f t="shared" si="648"/>
        <v>1</v>
      </c>
      <c r="BJ451" s="19" t="b">
        <f t="shared" si="648"/>
        <v>1</v>
      </c>
      <c r="BK451" s="19" t="b">
        <f t="shared" si="648"/>
        <v>1</v>
      </c>
      <c r="BL451" s="19" t="b">
        <f t="shared" si="648"/>
        <v>1</v>
      </c>
      <c r="BM451" s="19" t="b">
        <f t="shared" si="648"/>
        <v>1</v>
      </c>
      <c r="BN451" s="19" t="b">
        <f t="shared" si="648"/>
        <v>1</v>
      </c>
      <c r="BO451" s="19" t="b">
        <f t="shared" si="648"/>
        <v>1</v>
      </c>
      <c r="BP451" s="19" t="b">
        <f t="shared" si="648"/>
        <v>1</v>
      </c>
      <c r="BQ451" s="19" t="b">
        <f t="shared" si="648"/>
        <v>1</v>
      </c>
      <c r="BR451" s="19" t="b">
        <f t="shared" si="648"/>
        <v>1</v>
      </c>
      <c r="BS451" s="19" t="b">
        <f t="shared" si="648"/>
        <v>1</v>
      </c>
      <c r="BT451" s="19" t="b">
        <f t="shared" si="648"/>
        <v>1</v>
      </c>
      <c r="BU451" s="19" t="b">
        <f t="shared" si="648"/>
        <v>1</v>
      </c>
      <c r="BV451" s="19" t="b">
        <f t="shared" si="648"/>
        <v>1</v>
      </c>
      <c r="BW451" s="19" t="b">
        <f t="shared" ref="BW451:DB451" si="649">BW6&lt;$F$451</f>
        <v>1</v>
      </c>
      <c r="BX451" s="19" t="b">
        <f t="shared" si="649"/>
        <v>1</v>
      </c>
      <c r="BY451" s="19" t="b">
        <f t="shared" si="649"/>
        <v>1</v>
      </c>
      <c r="BZ451" s="19" t="b">
        <f t="shared" si="649"/>
        <v>1</v>
      </c>
      <c r="CA451" s="19" t="b">
        <f t="shared" si="649"/>
        <v>1</v>
      </c>
      <c r="CB451" s="19" t="b">
        <f t="shared" si="649"/>
        <v>1</v>
      </c>
      <c r="CC451" s="19" t="b">
        <f t="shared" si="649"/>
        <v>1</v>
      </c>
      <c r="CD451" s="19" t="b">
        <f t="shared" si="649"/>
        <v>1</v>
      </c>
      <c r="CE451" s="19" t="b">
        <f t="shared" si="649"/>
        <v>1</v>
      </c>
      <c r="CF451" s="19" t="b">
        <f t="shared" si="649"/>
        <v>1</v>
      </c>
      <c r="CG451" s="19" t="b">
        <f t="shared" si="649"/>
        <v>1</v>
      </c>
      <c r="CH451" s="19" t="b">
        <f t="shared" si="649"/>
        <v>1</v>
      </c>
      <c r="CI451" s="19" t="b">
        <f t="shared" si="649"/>
        <v>1</v>
      </c>
      <c r="CJ451" s="19" t="b">
        <f t="shared" si="649"/>
        <v>1</v>
      </c>
      <c r="CK451" s="19" t="b">
        <f t="shared" si="649"/>
        <v>1</v>
      </c>
      <c r="CL451" s="19" t="b">
        <f t="shared" si="649"/>
        <v>1</v>
      </c>
      <c r="CM451" s="19" t="b">
        <f t="shared" si="649"/>
        <v>1</v>
      </c>
      <c r="CN451" s="19" t="b">
        <f t="shared" si="649"/>
        <v>1</v>
      </c>
      <c r="CO451" s="19" t="b">
        <f t="shared" si="649"/>
        <v>1</v>
      </c>
      <c r="CP451" s="19" t="b">
        <f t="shared" si="649"/>
        <v>1</v>
      </c>
      <c r="CQ451" s="19" t="b">
        <f t="shared" si="649"/>
        <v>1</v>
      </c>
      <c r="CR451" s="19" t="b">
        <f t="shared" si="649"/>
        <v>1</v>
      </c>
      <c r="CS451" s="19" t="b">
        <f t="shared" si="649"/>
        <v>1</v>
      </c>
      <c r="CT451" s="19" t="b">
        <f t="shared" si="649"/>
        <v>1</v>
      </c>
      <c r="CU451" s="19" t="b">
        <f t="shared" si="649"/>
        <v>1</v>
      </c>
      <c r="CV451" s="19" t="b">
        <f t="shared" si="649"/>
        <v>1</v>
      </c>
      <c r="CW451" s="19" t="b">
        <f t="shared" si="649"/>
        <v>0</v>
      </c>
      <c r="CX451" s="19" t="b">
        <f t="shared" si="649"/>
        <v>0</v>
      </c>
      <c r="CY451" s="19" t="b">
        <f t="shared" si="649"/>
        <v>0</v>
      </c>
      <c r="CZ451" s="19" t="b">
        <f t="shared" si="649"/>
        <v>0</v>
      </c>
      <c r="DA451" s="19" t="b">
        <f t="shared" si="649"/>
        <v>0</v>
      </c>
      <c r="DB451" s="19" t="b">
        <f t="shared" si="649"/>
        <v>0</v>
      </c>
      <c r="DC451" s="19" t="b">
        <f t="shared" ref="DC451:DU451" si="650">DC6&lt;$F$451</f>
        <v>0</v>
      </c>
      <c r="DD451" s="19" t="b">
        <f t="shared" si="650"/>
        <v>0</v>
      </c>
      <c r="DE451" s="19" t="b">
        <f t="shared" si="650"/>
        <v>0</v>
      </c>
      <c r="DF451" s="19" t="b">
        <f t="shared" si="650"/>
        <v>0</v>
      </c>
      <c r="DG451" s="19" t="b">
        <f t="shared" si="650"/>
        <v>0</v>
      </c>
      <c r="DH451" s="19" t="b">
        <f t="shared" si="650"/>
        <v>0</v>
      </c>
      <c r="DI451" s="19" t="b">
        <f t="shared" si="650"/>
        <v>0</v>
      </c>
      <c r="DJ451" s="19" t="b">
        <f t="shared" si="650"/>
        <v>0</v>
      </c>
      <c r="DK451" s="19" t="b">
        <f t="shared" si="650"/>
        <v>0</v>
      </c>
      <c r="DL451" s="19" t="b">
        <f t="shared" si="650"/>
        <v>0</v>
      </c>
      <c r="DM451" s="19" t="b">
        <f t="shared" si="650"/>
        <v>0</v>
      </c>
      <c r="DN451" s="19" t="b">
        <f t="shared" si="650"/>
        <v>0</v>
      </c>
      <c r="DO451" s="19" t="b">
        <f t="shared" si="650"/>
        <v>0</v>
      </c>
      <c r="DP451" s="19" t="b">
        <f t="shared" si="650"/>
        <v>0</v>
      </c>
      <c r="DQ451" s="19" t="b">
        <f t="shared" si="650"/>
        <v>0</v>
      </c>
      <c r="DR451" s="19" t="b">
        <f t="shared" si="650"/>
        <v>0</v>
      </c>
      <c r="DS451" s="19" t="b">
        <f t="shared" si="650"/>
        <v>0</v>
      </c>
      <c r="DT451" s="19" t="b">
        <f t="shared" si="650"/>
        <v>0</v>
      </c>
      <c r="DU451" s="19" t="b">
        <f t="shared" si="650"/>
        <v>0</v>
      </c>
    </row>
    <row r="452" spans="1:125" x14ac:dyDescent="0.3">
      <c r="D452" s="141" t="s">
        <v>794</v>
      </c>
      <c r="F452" s="54"/>
      <c r="K452" s="58">
        <f t="shared" ref="K452:AP452" ca="1" si="651">K402*K451+K449*K450</f>
        <v>-9107391.7808211967</v>
      </c>
      <c r="L452" s="58">
        <f t="shared" ca="1" si="651"/>
        <v>-6942385.4084273735</v>
      </c>
      <c r="M452" s="58">
        <f t="shared" ca="1" si="651"/>
        <v>-7731112.2956116004</v>
      </c>
      <c r="N452" s="58">
        <f t="shared" ca="1" si="651"/>
        <v>-8298969.0062583005</v>
      </c>
      <c r="O452" s="58">
        <f t="shared" ca="1" si="651"/>
        <v>-8728455.218421407</v>
      </c>
      <c r="P452" s="58">
        <f t="shared" ca="1" si="651"/>
        <v>-9060908.575398976</v>
      </c>
      <c r="Q452" s="58">
        <f t="shared" ca="1" si="651"/>
        <v>-9320744.3399040904</v>
      </c>
      <c r="R452" s="58">
        <f t="shared" ca="1" si="651"/>
        <v>-9523940.2339630667</v>
      </c>
      <c r="S452" s="58">
        <f t="shared" ca="1" si="651"/>
        <v>-9681701.5074940771</v>
      </c>
      <c r="T452" s="58">
        <f t="shared" ca="1" si="651"/>
        <v>-9802277.9974543788</v>
      </c>
      <c r="U452" s="58">
        <f t="shared" ca="1" si="651"/>
        <v>-9891959.4135981854</v>
      </c>
      <c r="V452" s="58">
        <f t="shared" ca="1" si="651"/>
        <v>-9955664.1775563881</v>
      </c>
      <c r="W452" s="58">
        <f t="shared" ca="1" si="651"/>
        <v>-9997310.2621913292</v>
      </c>
      <c r="X452" s="58">
        <f t="shared" ca="1" si="651"/>
        <v>-10020061.291841287</v>
      </c>
      <c r="Y452" s="58">
        <f t="shared" ca="1" si="651"/>
        <v>-10026497.327180227</v>
      </c>
      <c r="Z452" s="58">
        <f t="shared" ca="1" si="651"/>
        <v>-10018738.024663262</v>
      </c>
      <c r="AA452" s="58">
        <f t="shared" ca="1" si="651"/>
        <v>-9998534.4209754486</v>
      </c>
      <c r="AB452" s="58">
        <f t="shared" ca="1" si="651"/>
        <v>-9730214.75098297</v>
      </c>
      <c r="AC452" s="58">
        <f t="shared" ca="1" si="651"/>
        <v>0</v>
      </c>
      <c r="AD452" s="58">
        <f t="shared" ca="1" si="651"/>
        <v>0</v>
      </c>
      <c r="AE452" s="58">
        <f t="shared" ca="1" si="651"/>
        <v>0</v>
      </c>
      <c r="AF452" s="58">
        <f t="shared" ca="1" si="651"/>
        <v>0</v>
      </c>
      <c r="AG452" s="58">
        <f t="shared" ca="1" si="651"/>
        <v>0</v>
      </c>
      <c r="AH452" s="58">
        <f t="shared" ca="1" si="651"/>
        <v>0</v>
      </c>
      <c r="AI452" s="58">
        <f t="shared" ca="1" si="651"/>
        <v>0</v>
      </c>
      <c r="AJ452" s="58">
        <f t="shared" ca="1" si="651"/>
        <v>0</v>
      </c>
      <c r="AK452" s="58">
        <f t="shared" ca="1" si="651"/>
        <v>0</v>
      </c>
      <c r="AL452" s="58">
        <f t="shared" ca="1" si="651"/>
        <v>0</v>
      </c>
      <c r="AM452" s="58">
        <f t="shared" ca="1" si="651"/>
        <v>0</v>
      </c>
      <c r="AN452" s="58">
        <f t="shared" ca="1" si="651"/>
        <v>0</v>
      </c>
      <c r="AO452" s="58">
        <f t="shared" ca="1" si="651"/>
        <v>0</v>
      </c>
      <c r="AP452" s="58">
        <f t="shared" ca="1" si="651"/>
        <v>0</v>
      </c>
      <c r="AQ452" s="58">
        <f t="shared" ref="AQ452:BV452" ca="1" si="652">AQ402*AQ451+AQ449*AQ450</f>
        <v>0</v>
      </c>
      <c r="AR452" s="58">
        <f t="shared" ca="1" si="652"/>
        <v>0</v>
      </c>
      <c r="AS452" s="58">
        <f t="shared" ca="1" si="652"/>
        <v>0</v>
      </c>
      <c r="AT452" s="58">
        <f t="shared" ca="1" si="652"/>
        <v>0</v>
      </c>
      <c r="AU452" s="58">
        <f t="shared" ca="1" si="652"/>
        <v>0</v>
      </c>
      <c r="AV452" s="58">
        <f t="shared" ca="1" si="652"/>
        <v>0</v>
      </c>
      <c r="AW452" s="58">
        <f t="shared" ca="1" si="652"/>
        <v>0</v>
      </c>
      <c r="AX452" s="58">
        <f t="shared" ca="1" si="652"/>
        <v>0</v>
      </c>
      <c r="AY452" s="198">
        <f t="shared" ca="1" si="652"/>
        <v>3796570.2712428505</v>
      </c>
      <c r="AZ452" s="58">
        <f t="shared" ca="1" si="652"/>
        <v>3828843.5145667484</v>
      </c>
      <c r="BA452" s="58">
        <f t="shared" ca="1" si="652"/>
        <v>3736999.2582483916</v>
      </c>
      <c r="BB452" s="58">
        <f t="shared" ca="1" si="652"/>
        <v>3810475.1269370653</v>
      </c>
      <c r="BC452" s="58">
        <f t="shared" ca="1" si="652"/>
        <v>3732885.4507594891</v>
      </c>
      <c r="BD452" s="58">
        <f t="shared" ca="1" si="652"/>
        <v>3755346.3605293538</v>
      </c>
      <c r="BE452" s="58">
        <f t="shared" ca="1" si="652"/>
        <v>3670883.2838722486</v>
      </c>
      <c r="BF452" s="58">
        <f t="shared" ca="1" si="652"/>
        <v>3732684.2621467067</v>
      </c>
      <c r="BG452" s="58">
        <f t="shared" ca="1" si="652"/>
        <v>3639978.3311871351</v>
      </c>
      <c r="BH452" s="58">
        <f t="shared" ca="1" si="652"/>
        <v>3711269.9320292352</v>
      </c>
      <c r="BI452" s="58">
        <f t="shared" ca="1" si="652"/>
        <v>3609301.9284822643</v>
      </c>
      <c r="BJ452" s="58">
        <f t="shared" ca="1" si="652"/>
        <v>3667387.2684090678</v>
      </c>
      <c r="BK452" s="58">
        <f t="shared" ca="1" si="652"/>
        <v>3579481.6027042097</v>
      </c>
      <c r="BL452" s="58">
        <f t="shared" ca="1" si="652"/>
        <v>3595838.9066410782</v>
      </c>
      <c r="BM452" s="58">
        <f t="shared" ca="1" si="652"/>
        <v>3523200.4742368115</v>
      </c>
      <c r="BN452" s="58">
        <f t="shared" ca="1" si="652"/>
        <v>3591833.3398641585</v>
      </c>
      <c r="BO452" s="58">
        <f t="shared" ca="1" si="652"/>
        <v>3488262.2934269048</v>
      </c>
      <c r="BP452" s="58">
        <f t="shared" ca="1" si="652"/>
        <v>3542627.6453167163</v>
      </c>
      <c r="BQ452" s="58">
        <f t="shared" ca="1" si="652"/>
        <v>3403012.9491505316</v>
      </c>
      <c r="BR452" s="58">
        <f t="shared" ca="1" si="652"/>
        <v>3433140.969942146</v>
      </c>
      <c r="BS452" s="58">
        <f t="shared" ca="1" si="652"/>
        <v>3358741.9877276095</v>
      </c>
      <c r="BT452" s="58">
        <f t="shared" ca="1" si="652"/>
        <v>3382330.2996559651</v>
      </c>
      <c r="BU452" s="58">
        <f t="shared" ca="1" si="652"/>
        <v>3298415.6942510828</v>
      </c>
      <c r="BV452" s="58">
        <f t="shared" ca="1" si="652"/>
        <v>3347256.5486659892</v>
      </c>
      <c r="BW452" s="58">
        <f t="shared" ref="BW452:DB452" ca="1" si="653">BW402*BW451+BW449*BW450</f>
        <v>13882461.446836904</v>
      </c>
      <c r="BX452" s="58">
        <f t="shared" ca="1" si="653"/>
        <v>14034264.657530649</v>
      </c>
      <c r="BY452" s="58">
        <f t="shared" ca="1" si="653"/>
        <v>13679091.542934148</v>
      </c>
      <c r="BZ452" s="58">
        <f t="shared" ca="1" si="653"/>
        <v>13991253.350528963</v>
      </c>
      <c r="CA452" s="58">
        <f t="shared" ca="1" si="653"/>
        <v>13669812.817708358</v>
      </c>
      <c r="CB452" s="58">
        <f t="shared" ca="1" si="653"/>
        <v>13739575.945725987</v>
      </c>
      <c r="CC452" s="58">
        <f t="shared" ca="1" si="653"/>
        <v>13248375.106629072</v>
      </c>
      <c r="CD452" s="58">
        <f t="shared" ca="1" si="653"/>
        <v>13369238.717349928</v>
      </c>
      <c r="CE452" s="58">
        <f t="shared" ca="1" si="653"/>
        <v>13016435.181700051</v>
      </c>
      <c r="CF452" s="58">
        <f t="shared" ca="1" si="653"/>
        <v>13309397.901878595</v>
      </c>
      <c r="CG452" s="58">
        <f t="shared" ca="1" si="653"/>
        <v>12905134.784342129</v>
      </c>
      <c r="CH452" s="58">
        <f t="shared" ca="1" si="653"/>
        <v>13121922.136604011</v>
      </c>
      <c r="CI452" s="58">
        <f t="shared" ca="1" si="653"/>
        <v>12600732.241181588</v>
      </c>
      <c r="CJ452" s="58">
        <f t="shared" ca="1" si="653"/>
        <v>12521531.997041753</v>
      </c>
      <c r="CK452" s="58">
        <f t="shared" ca="1" si="653"/>
        <v>12261908.441565311</v>
      </c>
      <c r="CL452" s="58">
        <f t="shared" ca="1" si="653"/>
        <v>12532990.103668457</v>
      </c>
      <c r="CM452" s="58">
        <f t="shared" ca="1" si="653"/>
        <v>12127546.841054583</v>
      </c>
      <c r="CN452" s="58">
        <f t="shared" ca="1" si="653"/>
        <v>12316168.596165609</v>
      </c>
      <c r="CO452" s="58">
        <f t="shared" ca="1" si="653"/>
        <v>11704276.445411097</v>
      </c>
      <c r="CP452" s="58">
        <f t="shared" ca="1" si="653"/>
        <v>11752281.363823174</v>
      </c>
      <c r="CQ452" s="58">
        <f t="shared" ca="1" si="653"/>
        <v>11475387.3486111</v>
      </c>
      <c r="CR452" s="58">
        <f t="shared" ca="1" si="653"/>
        <v>11561058.549144855</v>
      </c>
      <c r="CS452" s="58">
        <f t="shared" ca="1" si="653"/>
        <v>11244989.95906019</v>
      </c>
      <c r="CT452" s="58">
        <f t="shared" ca="1" si="653"/>
        <v>11401949.135109236</v>
      </c>
      <c r="CU452" s="58">
        <f t="shared" ca="1" si="653"/>
        <v>10773491.017336778</v>
      </c>
      <c r="CV452" s="58">
        <f t="shared" ca="1" si="653"/>
        <v>10778819.458381254</v>
      </c>
      <c r="CW452" s="58">
        <f t="shared" ca="1" si="653"/>
        <v>33013691.174743608</v>
      </c>
      <c r="CX452" s="58">
        <f t="shared" ca="1" si="653"/>
        <v>0</v>
      </c>
      <c r="CY452" s="58">
        <f t="shared" ca="1" si="653"/>
        <v>0</v>
      </c>
      <c r="CZ452" s="58">
        <f t="shared" ca="1" si="653"/>
        <v>0</v>
      </c>
      <c r="DA452" s="58">
        <f t="shared" ca="1" si="653"/>
        <v>0</v>
      </c>
      <c r="DB452" s="58">
        <f t="shared" ca="1" si="653"/>
        <v>0</v>
      </c>
      <c r="DC452" s="58">
        <f t="shared" ref="DC452:EH452" ca="1" si="654">DC402*DC451+DC449*DC450</f>
        <v>0</v>
      </c>
      <c r="DD452" s="58">
        <f t="shared" ca="1" si="654"/>
        <v>0</v>
      </c>
      <c r="DE452" s="58">
        <f t="shared" ca="1" si="654"/>
        <v>0</v>
      </c>
      <c r="DF452" s="58">
        <f t="shared" ca="1" si="654"/>
        <v>0</v>
      </c>
      <c r="DG452" s="58">
        <f t="shared" ca="1" si="654"/>
        <v>0</v>
      </c>
      <c r="DH452" s="58">
        <f t="shared" ca="1" si="654"/>
        <v>0</v>
      </c>
      <c r="DI452" s="58">
        <f t="shared" ca="1" si="654"/>
        <v>0</v>
      </c>
      <c r="DJ452" s="58">
        <f t="shared" ca="1" si="654"/>
        <v>0</v>
      </c>
      <c r="DK452" s="58">
        <f t="shared" ca="1" si="654"/>
        <v>0</v>
      </c>
      <c r="DL452" s="58">
        <f t="shared" ca="1" si="654"/>
        <v>0</v>
      </c>
      <c r="DM452" s="58">
        <f t="shared" ca="1" si="654"/>
        <v>0</v>
      </c>
      <c r="DN452" s="58">
        <f t="shared" ca="1" si="654"/>
        <v>0</v>
      </c>
      <c r="DO452" s="58">
        <f t="shared" ca="1" si="654"/>
        <v>0</v>
      </c>
      <c r="DP452" s="58">
        <f t="shared" ca="1" si="654"/>
        <v>0</v>
      </c>
      <c r="DQ452" s="58">
        <f t="shared" ca="1" si="654"/>
        <v>0</v>
      </c>
      <c r="DR452" s="58">
        <f t="shared" ca="1" si="654"/>
        <v>0</v>
      </c>
      <c r="DS452" s="58">
        <f t="shared" ca="1" si="654"/>
        <v>0</v>
      </c>
      <c r="DT452" s="58">
        <f t="shared" ca="1" si="654"/>
        <v>0</v>
      </c>
      <c r="DU452" s="58">
        <f t="shared" ca="1" si="654"/>
        <v>0</v>
      </c>
    </row>
    <row r="453" spans="1:125" x14ac:dyDescent="0.3">
      <c r="D453" s="141" t="s">
        <v>839</v>
      </c>
      <c r="E453" s="182">
        <f ca="1">XIRR(K452:DU452,K7:DU7)</f>
        <v>5.6204482913017273E-2</v>
      </c>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Z453" s="58"/>
      <c r="BA453" s="58"/>
      <c r="BB453" s="58"/>
      <c r="BC453" s="58"/>
      <c r="BD453" s="58"/>
      <c r="BE453" s="58"/>
      <c r="BF453" s="58"/>
      <c r="BG453" s="58"/>
      <c r="BH453" s="58"/>
      <c r="BI453" s="58"/>
      <c r="BJ453" s="58"/>
      <c r="BK453" s="58"/>
      <c r="BL453" s="58"/>
      <c r="BM453" s="58"/>
      <c r="BN453" s="58"/>
      <c r="BO453" s="58"/>
      <c r="BP453" s="58"/>
      <c r="BQ453" s="58"/>
      <c r="BR453" s="58"/>
      <c r="BS453" s="58"/>
      <c r="BT453" s="58"/>
      <c r="BU453" s="58"/>
      <c r="BV453" s="58"/>
      <c r="BW453" s="58"/>
      <c r="BX453" s="58"/>
      <c r="BY453" s="58"/>
      <c r="BZ453" s="58"/>
      <c r="CA453" s="58"/>
      <c r="CB453" s="58"/>
      <c r="CC453" s="58"/>
      <c r="CD453" s="58"/>
      <c r="CE453" s="58"/>
      <c r="CF453" s="58"/>
      <c r="CG453" s="58"/>
      <c r="CH453" s="58"/>
      <c r="CI453" s="58"/>
      <c r="CJ453" s="58"/>
      <c r="CK453" s="58"/>
      <c r="CL453" s="58"/>
      <c r="CM453" s="58"/>
      <c r="CN453" s="58"/>
      <c r="CO453" s="58"/>
      <c r="CP453" s="58"/>
      <c r="CQ453" s="58"/>
      <c r="CR453" s="58"/>
      <c r="CS453" s="58"/>
      <c r="CT453" s="58"/>
      <c r="CU453" s="58"/>
      <c r="CV453" s="58"/>
      <c r="CW453" s="58"/>
      <c r="CX453" s="58"/>
      <c r="CY453" s="58"/>
      <c r="CZ453" s="58"/>
      <c r="DA453" s="58"/>
      <c r="DB453" s="58"/>
      <c r="DC453" s="58"/>
      <c r="DD453" s="58"/>
      <c r="DE453" s="58"/>
      <c r="DF453" s="58"/>
      <c r="DG453" s="58"/>
      <c r="DH453" s="58"/>
      <c r="DI453" s="58"/>
      <c r="DJ453" s="58"/>
      <c r="DK453" s="58"/>
      <c r="DL453" s="58"/>
      <c r="DM453" s="58"/>
      <c r="DN453" s="58"/>
      <c r="DO453" s="58"/>
      <c r="DP453" s="58"/>
      <c r="DQ453" s="58"/>
      <c r="DR453" s="58"/>
      <c r="DS453" s="58"/>
      <c r="DT453" s="58"/>
      <c r="DU453" s="58"/>
    </row>
    <row r="454" spans="1:125" x14ac:dyDescent="0.3">
      <c r="E454" s="59"/>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Z454" s="58"/>
      <c r="BA454" s="58"/>
      <c r="BB454" s="58"/>
      <c r="BC454" s="58"/>
      <c r="BD454" s="58"/>
      <c r="BE454" s="58"/>
      <c r="BF454" s="58"/>
      <c r="BG454" s="58"/>
      <c r="BH454" s="58"/>
      <c r="BI454" s="58"/>
      <c r="BJ454" s="58"/>
      <c r="BK454" s="58"/>
      <c r="BL454" s="58"/>
      <c r="BM454" s="58"/>
      <c r="BN454" s="58"/>
      <c r="BO454" s="58"/>
      <c r="BP454" s="58"/>
      <c r="BQ454" s="58"/>
      <c r="BR454" s="58"/>
      <c r="BS454" s="58"/>
      <c r="BT454" s="58"/>
      <c r="BU454" s="58"/>
      <c r="BV454" s="58"/>
      <c r="BW454" s="58"/>
      <c r="BX454" s="58"/>
      <c r="BY454" s="58"/>
      <c r="BZ454" s="58"/>
      <c r="CA454" s="58"/>
      <c r="CB454" s="58"/>
      <c r="CC454" s="58"/>
      <c r="CD454" s="58"/>
      <c r="CE454" s="58"/>
      <c r="CF454" s="58"/>
      <c r="CG454" s="58"/>
      <c r="CH454" s="58"/>
      <c r="CI454" s="58"/>
      <c r="CJ454" s="58"/>
      <c r="CK454" s="58"/>
      <c r="CL454" s="58"/>
      <c r="CM454" s="58"/>
      <c r="CN454" s="58"/>
      <c r="CO454" s="58"/>
      <c r="CP454" s="58"/>
      <c r="CQ454" s="58"/>
      <c r="CR454" s="58"/>
      <c r="CS454" s="58"/>
      <c r="CT454" s="58"/>
      <c r="CU454" s="58"/>
      <c r="CV454" s="58"/>
      <c r="CW454" s="58"/>
      <c r="CX454" s="58"/>
      <c r="CY454" s="58"/>
      <c r="CZ454" s="58"/>
      <c r="DA454" s="58"/>
      <c r="DB454" s="58"/>
      <c r="DC454" s="58"/>
      <c r="DD454" s="58"/>
      <c r="DE454" s="58"/>
      <c r="DF454" s="58"/>
      <c r="DG454" s="58"/>
      <c r="DH454" s="58"/>
      <c r="DI454" s="58"/>
      <c r="DJ454" s="58"/>
      <c r="DK454" s="58"/>
      <c r="DL454" s="58"/>
      <c r="DM454" s="58"/>
      <c r="DN454" s="58"/>
      <c r="DO454" s="58"/>
      <c r="DP454" s="58"/>
      <c r="DQ454" s="58"/>
      <c r="DR454" s="58"/>
      <c r="DS454" s="58"/>
      <c r="DT454" s="58"/>
      <c r="DU454" s="58"/>
    </row>
    <row r="456" spans="1:125" x14ac:dyDescent="0.3">
      <c r="D456" s="141" t="str">
        <f>'Finance and Value Assumptions'!H66</f>
        <v>Discount Rate - Project</v>
      </c>
      <c r="K456" s="83">
        <f ca="1">LOOKUP(K$6,'Finance and Value Assumptions'!$F$67:$F$70,'Finance and Value Assumptions'!$H$67:$H$70)</f>
        <v>7.7917909205812694E-2</v>
      </c>
      <c r="L456" s="83">
        <f ca="1">LOOKUP(L$6,'Finance and Value Assumptions'!$F$67:$F$70,'Finance and Value Assumptions'!$H$67:$H$70)</f>
        <v>7.7917909205812694E-2</v>
      </c>
      <c r="M456" s="83">
        <f ca="1">LOOKUP(M$6,'Finance and Value Assumptions'!$F$67:$F$70,'Finance and Value Assumptions'!$H$67:$H$70)</f>
        <v>7.7917909205812694E-2</v>
      </c>
      <c r="N456" s="83">
        <f ca="1">LOOKUP(N$6,'Finance and Value Assumptions'!$F$67:$F$70,'Finance and Value Assumptions'!$H$67:$H$70)</f>
        <v>7.7917909205812694E-2</v>
      </c>
      <c r="O456" s="83">
        <f ca="1">LOOKUP(O$6,'Finance and Value Assumptions'!$F$67:$F$70,'Finance and Value Assumptions'!$H$67:$H$70)</f>
        <v>7.7917909205812694E-2</v>
      </c>
      <c r="P456" s="83">
        <f ca="1">LOOKUP(P$6,'Finance and Value Assumptions'!$F$67:$F$70,'Finance and Value Assumptions'!$H$67:$H$70)</f>
        <v>7.7917909205812694E-2</v>
      </c>
      <c r="Q456" s="83">
        <f ca="1">LOOKUP(Q$6,'Finance and Value Assumptions'!$F$67:$F$70,'Finance and Value Assumptions'!$H$67:$H$70)</f>
        <v>7.7917909205812694E-2</v>
      </c>
      <c r="R456" s="83">
        <f ca="1">LOOKUP(R$6,'Finance and Value Assumptions'!$F$67:$F$70,'Finance and Value Assumptions'!$H$67:$H$70)</f>
        <v>7.7917909205812694E-2</v>
      </c>
      <c r="S456" s="83">
        <f ca="1">LOOKUP(S$6,'Finance and Value Assumptions'!$F$67:$F$70,'Finance and Value Assumptions'!$H$67:$H$70)</f>
        <v>7.7917909205812694E-2</v>
      </c>
      <c r="T456" s="83">
        <f ca="1">LOOKUP(T$6,'Finance and Value Assumptions'!$F$67:$F$70,'Finance and Value Assumptions'!$H$67:$H$70)</f>
        <v>7.7917909205812694E-2</v>
      </c>
      <c r="U456" s="83">
        <f ca="1">LOOKUP(U$6,'Finance and Value Assumptions'!$F$67:$F$70,'Finance and Value Assumptions'!$H$67:$H$70)</f>
        <v>7.7917909205812694E-2</v>
      </c>
      <c r="V456" s="83">
        <f ca="1">LOOKUP(V$6,'Finance and Value Assumptions'!$F$67:$F$70,'Finance and Value Assumptions'!$H$67:$H$70)</f>
        <v>7.7917909205812694E-2</v>
      </c>
      <c r="W456" s="83">
        <f ca="1">LOOKUP(W$6,'Finance and Value Assumptions'!$F$67:$F$70,'Finance and Value Assumptions'!$H$67:$H$70)</f>
        <v>7.7917909205812694E-2</v>
      </c>
      <c r="X456" s="83">
        <f ca="1">LOOKUP(X$6,'Finance and Value Assumptions'!$F$67:$F$70,'Finance and Value Assumptions'!$H$67:$H$70)</f>
        <v>7.7917909205812694E-2</v>
      </c>
      <c r="Y456" s="83">
        <f ca="1">LOOKUP(Y$6,'Finance and Value Assumptions'!$F$67:$F$70,'Finance and Value Assumptions'!$H$67:$H$70)</f>
        <v>7.7917909205812694E-2</v>
      </c>
      <c r="Z456" s="83">
        <f ca="1">LOOKUP(Z$6,'Finance and Value Assumptions'!$F$67:$F$70,'Finance and Value Assumptions'!$H$67:$H$70)</f>
        <v>7.7917909205812694E-2</v>
      </c>
      <c r="AA456" s="83">
        <f ca="1">LOOKUP(AA$6,'Finance and Value Assumptions'!$F$67:$F$70,'Finance and Value Assumptions'!$H$67:$H$70)</f>
        <v>7.7917909205812694E-2</v>
      </c>
      <c r="AB456" s="83">
        <f ca="1">LOOKUP(AB$6,'Finance and Value Assumptions'!$F$67:$F$70,'Finance and Value Assumptions'!$H$67:$H$70)</f>
        <v>7.7917909205812694E-2</v>
      </c>
      <c r="AC456" s="83">
        <f ca="1">LOOKUP(AC$6,'Finance and Value Assumptions'!$F$67:$F$70,'Finance and Value Assumptions'!$H$67:$H$70)</f>
        <v>7.7917909205812694E-2</v>
      </c>
      <c r="AD456" s="83">
        <f ca="1">LOOKUP(AD$6,'Finance and Value Assumptions'!$F$67:$F$70,'Finance and Value Assumptions'!$H$67:$H$70)</f>
        <v>7.7917909205812694E-2</v>
      </c>
      <c r="AE456" s="83">
        <f ca="1">LOOKUP(AE$6,'Finance and Value Assumptions'!$F$67:$F$70,'Finance and Value Assumptions'!$H$67:$H$70)</f>
        <v>7.7917909205812694E-2</v>
      </c>
      <c r="AF456" s="83">
        <f ca="1">LOOKUP(AF$6,'Finance and Value Assumptions'!$F$67:$F$70,'Finance and Value Assumptions'!$H$67:$H$70)</f>
        <v>7.7917909205812694E-2</v>
      </c>
      <c r="AG456" s="83">
        <f ca="1">LOOKUP(AG$6,'Finance and Value Assumptions'!$F$67:$F$70,'Finance and Value Assumptions'!$H$67:$H$70)</f>
        <v>7.7917909205812694E-2</v>
      </c>
      <c r="AH456" s="83">
        <f ca="1">LOOKUP(AH$6,'Finance and Value Assumptions'!$F$67:$F$70,'Finance and Value Assumptions'!$H$67:$H$70)</f>
        <v>7.7917909205812694E-2</v>
      </c>
      <c r="AI456" s="83">
        <f ca="1">LOOKUP(AI$6,'Finance and Value Assumptions'!$F$67:$F$70,'Finance and Value Assumptions'!$H$67:$H$70)</f>
        <v>7.7917909205812694E-2</v>
      </c>
      <c r="AJ456" s="83">
        <f ca="1">LOOKUP(AJ$6,'Finance and Value Assumptions'!$F$67:$F$70,'Finance and Value Assumptions'!$H$67:$H$70)</f>
        <v>7.7917909205812694E-2</v>
      </c>
      <c r="AK456" s="83">
        <f ca="1">LOOKUP(AK$6,'Finance and Value Assumptions'!$F$67:$F$70,'Finance and Value Assumptions'!$H$67:$H$70)</f>
        <v>7.7917909205812694E-2</v>
      </c>
      <c r="AL456" s="83">
        <f ca="1">LOOKUP(AL$6,'Finance and Value Assumptions'!$F$67:$F$70,'Finance and Value Assumptions'!$H$67:$H$70)</f>
        <v>7.7917909205812694E-2</v>
      </c>
      <c r="AM456" s="83">
        <f ca="1">LOOKUP(AM$6,'Finance and Value Assumptions'!$F$67:$F$70,'Finance and Value Assumptions'!$H$67:$H$70)</f>
        <v>7.7917909205812694E-2</v>
      </c>
      <c r="AN456" s="83">
        <f ca="1">LOOKUP(AN$6,'Finance and Value Assumptions'!$F$67:$F$70,'Finance and Value Assumptions'!$H$67:$H$70)</f>
        <v>7.7917909205812694E-2</v>
      </c>
      <c r="AO456" s="83">
        <f ca="1">LOOKUP(AO$6,'Finance and Value Assumptions'!$F$67:$F$70,'Finance and Value Assumptions'!$H$67:$H$70)</f>
        <v>7.7917909205812694E-2</v>
      </c>
      <c r="AP456" s="83">
        <f ca="1">LOOKUP(AP$6,'Finance and Value Assumptions'!$F$67:$F$70,'Finance and Value Assumptions'!$H$67:$H$70)</f>
        <v>7.7917909205812694E-2</v>
      </c>
      <c r="AQ456" s="83">
        <f ca="1">LOOKUP(AQ$6,'Finance and Value Assumptions'!$F$67:$F$70,'Finance and Value Assumptions'!$H$67:$H$70)</f>
        <v>7.7917909205812694E-2</v>
      </c>
      <c r="AR456" s="83">
        <f ca="1">LOOKUP(AR$6,'Finance and Value Assumptions'!$F$67:$F$70,'Finance and Value Assumptions'!$H$67:$H$70)</f>
        <v>7.7917909205812694E-2</v>
      </c>
      <c r="AS456" s="83">
        <f ca="1">LOOKUP(AS$6,'Finance and Value Assumptions'!$F$67:$F$70,'Finance and Value Assumptions'!$H$67:$H$70)</f>
        <v>7.7917909205812694E-2</v>
      </c>
      <c r="AT456" s="83">
        <f ca="1">LOOKUP(AT$6,'Finance and Value Assumptions'!$F$67:$F$70,'Finance and Value Assumptions'!$H$67:$H$70)</f>
        <v>7.7917909205812694E-2</v>
      </c>
      <c r="AU456" s="83">
        <f ca="1">LOOKUP(AU$6,'Finance and Value Assumptions'!$F$67:$F$70,'Finance and Value Assumptions'!$H$67:$H$70)</f>
        <v>7.7917909205812694E-2</v>
      </c>
      <c r="AV456" s="83">
        <f ca="1">LOOKUP(AV$6,'Finance and Value Assumptions'!$F$67:$F$70,'Finance and Value Assumptions'!$H$67:$H$70)</f>
        <v>7.7917909205812694E-2</v>
      </c>
      <c r="AW456" s="83">
        <f ca="1">LOOKUP(AW$6,'Finance and Value Assumptions'!$F$67:$F$70,'Finance and Value Assumptions'!$H$67:$H$70)</f>
        <v>7.7917909205812694E-2</v>
      </c>
      <c r="AX456" s="83">
        <f ca="1">LOOKUP(AX$6,'Finance and Value Assumptions'!$F$67:$F$70,'Finance and Value Assumptions'!$H$67:$H$70)</f>
        <v>7.7917909205812694E-2</v>
      </c>
      <c r="AY456" s="198">
        <f ca="1">LOOKUP(AY$6,'Finance and Value Assumptions'!$F$67:$F$70,'Finance and Value Assumptions'!$H$67:$H$70)</f>
        <v>6.3685326449985855E-2</v>
      </c>
      <c r="AZ456" s="83">
        <f ca="1">LOOKUP(AZ$6,'Finance and Value Assumptions'!$F$67:$F$70,'Finance and Value Assumptions'!$H$67:$H$70)</f>
        <v>6.3685326449985855E-2</v>
      </c>
      <c r="BA456" s="83">
        <f ca="1">LOOKUP(BA$6,'Finance and Value Assumptions'!$F$67:$F$70,'Finance and Value Assumptions'!$H$67:$H$70)</f>
        <v>6.3685326449985855E-2</v>
      </c>
      <c r="BB456" s="83">
        <f ca="1">LOOKUP(BB$6,'Finance and Value Assumptions'!$F$67:$F$70,'Finance and Value Assumptions'!$H$67:$H$70)</f>
        <v>6.3685326449985855E-2</v>
      </c>
      <c r="BC456" s="83">
        <f ca="1">LOOKUP(BC$6,'Finance and Value Assumptions'!$F$67:$F$70,'Finance and Value Assumptions'!$H$67:$H$70)</f>
        <v>6.3685326449985855E-2</v>
      </c>
      <c r="BD456" s="83">
        <f ca="1">LOOKUP(BD$6,'Finance and Value Assumptions'!$F$67:$F$70,'Finance and Value Assumptions'!$H$67:$H$70)</f>
        <v>6.3685326449985855E-2</v>
      </c>
      <c r="BE456" s="83">
        <f ca="1">LOOKUP(BE$6,'Finance and Value Assumptions'!$F$67:$F$70,'Finance and Value Assumptions'!$H$67:$H$70)</f>
        <v>6.0516175232917795E-2</v>
      </c>
      <c r="BF456" s="83">
        <f ca="1">LOOKUP(BF$6,'Finance and Value Assumptions'!$F$67:$F$70,'Finance and Value Assumptions'!$H$67:$H$70)</f>
        <v>6.0516175232917795E-2</v>
      </c>
      <c r="BG456" s="83">
        <f ca="1">LOOKUP(BG$6,'Finance and Value Assumptions'!$F$67:$F$70,'Finance and Value Assumptions'!$H$67:$H$70)</f>
        <v>6.0516175232917795E-2</v>
      </c>
      <c r="BH456" s="83">
        <f ca="1">LOOKUP(BH$6,'Finance and Value Assumptions'!$F$67:$F$70,'Finance and Value Assumptions'!$H$67:$H$70)</f>
        <v>6.0516175232917795E-2</v>
      </c>
      <c r="BI456" s="83">
        <f ca="1">LOOKUP(BI$6,'Finance and Value Assumptions'!$F$67:$F$70,'Finance and Value Assumptions'!$H$67:$H$70)</f>
        <v>5.888098178988372E-2</v>
      </c>
      <c r="BJ456" s="83">
        <f ca="1">LOOKUP(BJ$6,'Finance and Value Assumptions'!$F$67:$F$70,'Finance and Value Assumptions'!$H$67:$H$70)</f>
        <v>5.888098178988372E-2</v>
      </c>
      <c r="BK456" s="83">
        <f ca="1">LOOKUP(BK$6,'Finance and Value Assumptions'!$F$67:$F$70,'Finance and Value Assumptions'!$H$67:$H$70)</f>
        <v>5.888098178988372E-2</v>
      </c>
      <c r="BL456" s="83">
        <f ca="1">LOOKUP(BL$6,'Finance and Value Assumptions'!$F$67:$F$70,'Finance and Value Assumptions'!$H$67:$H$70)</f>
        <v>5.888098178988372E-2</v>
      </c>
      <c r="BM456" s="83">
        <f ca="1">LOOKUP(BM$6,'Finance and Value Assumptions'!$F$67:$F$70,'Finance and Value Assumptions'!$H$67:$H$70)</f>
        <v>5.888098178988372E-2</v>
      </c>
      <c r="BN456" s="83">
        <f ca="1">LOOKUP(BN$6,'Finance and Value Assumptions'!$F$67:$F$70,'Finance and Value Assumptions'!$H$67:$H$70)</f>
        <v>5.888098178988372E-2</v>
      </c>
      <c r="BO456" s="83">
        <f ca="1">LOOKUP(BO$6,'Finance and Value Assumptions'!$F$67:$F$70,'Finance and Value Assumptions'!$H$67:$H$70)</f>
        <v>5.888098178988372E-2</v>
      </c>
      <c r="BP456" s="83">
        <f ca="1">LOOKUP(BP$6,'Finance and Value Assumptions'!$F$67:$F$70,'Finance and Value Assumptions'!$H$67:$H$70)</f>
        <v>5.888098178988372E-2</v>
      </c>
      <c r="BQ456" s="83">
        <f ca="1">LOOKUP(BQ$6,'Finance and Value Assumptions'!$F$67:$F$70,'Finance and Value Assumptions'!$H$67:$H$70)</f>
        <v>5.888098178988372E-2</v>
      </c>
      <c r="BR456" s="83">
        <f ca="1">LOOKUP(BR$6,'Finance and Value Assumptions'!$F$67:$F$70,'Finance and Value Assumptions'!$H$67:$H$70)</f>
        <v>5.888098178988372E-2</v>
      </c>
      <c r="BS456" s="83">
        <f ca="1">LOOKUP(BS$6,'Finance and Value Assumptions'!$F$67:$F$70,'Finance and Value Assumptions'!$H$67:$H$70)</f>
        <v>5.888098178988372E-2</v>
      </c>
      <c r="BT456" s="83">
        <f ca="1">LOOKUP(BT$6,'Finance and Value Assumptions'!$F$67:$F$70,'Finance and Value Assumptions'!$H$67:$H$70)</f>
        <v>5.888098178988372E-2</v>
      </c>
      <c r="BU456" s="83">
        <f ca="1">LOOKUP(BU$6,'Finance and Value Assumptions'!$F$67:$F$70,'Finance and Value Assumptions'!$H$67:$H$70)</f>
        <v>5.888098178988372E-2</v>
      </c>
      <c r="BV456" s="83">
        <f ca="1">LOOKUP(BV$6,'Finance and Value Assumptions'!$F$67:$F$70,'Finance and Value Assumptions'!$H$67:$H$70)</f>
        <v>5.888098178988372E-2</v>
      </c>
      <c r="BW456" s="83">
        <f ca="1">LOOKUP(BW$6,'Finance and Value Assumptions'!$F$67:$F$70,'Finance and Value Assumptions'!$H$67:$H$70)</f>
        <v>5.888098178988372E-2</v>
      </c>
      <c r="BX456" s="83">
        <f ca="1">LOOKUP(BX$6,'Finance and Value Assumptions'!$F$67:$F$70,'Finance and Value Assumptions'!$H$67:$H$70)</f>
        <v>5.888098178988372E-2</v>
      </c>
      <c r="BY456" s="83">
        <f ca="1">LOOKUP(BY$6,'Finance and Value Assumptions'!$F$67:$F$70,'Finance and Value Assumptions'!$H$67:$H$70)</f>
        <v>5.888098178988372E-2</v>
      </c>
      <c r="BZ456" s="83">
        <f ca="1">LOOKUP(BZ$6,'Finance and Value Assumptions'!$F$67:$F$70,'Finance and Value Assumptions'!$H$67:$H$70)</f>
        <v>5.888098178988372E-2</v>
      </c>
      <c r="CA456" s="83">
        <f ca="1">LOOKUP(CA$6,'Finance and Value Assumptions'!$F$67:$F$70,'Finance and Value Assumptions'!$H$67:$H$70)</f>
        <v>5.888098178988372E-2</v>
      </c>
      <c r="CB456" s="83">
        <f ca="1">LOOKUP(CB$6,'Finance and Value Assumptions'!$F$67:$F$70,'Finance and Value Assumptions'!$H$67:$H$70)</f>
        <v>5.888098178988372E-2</v>
      </c>
      <c r="CC456" s="72">
        <f ca="1">LOOKUP(CC$6,'Finance and Value Assumptions'!$F$67:$F$70,'Finance and Value Assumptions'!$H$67:$H$70)</f>
        <v>5.888098178988372E-2</v>
      </c>
      <c r="CD456" s="72">
        <f ca="1">LOOKUP(CD$6,'Finance and Value Assumptions'!$F$67:$F$70,'Finance and Value Assumptions'!$H$67:$H$70)</f>
        <v>5.888098178988372E-2</v>
      </c>
      <c r="CE456" s="72">
        <f ca="1">LOOKUP(CE$6,'Finance and Value Assumptions'!$F$67:$F$70,'Finance and Value Assumptions'!$H$67:$H$70)</f>
        <v>5.888098178988372E-2</v>
      </c>
      <c r="CF456" s="72">
        <f ca="1">LOOKUP(CF$6,'Finance and Value Assumptions'!$F$67:$F$70,'Finance and Value Assumptions'!$H$67:$H$70)</f>
        <v>5.888098178988372E-2</v>
      </c>
      <c r="CG456" s="72">
        <f ca="1">LOOKUP(CG$6,'Finance and Value Assumptions'!$F$67:$F$70,'Finance and Value Assumptions'!$H$67:$H$70)</f>
        <v>5.888098178988372E-2</v>
      </c>
      <c r="CH456" s="72">
        <f ca="1">LOOKUP(CH$6,'Finance and Value Assumptions'!$F$67:$F$70,'Finance and Value Assumptions'!$H$67:$H$70)</f>
        <v>5.888098178988372E-2</v>
      </c>
      <c r="CI456" s="72">
        <f ca="1">LOOKUP(CI$6,'Finance and Value Assumptions'!$F$67:$F$70,'Finance and Value Assumptions'!$H$67:$H$70)</f>
        <v>5.888098178988372E-2</v>
      </c>
      <c r="CJ456" s="72">
        <f ca="1">LOOKUP(CJ$6,'Finance and Value Assumptions'!$F$67:$F$70,'Finance and Value Assumptions'!$H$67:$H$70)</f>
        <v>5.888098178988372E-2</v>
      </c>
      <c r="CK456" s="72">
        <f ca="1">LOOKUP(CK$6,'Finance and Value Assumptions'!$F$67:$F$70,'Finance and Value Assumptions'!$H$67:$H$70)</f>
        <v>5.888098178988372E-2</v>
      </c>
      <c r="CL456" s="72">
        <f ca="1">LOOKUP(CL$6,'Finance and Value Assumptions'!$F$67:$F$70,'Finance and Value Assumptions'!$H$67:$H$70)</f>
        <v>5.888098178988372E-2</v>
      </c>
      <c r="CM456" s="72">
        <f ca="1">LOOKUP(CM$6,'Finance and Value Assumptions'!$F$67:$F$70,'Finance and Value Assumptions'!$H$67:$H$70)</f>
        <v>5.888098178988372E-2</v>
      </c>
      <c r="CN456" s="72">
        <f ca="1">LOOKUP(CN$6,'Finance and Value Assumptions'!$F$67:$F$70,'Finance and Value Assumptions'!$H$67:$H$70)</f>
        <v>5.888098178988372E-2</v>
      </c>
      <c r="CO456" s="72">
        <f ca="1">LOOKUP(CO$6,'Finance and Value Assumptions'!$F$67:$F$70,'Finance and Value Assumptions'!$H$67:$H$70)</f>
        <v>5.888098178988372E-2</v>
      </c>
      <c r="CP456" s="72">
        <f ca="1">LOOKUP(CP$6,'Finance and Value Assumptions'!$F$67:$F$70,'Finance and Value Assumptions'!$H$67:$H$70)</f>
        <v>5.888098178988372E-2</v>
      </c>
      <c r="CQ456" s="72">
        <f ca="1">LOOKUP(CQ$6,'Finance and Value Assumptions'!$F$67:$F$70,'Finance and Value Assumptions'!$H$67:$H$70)</f>
        <v>5.888098178988372E-2</v>
      </c>
      <c r="CR456" s="72">
        <f ca="1">LOOKUP(CR$6,'Finance and Value Assumptions'!$F$67:$F$70,'Finance and Value Assumptions'!$H$67:$H$70)</f>
        <v>5.888098178988372E-2</v>
      </c>
      <c r="CS456" s="72">
        <f ca="1">LOOKUP(CS$6,'Finance and Value Assumptions'!$F$67:$F$70,'Finance and Value Assumptions'!$H$67:$H$70)</f>
        <v>5.888098178988372E-2</v>
      </c>
      <c r="CT456" s="72">
        <f ca="1">LOOKUP(CT$6,'Finance and Value Assumptions'!$F$67:$F$70,'Finance and Value Assumptions'!$H$67:$H$70)</f>
        <v>5.888098178988372E-2</v>
      </c>
      <c r="CU456" s="72">
        <f ca="1">LOOKUP(CU$6,'Finance and Value Assumptions'!$F$67:$F$70,'Finance and Value Assumptions'!$H$67:$H$70)</f>
        <v>5.888098178988372E-2</v>
      </c>
      <c r="CV456" s="72">
        <f ca="1">LOOKUP(CV$6,'Finance and Value Assumptions'!$F$67:$F$70,'Finance and Value Assumptions'!$H$67:$H$70)</f>
        <v>5.888098178988372E-2</v>
      </c>
      <c r="CW456" s="72">
        <f ca="1">LOOKUP(CW$6,'Finance and Value Assumptions'!$F$67:$F$70,'Finance and Value Assumptions'!$H$67:$H$70)</f>
        <v>5.888098178988372E-2</v>
      </c>
      <c r="CX456" s="72">
        <f ca="1">LOOKUP(CX$6,'Finance and Value Assumptions'!$F$67:$F$70,'Finance and Value Assumptions'!$H$67:$H$70)</f>
        <v>5.888098178988372E-2</v>
      </c>
      <c r="CY456" s="72">
        <f ca="1">LOOKUP(CY$6,'Finance and Value Assumptions'!$F$67:$F$70,'Finance and Value Assumptions'!$H$67:$H$70)</f>
        <v>5.888098178988372E-2</v>
      </c>
      <c r="CZ456" s="72">
        <f ca="1">LOOKUP(CZ$6,'Finance and Value Assumptions'!$F$67:$F$70,'Finance and Value Assumptions'!$H$67:$H$70)</f>
        <v>5.888098178988372E-2</v>
      </c>
      <c r="DA456" s="72">
        <f ca="1">LOOKUP(DA$6,'Finance and Value Assumptions'!$F$67:$F$70,'Finance and Value Assumptions'!$H$67:$H$70)</f>
        <v>5.888098178988372E-2</v>
      </c>
      <c r="DB456" s="72">
        <f ca="1">LOOKUP(DB$6,'Finance and Value Assumptions'!$F$67:$F$70,'Finance and Value Assumptions'!$H$67:$H$70)</f>
        <v>5.888098178988372E-2</v>
      </c>
      <c r="DC456" s="72">
        <f ca="1">LOOKUP(DC$6,'Finance and Value Assumptions'!$F$67:$F$70,'Finance and Value Assumptions'!$H$67:$H$70)</f>
        <v>5.888098178988372E-2</v>
      </c>
      <c r="DD456" s="72">
        <f ca="1">LOOKUP(DD$6,'Finance and Value Assumptions'!$F$67:$F$70,'Finance and Value Assumptions'!$H$67:$H$70)</f>
        <v>5.888098178988372E-2</v>
      </c>
      <c r="DE456" s="72">
        <f ca="1">LOOKUP(DE$6,'Finance and Value Assumptions'!$F$67:$F$70,'Finance and Value Assumptions'!$H$67:$H$70)</f>
        <v>5.888098178988372E-2</v>
      </c>
      <c r="DF456" s="72">
        <f ca="1">LOOKUP(DF$6,'Finance and Value Assumptions'!$F$67:$F$70,'Finance and Value Assumptions'!$H$67:$H$70)</f>
        <v>5.888098178988372E-2</v>
      </c>
      <c r="DG456" s="72">
        <f ca="1">LOOKUP(DG$6,'Finance and Value Assumptions'!$F$67:$F$70,'Finance and Value Assumptions'!$H$67:$H$70)</f>
        <v>5.888098178988372E-2</v>
      </c>
      <c r="DH456" s="72">
        <f ca="1">LOOKUP(DH$6,'Finance and Value Assumptions'!$F$67:$F$70,'Finance and Value Assumptions'!$H$67:$H$70)</f>
        <v>5.888098178988372E-2</v>
      </c>
      <c r="DI456" s="72">
        <f ca="1">LOOKUP(DI$6,'Finance and Value Assumptions'!$F$67:$F$70,'Finance and Value Assumptions'!$H$67:$H$70)</f>
        <v>5.888098178988372E-2</v>
      </c>
      <c r="DJ456" s="72">
        <f ca="1">LOOKUP(DJ$6,'Finance and Value Assumptions'!$F$67:$F$70,'Finance and Value Assumptions'!$H$67:$H$70)</f>
        <v>5.888098178988372E-2</v>
      </c>
      <c r="DK456" s="72">
        <f ca="1">LOOKUP(DK$6,'Finance and Value Assumptions'!$F$67:$F$70,'Finance and Value Assumptions'!$H$67:$H$70)</f>
        <v>5.888098178988372E-2</v>
      </c>
      <c r="DL456" s="72">
        <f ca="1">LOOKUP(DL$6,'Finance and Value Assumptions'!$F$67:$F$70,'Finance and Value Assumptions'!$H$67:$H$70)</f>
        <v>5.888098178988372E-2</v>
      </c>
      <c r="DM456" s="72">
        <f ca="1">LOOKUP(DM$6,'Finance and Value Assumptions'!$F$67:$F$70,'Finance and Value Assumptions'!$H$67:$H$70)</f>
        <v>5.888098178988372E-2</v>
      </c>
      <c r="DN456" s="72">
        <f ca="1">LOOKUP(DN$6,'Finance and Value Assumptions'!$F$67:$F$70,'Finance and Value Assumptions'!$H$67:$H$70)</f>
        <v>5.888098178988372E-2</v>
      </c>
      <c r="DO456" s="72">
        <f ca="1">LOOKUP(DO$6,'Finance and Value Assumptions'!$F$67:$F$70,'Finance and Value Assumptions'!$H$67:$H$70)</f>
        <v>5.888098178988372E-2</v>
      </c>
      <c r="DP456" s="72">
        <f ca="1">LOOKUP(DP$6,'Finance and Value Assumptions'!$F$67:$F$70,'Finance and Value Assumptions'!$H$67:$H$70)</f>
        <v>5.888098178988372E-2</v>
      </c>
      <c r="DQ456" s="72">
        <f ca="1">LOOKUP(DQ$6,'Finance and Value Assumptions'!$F$67:$F$70,'Finance and Value Assumptions'!$H$67:$H$70)</f>
        <v>5.888098178988372E-2</v>
      </c>
      <c r="DR456" s="72">
        <f ca="1">LOOKUP(DR$6,'Finance and Value Assumptions'!$F$67:$F$70,'Finance and Value Assumptions'!$H$67:$H$70)</f>
        <v>5.888098178988372E-2</v>
      </c>
      <c r="DS456" s="72">
        <f ca="1">LOOKUP(DS$6,'Finance and Value Assumptions'!$F$67:$F$70,'Finance and Value Assumptions'!$H$67:$H$70)</f>
        <v>5.888098178988372E-2</v>
      </c>
      <c r="DT456" s="72">
        <f ca="1">LOOKUP(DT$6,'Finance and Value Assumptions'!$F$67:$F$70,'Finance and Value Assumptions'!$H$67:$H$70)</f>
        <v>5.888098178988372E-2</v>
      </c>
      <c r="DU456" s="72">
        <f ca="1">LOOKUP(DU$6,'Finance and Value Assumptions'!$F$67:$F$70,'Finance and Value Assumptions'!$H$67:$H$70)</f>
        <v>5.888098178988372E-2</v>
      </c>
    </row>
    <row r="457" spans="1:125" x14ac:dyDescent="0.3">
      <c r="D457" s="141" t="s">
        <v>512</v>
      </c>
      <c r="K457" s="181">
        <f t="shared" ref="K457:AP457" ca="1" si="655">K81</f>
        <v>-9678130.9589033164</v>
      </c>
      <c r="L457" s="181">
        <f t="shared" ca="1" si="655"/>
        <v>-7636623.9492701106</v>
      </c>
      <c r="M457" s="181">
        <f t="shared" ca="1" si="655"/>
        <v>-7933484.347090641</v>
      </c>
      <c r="N457" s="181">
        <f t="shared" ca="1" si="655"/>
        <v>-8434627.366041394</v>
      </c>
      <c r="O457" s="181">
        <f t="shared" ca="1" si="655"/>
        <v>-8828189.5107023884</v>
      </c>
      <c r="P457" s="181">
        <f t="shared" ca="1" si="655"/>
        <v>-9137102.5323130433</v>
      </c>
      <c r="Q457" s="181">
        <f t="shared" ca="1" si="655"/>
        <v>-9379973.2520523593</v>
      </c>
      <c r="R457" s="181">
        <f t="shared" ca="1" si="655"/>
        <v>-9570243.3998194765</v>
      </c>
      <c r="S457" s="181">
        <f t="shared" ca="1" si="655"/>
        <v>-9717797.2242530752</v>
      </c>
      <c r="T457" s="181">
        <f t="shared" ca="1" si="655"/>
        <v>-9830111.7738035098</v>
      </c>
      <c r="U457" s="181">
        <f t="shared" ca="1" si="655"/>
        <v>-9912985.2042085957</v>
      </c>
      <c r="V457" s="181">
        <f t="shared" ca="1" si="655"/>
        <v>-9971002.7955665886</v>
      </c>
      <c r="W457" s="181">
        <f t="shared" ca="1" si="655"/>
        <v>-10007845.347050644</v>
      </c>
      <c r="X457" s="181">
        <f t="shared" ca="1" si="655"/>
        <v>-10026501.003269777</v>
      </c>
      <c r="Y457" s="181">
        <f t="shared" ca="1" si="655"/>
        <v>-10029416.033679117</v>
      </c>
      <c r="Z457" s="181">
        <f t="shared" ca="1" si="655"/>
        <v>-10018605.697945459</v>
      </c>
      <c r="AA457" s="181">
        <f t="shared" ca="1" si="655"/>
        <v>-9995738.1303549707</v>
      </c>
      <c r="AB457" s="181">
        <f t="shared" ca="1" si="655"/>
        <v>-9962199.3905061241</v>
      </c>
      <c r="AC457" s="181">
        <f t="shared" ca="1" si="655"/>
        <v>-9919144.9592943471</v>
      </c>
      <c r="AD457" s="181">
        <f t="shared" ca="1" si="655"/>
        <v>-9867541.1950875688</v>
      </c>
      <c r="AE457" s="181">
        <f t="shared" ca="1" si="655"/>
        <v>-9808199.1531717777</v>
      </c>
      <c r="AF457" s="181">
        <f t="shared" ca="1" si="655"/>
        <v>-9741802.4546515606</v>
      </c>
      <c r="AG457" s="181">
        <f t="shared" ca="1" si="655"/>
        <v>-9668930.4186927192</v>
      </c>
      <c r="AH457" s="181">
        <f t="shared" ca="1" si="655"/>
        <v>-9590077.3543568142</v>
      </c>
      <c r="AI457" s="181">
        <f t="shared" ca="1" si="655"/>
        <v>-9505668.6903008446</v>
      </c>
      <c r="AJ457" s="181">
        <f t="shared" ca="1" si="655"/>
        <v>-9416074.4679773208</v>
      </c>
      <c r="AK457" s="181">
        <f t="shared" ca="1" si="655"/>
        <v>-9321620.6148649622</v>
      </c>
      <c r="AL457" s="181">
        <f t="shared" ca="1" si="655"/>
        <v>-9222598.3346027657</v>
      </c>
      <c r="AM457" s="181">
        <f t="shared" ca="1" si="655"/>
        <v>-9119271.8914599903</v>
      </c>
      <c r="AN457" s="181">
        <f t="shared" ca="1" si="655"/>
        <v>-9011885.0212202668</v>
      </c>
      <c r="AO457" s="181">
        <f t="shared" ca="1" si="655"/>
        <v>-8900666.1651688404</v>
      </c>
      <c r="AP457" s="181">
        <f t="shared" ca="1" si="655"/>
        <v>-8785832.6956471317</v>
      </c>
      <c r="AQ457" s="181">
        <f t="shared" ref="AQ457:BV457" ca="1" si="656">AQ81</f>
        <v>-8667594.2786546275</v>
      </c>
      <c r="AR457" s="181">
        <f t="shared" ca="1" si="656"/>
        <v>-8546155.4999003261</v>
      </c>
      <c r="AS457" s="181">
        <f t="shared" ca="1" si="656"/>
        <v>-8421717.8645995986</v>
      </c>
      <c r="AT457" s="181">
        <f t="shared" ca="1" si="656"/>
        <v>-8294481.2675150428</v>
      </c>
      <c r="AU457" s="181">
        <f t="shared" ca="1" si="656"/>
        <v>-8164645.0177772446</v>
      </c>
      <c r="AV457" s="181">
        <f t="shared" ca="1" si="656"/>
        <v>-8032408.4925490534</v>
      </c>
      <c r="AW457" s="181">
        <f t="shared" ca="1" si="656"/>
        <v>-7897971.4843606921</v>
      </c>
      <c r="AX457" s="181">
        <f t="shared" ca="1" si="656"/>
        <v>-7761534.2987532038</v>
      </c>
      <c r="AY457" s="198">
        <f t="shared" ca="1" si="656"/>
        <v>16874909.938789647</v>
      </c>
      <c r="AZ457" s="181">
        <f t="shared" ca="1" si="656"/>
        <v>15479764.013616461</v>
      </c>
      <c r="BA457" s="181">
        <f t="shared" ca="1" si="656"/>
        <v>15119528.578553764</v>
      </c>
      <c r="BB457" s="181">
        <f t="shared" ca="1" si="656"/>
        <v>15475093.52280746</v>
      </c>
      <c r="BC457" s="181">
        <f t="shared" ca="1" si="656"/>
        <v>15178194.941617295</v>
      </c>
      <c r="BD457" s="181">
        <f t="shared" ca="1" si="656"/>
        <v>15314538.821985904</v>
      </c>
      <c r="BE457" s="181">
        <f t="shared" ca="1" si="656"/>
        <v>14988895.108117944</v>
      </c>
      <c r="BF457" s="181">
        <f t="shared" ca="1" si="656"/>
        <v>15296663.654800303</v>
      </c>
      <c r="BG457" s="181">
        <f t="shared" ca="1" si="656"/>
        <v>14936931.385460425</v>
      </c>
      <c r="BH457" s="181">
        <f t="shared" ca="1" si="656"/>
        <v>15287359.824198935</v>
      </c>
      <c r="BI457" s="181">
        <f t="shared" ca="1" si="656"/>
        <v>14889222.291476062</v>
      </c>
      <c r="BJ457" s="181">
        <f t="shared" ca="1" si="656"/>
        <v>15184042.875813277</v>
      </c>
      <c r="BK457" s="181">
        <f t="shared" ca="1" si="656"/>
        <v>14848281.794195104</v>
      </c>
      <c r="BL457" s="181">
        <f t="shared" ca="1" si="656"/>
        <v>14963990.906673567</v>
      </c>
      <c r="BM457" s="181">
        <f t="shared" ca="1" si="656"/>
        <v>14695445.136624858</v>
      </c>
      <c r="BN457" s="181">
        <f t="shared" ca="1" si="656"/>
        <v>15039019.870098997</v>
      </c>
      <c r="BO457" s="181">
        <f t="shared" ca="1" si="656"/>
        <v>14638675.6736142</v>
      </c>
      <c r="BP457" s="181">
        <f t="shared" ca="1" si="656"/>
        <v>14922207.944224646</v>
      </c>
      <c r="BQ457" s="181">
        <f t="shared" ca="1" si="656"/>
        <v>14367264.822767805</v>
      </c>
      <c r="BR457" s="181">
        <f t="shared" ca="1" si="656"/>
        <v>14546797.910573576</v>
      </c>
      <c r="BS457" s="181">
        <f t="shared" ca="1" si="656"/>
        <v>14275107.243975272</v>
      </c>
      <c r="BT457" s="181">
        <f t="shared" ca="1" si="656"/>
        <v>14428055.825367536</v>
      </c>
      <c r="BU457" s="181">
        <f t="shared" ca="1" si="656"/>
        <v>14116819.884257156</v>
      </c>
      <c r="BV457" s="181">
        <f t="shared" ca="1" si="656"/>
        <v>14380768.876000199</v>
      </c>
      <c r="BW457" s="181">
        <f t="shared" ref="BW457:DB457" ca="1" si="657">BW81</f>
        <v>13812878.881035155</v>
      </c>
      <c r="BX457" s="181">
        <f t="shared" ca="1" si="657"/>
        <v>13964682.0917289</v>
      </c>
      <c r="BY457" s="181">
        <f t="shared" ca="1" si="657"/>
        <v>13609508.977132399</v>
      </c>
      <c r="BZ457" s="181">
        <f t="shared" ca="1" si="657"/>
        <v>13921670.784727214</v>
      </c>
      <c r="CA457" s="181">
        <f t="shared" ca="1" si="657"/>
        <v>13600230.251906609</v>
      </c>
      <c r="CB457" s="181">
        <f t="shared" ca="1" si="657"/>
        <v>13669993.379924238</v>
      </c>
      <c r="CC457" s="181">
        <f t="shared" ca="1" si="657"/>
        <v>13178792.540827323</v>
      </c>
      <c r="CD457" s="181">
        <f t="shared" ca="1" si="657"/>
        <v>13299656.151548179</v>
      </c>
      <c r="CE457" s="181">
        <f t="shared" ca="1" si="657"/>
        <v>12946852.615898302</v>
      </c>
      <c r="CF457" s="181">
        <f t="shared" ca="1" si="657"/>
        <v>13239815.336076846</v>
      </c>
      <c r="CG457" s="181">
        <f t="shared" ca="1" si="657"/>
        <v>12835552.21854038</v>
      </c>
      <c r="CH457" s="181">
        <f t="shared" ca="1" si="657"/>
        <v>13052339.570802262</v>
      </c>
      <c r="CI457" s="181">
        <f t="shared" ca="1" si="657"/>
        <v>12531149.675379839</v>
      </c>
      <c r="CJ457" s="181">
        <f t="shared" ca="1" si="657"/>
        <v>12451949.431240004</v>
      </c>
      <c r="CK457" s="181">
        <f t="shared" ca="1" si="657"/>
        <v>12192325.875763562</v>
      </c>
      <c r="CL457" s="181">
        <f t="shared" ca="1" si="657"/>
        <v>12463407.537866708</v>
      </c>
      <c r="CM457" s="181">
        <f t="shared" ca="1" si="657"/>
        <v>12057964.275252834</v>
      </c>
      <c r="CN457" s="181">
        <f t="shared" ca="1" si="657"/>
        <v>12246586.030363861</v>
      </c>
      <c r="CO457" s="181">
        <f t="shared" ca="1" si="657"/>
        <v>11634693.87960935</v>
      </c>
      <c r="CP457" s="181">
        <f t="shared" ca="1" si="657"/>
        <v>11682698.798021425</v>
      </c>
      <c r="CQ457" s="181">
        <f t="shared" ca="1" si="657"/>
        <v>11405804.782809351</v>
      </c>
      <c r="CR457" s="181">
        <f t="shared" ca="1" si="657"/>
        <v>11491475.983343106</v>
      </c>
      <c r="CS457" s="181">
        <f t="shared" ca="1" si="657"/>
        <v>11175407.393258441</v>
      </c>
      <c r="CT457" s="181">
        <f t="shared" ca="1" si="657"/>
        <v>11332366.569307487</v>
      </c>
      <c r="CU457" s="181">
        <f t="shared" ca="1" si="657"/>
        <v>10703908.451535027</v>
      </c>
      <c r="CV457" s="181">
        <f t="shared" ca="1" si="657"/>
        <v>10709236.892579507</v>
      </c>
      <c r="CW457" s="181">
        <f t="shared" ca="1" si="657"/>
        <v>33013691.174743608</v>
      </c>
      <c r="CX457" s="181">
        <f t="shared" ca="1" si="657"/>
        <v>0</v>
      </c>
      <c r="CY457" s="181">
        <f t="shared" ca="1" si="657"/>
        <v>0</v>
      </c>
      <c r="CZ457" s="181">
        <f t="shared" ca="1" si="657"/>
        <v>0</v>
      </c>
      <c r="DA457" s="181">
        <f t="shared" ca="1" si="657"/>
        <v>0</v>
      </c>
      <c r="DB457" s="181">
        <f t="shared" ca="1" si="657"/>
        <v>0</v>
      </c>
      <c r="DC457" s="181">
        <f t="shared" ref="DC457:DU457" ca="1" si="658">DC81</f>
        <v>0</v>
      </c>
      <c r="DD457" s="181">
        <f t="shared" ca="1" si="658"/>
        <v>0</v>
      </c>
      <c r="DE457" s="181">
        <f t="shared" ca="1" si="658"/>
        <v>0</v>
      </c>
      <c r="DF457" s="181">
        <f t="shared" ca="1" si="658"/>
        <v>0</v>
      </c>
      <c r="DG457" s="181">
        <f t="shared" ca="1" si="658"/>
        <v>0</v>
      </c>
      <c r="DH457" s="181">
        <f t="shared" ca="1" si="658"/>
        <v>0</v>
      </c>
      <c r="DI457" s="181">
        <f t="shared" ca="1" si="658"/>
        <v>0</v>
      </c>
      <c r="DJ457" s="181">
        <f t="shared" ca="1" si="658"/>
        <v>0</v>
      </c>
      <c r="DK457" s="181">
        <f t="shared" ca="1" si="658"/>
        <v>0</v>
      </c>
      <c r="DL457" s="181">
        <f t="shared" ca="1" si="658"/>
        <v>0</v>
      </c>
      <c r="DM457" s="181">
        <f t="shared" ca="1" si="658"/>
        <v>0</v>
      </c>
      <c r="DN457" s="181">
        <f t="shared" ca="1" si="658"/>
        <v>0</v>
      </c>
      <c r="DO457" s="181">
        <f t="shared" ca="1" si="658"/>
        <v>0</v>
      </c>
      <c r="DP457" s="181">
        <f t="shared" ca="1" si="658"/>
        <v>0</v>
      </c>
      <c r="DQ457" s="181">
        <f t="shared" ca="1" si="658"/>
        <v>0</v>
      </c>
      <c r="DR457" s="181">
        <f t="shared" ca="1" si="658"/>
        <v>0</v>
      </c>
      <c r="DS457" s="181">
        <f t="shared" ca="1" si="658"/>
        <v>0</v>
      </c>
      <c r="DT457" s="181">
        <f t="shared" ca="1" si="658"/>
        <v>0</v>
      </c>
      <c r="DU457" s="181">
        <f t="shared" ca="1" si="658"/>
        <v>0</v>
      </c>
    </row>
    <row r="458" spans="1:125" x14ac:dyDescent="0.3">
      <c r="D458" s="141" t="s">
        <v>513</v>
      </c>
      <c r="K458" s="181">
        <f ca="1">XNPV(K456,K457:$DU457,K7:$DU7)</f>
        <v>-73486858.527847752</v>
      </c>
      <c r="L458" s="181">
        <f ca="1">XNPV(L456,L457:$DU457,L7:$DU7)</f>
        <v>-64203449.156853221</v>
      </c>
      <c r="M458" s="181">
        <f ca="1">XNPV(M456,M457:$DU457,M7:$DU7)</f>
        <v>-56928449.605388895</v>
      </c>
      <c r="N458" s="181">
        <f ca="1">XNPV(N456,N457:$DU457,N7:$DU7)</f>
        <v>-49308183.734711394</v>
      </c>
      <c r="O458" s="181">
        <f ca="1">XNPV(O456,O457:$DU457,O7:$DU7)</f>
        <v>-41126400.700284429</v>
      </c>
      <c r="P458" s="181">
        <f ca="1">XNPV(P456,P457:$DU457,P7:$DU7)</f>
        <v>-32504689.476612873</v>
      </c>
      <c r="Q458" s="181">
        <f ca="1">XNPV(Q456,Q457:$DU457,Q7:$DU7)</f>
        <v>-23512139.12980267</v>
      </c>
      <c r="R458" s="181">
        <f ca="1">XNPV(R456,R457:$DU457,R7:$DU7)</f>
        <v>-14222510.986504193</v>
      </c>
      <c r="S458" s="181">
        <f ca="1">XNPV(S456,S457:$DU457,S7:$DU7)</f>
        <v>-4682008.9316919018</v>
      </c>
      <c r="T458" s="181">
        <f ca="1">XNPV(T456,T457:$DU457,T7:$DU7)</f>
        <v>5064856.9966445351</v>
      </c>
      <c r="U458" s="181">
        <f ca="1">XNPV(U456,U457:$DU457,U7:$DU7)</f>
        <v>14990190.379442126</v>
      </c>
      <c r="V458" s="181">
        <f ca="1">XNPV(V456,V457:$DU457,V7:$DU7)</f>
        <v>25057226.939708985</v>
      </c>
      <c r="W458" s="181">
        <f ca="1">XNPV(W456,W457:$DU457,W7:$DU7)</f>
        <v>35252160.677797817</v>
      </c>
      <c r="X458" s="181">
        <f ca="1">XNPV(X456,X457:$DU457,X7:$DU7)</f>
        <v>45539984.98897358</v>
      </c>
      <c r="Y458" s="181">
        <f ca="1">XNPV(Y456,Y457:$DU457,Y7:$DU7)</f>
        <v>55921715.350818686</v>
      </c>
      <c r="Z458" s="181">
        <f ca="1">XNPV(Z456,Z457:$DU457,Z7:$DU7)</f>
        <v>66372748.438027188</v>
      </c>
      <c r="AA458" s="181">
        <f ca="1">XNPV(AA456,AA457:$DU457,AA7:$DU7)</f>
        <v>76863912.009415254</v>
      </c>
      <c r="AB458" s="181">
        <f ca="1">XNPV(AB456,AB457:$DU457,AB7:$DU7)</f>
        <v>87414932.649618626</v>
      </c>
      <c r="AC458" s="181">
        <f ca="1">XNPV(AC456,AC457:$DU457,AC7:$DU7)</f>
        <v>97979508.198517203</v>
      </c>
      <c r="AD458" s="181">
        <f ca="1">XNPV(AD456,AD457:$DU457,AD7:$DU7)</f>
        <v>108588435.29299532</v>
      </c>
      <c r="AE458" s="181">
        <f ca="1">XNPV(AE456,AE457:$DU457,AE7:$DU7)</f>
        <v>119213250.22594626</v>
      </c>
      <c r="AF458" s="181">
        <f ca="1">XNPV(AF456,AF457:$DU457,AF7:$DU7)</f>
        <v>129792894.02883932</v>
      </c>
      <c r="AG458" s="181">
        <f ca="1">XNPV(AG456,AG457:$DU457,AG7:$DU7)</f>
        <v>140426723.75218934</v>
      </c>
      <c r="AH458" s="181">
        <f ca="1">XNPV(AH456,AH457:$DU457,AH7:$DU7)</f>
        <v>151024147.76744434</v>
      </c>
      <c r="AI458" s="181">
        <f ca="1">XNPV(AI456,AI457:$DU457,AI7:$DU7)</f>
        <v>161641011.09088427</v>
      </c>
      <c r="AJ458" s="181">
        <f ca="1">XNPV(AJ456,AJ457:$DU457,AJ7:$DU7)</f>
        <v>172205395.28582466</v>
      </c>
      <c r="AK458" s="181">
        <f ca="1">XNPV(AK456,AK457:$DU457,AK7:$DU7)</f>
        <v>182782552.32096586</v>
      </c>
      <c r="AL458" s="181">
        <f ca="1">XNPV(AL456,AL457:$DU457,AL7:$DU7)</f>
        <v>193332270.06871706</v>
      </c>
      <c r="AM458" s="181">
        <f ca="1">XNPV(AM456,AM457:$DU457,AM7:$DU7)</f>
        <v>203807875.35614529</v>
      </c>
      <c r="AN458" s="181">
        <f ca="1">XNPV(AN456,AN457:$DU457,AN7:$DU7)</f>
        <v>214288362.9622466</v>
      </c>
      <c r="AO458" s="181">
        <f ca="1">XNPV(AO456,AO457:$DU457,AO7:$DU7)</f>
        <v>224681586.11419916</v>
      </c>
      <c r="AP458" s="181">
        <f ca="1">XNPV(AP456,AP457:$DU457,AP7:$DU7)</f>
        <v>235075513.40916759</v>
      </c>
      <c r="AQ458" s="181">
        <f ca="1">XNPV(AQ456,AQ457:$DU457,AQ7:$DU7)</f>
        <v>245420320.15205282</v>
      </c>
      <c r="AR458" s="181">
        <f ca="1">XNPV(AR456,AR457:$DU457,AR7:$DU7)</f>
        <v>255554617.5497964</v>
      </c>
      <c r="AS458" s="181">
        <f ca="1">XNPV(AS456,AS457:$DU457,AS7:$DU7)</f>
        <v>265789135.13584328</v>
      </c>
      <c r="AT458" s="181">
        <f ca="1">XNPV(AT456,AT457:$DU457,AT7:$DU7)</f>
        <v>275907124.7714358</v>
      </c>
      <c r="AU458" s="181">
        <f ca="1">XNPV(AU456,AU457:$DU457,AU7:$DU7)</f>
        <v>286018470.15077168</v>
      </c>
      <c r="AV458" s="181">
        <f ca="1">XNPV(AV456,AV457:$DU457,AV7:$DU7)</f>
        <v>296002935.60345477</v>
      </c>
      <c r="AW458" s="181">
        <f ca="1">XNPV(AW456,AW457:$DU457,AW7:$DU7)</f>
        <v>305979002.73014033</v>
      </c>
      <c r="AX458" s="181">
        <f ca="1">XNPV(AX456,AX457:$DU457,AX7:$DU7)</f>
        <v>315883549.11717415</v>
      </c>
      <c r="AY458" s="198">
        <f ca="1">XNPV(AY456,AY457:$DU457,AY7:$DU7)</f>
        <v>376375008.41176039</v>
      </c>
      <c r="AZ458" s="181">
        <f ca="1">XNPV(AZ456,AZ457:$DU457,AZ7:$DU7)</f>
        <v>370864948.50982857</v>
      </c>
      <c r="BA458" s="181">
        <f ca="1">XNPV(BA456,BA457:$DU457,BA7:$DU7)</f>
        <v>366433956.4110747</v>
      </c>
      <c r="BB458" s="181">
        <f ca="1">XNPV(BB456,BB457:$DU457,BB7:$DU7)</f>
        <v>362420504.86855072</v>
      </c>
      <c r="BC458" s="181">
        <f ca="1">XNPV(BC456,BC457:$DU457,BC7:$DU7)</f>
        <v>357792309.66328835</v>
      </c>
      <c r="BD458" s="181">
        <f ca="1">XNPV(BD456,BD457:$DU457,BD7:$DU7)</f>
        <v>353445149.40250087</v>
      </c>
      <c r="BE458" s="181">
        <f ca="1">XNPV(BE456,BE457:$DU457,BE7:$DU7)</f>
        <v>357300439.97441268</v>
      </c>
      <c r="BF458" s="181">
        <f ca="1">XNPV(BF456,BF457:$DU457,BF7:$DU7)</f>
        <v>352602234.78426409</v>
      </c>
      <c r="BG458" s="181">
        <f ca="1">XNPV(BG456,BG457:$DU457,BG7:$DU7)</f>
        <v>347278020.33083516</v>
      </c>
      <c r="BH458" s="181">
        <f ca="1">XNPV(BH456,BH457:$DU457,BH7:$DU7)</f>
        <v>342332043.51476574</v>
      </c>
      <c r="BI458" s="181">
        <f ca="1">XNPV(BI456,BI457:$DU457,BI7:$DU7)</f>
        <v>340771595.5603978</v>
      </c>
      <c r="BJ458" s="181">
        <f ca="1">XNPV(BJ456,BJ457:$DU457,BJ7:$DU7)</f>
        <v>335418147.5497393</v>
      </c>
      <c r="BK458" s="181">
        <f ca="1">XNPV(BK456,BK457:$DU457,BK7:$DU7)</f>
        <v>329501289.80858392</v>
      </c>
      <c r="BL458" s="181">
        <f ca="1">XNPV(BL456,BL457:$DU457,BL7:$DU7)</f>
        <v>323860195.3535133</v>
      </c>
      <c r="BM458" s="181">
        <f ca="1">XNPV(BM456,BM457:$DU457,BM7:$DU7)</f>
        <v>317785468.71311158</v>
      </c>
      <c r="BN458" s="181">
        <f ca="1">XNPV(BN456,BN457:$DU457,BN7:$DU7)</f>
        <v>311958861.80974716</v>
      </c>
      <c r="BO458" s="181">
        <f ca="1">XNPV(BO456,BO457:$DU457,BO7:$DU7)</f>
        <v>305464456.28875518</v>
      </c>
      <c r="BP458" s="181">
        <f ca="1">XNPV(BP456,BP457:$DU457,BP7:$DU7)</f>
        <v>299335749.93680191</v>
      </c>
      <c r="BQ458" s="181">
        <f ca="1">XNPV(BQ456,BQ457:$DU457,BQ7:$DU7)</f>
        <v>292598256.14342237</v>
      </c>
      <c r="BR458" s="181">
        <f ca="1">XNPV(BR456,BR457:$DU457,BR7:$DU7)</f>
        <v>286372419.48244238</v>
      </c>
      <c r="BS458" s="181">
        <f ca="1">XNPV(BS456,BS457:$DU457,BS7:$DU7)</f>
        <v>279691924.13828337</v>
      </c>
      <c r="BT458" s="181">
        <f ca="1">XNPV(BT456,BT457:$DU457,BT7:$DU7)</f>
        <v>273183284.38025784</v>
      </c>
      <c r="BU458" s="181">
        <f ca="1">XNPV(BU456,BU457:$DU457,BU7:$DU7)</f>
        <v>266201560.27988824</v>
      </c>
      <c r="BV458" s="181">
        <f ca="1">XNPV(BV456,BV457:$DU457,BV7:$DU7)</f>
        <v>259461092.6663554</v>
      </c>
      <c r="BW458" s="181">
        <f ca="1">XNPV(BW456,BW457:$DU457,BW7:$DU7)</f>
        <v>252133125.77779704</v>
      </c>
      <c r="BX458" s="181">
        <f ca="1">XNPV(BX456,BX457:$DU457,BX7:$DU7)</f>
        <v>245293830.82571185</v>
      </c>
      <c r="BY458" s="181">
        <f ca="1">XNPV(BY456,BY457:$DU457,BY7:$DU7)</f>
        <v>237986226.11462125</v>
      </c>
      <c r="BZ458" s="181">
        <f ca="1">XNPV(BZ456,BZ457:$DU457,BZ7:$DU7)</f>
        <v>230942293.87314227</v>
      </c>
      <c r="CA458" s="181">
        <f ca="1">XNPV(CA456,CA457:$DU457,CA7:$DU7)</f>
        <v>223300935.71859846</v>
      </c>
      <c r="CB458" s="181">
        <f ca="1">XNPV(CB456,CB457:$DU457,CB7:$DU7)</f>
        <v>215836841.56328404</v>
      </c>
      <c r="CC458" s="181">
        <f ca="1">XNPV(CC456,CC457:$DU457,CC7:$DU7)</f>
        <v>207984707.10655171</v>
      </c>
      <c r="CD458" s="181">
        <f ca="1">XNPV(CD456,CD457:$DU457,CD7:$DU7)</f>
        <v>200506208.23682153</v>
      </c>
      <c r="CE458" s="181">
        <f ca="1">XNPV(CE456,CE457:$DU457,CE7:$DU7)</f>
        <v>192593890.90623304</v>
      </c>
      <c r="CF458" s="181">
        <f ca="1">XNPV(CF456,CF457:$DU457,CF7:$DU7)</f>
        <v>184903762.028321</v>
      </c>
      <c r="CG458" s="181">
        <f ca="1">XNPV(CG456,CG457:$DU457,CG7:$DU7)</f>
        <v>176604007.99818087</v>
      </c>
      <c r="CH458" s="181">
        <f ca="1">XNPV(CH456,CH457:$DU457,CH7:$DU7)</f>
        <v>168560549.97291556</v>
      </c>
      <c r="CI458" s="181">
        <f ca="1">XNPV(CI456,CI457:$DU457,CI7:$DU7)</f>
        <v>160008428.69467497</v>
      </c>
      <c r="CJ458" s="181">
        <f ca="1">XNPV(CJ456,CJ457:$DU457,CJ7:$DU7)</f>
        <v>151792670.58273098</v>
      </c>
      <c r="CK458" s="181">
        <f ca="1">XNPV(CK456,CK457:$DU457,CK7:$DU7)</f>
        <v>143350600.44277781</v>
      </c>
      <c r="CL458" s="181">
        <f ca="1">XNPV(CL456,CL457:$DU457,CL7:$DU7)</f>
        <v>134996149.22340274</v>
      </c>
      <c r="CM458" s="181">
        <f ca="1">XNPV(CM456,CM457:$DU457,CM7:$DU7)</f>
        <v>126058929.14408413</v>
      </c>
      <c r="CN458" s="181">
        <f ca="1">XNPV(CN456,CN457:$DU457,CN7:$DU7)</f>
        <v>117336792.63355517</v>
      </c>
      <c r="CO458" s="181">
        <f ca="1">XNPV(CO456,CO457:$DU457,CO7:$DU7)</f>
        <v>108114441.29706123</v>
      </c>
      <c r="CP458" s="181">
        <f ca="1">XNPV(CP456,CP457:$DU457,CP7:$DU7)</f>
        <v>99302879.840401039</v>
      </c>
      <c r="CQ458" s="181">
        <f ca="1">XNPV(CQ456,CQ457:$DU457,CQ7:$DU7)</f>
        <v>90155802.412498116</v>
      </c>
      <c r="CR458" s="181">
        <f ca="1">XNPV(CR456,CR457:$DU457,CR7:$DU7)</f>
        <v>81054332.762880981</v>
      </c>
      <c r="CS458" s="181">
        <f ca="1">XNPV(CS456,CS457:$DU457,CS7:$DU7)</f>
        <v>71564702.733383328</v>
      </c>
      <c r="CT458" s="181">
        <f ca="1">XNPV(CT456,CT457:$DU457,CT7:$DU7)</f>
        <v>62156370.630404092</v>
      </c>
      <c r="CU458" s="181">
        <f ca="1">XNPV(CU456,CU457:$DU457,CU7:$DU7)</f>
        <v>52286592.453784049</v>
      </c>
      <c r="CV458" s="181">
        <f ca="1">XNPV(CV456,CV457:$DU457,CV7:$DU7)</f>
        <v>42799451.526857652</v>
      </c>
      <c r="CW458" s="181">
        <f ca="1">XNPV(CW456,CW457:$DU457,CW7:$DU7)</f>
        <v>33013691.174743608</v>
      </c>
      <c r="CX458" s="181">
        <f ca="1">XNPV(CX456,CX457:$DU457,CX7:$DU7)</f>
        <v>0</v>
      </c>
      <c r="CY458" s="181">
        <f ca="1">XNPV(CY456,CY457:$DU457,CY7:$DU7)</f>
        <v>0</v>
      </c>
      <c r="CZ458" s="181">
        <f ca="1">XNPV(CZ456,CZ457:$DU457,CZ7:$DU7)</f>
        <v>0</v>
      </c>
      <c r="DA458" s="181">
        <f ca="1">XNPV(DA456,DA457:$DU457,DA7:$DU7)</f>
        <v>0</v>
      </c>
      <c r="DB458" s="181">
        <f ca="1">XNPV(DB456,DB457:$DU457,DB7:$DU7)</f>
        <v>0</v>
      </c>
      <c r="DC458" s="181">
        <f ca="1">XNPV(DC456,DC457:$DU457,DC7:$DU7)</f>
        <v>0</v>
      </c>
      <c r="DD458" s="181">
        <f ca="1">XNPV(DD456,DD457:$DU457,DD7:$DU7)</f>
        <v>0</v>
      </c>
      <c r="DE458" s="181">
        <f ca="1">XNPV(DE456,DE457:$DU457,DE7:$DU7)</f>
        <v>0</v>
      </c>
      <c r="DF458" s="181">
        <f ca="1">XNPV(DF456,DF457:$DU457,DF7:$DU7)</f>
        <v>0</v>
      </c>
      <c r="DG458" s="181">
        <f ca="1">XNPV(DG456,DG457:$DU457,DG7:$DU7)</f>
        <v>0</v>
      </c>
      <c r="DH458" s="181">
        <f ca="1">XNPV(DH456,DH457:$DU457,DH7:$DU7)</f>
        <v>0</v>
      </c>
      <c r="DI458" s="181">
        <f ca="1">XNPV(DI456,DI457:$DU457,DI7:$DU7)</f>
        <v>0</v>
      </c>
      <c r="DJ458" s="181">
        <f ca="1">XNPV(DJ456,DJ457:$DU457,DJ7:$DU7)</f>
        <v>0</v>
      </c>
      <c r="DK458" s="181">
        <f ca="1">XNPV(DK456,DK457:$DU457,DK7:$DU7)</f>
        <v>0</v>
      </c>
      <c r="DL458" s="181">
        <f ca="1">XNPV(DL456,DL457:$DU457,DL7:$DU7)</f>
        <v>0</v>
      </c>
      <c r="DM458" s="181">
        <f ca="1">XNPV(DM456,DM457:$DU457,DM7:$DU7)</f>
        <v>0</v>
      </c>
      <c r="DN458" s="181">
        <f ca="1">XNPV(DN456,DN457:$DU457,DN7:$DU7)</f>
        <v>0</v>
      </c>
      <c r="DO458" s="181">
        <f ca="1">XNPV(DO456,DO457:$DU457,DO7:$DU7)</f>
        <v>0</v>
      </c>
      <c r="DP458" s="181">
        <f ca="1">XNPV(DP456,DP457:$DU457,DP7:$DU7)</f>
        <v>0</v>
      </c>
      <c r="DQ458" s="181">
        <f ca="1">XNPV(DQ456,DQ457:$DU457,DQ7:$DU7)</f>
        <v>0</v>
      </c>
      <c r="DR458" s="181">
        <f ca="1">XNPV(DR456,DR457:$DU457,DR7:$DU7)</f>
        <v>0</v>
      </c>
      <c r="DS458" s="181">
        <f ca="1">XNPV(DS456,DS457:$DU457,DS7:$DU7)</f>
        <v>0</v>
      </c>
      <c r="DT458" s="181">
        <f ca="1">XNPV(DT456,DT457:$DU457,DT7:$DU7)</f>
        <v>0</v>
      </c>
      <c r="DU458" s="181">
        <f ca="1">XNPV(DU456,DU457:$DU457,DU7:$DU7)</f>
        <v>0</v>
      </c>
    </row>
    <row r="459" spans="1:125" x14ac:dyDescent="0.3">
      <c r="D459" s="141" t="s">
        <v>794</v>
      </c>
      <c r="K459" s="181">
        <f ca="1">K457*K451+K458*K450</f>
        <v>-9678130.9589033164</v>
      </c>
      <c r="L459" s="181">
        <f t="shared" ref="L459:BW459" ca="1" si="659">L457*L451+L458*L450</f>
        <v>-7636623.9492701106</v>
      </c>
      <c r="M459" s="181">
        <f t="shared" ca="1" si="659"/>
        <v>-7933484.347090641</v>
      </c>
      <c r="N459" s="181">
        <f t="shared" ca="1" si="659"/>
        <v>-8434627.366041394</v>
      </c>
      <c r="O459" s="181">
        <f t="shared" ca="1" si="659"/>
        <v>-8828189.5107023884</v>
      </c>
      <c r="P459" s="181">
        <f t="shared" ca="1" si="659"/>
        <v>-9137102.5323130433</v>
      </c>
      <c r="Q459" s="181">
        <f t="shared" ca="1" si="659"/>
        <v>-9379973.2520523593</v>
      </c>
      <c r="R459" s="181">
        <f t="shared" ca="1" si="659"/>
        <v>-9570243.3998194765</v>
      </c>
      <c r="S459" s="181">
        <f t="shared" ca="1" si="659"/>
        <v>-9717797.2242530752</v>
      </c>
      <c r="T459" s="181">
        <f t="shared" ca="1" si="659"/>
        <v>-9830111.7738035098</v>
      </c>
      <c r="U459" s="181">
        <f t="shared" ca="1" si="659"/>
        <v>-9912985.2042085957</v>
      </c>
      <c r="V459" s="181">
        <f t="shared" ca="1" si="659"/>
        <v>-9971002.7955665886</v>
      </c>
      <c r="W459" s="181">
        <f t="shared" ca="1" si="659"/>
        <v>-10007845.347050644</v>
      </c>
      <c r="X459" s="181">
        <f t="shared" ca="1" si="659"/>
        <v>-10026501.003269777</v>
      </c>
      <c r="Y459" s="181">
        <f t="shared" ca="1" si="659"/>
        <v>-10029416.033679117</v>
      </c>
      <c r="Z459" s="181">
        <f t="shared" ca="1" si="659"/>
        <v>-10018605.697945459</v>
      </c>
      <c r="AA459" s="181">
        <f t="shared" ca="1" si="659"/>
        <v>-9995738.1303549707</v>
      </c>
      <c r="AB459" s="181">
        <f t="shared" ca="1" si="659"/>
        <v>-9962199.3905061241</v>
      </c>
      <c r="AC459" s="181">
        <f t="shared" ca="1" si="659"/>
        <v>-9919144.9592943471</v>
      </c>
      <c r="AD459" s="181">
        <f t="shared" ca="1" si="659"/>
        <v>-9867541.1950875688</v>
      </c>
      <c r="AE459" s="181">
        <f t="shared" ca="1" si="659"/>
        <v>-9808199.1531717777</v>
      </c>
      <c r="AF459" s="181">
        <f t="shared" ca="1" si="659"/>
        <v>-9741802.4546515606</v>
      </c>
      <c r="AG459" s="181">
        <f t="shared" ca="1" si="659"/>
        <v>-9668930.4186927192</v>
      </c>
      <c r="AH459" s="181">
        <f t="shared" ca="1" si="659"/>
        <v>-9590077.3543568142</v>
      </c>
      <c r="AI459" s="181">
        <f t="shared" ca="1" si="659"/>
        <v>-9505668.6903008446</v>
      </c>
      <c r="AJ459" s="181">
        <f t="shared" ca="1" si="659"/>
        <v>-9416074.4679773208</v>
      </c>
      <c r="AK459" s="181">
        <f t="shared" ca="1" si="659"/>
        <v>-9321620.6148649622</v>
      </c>
      <c r="AL459" s="181">
        <f t="shared" ca="1" si="659"/>
        <v>-9222598.3346027657</v>
      </c>
      <c r="AM459" s="181">
        <f t="shared" ca="1" si="659"/>
        <v>-9119271.8914599903</v>
      </c>
      <c r="AN459" s="181">
        <f t="shared" ca="1" si="659"/>
        <v>-9011885.0212202668</v>
      </c>
      <c r="AO459" s="181">
        <f t="shared" ca="1" si="659"/>
        <v>-8900666.1651688404</v>
      </c>
      <c r="AP459" s="181">
        <f t="shared" ca="1" si="659"/>
        <v>-8785832.6956471317</v>
      </c>
      <c r="AQ459" s="181">
        <f t="shared" ca="1" si="659"/>
        <v>-8667594.2786546275</v>
      </c>
      <c r="AR459" s="181">
        <f t="shared" ca="1" si="659"/>
        <v>-8546155.4999003261</v>
      </c>
      <c r="AS459" s="181">
        <f t="shared" ca="1" si="659"/>
        <v>-8421717.8645995986</v>
      </c>
      <c r="AT459" s="181">
        <f t="shared" ca="1" si="659"/>
        <v>-8294481.2675150428</v>
      </c>
      <c r="AU459" s="181">
        <f t="shared" ca="1" si="659"/>
        <v>-8164645.0177772446</v>
      </c>
      <c r="AV459" s="181">
        <f t="shared" ca="1" si="659"/>
        <v>-8032408.4925490534</v>
      </c>
      <c r="AW459" s="181">
        <f t="shared" ca="1" si="659"/>
        <v>-7897971.4843606921</v>
      </c>
      <c r="AX459" s="181">
        <f t="shared" ca="1" si="659"/>
        <v>-7761534.2987532038</v>
      </c>
      <c r="AY459" s="198">
        <f t="shared" ca="1" si="659"/>
        <v>16874909.938789647</v>
      </c>
      <c r="AZ459" s="181">
        <f t="shared" ca="1" si="659"/>
        <v>15479764.013616461</v>
      </c>
      <c r="BA459" s="181">
        <f t="shared" ca="1" si="659"/>
        <v>15119528.578553764</v>
      </c>
      <c r="BB459" s="181">
        <f t="shared" ca="1" si="659"/>
        <v>15475093.52280746</v>
      </c>
      <c r="BC459" s="181">
        <f t="shared" ca="1" si="659"/>
        <v>15178194.941617295</v>
      </c>
      <c r="BD459" s="181">
        <f t="shared" ca="1" si="659"/>
        <v>15314538.821985904</v>
      </c>
      <c r="BE459" s="181">
        <f t="shared" ca="1" si="659"/>
        <v>14988895.108117944</v>
      </c>
      <c r="BF459" s="181">
        <f t="shared" ca="1" si="659"/>
        <v>15296663.654800303</v>
      </c>
      <c r="BG459" s="181">
        <f t="shared" ca="1" si="659"/>
        <v>14936931.385460425</v>
      </c>
      <c r="BH459" s="181">
        <f t="shared" ca="1" si="659"/>
        <v>15287359.824198935</v>
      </c>
      <c r="BI459" s="181">
        <f t="shared" ca="1" si="659"/>
        <v>14889222.291476062</v>
      </c>
      <c r="BJ459" s="181">
        <f t="shared" ca="1" si="659"/>
        <v>15184042.875813277</v>
      </c>
      <c r="BK459" s="181">
        <f t="shared" ca="1" si="659"/>
        <v>14848281.794195104</v>
      </c>
      <c r="BL459" s="181">
        <f t="shared" ca="1" si="659"/>
        <v>14963990.906673567</v>
      </c>
      <c r="BM459" s="181">
        <f t="shared" ca="1" si="659"/>
        <v>14695445.136624858</v>
      </c>
      <c r="BN459" s="181">
        <f t="shared" ca="1" si="659"/>
        <v>15039019.870098997</v>
      </c>
      <c r="BO459" s="181">
        <f t="shared" ca="1" si="659"/>
        <v>14638675.6736142</v>
      </c>
      <c r="BP459" s="181">
        <f t="shared" ca="1" si="659"/>
        <v>14922207.944224646</v>
      </c>
      <c r="BQ459" s="181">
        <f t="shared" ca="1" si="659"/>
        <v>14367264.822767805</v>
      </c>
      <c r="BR459" s="181">
        <f t="shared" ca="1" si="659"/>
        <v>14546797.910573576</v>
      </c>
      <c r="BS459" s="181">
        <f t="shared" ca="1" si="659"/>
        <v>14275107.243975272</v>
      </c>
      <c r="BT459" s="181">
        <f t="shared" ca="1" si="659"/>
        <v>14428055.825367536</v>
      </c>
      <c r="BU459" s="181">
        <f t="shared" ca="1" si="659"/>
        <v>14116819.884257156</v>
      </c>
      <c r="BV459" s="181">
        <f t="shared" ca="1" si="659"/>
        <v>14380768.876000199</v>
      </c>
      <c r="BW459" s="181">
        <f t="shared" ca="1" si="659"/>
        <v>13812878.881035155</v>
      </c>
      <c r="BX459" s="181">
        <f t="shared" ref="BX459:DU459" ca="1" si="660">BX457*BX451+BX458*BX450</f>
        <v>13964682.0917289</v>
      </c>
      <c r="BY459" s="181">
        <f t="shared" ca="1" si="660"/>
        <v>13609508.977132399</v>
      </c>
      <c r="BZ459" s="181">
        <f t="shared" ca="1" si="660"/>
        <v>13921670.784727214</v>
      </c>
      <c r="CA459" s="181">
        <f t="shared" ca="1" si="660"/>
        <v>13600230.251906609</v>
      </c>
      <c r="CB459" s="181">
        <f t="shared" ca="1" si="660"/>
        <v>13669993.379924238</v>
      </c>
      <c r="CC459" s="181">
        <f t="shared" ca="1" si="660"/>
        <v>13178792.540827323</v>
      </c>
      <c r="CD459" s="181">
        <f t="shared" ca="1" si="660"/>
        <v>13299656.151548179</v>
      </c>
      <c r="CE459" s="181">
        <f t="shared" ca="1" si="660"/>
        <v>12946852.615898302</v>
      </c>
      <c r="CF459" s="181">
        <f t="shared" ca="1" si="660"/>
        <v>13239815.336076846</v>
      </c>
      <c r="CG459" s="181">
        <f t="shared" ca="1" si="660"/>
        <v>12835552.21854038</v>
      </c>
      <c r="CH459" s="181">
        <f t="shared" ca="1" si="660"/>
        <v>13052339.570802262</v>
      </c>
      <c r="CI459" s="181">
        <f t="shared" ca="1" si="660"/>
        <v>12531149.675379839</v>
      </c>
      <c r="CJ459" s="181">
        <f t="shared" ca="1" si="660"/>
        <v>12451949.431240004</v>
      </c>
      <c r="CK459" s="181">
        <f t="shared" ca="1" si="660"/>
        <v>12192325.875763562</v>
      </c>
      <c r="CL459" s="181">
        <f t="shared" ca="1" si="660"/>
        <v>12463407.537866708</v>
      </c>
      <c r="CM459" s="181">
        <f t="shared" ca="1" si="660"/>
        <v>12057964.275252834</v>
      </c>
      <c r="CN459" s="181">
        <f t="shared" ca="1" si="660"/>
        <v>12246586.030363861</v>
      </c>
      <c r="CO459" s="181">
        <f t="shared" ca="1" si="660"/>
        <v>11634693.87960935</v>
      </c>
      <c r="CP459" s="181">
        <f t="shared" ca="1" si="660"/>
        <v>11682698.798021425</v>
      </c>
      <c r="CQ459" s="181">
        <f t="shared" ca="1" si="660"/>
        <v>11405804.782809351</v>
      </c>
      <c r="CR459" s="181">
        <f t="shared" ca="1" si="660"/>
        <v>11491475.983343106</v>
      </c>
      <c r="CS459" s="181">
        <f t="shared" ca="1" si="660"/>
        <v>11175407.393258441</v>
      </c>
      <c r="CT459" s="181">
        <f t="shared" ca="1" si="660"/>
        <v>11332366.569307487</v>
      </c>
      <c r="CU459" s="181">
        <f t="shared" ca="1" si="660"/>
        <v>10703908.451535027</v>
      </c>
      <c r="CV459" s="181">
        <f t="shared" ca="1" si="660"/>
        <v>10709236.892579507</v>
      </c>
      <c r="CW459" s="181">
        <f t="shared" ca="1" si="660"/>
        <v>33013691.174743608</v>
      </c>
      <c r="CX459" s="181">
        <f t="shared" ca="1" si="660"/>
        <v>0</v>
      </c>
      <c r="CY459" s="181">
        <f t="shared" ca="1" si="660"/>
        <v>0</v>
      </c>
      <c r="CZ459" s="181">
        <f t="shared" ca="1" si="660"/>
        <v>0</v>
      </c>
      <c r="DA459" s="181">
        <f t="shared" ca="1" si="660"/>
        <v>0</v>
      </c>
      <c r="DB459" s="181">
        <f t="shared" ca="1" si="660"/>
        <v>0</v>
      </c>
      <c r="DC459" s="181">
        <f t="shared" ca="1" si="660"/>
        <v>0</v>
      </c>
      <c r="DD459" s="181">
        <f t="shared" ca="1" si="660"/>
        <v>0</v>
      </c>
      <c r="DE459" s="181">
        <f t="shared" ca="1" si="660"/>
        <v>0</v>
      </c>
      <c r="DF459" s="181">
        <f t="shared" ca="1" si="660"/>
        <v>0</v>
      </c>
      <c r="DG459" s="181">
        <f t="shared" ca="1" si="660"/>
        <v>0</v>
      </c>
      <c r="DH459" s="181">
        <f t="shared" ca="1" si="660"/>
        <v>0</v>
      </c>
      <c r="DI459" s="181">
        <f t="shared" ca="1" si="660"/>
        <v>0</v>
      </c>
      <c r="DJ459" s="181">
        <f t="shared" ca="1" si="660"/>
        <v>0</v>
      </c>
      <c r="DK459" s="181">
        <f t="shared" ca="1" si="660"/>
        <v>0</v>
      </c>
      <c r="DL459" s="181">
        <f t="shared" ca="1" si="660"/>
        <v>0</v>
      </c>
      <c r="DM459" s="181">
        <f t="shared" ca="1" si="660"/>
        <v>0</v>
      </c>
      <c r="DN459" s="181">
        <f t="shared" ca="1" si="660"/>
        <v>0</v>
      </c>
      <c r="DO459" s="181">
        <f t="shared" ca="1" si="660"/>
        <v>0</v>
      </c>
      <c r="DP459" s="181">
        <f t="shared" ca="1" si="660"/>
        <v>0</v>
      </c>
      <c r="DQ459" s="181">
        <f t="shared" ca="1" si="660"/>
        <v>0</v>
      </c>
      <c r="DR459" s="181">
        <f t="shared" ca="1" si="660"/>
        <v>0</v>
      </c>
      <c r="DS459" s="181">
        <f t="shared" ca="1" si="660"/>
        <v>0</v>
      </c>
      <c r="DT459" s="181">
        <f t="shared" ca="1" si="660"/>
        <v>0</v>
      </c>
      <c r="DU459" s="181">
        <f t="shared" ca="1" si="660"/>
        <v>0</v>
      </c>
    </row>
    <row r="460" spans="1:125" x14ac:dyDescent="0.3">
      <c r="D460" s="141" t="s">
        <v>840</v>
      </c>
      <c r="E460" s="182">
        <f ca="1">XIRR(K459:DU459,K7:DU7)</f>
        <v>5.3256538510322582E-2</v>
      </c>
    </row>
    <row r="463" spans="1:125" s="128" customFormat="1" x14ac:dyDescent="0.3">
      <c r="A463" s="133" t="s">
        <v>514</v>
      </c>
      <c r="AY463" s="198"/>
    </row>
    <row r="464" spans="1:125" x14ac:dyDescent="0.3">
      <c r="K464" s="178" t="e">
        <f t="shared" ref="K464:AP464" si="661">IF(K10,K6,NA)</f>
        <v>#N/A</v>
      </c>
      <c r="L464" s="178" t="e">
        <f t="shared" si="661"/>
        <v>#N/A</v>
      </c>
      <c r="M464" s="178" t="e">
        <f t="shared" si="661"/>
        <v>#N/A</v>
      </c>
      <c r="N464" s="178" t="e">
        <f t="shared" si="661"/>
        <v>#N/A</v>
      </c>
      <c r="O464" s="178" t="e">
        <f t="shared" si="661"/>
        <v>#N/A</v>
      </c>
      <c r="P464" s="178" t="e">
        <f t="shared" si="661"/>
        <v>#N/A</v>
      </c>
      <c r="Q464" s="178" t="e">
        <f t="shared" si="661"/>
        <v>#N/A</v>
      </c>
      <c r="R464" s="178" t="e">
        <f t="shared" si="661"/>
        <v>#N/A</v>
      </c>
      <c r="S464" s="178" t="e">
        <f t="shared" si="661"/>
        <v>#N/A</v>
      </c>
      <c r="T464" s="178" t="e">
        <f t="shared" si="661"/>
        <v>#N/A</v>
      </c>
      <c r="U464" s="178" t="e">
        <f t="shared" si="661"/>
        <v>#N/A</v>
      </c>
      <c r="V464" s="178" t="e">
        <f t="shared" si="661"/>
        <v>#N/A</v>
      </c>
      <c r="W464" s="178" t="e">
        <f t="shared" si="661"/>
        <v>#N/A</v>
      </c>
      <c r="X464" s="178" t="e">
        <f t="shared" si="661"/>
        <v>#N/A</v>
      </c>
      <c r="Y464" s="178" t="e">
        <f t="shared" si="661"/>
        <v>#N/A</v>
      </c>
      <c r="Z464" s="178" t="e">
        <f t="shared" si="661"/>
        <v>#N/A</v>
      </c>
      <c r="AA464" s="178" t="e">
        <f t="shared" si="661"/>
        <v>#N/A</v>
      </c>
      <c r="AB464" s="178" t="e">
        <f t="shared" si="661"/>
        <v>#N/A</v>
      </c>
      <c r="AC464" s="178" t="e">
        <f t="shared" si="661"/>
        <v>#N/A</v>
      </c>
      <c r="AD464" s="178" t="e">
        <f t="shared" si="661"/>
        <v>#N/A</v>
      </c>
      <c r="AE464" s="178" t="e">
        <f t="shared" si="661"/>
        <v>#N/A</v>
      </c>
      <c r="AF464" s="178" t="e">
        <f t="shared" si="661"/>
        <v>#N/A</v>
      </c>
      <c r="AG464" s="178" t="e">
        <f t="shared" si="661"/>
        <v>#N/A</v>
      </c>
      <c r="AH464" s="178" t="e">
        <f t="shared" si="661"/>
        <v>#N/A</v>
      </c>
      <c r="AI464" s="178" t="e">
        <f t="shared" si="661"/>
        <v>#N/A</v>
      </c>
      <c r="AJ464" s="178" t="e">
        <f t="shared" si="661"/>
        <v>#N/A</v>
      </c>
      <c r="AK464" s="178" t="e">
        <f t="shared" si="661"/>
        <v>#N/A</v>
      </c>
      <c r="AL464" s="178" t="e">
        <f t="shared" si="661"/>
        <v>#N/A</v>
      </c>
      <c r="AM464" s="178" t="e">
        <f t="shared" si="661"/>
        <v>#N/A</v>
      </c>
      <c r="AN464" s="178" t="e">
        <f t="shared" si="661"/>
        <v>#N/A</v>
      </c>
      <c r="AO464" s="178" t="e">
        <f t="shared" si="661"/>
        <v>#N/A</v>
      </c>
      <c r="AP464" s="178" t="e">
        <f t="shared" si="661"/>
        <v>#N/A</v>
      </c>
      <c r="AQ464" s="178" t="e">
        <f t="shared" ref="AQ464:BV464" si="662">IF(AQ10,AQ6,NA)</f>
        <v>#N/A</v>
      </c>
      <c r="AR464" s="178" t="e">
        <f t="shared" si="662"/>
        <v>#N/A</v>
      </c>
      <c r="AS464" s="178" t="e">
        <f t="shared" si="662"/>
        <v>#N/A</v>
      </c>
      <c r="AT464" s="178" t="e">
        <f t="shared" si="662"/>
        <v>#N/A</v>
      </c>
      <c r="AU464" s="178" t="e">
        <f t="shared" si="662"/>
        <v>#N/A</v>
      </c>
      <c r="AV464" s="178" t="e">
        <f t="shared" si="662"/>
        <v>#N/A</v>
      </c>
      <c r="AW464" s="178" t="e">
        <f t="shared" si="662"/>
        <v>#N/A</v>
      </c>
      <c r="AX464" s="178" t="e">
        <f t="shared" si="662"/>
        <v>#N/A</v>
      </c>
      <c r="AY464" s="198">
        <f t="shared" si="662"/>
        <v>47362</v>
      </c>
      <c r="AZ464" s="178">
        <f t="shared" si="662"/>
        <v>47543</v>
      </c>
      <c r="BA464" s="178">
        <f t="shared" si="662"/>
        <v>47727</v>
      </c>
      <c r="BB464" s="178">
        <f t="shared" si="662"/>
        <v>47908</v>
      </c>
      <c r="BC464" s="178">
        <f t="shared" si="662"/>
        <v>48092</v>
      </c>
      <c r="BD464" s="178">
        <f t="shared" si="662"/>
        <v>48274</v>
      </c>
      <c r="BE464" s="178">
        <f t="shared" si="662"/>
        <v>48458</v>
      </c>
      <c r="BF464" s="178">
        <f t="shared" si="662"/>
        <v>48639</v>
      </c>
      <c r="BG464" s="178">
        <f t="shared" si="662"/>
        <v>48823</v>
      </c>
      <c r="BH464" s="178">
        <f t="shared" si="662"/>
        <v>49004</v>
      </c>
      <c r="BI464" s="178">
        <f t="shared" si="662"/>
        <v>49188</v>
      </c>
      <c r="BJ464" s="178">
        <f t="shared" si="662"/>
        <v>49369</v>
      </c>
      <c r="BK464" s="178">
        <f t="shared" si="662"/>
        <v>49553</v>
      </c>
      <c r="BL464" s="178">
        <f t="shared" si="662"/>
        <v>49735</v>
      </c>
      <c r="BM464" s="178">
        <f t="shared" si="662"/>
        <v>49919</v>
      </c>
      <c r="BN464" s="178">
        <f t="shared" si="662"/>
        <v>50100</v>
      </c>
      <c r="BO464" s="178">
        <f t="shared" si="662"/>
        <v>50284</v>
      </c>
      <c r="BP464" s="178">
        <f t="shared" si="662"/>
        <v>50465</v>
      </c>
      <c r="BQ464" s="178">
        <f t="shared" si="662"/>
        <v>50649</v>
      </c>
      <c r="BR464" s="178">
        <f t="shared" si="662"/>
        <v>50830</v>
      </c>
      <c r="BS464" s="178">
        <f t="shared" si="662"/>
        <v>51014</v>
      </c>
      <c r="BT464" s="178">
        <f t="shared" si="662"/>
        <v>51196</v>
      </c>
      <c r="BU464" s="178">
        <f t="shared" si="662"/>
        <v>51380</v>
      </c>
      <c r="BV464" s="178">
        <f t="shared" si="662"/>
        <v>51561</v>
      </c>
      <c r="BW464" s="178">
        <f t="shared" ref="BW464:DB464" si="663">IF(BW10,BW6,NA)</f>
        <v>51745</v>
      </c>
      <c r="BX464" s="178">
        <f t="shared" si="663"/>
        <v>51926</v>
      </c>
      <c r="BY464" s="178">
        <f t="shared" si="663"/>
        <v>52110</v>
      </c>
      <c r="BZ464" s="178">
        <f t="shared" si="663"/>
        <v>52291</v>
      </c>
      <c r="CA464" s="178">
        <f t="shared" si="663"/>
        <v>52475</v>
      </c>
      <c r="CB464" s="178">
        <f t="shared" si="663"/>
        <v>52657</v>
      </c>
      <c r="CC464" s="178">
        <f t="shared" si="663"/>
        <v>52841</v>
      </c>
      <c r="CD464" s="178">
        <f t="shared" si="663"/>
        <v>53022</v>
      </c>
      <c r="CE464" s="178">
        <f t="shared" si="663"/>
        <v>53206</v>
      </c>
      <c r="CF464" s="178">
        <f t="shared" si="663"/>
        <v>53387</v>
      </c>
      <c r="CG464" s="178">
        <f t="shared" si="663"/>
        <v>53571</v>
      </c>
      <c r="CH464" s="178">
        <f t="shared" si="663"/>
        <v>53752</v>
      </c>
      <c r="CI464" s="178">
        <f t="shared" si="663"/>
        <v>53936</v>
      </c>
      <c r="CJ464" s="178">
        <f t="shared" si="663"/>
        <v>54118</v>
      </c>
      <c r="CK464" s="178">
        <f t="shared" si="663"/>
        <v>54302</v>
      </c>
      <c r="CL464" s="178">
        <f t="shared" si="663"/>
        <v>54483</v>
      </c>
      <c r="CM464" s="178">
        <f t="shared" si="663"/>
        <v>54667</v>
      </c>
      <c r="CN464" s="178">
        <f t="shared" si="663"/>
        <v>54848</v>
      </c>
      <c r="CO464" s="178">
        <f t="shared" si="663"/>
        <v>55032</v>
      </c>
      <c r="CP464" s="178">
        <f t="shared" si="663"/>
        <v>55213</v>
      </c>
      <c r="CQ464" s="178">
        <f t="shared" si="663"/>
        <v>55397</v>
      </c>
      <c r="CR464" s="178">
        <f t="shared" si="663"/>
        <v>55579</v>
      </c>
      <c r="CS464" s="178">
        <f t="shared" si="663"/>
        <v>55763</v>
      </c>
      <c r="CT464" s="178">
        <f t="shared" si="663"/>
        <v>55944</v>
      </c>
      <c r="CU464" s="178">
        <f t="shared" si="663"/>
        <v>56128</v>
      </c>
      <c r="CV464" s="178">
        <f t="shared" si="663"/>
        <v>56309</v>
      </c>
      <c r="CW464" s="178" t="e">
        <f t="shared" si="663"/>
        <v>#N/A</v>
      </c>
      <c r="CX464" s="178" t="e">
        <f t="shared" si="663"/>
        <v>#N/A</v>
      </c>
      <c r="CY464" s="178" t="e">
        <f t="shared" si="663"/>
        <v>#N/A</v>
      </c>
      <c r="CZ464" s="178" t="e">
        <f t="shared" si="663"/>
        <v>#N/A</v>
      </c>
      <c r="DA464" s="178" t="e">
        <f t="shared" si="663"/>
        <v>#N/A</v>
      </c>
      <c r="DB464" s="178" t="e">
        <f t="shared" si="663"/>
        <v>#N/A</v>
      </c>
      <c r="DC464" s="178" t="e">
        <f t="shared" ref="DC464:DU464" si="664">IF(DC10,DC6,NA)</f>
        <v>#N/A</v>
      </c>
      <c r="DD464" s="178" t="e">
        <f t="shared" si="664"/>
        <v>#N/A</v>
      </c>
      <c r="DE464" s="178" t="e">
        <f t="shared" si="664"/>
        <v>#N/A</v>
      </c>
      <c r="DF464" s="178" t="e">
        <f t="shared" si="664"/>
        <v>#N/A</v>
      </c>
      <c r="DG464" s="178" t="e">
        <f t="shared" si="664"/>
        <v>#N/A</v>
      </c>
      <c r="DH464" s="178" t="e">
        <f t="shared" si="664"/>
        <v>#N/A</v>
      </c>
      <c r="DI464" s="178" t="e">
        <f t="shared" si="664"/>
        <v>#N/A</v>
      </c>
      <c r="DJ464" s="178" t="e">
        <f t="shared" si="664"/>
        <v>#N/A</v>
      </c>
      <c r="DK464" s="178" t="e">
        <f t="shared" si="664"/>
        <v>#N/A</v>
      </c>
      <c r="DL464" s="178" t="e">
        <f t="shared" si="664"/>
        <v>#N/A</v>
      </c>
      <c r="DM464" s="178" t="e">
        <f t="shared" si="664"/>
        <v>#N/A</v>
      </c>
      <c r="DN464" s="178" t="e">
        <f t="shared" si="664"/>
        <v>#N/A</v>
      </c>
      <c r="DO464" s="178" t="e">
        <f t="shared" si="664"/>
        <v>#N/A</v>
      </c>
      <c r="DP464" s="178" t="e">
        <f t="shared" si="664"/>
        <v>#N/A</v>
      </c>
      <c r="DQ464" s="178" t="e">
        <f t="shared" si="664"/>
        <v>#N/A</v>
      </c>
      <c r="DR464" s="178" t="e">
        <f t="shared" si="664"/>
        <v>#N/A</v>
      </c>
      <c r="DS464" s="178" t="e">
        <f t="shared" si="664"/>
        <v>#N/A</v>
      </c>
      <c r="DT464" s="178" t="e">
        <f t="shared" si="664"/>
        <v>#N/A</v>
      </c>
      <c r="DU464" s="178" t="e">
        <f t="shared" si="664"/>
        <v>#N/A</v>
      </c>
    </row>
    <row r="465" spans="1:125" x14ac:dyDescent="0.3">
      <c r="D465" s="141" t="s">
        <v>690</v>
      </c>
      <c r="K465" s="55" t="e">
        <f t="shared" ref="K465:AP465" si="665">IF(K10,K381,NA)</f>
        <v>#N/A</v>
      </c>
      <c r="L465" s="55" t="e">
        <f t="shared" si="665"/>
        <v>#N/A</v>
      </c>
      <c r="M465" s="55" t="e">
        <f t="shared" si="665"/>
        <v>#N/A</v>
      </c>
      <c r="N465" s="55" t="e">
        <f t="shared" si="665"/>
        <v>#N/A</v>
      </c>
      <c r="O465" s="55" t="e">
        <f t="shared" si="665"/>
        <v>#N/A</v>
      </c>
      <c r="P465" s="55" t="e">
        <f t="shared" si="665"/>
        <v>#N/A</v>
      </c>
      <c r="Q465" s="55" t="e">
        <f t="shared" si="665"/>
        <v>#N/A</v>
      </c>
      <c r="R465" s="55" t="e">
        <f t="shared" si="665"/>
        <v>#N/A</v>
      </c>
      <c r="S465" s="55" t="e">
        <f t="shared" si="665"/>
        <v>#N/A</v>
      </c>
      <c r="T465" s="55" t="e">
        <f t="shared" si="665"/>
        <v>#N/A</v>
      </c>
      <c r="U465" s="55" t="e">
        <f t="shared" si="665"/>
        <v>#N/A</v>
      </c>
      <c r="V465" s="55" t="e">
        <f t="shared" si="665"/>
        <v>#N/A</v>
      </c>
      <c r="W465" s="55" t="e">
        <f t="shared" si="665"/>
        <v>#N/A</v>
      </c>
      <c r="X465" s="55" t="e">
        <f t="shared" si="665"/>
        <v>#N/A</v>
      </c>
      <c r="Y465" s="55" t="e">
        <f t="shared" si="665"/>
        <v>#N/A</v>
      </c>
      <c r="Z465" s="55" t="e">
        <f t="shared" si="665"/>
        <v>#N/A</v>
      </c>
      <c r="AA465" s="55" t="e">
        <f t="shared" si="665"/>
        <v>#N/A</v>
      </c>
      <c r="AB465" s="55" t="e">
        <f t="shared" si="665"/>
        <v>#N/A</v>
      </c>
      <c r="AC465" s="55" t="e">
        <f t="shared" si="665"/>
        <v>#N/A</v>
      </c>
      <c r="AD465" s="55" t="e">
        <f t="shared" si="665"/>
        <v>#N/A</v>
      </c>
      <c r="AE465" s="55" t="e">
        <f t="shared" si="665"/>
        <v>#N/A</v>
      </c>
      <c r="AF465" s="55" t="e">
        <f t="shared" si="665"/>
        <v>#N/A</v>
      </c>
      <c r="AG465" s="55" t="e">
        <f t="shared" si="665"/>
        <v>#N/A</v>
      </c>
      <c r="AH465" s="55" t="e">
        <f t="shared" si="665"/>
        <v>#N/A</v>
      </c>
      <c r="AI465" s="55" t="e">
        <f t="shared" si="665"/>
        <v>#N/A</v>
      </c>
      <c r="AJ465" s="55" t="e">
        <f t="shared" si="665"/>
        <v>#N/A</v>
      </c>
      <c r="AK465" s="55" t="e">
        <f t="shared" si="665"/>
        <v>#N/A</v>
      </c>
      <c r="AL465" s="55" t="e">
        <f t="shared" si="665"/>
        <v>#N/A</v>
      </c>
      <c r="AM465" s="55" t="e">
        <f t="shared" si="665"/>
        <v>#N/A</v>
      </c>
      <c r="AN465" s="55" t="e">
        <f t="shared" si="665"/>
        <v>#N/A</v>
      </c>
      <c r="AO465" s="55" t="e">
        <f t="shared" si="665"/>
        <v>#N/A</v>
      </c>
      <c r="AP465" s="55" t="e">
        <f t="shared" si="665"/>
        <v>#N/A</v>
      </c>
      <c r="AQ465" s="55" t="e">
        <f t="shared" ref="AQ465:BV465" si="666">IF(AQ10,AQ381,NA)</f>
        <v>#N/A</v>
      </c>
      <c r="AR465" s="55" t="e">
        <f t="shared" si="666"/>
        <v>#N/A</v>
      </c>
      <c r="AS465" s="55" t="e">
        <f t="shared" si="666"/>
        <v>#N/A</v>
      </c>
      <c r="AT465" s="55" t="e">
        <f t="shared" si="666"/>
        <v>#N/A</v>
      </c>
      <c r="AU465" s="55" t="e">
        <f t="shared" si="666"/>
        <v>#N/A</v>
      </c>
      <c r="AV465" s="55" t="e">
        <f t="shared" si="666"/>
        <v>#N/A</v>
      </c>
      <c r="AW465" s="55" t="e">
        <f t="shared" si="666"/>
        <v>#N/A</v>
      </c>
      <c r="AX465" s="55" t="e">
        <f t="shared" si="666"/>
        <v>#N/A</v>
      </c>
      <c r="AY465" s="198">
        <f t="shared" ca="1" si="666"/>
        <v>16451804.508719014</v>
      </c>
      <c r="AZ465" s="55">
        <f t="shared" ca="1" si="666"/>
        <v>16591655.229789235</v>
      </c>
      <c r="BA465" s="55">
        <f t="shared" ca="1" si="666"/>
        <v>16193663.452409701</v>
      </c>
      <c r="BB465" s="55">
        <f t="shared" ca="1" si="666"/>
        <v>16512058.883393945</v>
      </c>
      <c r="BC465" s="55">
        <f t="shared" ca="1" si="666"/>
        <v>16175836.953291114</v>
      </c>
      <c r="BD465" s="55">
        <f t="shared" ca="1" si="666"/>
        <v>16273167.562293865</v>
      </c>
      <c r="BE465" s="55">
        <f t="shared" ca="1" si="666"/>
        <v>15907160.896779738</v>
      </c>
      <c r="BF465" s="55">
        <f t="shared" ca="1" si="666"/>
        <v>16174965.135969061</v>
      </c>
      <c r="BG465" s="55">
        <f t="shared" ca="1" si="666"/>
        <v>15773239.435144247</v>
      </c>
      <c r="BH465" s="55">
        <f t="shared" ca="1" si="666"/>
        <v>16082169.705460023</v>
      </c>
      <c r="BI465" s="55">
        <f t="shared" ca="1" si="666"/>
        <v>15640308.35675648</v>
      </c>
      <c r="BJ465" s="55">
        <f t="shared" ca="1" si="666"/>
        <v>15892011.496439291</v>
      </c>
      <c r="BK465" s="55">
        <f t="shared" ca="1" si="666"/>
        <v>15511086.945051573</v>
      </c>
      <c r="BL465" s="55">
        <f t="shared" ca="1" si="666"/>
        <v>15581968.595444668</v>
      </c>
      <c r="BM465" s="55">
        <f t="shared" ca="1" si="666"/>
        <v>15267202.055026174</v>
      </c>
      <c r="BN465" s="55">
        <f t="shared" ca="1" si="666"/>
        <v>15564611.139411354</v>
      </c>
      <c r="BO465" s="55">
        <f t="shared" ca="1" si="666"/>
        <v>15115803.271516588</v>
      </c>
      <c r="BP465" s="55">
        <f t="shared" ca="1" si="666"/>
        <v>15351386.463039102</v>
      </c>
      <c r="BQ465" s="55">
        <f t="shared" ca="1" si="666"/>
        <v>14746389.446318965</v>
      </c>
      <c r="BR465" s="55">
        <f t="shared" ca="1" si="666"/>
        <v>14876944.20308263</v>
      </c>
      <c r="BS465" s="55">
        <f t="shared" ca="1" si="666"/>
        <v>14554548.613486309</v>
      </c>
      <c r="BT465" s="55">
        <f t="shared" ca="1" si="666"/>
        <v>14656764.631842511</v>
      </c>
      <c r="BU465" s="55">
        <f t="shared" ca="1" si="666"/>
        <v>14293134.675088027</v>
      </c>
      <c r="BV465" s="55">
        <f t="shared" ca="1" si="666"/>
        <v>14504778.377552615</v>
      </c>
      <c r="BW465" s="55">
        <f t="shared" ref="BW465:DB465" ca="1" si="667">IF(BW10,BW381,NA)</f>
        <v>13882461.446836904</v>
      </c>
      <c r="BX465" s="55">
        <f t="shared" ca="1" si="667"/>
        <v>14034264.657530649</v>
      </c>
      <c r="BY465" s="55">
        <f t="shared" ca="1" si="667"/>
        <v>13679091.542934148</v>
      </c>
      <c r="BZ465" s="55">
        <f t="shared" ca="1" si="667"/>
        <v>13991253.350528963</v>
      </c>
      <c r="CA465" s="55">
        <f t="shared" ca="1" si="667"/>
        <v>13669812.817708358</v>
      </c>
      <c r="CB465" s="55">
        <f t="shared" ca="1" si="667"/>
        <v>13739575.945725987</v>
      </c>
      <c r="CC465" s="55">
        <f t="shared" ca="1" si="667"/>
        <v>13248375.106629072</v>
      </c>
      <c r="CD465" s="55">
        <f t="shared" ca="1" si="667"/>
        <v>13369238.717349928</v>
      </c>
      <c r="CE465" s="55">
        <f t="shared" ca="1" si="667"/>
        <v>13016435.181700051</v>
      </c>
      <c r="CF465" s="55">
        <f t="shared" ca="1" si="667"/>
        <v>13309397.901878595</v>
      </c>
      <c r="CG465" s="55">
        <f t="shared" ca="1" si="667"/>
        <v>12905134.784342129</v>
      </c>
      <c r="CH465" s="55">
        <f t="shared" ca="1" si="667"/>
        <v>13121922.136604011</v>
      </c>
      <c r="CI465" s="55">
        <f t="shared" ca="1" si="667"/>
        <v>12600732.241181588</v>
      </c>
      <c r="CJ465" s="55">
        <f t="shared" ca="1" si="667"/>
        <v>12521531.997041753</v>
      </c>
      <c r="CK465" s="55">
        <f t="shared" ca="1" si="667"/>
        <v>12261908.441565311</v>
      </c>
      <c r="CL465" s="55">
        <f t="shared" ca="1" si="667"/>
        <v>12532990.103668457</v>
      </c>
      <c r="CM465" s="55">
        <f t="shared" ca="1" si="667"/>
        <v>12127546.841054583</v>
      </c>
      <c r="CN465" s="55">
        <f t="shared" ca="1" si="667"/>
        <v>12316168.596165609</v>
      </c>
      <c r="CO465" s="55">
        <f t="shared" ca="1" si="667"/>
        <v>11704276.445411097</v>
      </c>
      <c r="CP465" s="55">
        <f t="shared" ca="1" si="667"/>
        <v>11752281.363823174</v>
      </c>
      <c r="CQ465" s="55">
        <f t="shared" ca="1" si="667"/>
        <v>11475387.3486111</v>
      </c>
      <c r="CR465" s="55">
        <f t="shared" ca="1" si="667"/>
        <v>11561058.549144855</v>
      </c>
      <c r="CS465" s="55">
        <f t="shared" ca="1" si="667"/>
        <v>11244989.95906019</v>
      </c>
      <c r="CT465" s="55">
        <f t="shared" ca="1" si="667"/>
        <v>11401949.135109236</v>
      </c>
      <c r="CU465" s="55">
        <f t="shared" ca="1" si="667"/>
        <v>10773491.017336778</v>
      </c>
      <c r="CV465" s="55">
        <f t="shared" ca="1" si="667"/>
        <v>10778819.458381254</v>
      </c>
      <c r="CW465" s="55" t="e">
        <f t="shared" si="667"/>
        <v>#N/A</v>
      </c>
      <c r="CX465" s="55" t="e">
        <f t="shared" si="667"/>
        <v>#N/A</v>
      </c>
      <c r="CY465" s="55" t="e">
        <f t="shared" si="667"/>
        <v>#N/A</v>
      </c>
      <c r="CZ465" s="55" t="e">
        <f t="shared" si="667"/>
        <v>#N/A</v>
      </c>
      <c r="DA465" s="55" t="e">
        <f t="shared" si="667"/>
        <v>#N/A</v>
      </c>
      <c r="DB465" s="55" t="e">
        <f t="shared" si="667"/>
        <v>#N/A</v>
      </c>
      <c r="DC465" s="55" t="e">
        <f t="shared" ref="DC465:DU465" si="668">IF(DC10,DC381,NA)</f>
        <v>#N/A</v>
      </c>
      <c r="DD465" s="55" t="e">
        <f t="shared" si="668"/>
        <v>#N/A</v>
      </c>
      <c r="DE465" s="55" t="e">
        <f t="shared" si="668"/>
        <v>#N/A</v>
      </c>
      <c r="DF465" s="55" t="e">
        <f t="shared" si="668"/>
        <v>#N/A</v>
      </c>
      <c r="DG465" s="55" t="e">
        <f t="shared" si="668"/>
        <v>#N/A</v>
      </c>
      <c r="DH465" s="55" t="e">
        <f t="shared" si="668"/>
        <v>#N/A</v>
      </c>
      <c r="DI465" s="55" t="e">
        <f t="shared" si="668"/>
        <v>#N/A</v>
      </c>
      <c r="DJ465" s="55" t="e">
        <f t="shared" si="668"/>
        <v>#N/A</v>
      </c>
      <c r="DK465" s="55" t="e">
        <f t="shared" si="668"/>
        <v>#N/A</v>
      </c>
      <c r="DL465" s="55" t="e">
        <f t="shared" si="668"/>
        <v>#N/A</v>
      </c>
      <c r="DM465" s="181" t="e">
        <f t="shared" si="668"/>
        <v>#N/A</v>
      </c>
      <c r="DN465" s="181" t="e">
        <f t="shared" si="668"/>
        <v>#N/A</v>
      </c>
      <c r="DO465" s="181" t="e">
        <f t="shared" si="668"/>
        <v>#N/A</v>
      </c>
      <c r="DP465" s="181" t="e">
        <f t="shared" si="668"/>
        <v>#N/A</v>
      </c>
      <c r="DQ465" s="181" t="e">
        <f t="shared" si="668"/>
        <v>#N/A</v>
      </c>
      <c r="DR465" s="181" t="e">
        <f t="shared" si="668"/>
        <v>#N/A</v>
      </c>
      <c r="DS465" s="181" t="e">
        <f t="shared" si="668"/>
        <v>#N/A</v>
      </c>
      <c r="DT465" s="181" t="e">
        <f t="shared" si="668"/>
        <v>#N/A</v>
      </c>
      <c r="DU465" s="181" t="e">
        <f t="shared" si="668"/>
        <v>#N/A</v>
      </c>
    </row>
    <row r="466" spans="1:125" x14ac:dyDescent="0.3">
      <c r="D466" s="141" t="s">
        <v>495</v>
      </c>
      <c r="K466" s="55" t="e">
        <f t="shared" ref="K466:AP466" si="669">IF(K10,K382+K383,NA)</f>
        <v>#N/A</v>
      </c>
      <c r="L466" s="55" t="e">
        <f t="shared" si="669"/>
        <v>#N/A</v>
      </c>
      <c r="M466" s="55" t="e">
        <f t="shared" si="669"/>
        <v>#N/A</v>
      </c>
      <c r="N466" s="55" t="e">
        <f t="shared" si="669"/>
        <v>#N/A</v>
      </c>
      <c r="O466" s="55" t="e">
        <f t="shared" si="669"/>
        <v>#N/A</v>
      </c>
      <c r="P466" s="55" t="e">
        <f t="shared" si="669"/>
        <v>#N/A</v>
      </c>
      <c r="Q466" s="55" t="e">
        <f t="shared" si="669"/>
        <v>#N/A</v>
      </c>
      <c r="R466" s="55" t="e">
        <f t="shared" si="669"/>
        <v>#N/A</v>
      </c>
      <c r="S466" s="55" t="e">
        <f t="shared" si="669"/>
        <v>#N/A</v>
      </c>
      <c r="T466" s="55" t="e">
        <f t="shared" si="669"/>
        <v>#N/A</v>
      </c>
      <c r="U466" s="55" t="e">
        <f t="shared" si="669"/>
        <v>#N/A</v>
      </c>
      <c r="V466" s="55" t="e">
        <f t="shared" si="669"/>
        <v>#N/A</v>
      </c>
      <c r="W466" s="55" t="e">
        <f t="shared" si="669"/>
        <v>#N/A</v>
      </c>
      <c r="X466" s="55" t="e">
        <f t="shared" si="669"/>
        <v>#N/A</v>
      </c>
      <c r="Y466" s="55" t="e">
        <f t="shared" si="669"/>
        <v>#N/A</v>
      </c>
      <c r="Z466" s="55" t="e">
        <f t="shared" si="669"/>
        <v>#N/A</v>
      </c>
      <c r="AA466" s="55" t="e">
        <f t="shared" si="669"/>
        <v>#N/A</v>
      </c>
      <c r="AB466" s="55" t="e">
        <f t="shared" si="669"/>
        <v>#N/A</v>
      </c>
      <c r="AC466" s="55" t="e">
        <f t="shared" si="669"/>
        <v>#N/A</v>
      </c>
      <c r="AD466" s="55" t="e">
        <f t="shared" si="669"/>
        <v>#N/A</v>
      </c>
      <c r="AE466" s="55" t="e">
        <f t="shared" si="669"/>
        <v>#N/A</v>
      </c>
      <c r="AF466" s="55" t="e">
        <f t="shared" si="669"/>
        <v>#N/A</v>
      </c>
      <c r="AG466" s="55" t="e">
        <f t="shared" si="669"/>
        <v>#N/A</v>
      </c>
      <c r="AH466" s="55" t="e">
        <f t="shared" si="669"/>
        <v>#N/A</v>
      </c>
      <c r="AI466" s="55" t="e">
        <f t="shared" si="669"/>
        <v>#N/A</v>
      </c>
      <c r="AJ466" s="55" t="e">
        <f t="shared" si="669"/>
        <v>#N/A</v>
      </c>
      <c r="AK466" s="55" t="e">
        <f t="shared" si="669"/>
        <v>#N/A</v>
      </c>
      <c r="AL466" s="55" t="e">
        <f t="shared" si="669"/>
        <v>#N/A</v>
      </c>
      <c r="AM466" s="55" t="e">
        <f t="shared" si="669"/>
        <v>#N/A</v>
      </c>
      <c r="AN466" s="55" t="e">
        <f t="shared" si="669"/>
        <v>#N/A</v>
      </c>
      <c r="AO466" s="55" t="e">
        <f t="shared" si="669"/>
        <v>#N/A</v>
      </c>
      <c r="AP466" s="55" t="e">
        <f t="shared" si="669"/>
        <v>#N/A</v>
      </c>
      <c r="AQ466" s="55" t="e">
        <f t="shared" ref="AQ466:BV466" si="670">IF(AQ10,AQ382+AQ383,NA)</f>
        <v>#N/A</v>
      </c>
      <c r="AR466" s="55" t="e">
        <f t="shared" si="670"/>
        <v>#N/A</v>
      </c>
      <c r="AS466" s="55" t="e">
        <f t="shared" si="670"/>
        <v>#N/A</v>
      </c>
      <c r="AT466" s="55" t="e">
        <f t="shared" si="670"/>
        <v>#N/A</v>
      </c>
      <c r="AU466" s="55" t="e">
        <f t="shared" si="670"/>
        <v>#N/A</v>
      </c>
      <c r="AV466" s="55" t="e">
        <f t="shared" si="670"/>
        <v>#N/A</v>
      </c>
      <c r="AW466" s="55" t="e">
        <f t="shared" si="670"/>
        <v>#N/A</v>
      </c>
      <c r="AX466" s="55" t="e">
        <f t="shared" si="670"/>
        <v>#N/A</v>
      </c>
      <c r="AY466" s="198">
        <f t="shared" ca="1" si="670"/>
        <v>12655234.237476164</v>
      </c>
      <c r="AZ466" s="55">
        <f t="shared" ca="1" si="670"/>
        <v>12762811.715222487</v>
      </c>
      <c r="BA466" s="55">
        <f t="shared" ca="1" si="670"/>
        <v>12456664.194161309</v>
      </c>
      <c r="BB466" s="55">
        <f t="shared" ca="1" si="670"/>
        <v>12701583.75645688</v>
      </c>
      <c r="BC466" s="55">
        <f t="shared" ca="1" si="670"/>
        <v>12442951.502531625</v>
      </c>
      <c r="BD466" s="55">
        <f t="shared" ca="1" si="670"/>
        <v>12517821.201764511</v>
      </c>
      <c r="BE466" s="55">
        <f t="shared" ca="1" si="670"/>
        <v>12236277.61290749</v>
      </c>
      <c r="BF466" s="55">
        <f t="shared" ca="1" si="670"/>
        <v>12442280.873822354</v>
      </c>
      <c r="BG466" s="55">
        <f t="shared" ca="1" si="670"/>
        <v>12133261.103957113</v>
      </c>
      <c r="BH466" s="55">
        <f t="shared" ca="1" si="670"/>
        <v>12370899.773430787</v>
      </c>
      <c r="BI466" s="55">
        <f t="shared" ca="1" si="670"/>
        <v>12031006.428274216</v>
      </c>
      <c r="BJ466" s="55">
        <f t="shared" ca="1" si="670"/>
        <v>12224624.228030223</v>
      </c>
      <c r="BK466" s="55">
        <f t="shared" ca="1" si="670"/>
        <v>11931605.342347363</v>
      </c>
      <c r="BL466" s="55">
        <f t="shared" ca="1" si="670"/>
        <v>11986129.688803591</v>
      </c>
      <c r="BM466" s="55">
        <f t="shared" ca="1" si="670"/>
        <v>11744001.580789361</v>
      </c>
      <c r="BN466" s="55">
        <f t="shared" ca="1" si="670"/>
        <v>11972777.799547195</v>
      </c>
      <c r="BO466" s="55">
        <f t="shared" ca="1" si="670"/>
        <v>11627540.978089683</v>
      </c>
      <c r="BP466" s="55">
        <f t="shared" ca="1" si="670"/>
        <v>11808758.817722386</v>
      </c>
      <c r="BQ466" s="55">
        <f t="shared" ca="1" si="670"/>
        <v>11343376.497168435</v>
      </c>
      <c r="BR466" s="55">
        <f t="shared" ca="1" si="670"/>
        <v>11443803.233140485</v>
      </c>
      <c r="BS466" s="55">
        <f t="shared" ca="1" si="670"/>
        <v>11195806.625758698</v>
      </c>
      <c r="BT466" s="55">
        <f t="shared" ca="1" si="670"/>
        <v>11274434.332186546</v>
      </c>
      <c r="BU466" s="55">
        <f t="shared" ca="1" si="670"/>
        <v>10994718.980836945</v>
      </c>
      <c r="BV466" s="55">
        <f t="shared" ca="1" si="670"/>
        <v>11157521.828886626</v>
      </c>
      <c r="BW466" s="55">
        <f t="shared" ref="BW466:DB466" ca="1" si="671">IF(BW10,BW382+BW383,NA)</f>
        <v>0</v>
      </c>
      <c r="BX466" s="55">
        <f t="shared" ca="1" si="671"/>
        <v>0</v>
      </c>
      <c r="BY466" s="55">
        <f t="shared" ca="1" si="671"/>
        <v>0</v>
      </c>
      <c r="BZ466" s="55">
        <f t="shared" ca="1" si="671"/>
        <v>0</v>
      </c>
      <c r="CA466" s="55">
        <f t="shared" ca="1" si="671"/>
        <v>0</v>
      </c>
      <c r="CB466" s="55">
        <f t="shared" ca="1" si="671"/>
        <v>0</v>
      </c>
      <c r="CC466" s="55">
        <f t="shared" ca="1" si="671"/>
        <v>0</v>
      </c>
      <c r="CD466" s="55">
        <f t="shared" ca="1" si="671"/>
        <v>0</v>
      </c>
      <c r="CE466" s="55">
        <f t="shared" ca="1" si="671"/>
        <v>0</v>
      </c>
      <c r="CF466" s="55">
        <f t="shared" ca="1" si="671"/>
        <v>0</v>
      </c>
      <c r="CG466" s="55">
        <f t="shared" ca="1" si="671"/>
        <v>0</v>
      </c>
      <c r="CH466" s="55">
        <f t="shared" ca="1" si="671"/>
        <v>0</v>
      </c>
      <c r="CI466" s="55">
        <f t="shared" ca="1" si="671"/>
        <v>0</v>
      </c>
      <c r="CJ466" s="55">
        <f t="shared" ca="1" si="671"/>
        <v>0</v>
      </c>
      <c r="CK466" s="55">
        <f t="shared" ca="1" si="671"/>
        <v>0</v>
      </c>
      <c r="CL466" s="55">
        <f t="shared" ca="1" si="671"/>
        <v>0</v>
      </c>
      <c r="CM466" s="55">
        <f t="shared" ca="1" si="671"/>
        <v>0</v>
      </c>
      <c r="CN466" s="55">
        <f t="shared" ca="1" si="671"/>
        <v>0</v>
      </c>
      <c r="CO466" s="55">
        <f t="shared" ca="1" si="671"/>
        <v>0</v>
      </c>
      <c r="CP466" s="55">
        <f t="shared" ca="1" si="671"/>
        <v>0</v>
      </c>
      <c r="CQ466" s="55">
        <f t="shared" ca="1" si="671"/>
        <v>0</v>
      </c>
      <c r="CR466" s="55">
        <f t="shared" ca="1" si="671"/>
        <v>0</v>
      </c>
      <c r="CS466" s="55">
        <f t="shared" ca="1" si="671"/>
        <v>0</v>
      </c>
      <c r="CT466" s="55">
        <f t="shared" ca="1" si="671"/>
        <v>0</v>
      </c>
      <c r="CU466" s="55">
        <f t="shared" ca="1" si="671"/>
        <v>0</v>
      </c>
      <c r="CV466" s="55">
        <f t="shared" ca="1" si="671"/>
        <v>0</v>
      </c>
      <c r="CW466" s="55" t="e">
        <f t="shared" si="671"/>
        <v>#N/A</v>
      </c>
      <c r="CX466" s="55" t="e">
        <f t="shared" si="671"/>
        <v>#N/A</v>
      </c>
      <c r="CY466" s="55" t="e">
        <f t="shared" si="671"/>
        <v>#N/A</v>
      </c>
      <c r="CZ466" s="55" t="e">
        <f t="shared" si="671"/>
        <v>#N/A</v>
      </c>
      <c r="DA466" s="55" t="e">
        <f t="shared" si="671"/>
        <v>#N/A</v>
      </c>
      <c r="DB466" s="55" t="e">
        <f t="shared" si="671"/>
        <v>#N/A</v>
      </c>
      <c r="DC466" s="55" t="e">
        <f t="shared" ref="DC466:DU466" si="672">IF(DC10,DC382+DC383,NA)</f>
        <v>#N/A</v>
      </c>
      <c r="DD466" s="55" t="e">
        <f t="shared" si="672"/>
        <v>#N/A</v>
      </c>
      <c r="DE466" s="55" t="e">
        <f t="shared" si="672"/>
        <v>#N/A</v>
      </c>
      <c r="DF466" s="55" t="e">
        <f t="shared" si="672"/>
        <v>#N/A</v>
      </c>
      <c r="DG466" s="55" t="e">
        <f t="shared" si="672"/>
        <v>#N/A</v>
      </c>
      <c r="DH466" s="55" t="e">
        <f t="shared" si="672"/>
        <v>#N/A</v>
      </c>
      <c r="DI466" s="55" t="e">
        <f t="shared" si="672"/>
        <v>#N/A</v>
      </c>
      <c r="DJ466" s="55" t="e">
        <f t="shared" si="672"/>
        <v>#N/A</v>
      </c>
      <c r="DK466" s="55" t="e">
        <f t="shared" si="672"/>
        <v>#N/A</v>
      </c>
      <c r="DL466" s="55" t="e">
        <f t="shared" si="672"/>
        <v>#N/A</v>
      </c>
      <c r="DM466" s="181" t="e">
        <f t="shared" si="672"/>
        <v>#N/A</v>
      </c>
      <c r="DN466" s="181" t="e">
        <f t="shared" si="672"/>
        <v>#N/A</v>
      </c>
      <c r="DO466" s="181" t="e">
        <f t="shared" si="672"/>
        <v>#N/A</v>
      </c>
      <c r="DP466" s="181" t="e">
        <f t="shared" si="672"/>
        <v>#N/A</v>
      </c>
      <c r="DQ466" s="181" t="e">
        <f t="shared" si="672"/>
        <v>#N/A</v>
      </c>
      <c r="DR466" s="181" t="e">
        <f t="shared" si="672"/>
        <v>#N/A</v>
      </c>
      <c r="DS466" s="181" t="e">
        <f t="shared" si="672"/>
        <v>#N/A</v>
      </c>
      <c r="DT466" s="181" t="e">
        <f t="shared" si="672"/>
        <v>#N/A</v>
      </c>
      <c r="DU466" s="181" t="e">
        <f t="shared" si="672"/>
        <v>#N/A</v>
      </c>
    </row>
    <row r="467" spans="1:125" x14ac:dyDescent="0.3">
      <c r="D467" s="141" t="s">
        <v>515</v>
      </c>
      <c r="K467" s="55" t="e">
        <f t="shared" ref="K467:AP467" si="673">IF(K464,K393+K394,NA)</f>
        <v>#N/A</v>
      </c>
      <c r="L467" s="55" t="e">
        <f t="shared" si="673"/>
        <v>#N/A</v>
      </c>
      <c r="M467" s="55" t="e">
        <f t="shared" si="673"/>
        <v>#N/A</v>
      </c>
      <c r="N467" s="55" t="e">
        <f t="shared" si="673"/>
        <v>#N/A</v>
      </c>
      <c r="O467" s="55" t="e">
        <f t="shared" si="673"/>
        <v>#N/A</v>
      </c>
      <c r="P467" s="55" t="e">
        <f t="shared" si="673"/>
        <v>#N/A</v>
      </c>
      <c r="Q467" s="55" t="e">
        <f t="shared" si="673"/>
        <v>#N/A</v>
      </c>
      <c r="R467" s="55" t="e">
        <f t="shared" si="673"/>
        <v>#N/A</v>
      </c>
      <c r="S467" s="55" t="e">
        <f t="shared" si="673"/>
        <v>#N/A</v>
      </c>
      <c r="T467" s="55" t="e">
        <f t="shared" si="673"/>
        <v>#N/A</v>
      </c>
      <c r="U467" s="55" t="e">
        <f t="shared" si="673"/>
        <v>#N/A</v>
      </c>
      <c r="V467" s="55" t="e">
        <f t="shared" si="673"/>
        <v>#N/A</v>
      </c>
      <c r="W467" s="55" t="e">
        <f t="shared" si="673"/>
        <v>#N/A</v>
      </c>
      <c r="X467" s="55" t="e">
        <f t="shared" si="673"/>
        <v>#N/A</v>
      </c>
      <c r="Y467" s="55" t="e">
        <f t="shared" si="673"/>
        <v>#N/A</v>
      </c>
      <c r="Z467" s="55" t="e">
        <f t="shared" si="673"/>
        <v>#N/A</v>
      </c>
      <c r="AA467" s="55" t="e">
        <f t="shared" si="673"/>
        <v>#N/A</v>
      </c>
      <c r="AB467" s="55" t="e">
        <f t="shared" si="673"/>
        <v>#N/A</v>
      </c>
      <c r="AC467" s="55" t="e">
        <f t="shared" si="673"/>
        <v>#N/A</v>
      </c>
      <c r="AD467" s="55" t="e">
        <f t="shared" si="673"/>
        <v>#N/A</v>
      </c>
      <c r="AE467" s="55" t="e">
        <f t="shared" si="673"/>
        <v>#N/A</v>
      </c>
      <c r="AF467" s="55" t="e">
        <f t="shared" si="673"/>
        <v>#N/A</v>
      </c>
      <c r="AG467" s="55" t="e">
        <f t="shared" si="673"/>
        <v>#N/A</v>
      </c>
      <c r="AH467" s="55" t="e">
        <f t="shared" si="673"/>
        <v>#N/A</v>
      </c>
      <c r="AI467" s="55" t="e">
        <f t="shared" si="673"/>
        <v>#N/A</v>
      </c>
      <c r="AJ467" s="55" t="e">
        <f t="shared" si="673"/>
        <v>#N/A</v>
      </c>
      <c r="AK467" s="55" t="e">
        <f t="shared" si="673"/>
        <v>#N/A</v>
      </c>
      <c r="AL467" s="55" t="e">
        <f t="shared" si="673"/>
        <v>#N/A</v>
      </c>
      <c r="AM467" s="55" t="e">
        <f t="shared" si="673"/>
        <v>#N/A</v>
      </c>
      <c r="AN467" s="55" t="e">
        <f t="shared" si="673"/>
        <v>#N/A</v>
      </c>
      <c r="AO467" s="55" t="e">
        <f t="shared" si="673"/>
        <v>#N/A</v>
      </c>
      <c r="AP467" s="55" t="e">
        <f t="shared" si="673"/>
        <v>#N/A</v>
      </c>
      <c r="AQ467" s="55" t="e">
        <f t="shared" ref="AQ467:BV467" si="674">IF(AQ464,AQ393+AQ394,NA)</f>
        <v>#N/A</v>
      </c>
      <c r="AR467" s="55" t="e">
        <f t="shared" si="674"/>
        <v>#N/A</v>
      </c>
      <c r="AS467" s="55" t="e">
        <f t="shared" si="674"/>
        <v>#N/A</v>
      </c>
      <c r="AT467" s="55" t="e">
        <f t="shared" si="674"/>
        <v>#N/A</v>
      </c>
      <c r="AU467" s="55" t="e">
        <f t="shared" si="674"/>
        <v>#N/A</v>
      </c>
      <c r="AV467" s="55" t="e">
        <f t="shared" si="674"/>
        <v>#N/A</v>
      </c>
      <c r="AW467" s="55" t="e">
        <f t="shared" si="674"/>
        <v>#N/A</v>
      </c>
      <c r="AX467" s="55" t="e">
        <f t="shared" si="674"/>
        <v>#N/A</v>
      </c>
      <c r="AY467" s="198">
        <f t="shared" ca="1" si="674"/>
        <v>0</v>
      </c>
      <c r="AZ467" s="55">
        <f t="shared" ca="1" si="674"/>
        <v>0</v>
      </c>
      <c r="BA467" s="55">
        <f t="shared" ca="1" si="674"/>
        <v>0</v>
      </c>
      <c r="BB467" s="55">
        <f t="shared" ca="1" si="674"/>
        <v>0</v>
      </c>
      <c r="BC467" s="55">
        <f t="shared" ca="1" si="674"/>
        <v>0</v>
      </c>
      <c r="BD467" s="55">
        <f t="shared" ca="1" si="674"/>
        <v>0</v>
      </c>
      <c r="BE467" s="55">
        <f t="shared" ca="1" si="674"/>
        <v>0</v>
      </c>
      <c r="BF467" s="55">
        <f t="shared" ca="1" si="674"/>
        <v>0</v>
      </c>
      <c r="BG467" s="55">
        <f t="shared" ca="1" si="674"/>
        <v>0</v>
      </c>
      <c r="BH467" s="55">
        <f t="shared" ca="1" si="674"/>
        <v>0</v>
      </c>
      <c r="BI467" s="55">
        <f t="shared" ca="1" si="674"/>
        <v>0</v>
      </c>
      <c r="BJ467" s="55">
        <f t="shared" ca="1" si="674"/>
        <v>0</v>
      </c>
      <c r="BK467" s="55">
        <f t="shared" ca="1" si="674"/>
        <v>0</v>
      </c>
      <c r="BL467" s="55">
        <f t="shared" ca="1" si="674"/>
        <v>0</v>
      </c>
      <c r="BM467" s="55">
        <f t="shared" ca="1" si="674"/>
        <v>0</v>
      </c>
      <c r="BN467" s="55">
        <f t="shared" ca="1" si="674"/>
        <v>0</v>
      </c>
      <c r="BO467" s="55">
        <f t="shared" ca="1" si="674"/>
        <v>0</v>
      </c>
      <c r="BP467" s="55">
        <f t="shared" ca="1" si="674"/>
        <v>0</v>
      </c>
      <c r="BQ467" s="55">
        <f t="shared" ca="1" si="674"/>
        <v>0</v>
      </c>
      <c r="BR467" s="55">
        <f t="shared" ca="1" si="674"/>
        <v>0</v>
      </c>
      <c r="BS467" s="55">
        <f t="shared" ca="1" si="674"/>
        <v>0</v>
      </c>
      <c r="BT467" s="55">
        <f t="shared" ca="1" si="674"/>
        <v>0</v>
      </c>
      <c r="BU467" s="55">
        <f t="shared" ca="1" si="674"/>
        <v>0</v>
      </c>
      <c r="BV467" s="55">
        <f t="shared" ca="1" si="674"/>
        <v>0</v>
      </c>
      <c r="BW467" s="55">
        <f t="shared" ref="BW467:DB467" ca="1" si="675">IF(BW464,BW393+BW394,NA)</f>
        <v>0</v>
      </c>
      <c r="BX467" s="55">
        <f t="shared" ca="1" si="675"/>
        <v>0</v>
      </c>
      <c r="BY467" s="55">
        <f t="shared" ca="1" si="675"/>
        <v>0</v>
      </c>
      <c r="BZ467" s="55">
        <f t="shared" ca="1" si="675"/>
        <v>0</v>
      </c>
      <c r="CA467" s="55">
        <f t="shared" ca="1" si="675"/>
        <v>0</v>
      </c>
      <c r="CB467" s="55">
        <f t="shared" ca="1" si="675"/>
        <v>0</v>
      </c>
      <c r="CC467" s="55">
        <f t="shared" ca="1" si="675"/>
        <v>0</v>
      </c>
      <c r="CD467" s="55">
        <f t="shared" ca="1" si="675"/>
        <v>0</v>
      </c>
      <c r="CE467" s="55">
        <f t="shared" ca="1" si="675"/>
        <v>0</v>
      </c>
      <c r="CF467" s="55">
        <f t="shared" ca="1" si="675"/>
        <v>0</v>
      </c>
      <c r="CG467" s="55">
        <f t="shared" ca="1" si="675"/>
        <v>0</v>
      </c>
      <c r="CH467" s="55">
        <f t="shared" ca="1" si="675"/>
        <v>0</v>
      </c>
      <c r="CI467" s="55">
        <f t="shared" ca="1" si="675"/>
        <v>0</v>
      </c>
      <c r="CJ467" s="55">
        <f t="shared" ca="1" si="675"/>
        <v>0</v>
      </c>
      <c r="CK467" s="55">
        <f t="shared" ca="1" si="675"/>
        <v>0</v>
      </c>
      <c r="CL467" s="55">
        <f t="shared" ca="1" si="675"/>
        <v>0</v>
      </c>
      <c r="CM467" s="55">
        <f t="shared" ca="1" si="675"/>
        <v>0</v>
      </c>
      <c r="CN467" s="55">
        <f t="shared" ca="1" si="675"/>
        <v>0</v>
      </c>
      <c r="CO467" s="55">
        <f t="shared" ca="1" si="675"/>
        <v>0</v>
      </c>
      <c r="CP467" s="55">
        <f t="shared" ca="1" si="675"/>
        <v>0</v>
      </c>
      <c r="CQ467" s="55">
        <f t="shared" ca="1" si="675"/>
        <v>0</v>
      </c>
      <c r="CR467" s="55">
        <f t="shared" ca="1" si="675"/>
        <v>0</v>
      </c>
      <c r="CS467" s="55">
        <f t="shared" ca="1" si="675"/>
        <v>0</v>
      </c>
      <c r="CT467" s="55">
        <f t="shared" ca="1" si="675"/>
        <v>0</v>
      </c>
      <c r="CU467" s="55">
        <f t="shared" ca="1" si="675"/>
        <v>0</v>
      </c>
      <c r="CV467" s="55">
        <f t="shared" ca="1" si="675"/>
        <v>0</v>
      </c>
      <c r="CW467" s="55" t="e">
        <f t="shared" si="675"/>
        <v>#N/A</v>
      </c>
      <c r="CX467" s="55" t="e">
        <f t="shared" si="675"/>
        <v>#N/A</v>
      </c>
      <c r="CY467" s="55" t="e">
        <f t="shared" si="675"/>
        <v>#N/A</v>
      </c>
      <c r="CZ467" s="55" t="e">
        <f t="shared" si="675"/>
        <v>#N/A</v>
      </c>
      <c r="DA467" s="55" t="e">
        <f t="shared" si="675"/>
        <v>#N/A</v>
      </c>
      <c r="DB467" s="55" t="e">
        <f t="shared" si="675"/>
        <v>#N/A</v>
      </c>
      <c r="DC467" s="55" t="e">
        <f t="shared" ref="DC467:DU467" si="676">IF(DC464,DC393+DC394,NA)</f>
        <v>#N/A</v>
      </c>
      <c r="DD467" s="55" t="e">
        <f t="shared" si="676"/>
        <v>#N/A</v>
      </c>
      <c r="DE467" s="55" t="e">
        <f t="shared" si="676"/>
        <v>#N/A</v>
      </c>
      <c r="DF467" s="55" t="e">
        <f t="shared" si="676"/>
        <v>#N/A</v>
      </c>
      <c r="DG467" s="55" t="e">
        <f t="shared" si="676"/>
        <v>#N/A</v>
      </c>
      <c r="DH467" s="55" t="e">
        <f t="shared" si="676"/>
        <v>#N/A</v>
      </c>
      <c r="DI467" s="55" t="e">
        <f t="shared" si="676"/>
        <v>#N/A</v>
      </c>
      <c r="DJ467" s="55" t="e">
        <f t="shared" si="676"/>
        <v>#N/A</v>
      </c>
      <c r="DK467" s="55" t="e">
        <f t="shared" si="676"/>
        <v>#N/A</v>
      </c>
      <c r="DL467" s="55" t="e">
        <f t="shared" si="676"/>
        <v>#N/A</v>
      </c>
      <c r="DM467" s="181" t="e">
        <f t="shared" si="676"/>
        <v>#N/A</v>
      </c>
      <c r="DN467" s="181" t="e">
        <f t="shared" si="676"/>
        <v>#N/A</v>
      </c>
      <c r="DO467" s="181" t="e">
        <f t="shared" si="676"/>
        <v>#N/A</v>
      </c>
      <c r="DP467" s="181" t="e">
        <f t="shared" si="676"/>
        <v>#N/A</v>
      </c>
      <c r="DQ467" s="181" t="e">
        <f t="shared" si="676"/>
        <v>#N/A</v>
      </c>
      <c r="DR467" s="181" t="e">
        <f t="shared" si="676"/>
        <v>#N/A</v>
      </c>
      <c r="DS467" s="181" t="e">
        <f t="shared" si="676"/>
        <v>#N/A</v>
      </c>
      <c r="DT467" s="181" t="e">
        <f t="shared" si="676"/>
        <v>#N/A</v>
      </c>
      <c r="DU467" s="181" t="e">
        <f t="shared" si="676"/>
        <v>#N/A</v>
      </c>
    </row>
    <row r="469" spans="1:125" x14ac:dyDescent="0.3">
      <c r="D469" s="126" t="e">
        <f>MATCH(TRUE,FALSE)</f>
        <v>#N/A</v>
      </c>
    </row>
    <row r="471" spans="1:125" x14ac:dyDescent="0.3">
      <c r="K471" s="178">
        <f t="shared" ref="K471:AP471" si="677">IF(OR(K9,K10),K6,NA)</f>
        <v>46143</v>
      </c>
      <c r="L471" s="178">
        <f t="shared" si="677"/>
        <v>46174</v>
      </c>
      <c r="M471" s="178">
        <f t="shared" si="677"/>
        <v>46204</v>
      </c>
      <c r="N471" s="178">
        <f t="shared" si="677"/>
        <v>46235</v>
      </c>
      <c r="O471" s="178">
        <f t="shared" si="677"/>
        <v>46266</v>
      </c>
      <c r="P471" s="178">
        <f t="shared" si="677"/>
        <v>46296</v>
      </c>
      <c r="Q471" s="178">
        <f t="shared" si="677"/>
        <v>46327</v>
      </c>
      <c r="R471" s="178">
        <f t="shared" si="677"/>
        <v>46357</v>
      </c>
      <c r="S471" s="178">
        <f t="shared" si="677"/>
        <v>46388</v>
      </c>
      <c r="T471" s="178">
        <f t="shared" si="677"/>
        <v>46419</v>
      </c>
      <c r="U471" s="178">
        <f t="shared" si="677"/>
        <v>46447</v>
      </c>
      <c r="V471" s="178">
        <f t="shared" si="677"/>
        <v>46478</v>
      </c>
      <c r="W471" s="178">
        <f t="shared" si="677"/>
        <v>46508</v>
      </c>
      <c r="X471" s="178">
        <f t="shared" si="677"/>
        <v>46539</v>
      </c>
      <c r="Y471" s="178">
        <f t="shared" si="677"/>
        <v>46569</v>
      </c>
      <c r="Z471" s="178">
        <f t="shared" si="677"/>
        <v>46600</v>
      </c>
      <c r="AA471" s="178">
        <f t="shared" si="677"/>
        <v>46631</v>
      </c>
      <c r="AB471" s="178">
        <f t="shared" si="677"/>
        <v>46661</v>
      </c>
      <c r="AC471" s="178">
        <f t="shared" si="677"/>
        <v>46692</v>
      </c>
      <c r="AD471" s="178">
        <f t="shared" si="677"/>
        <v>46722</v>
      </c>
      <c r="AE471" s="178">
        <f t="shared" si="677"/>
        <v>46753</v>
      </c>
      <c r="AF471" s="178">
        <f t="shared" si="677"/>
        <v>46784</v>
      </c>
      <c r="AG471" s="178">
        <f t="shared" si="677"/>
        <v>46813</v>
      </c>
      <c r="AH471" s="178">
        <f t="shared" si="677"/>
        <v>46844</v>
      </c>
      <c r="AI471" s="178">
        <f t="shared" si="677"/>
        <v>46874</v>
      </c>
      <c r="AJ471" s="178">
        <f t="shared" si="677"/>
        <v>46905</v>
      </c>
      <c r="AK471" s="178">
        <f t="shared" si="677"/>
        <v>46935</v>
      </c>
      <c r="AL471" s="178">
        <f t="shared" si="677"/>
        <v>46966</v>
      </c>
      <c r="AM471" s="178">
        <f t="shared" si="677"/>
        <v>46997</v>
      </c>
      <c r="AN471" s="178">
        <f t="shared" si="677"/>
        <v>47027</v>
      </c>
      <c r="AO471" s="178">
        <f t="shared" si="677"/>
        <v>47058</v>
      </c>
      <c r="AP471" s="178">
        <f t="shared" si="677"/>
        <v>47088</v>
      </c>
      <c r="AQ471" s="178">
        <f t="shared" ref="AQ471:BV471" si="678">IF(OR(AQ9,AQ10),AQ6,NA)</f>
        <v>47119</v>
      </c>
      <c r="AR471" s="178">
        <f t="shared" si="678"/>
        <v>47150</v>
      </c>
      <c r="AS471" s="178">
        <f t="shared" si="678"/>
        <v>47178</v>
      </c>
      <c r="AT471" s="178">
        <f t="shared" si="678"/>
        <v>47209</v>
      </c>
      <c r="AU471" s="178">
        <f t="shared" si="678"/>
        <v>47239</v>
      </c>
      <c r="AV471" s="178">
        <f t="shared" si="678"/>
        <v>47270</v>
      </c>
      <c r="AW471" s="178">
        <f t="shared" si="678"/>
        <v>47300</v>
      </c>
      <c r="AX471" s="178">
        <f t="shared" si="678"/>
        <v>47331</v>
      </c>
      <c r="AY471" s="198">
        <f t="shared" si="678"/>
        <v>47362</v>
      </c>
      <c r="AZ471" s="178">
        <f t="shared" si="678"/>
        <v>47543</v>
      </c>
      <c r="BA471" s="178">
        <f t="shared" si="678"/>
        <v>47727</v>
      </c>
      <c r="BB471" s="178">
        <f t="shared" si="678"/>
        <v>47908</v>
      </c>
      <c r="BC471" s="178">
        <f t="shared" si="678"/>
        <v>48092</v>
      </c>
      <c r="BD471" s="178">
        <f t="shared" si="678"/>
        <v>48274</v>
      </c>
      <c r="BE471" s="178">
        <f t="shared" si="678"/>
        <v>48458</v>
      </c>
      <c r="BF471" s="178">
        <f t="shared" si="678"/>
        <v>48639</v>
      </c>
      <c r="BG471" s="178">
        <f t="shared" si="678"/>
        <v>48823</v>
      </c>
      <c r="BH471" s="178">
        <f t="shared" si="678"/>
        <v>49004</v>
      </c>
      <c r="BI471" s="178">
        <f t="shared" si="678"/>
        <v>49188</v>
      </c>
      <c r="BJ471" s="178">
        <f t="shared" si="678"/>
        <v>49369</v>
      </c>
      <c r="BK471" s="178">
        <f t="shared" si="678"/>
        <v>49553</v>
      </c>
      <c r="BL471" s="178">
        <f t="shared" si="678"/>
        <v>49735</v>
      </c>
      <c r="BM471" s="178">
        <f t="shared" si="678"/>
        <v>49919</v>
      </c>
      <c r="BN471" s="178">
        <f t="shared" si="678"/>
        <v>50100</v>
      </c>
      <c r="BO471" s="178">
        <f t="shared" si="678"/>
        <v>50284</v>
      </c>
      <c r="BP471" s="178">
        <f t="shared" si="678"/>
        <v>50465</v>
      </c>
      <c r="BQ471" s="178">
        <f t="shared" si="678"/>
        <v>50649</v>
      </c>
      <c r="BR471" s="178">
        <f t="shared" si="678"/>
        <v>50830</v>
      </c>
      <c r="BS471" s="178">
        <f t="shared" si="678"/>
        <v>51014</v>
      </c>
      <c r="BT471" s="178">
        <f t="shared" si="678"/>
        <v>51196</v>
      </c>
      <c r="BU471" s="178">
        <f t="shared" si="678"/>
        <v>51380</v>
      </c>
      <c r="BV471" s="178">
        <f t="shared" si="678"/>
        <v>51561</v>
      </c>
      <c r="BW471" s="178">
        <f t="shared" ref="BW471:DB471" si="679">IF(OR(BW9,BW10),BW6,NA)</f>
        <v>51745</v>
      </c>
      <c r="BX471" s="178">
        <f t="shared" si="679"/>
        <v>51926</v>
      </c>
      <c r="BY471" s="178">
        <f t="shared" si="679"/>
        <v>52110</v>
      </c>
      <c r="BZ471" s="178">
        <f t="shared" si="679"/>
        <v>52291</v>
      </c>
      <c r="CA471" s="178">
        <f t="shared" si="679"/>
        <v>52475</v>
      </c>
      <c r="CB471" s="178">
        <f t="shared" si="679"/>
        <v>52657</v>
      </c>
      <c r="CC471" s="178">
        <f t="shared" si="679"/>
        <v>52841</v>
      </c>
      <c r="CD471" s="178">
        <f t="shared" si="679"/>
        <v>53022</v>
      </c>
      <c r="CE471" s="178">
        <f t="shared" si="679"/>
        <v>53206</v>
      </c>
      <c r="CF471" s="178">
        <f t="shared" si="679"/>
        <v>53387</v>
      </c>
      <c r="CG471" s="178">
        <f t="shared" si="679"/>
        <v>53571</v>
      </c>
      <c r="CH471" s="178">
        <f t="shared" si="679"/>
        <v>53752</v>
      </c>
      <c r="CI471" s="178">
        <f t="shared" si="679"/>
        <v>53936</v>
      </c>
      <c r="CJ471" s="178">
        <f t="shared" si="679"/>
        <v>54118</v>
      </c>
      <c r="CK471" s="178">
        <f t="shared" si="679"/>
        <v>54302</v>
      </c>
      <c r="CL471" s="178">
        <f t="shared" si="679"/>
        <v>54483</v>
      </c>
      <c r="CM471" s="178">
        <f t="shared" si="679"/>
        <v>54667</v>
      </c>
      <c r="CN471" s="178">
        <f t="shared" si="679"/>
        <v>54848</v>
      </c>
      <c r="CO471" s="178">
        <f t="shared" si="679"/>
        <v>55032</v>
      </c>
      <c r="CP471" s="178">
        <f t="shared" si="679"/>
        <v>55213</v>
      </c>
      <c r="CQ471" s="178">
        <f t="shared" si="679"/>
        <v>55397</v>
      </c>
      <c r="CR471" s="178">
        <f t="shared" si="679"/>
        <v>55579</v>
      </c>
      <c r="CS471" s="178">
        <f t="shared" si="679"/>
        <v>55763</v>
      </c>
      <c r="CT471" s="178">
        <f t="shared" si="679"/>
        <v>55944</v>
      </c>
      <c r="CU471" s="178">
        <f t="shared" si="679"/>
        <v>56128</v>
      </c>
      <c r="CV471" s="178">
        <f t="shared" si="679"/>
        <v>56309</v>
      </c>
      <c r="CW471" s="178" t="e">
        <f t="shared" si="679"/>
        <v>#N/A</v>
      </c>
      <c r="CX471" s="178" t="e">
        <f t="shared" si="679"/>
        <v>#N/A</v>
      </c>
      <c r="CY471" s="178" t="e">
        <f t="shared" si="679"/>
        <v>#N/A</v>
      </c>
      <c r="CZ471" s="178" t="e">
        <f t="shared" si="679"/>
        <v>#N/A</v>
      </c>
      <c r="DA471" s="178" t="e">
        <f t="shared" si="679"/>
        <v>#N/A</v>
      </c>
      <c r="DB471" s="178" t="e">
        <f t="shared" si="679"/>
        <v>#N/A</v>
      </c>
      <c r="DC471" s="178" t="e">
        <f t="shared" ref="DC471:DU471" si="680">IF(OR(DC9,DC10),DC6,NA)</f>
        <v>#N/A</v>
      </c>
      <c r="DD471" s="178" t="e">
        <f t="shared" si="680"/>
        <v>#N/A</v>
      </c>
      <c r="DE471" s="178" t="e">
        <f t="shared" si="680"/>
        <v>#N/A</v>
      </c>
      <c r="DF471" s="178" t="e">
        <f t="shared" si="680"/>
        <v>#N/A</v>
      </c>
      <c r="DG471" s="178" t="e">
        <f t="shared" si="680"/>
        <v>#N/A</v>
      </c>
      <c r="DH471" s="178" t="e">
        <f t="shared" si="680"/>
        <v>#N/A</v>
      </c>
      <c r="DI471" s="178" t="e">
        <f t="shared" si="680"/>
        <v>#N/A</v>
      </c>
      <c r="DJ471" s="178" t="e">
        <f t="shared" si="680"/>
        <v>#N/A</v>
      </c>
      <c r="DK471" s="178" t="e">
        <f t="shared" si="680"/>
        <v>#N/A</v>
      </c>
      <c r="DL471" s="178" t="e">
        <f t="shared" si="680"/>
        <v>#N/A</v>
      </c>
      <c r="DM471" s="181" t="e">
        <f t="shared" si="680"/>
        <v>#N/A</v>
      </c>
      <c r="DN471" s="181" t="e">
        <f t="shared" si="680"/>
        <v>#N/A</v>
      </c>
      <c r="DO471" s="181" t="e">
        <f t="shared" si="680"/>
        <v>#N/A</v>
      </c>
      <c r="DP471" s="181" t="e">
        <f t="shared" si="680"/>
        <v>#N/A</v>
      </c>
      <c r="DQ471" s="181" t="e">
        <f t="shared" si="680"/>
        <v>#N/A</v>
      </c>
      <c r="DR471" s="181" t="e">
        <f t="shared" si="680"/>
        <v>#N/A</v>
      </c>
      <c r="DS471" s="181" t="e">
        <f t="shared" si="680"/>
        <v>#N/A</v>
      </c>
      <c r="DT471" s="181" t="e">
        <f t="shared" si="680"/>
        <v>#N/A</v>
      </c>
      <c r="DU471" s="181" t="e">
        <f t="shared" si="680"/>
        <v>#N/A</v>
      </c>
    </row>
    <row r="472" spans="1:125" x14ac:dyDescent="0.3">
      <c r="D472" s="141" t="s">
        <v>516</v>
      </c>
      <c r="K472" s="181">
        <f ca="1">IF(K471,K449,NA)</f>
        <v>-61689129.913653627</v>
      </c>
      <c r="L472" s="181">
        <f t="shared" ref="L472:AP472" ca="1" si="681">IF(L471,L449,NA)</f>
        <v>-52955501.894009084</v>
      </c>
      <c r="M472" s="181">
        <f t="shared" ca="1" si="681"/>
        <v>-46351131.251451924</v>
      </c>
      <c r="N472" s="181">
        <f t="shared" ca="1" si="681"/>
        <v>-38903723.639685199</v>
      </c>
      <c r="O472" s="181">
        <f t="shared" ca="1" si="681"/>
        <v>-30822300.660010859</v>
      </c>
      <c r="P472" s="181">
        <f t="shared" ca="1" si="681"/>
        <v>-22256147.98843937</v>
      </c>
      <c r="Q472" s="181">
        <f t="shared" ca="1" si="681"/>
        <v>-13289034.378512751</v>
      </c>
      <c r="R472" s="181">
        <f t="shared" ca="1" si="681"/>
        <v>-3997441.3052637964</v>
      </c>
      <c r="S472" s="181">
        <f t="shared" ca="1" si="681"/>
        <v>5567096.879547718</v>
      </c>
      <c r="T472" s="181">
        <f t="shared" ca="1" si="681"/>
        <v>15349940.494149929</v>
      </c>
      <c r="U472" s="181">
        <f t="shared" ca="1" si="681"/>
        <v>25336988.007210124</v>
      </c>
      <c r="V472" s="181">
        <f t="shared" ca="1" si="681"/>
        <v>35479363.332451135</v>
      </c>
      <c r="W472" s="181">
        <f t="shared" ca="1" si="681"/>
        <v>45768795.60395769</v>
      </c>
      <c r="X472" s="181">
        <f t="shared" ca="1" si="681"/>
        <v>56162504.886319429</v>
      </c>
      <c r="Y472" s="181">
        <f t="shared" ca="1" si="681"/>
        <v>66668746.77882503</v>
      </c>
      <c r="Z472" s="181">
        <f t="shared" ca="1" si="681"/>
        <v>77258651.389838532</v>
      </c>
      <c r="AA472" s="181">
        <f t="shared" ca="1" si="681"/>
        <v>87897778.288883284</v>
      </c>
      <c r="AB472" s="181">
        <f t="shared" ca="1" si="681"/>
        <v>98615464.155089408</v>
      </c>
      <c r="AC472" s="181">
        <f t="shared" ca="1" si="681"/>
        <v>109115826.29741341</v>
      </c>
      <c r="AD472" s="181">
        <f t="shared" ca="1" si="681"/>
        <v>109917396.87762405</v>
      </c>
      <c r="AE472" s="181">
        <f t="shared" ca="1" si="681"/>
        <v>110724855.83733808</v>
      </c>
      <c r="AF472" s="181">
        <f t="shared" ca="1" si="681"/>
        <v>111485589.77521741</v>
      </c>
      <c r="AG472" s="181">
        <f t="shared" ca="1" si="681"/>
        <v>112304568.76216727</v>
      </c>
      <c r="AH472" s="181">
        <f t="shared" ca="1" si="681"/>
        <v>113102856.90379995</v>
      </c>
      <c r="AI472" s="181">
        <f t="shared" ca="1" si="681"/>
        <v>113933716.4198591</v>
      </c>
      <c r="AJ472" s="181">
        <f t="shared" ca="1" si="681"/>
        <v>114743584.93858987</v>
      </c>
      <c r="AK472" s="181">
        <f t="shared" ca="1" si="681"/>
        <v>115586497.32880525</v>
      </c>
      <c r="AL472" s="181">
        <f t="shared" ca="1" si="681"/>
        <v>116435601.79762752</v>
      </c>
      <c r="AM472" s="181">
        <f t="shared" ca="1" si="681"/>
        <v>117263254.32506616</v>
      </c>
      <c r="AN472" s="181">
        <f t="shared" ca="1" si="681"/>
        <v>118124676.33868441</v>
      </c>
      <c r="AO472" s="181">
        <f t="shared" ca="1" si="681"/>
        <v>118964335.21805802</v>
      </c>
      <c r="AP472" s="181">
        <f t="shared" ca="1" si="681"/>
        <v>119838253.46109274</v>
      </c>
      <c r="AQ472" s="181">
        <f t="shared" ref="AQ472:BV472" ca="1" si="682">IF(AQ471,AQ449,NA)</f>
        <v>120718591.55335455</v>
      </c>
      <c r="AR472" s="181">
        <f t="shared" ca="1" si="682"/>
        <v>121519292.85498698</v>
      </c>
      <c r="AS472" s="181">
        <f t="shared" ca="1" si="682"/>
        <v>122411979.95076229</v>
      </c>
      <c r="AT472" s="181">
        <f t="shared" ca="1" si="682"/>
        <v>123282114.02514195</v>
      </c>
      <c r="AU472" s="181">
        <f t="shared" ca="1" si="682"/>
        <v>124187750.8976464</v>
      </c>
      <c r="AV472" s="181">
        <f t="shared" ca="1" si="682"/>
        <v>125070507.58306299</v>
      </c>
      <c r="AW472" s="181">
        <f t="shared" ca="1" si="682"/>
        <v>125989282.08839779</v>
      </c>
      <c r="AX472" s="181">
        <f t="shared" ca="1" si="682"/>
        <v>126914805.95941401</v>
      </c>
      <c r="AY472" s="198">
        <f t="shared" ca="1" si="682"/>
        <v>160839940.74384138</v>
      </c>
      <c r="AZ472" s="181">
        <f t="shared" ca="1" si="682"/>
        <v>162862830.36167091</v>
      </c>
      <c r="BA472" s="181">
        <f t="shared" ca="1" si="682"/>
        <v>164418058.7154828</v>
      </c>
      <c r="BB472" s="181">
        <f ca="1">IF(BB471,BB449,NA)</f>
        <v>166789620.85540712</v>
      </c>
      <c r="BC472" s="181">
        <f t="shared" ca="1" si="682"/>
        <v>168599511.20401123</v>
      </c>
      <c r="BD472" s="181">
        <f t="shared" ca="1" si="682"/>
        <v>170971257.50027961</v>
      </c>
      <c r="BE472" s="181">
        <f t="shared" ca="1" si="682"/>
        <v>190927601.73467335</v>
      </c>
      <c r="BF472" s="181">
        <f t="shared" ca="1" si="682"/>
        <v>193535178.35769898</v>
      </c>
      <c r="BG472" s="181">
        <f t="shared" ca="1" si="682"/>
        <v>195545087.608578</v>
      </c>
      <c r="BH472" s="181">
        <f t="shared" ca="1" si="682"/>
        <v>198380057.99462351</v>
      </c>
      <c r="BI472" s="181">
        <f t="shared" ca="1" si="682"/>
        <v>210104935.6167905</v>
      </c>
      <c r="BJ472" s="181">
        <f t="shared" ca="1" si="682"/>
        <v>212961802.50020874</v>
      </c>
      <c r="BK472" s="181">
        <f t="shared" ca="1" si="682"/>
        <v>215287794.48193064</v>
      </c>
      <c r="BL472" s="181">
        <f t="shared" ca="1" si="682"/>
        <v>218206731.96746361</v>
      </c>
      <c r="BM472" s="181">
        <f t="shared" ca="1" si="682"/>
        <v>220796291.41757402</v>
      </c>
      <c r="BN472" s="181">
        <f t="shared" ca="1" si="682"/>
        <v>224131307.77384329</v>
      </c>
      <c r="BO472" s="181">
        <f t="shared" ca="1" si="682"/>
        <v>226810250.08788377</v>
      </c>
      <c r="BP472" s="181">
        <f t="shared" ca="1" si="682"/>
        <v>230331512.84529141</v>
      </c>
      <c r="BQ472" s="181">
        <f t="shared" ca="1" si="682"/>
        <v>233142957.85977587</v>
      </c>
      <c r="BR472" s="181">
        <f t="shared" ca="1" si="682"/>
        <v>236884859.0454233</v>
      </c>
      <c r="BS472" s="181">
        <f t="shared" ca="1" si="682"/>
        <v>240285629.53169566</v>
      </c>
      <c r="BT472" s="181">
        <f t="shared" ca="1" si="682"/>
        <v>244286580.91275227</v>
      </c>
      <c r="BU472" s="181">
        <f t="shared" ca="1" si="682"/>
        <v>247908697.85215518</v>
      </c>
      <c r="BV472" s="181">
        <f t="shared" ca="1" si="682"/>
        <v>252308468.47340333</v>
      </c>
      <c r="BW472" s="181">
        <f t="shared" ref="BW472:DB472" ca="1" si="683">IF(BW471,BW449,NA)</f>
        <v>245347138.81393126</v>
      </c>
      <c r="BX472" s="181">
        <f t="shared" ca="1" si="683"/>
        <v>238930682.96796501</v>
      </c>
      <c r="BY472" s="181">
        <f t="shared" ca="1" si="683"/>
        <v>232030431.2339552</v>
      </c>
      <c r="BZ472" s="181">
        <f t="shared" ca="1" si="683"/>
        <v>225394368.21543527</v>
      </c>
      <c r="CA472" s="181">
        <f t="shared" ca="1" si="683"/>
        <v>218146736.7078228</v>
      </c>
      <c r="CB472" s="181">
        <f t="shared" ca="1" si="683"/>
        <v>211072426.39346713</v>
      </c>
      <c r="CC472" s="181">
        <f t="shared" ca="1" si="683"/>
        <v>203592510.40989402</v>
      </c>
      <c r="CD472" s="181">
        <f t="shared" ca="1" si="683"/>
        <v>196483777.84584275</v>
      </c>
      <c r="CE472" s="181">
        <f t="shared" ca="1" si="683"/>
        <v>188923175.38175687</v>
      </c>
      <c r="CF472" s="181">
        <f t="shared" ca="1" si="683"/>
        <v>181580697.55071405</v>
      </c>
      <c r="CG472" s="181">
        <f t="shared" ca="1" si="683"/>
        <v>173609088.64241299</v>
      </c>
      <c r="CH472" s="181">
        <f t="shared" ca="1" si="683"/>
        <v>165887537.95061707</v>
      </c>
      <c r="CI472" s="181">
        <f t="shared" ca="1" si="683"/>
        <v>157638739.58188331</v>
      </c>
      <c r="CJ472" s="181">
        <f t="shared" ca="1" si="683"/>
        <v>149716278.71870306</v>
      </c>
      <c r="CK472" s="181">
        <f t="shared" ca="1" si="683"/>
        <v>141546746.20437646</v>
      </c>
      <c r="CL472" s="181">
        <f t="shared" ca="1" si="683"/>
        <v>133454983.00408256</v>
      </c>
      <c r="CM472" s="181">
        <f t="shared" ca="1" si="683"/>
        <v>124757799.03094429</v>
      </c>
      <c r="CN472" s="181">
        <f t="shared" ca="1" si="683"/>
        <v>116263195.68365467</v>
      </c>
      <c r="CO472" s="181">
        <f t="shared" ca="1" si="683"/>
        <v>107244364.76931962</v>
      </c>
      <c r="CP472" s="181">
        <f t="shared" ca="1" si="683"/>
        <v>98621780.280745223</v>
      </c>
      <c r="CQ472" s="181">
        <f t="shared" ca="1" si="683"/>
        <v>89640579.422304973</v>
      </c>
      <c r="CR472" s="181">
        <f t="shared" ca="1" si="683"/>
        <v>80686448.312242061</v>
      </c>
      <c r="CS472" s="181">
        <f t="shared" ca="1" si="683"/>
        <v>71318138.885640576</v>
      </c>
      <c r="CT472" s="181">
        <f t="shared" ca="1" si="683"/>
        <v>62010837.525331348</v>
      </c>
      <c r="CU472" s="181">
        <f t="shared" ca="1" si="683"/>
        <v>52214269.509820476</v>
      </c>
      <c r="CV472" s="181">
        <f t="shared" ca="1" si="683"/>
        <v>42777470.932335466</v>
      </c>
      <c r="CW472" s="181" t="e">
        <f t="shared" si="683"/>
        <v>#N/A</v>
      </c>
      <c r="CX472" s="181" t="e">
        <f t="shared" si="683"/>
        <v>#N/A</v>
      </c>
      <c r="CY472" s="181" t="e">
        <f t="shared" si="683"/>
        <v>#N/A</v>
      </c>
      <c r="CZ472" s="181" t="e">
        <f t="shared" si="683"/>
        <v>#N/A</v>
      </c>
      <c r="DA472" s="181" t="e">
        <f t="shared" si="683"/>
        <v>#N/A</v>
      </c>
      <c r="DB472" s="181" t="e">
        <f t="shared" si="683"/>
        <v>#N/A</v>
      </c>
      <c r="DC472" s="181" t="e">
        <f t="shared" ref="DC472:DU472" si="684">IF(DC471,DC449,NA)</f>
        <v>#N/A</v>
      </c>
      <c r="DD472" s="181" t="e">
        <f t="shared" si="684"/>
        <v>#N/A</v>
      </c>
      <c r="DE472" s="181" t="e">
        <f t="shared" si="684"/>
        <v>#N/A</v>
      </c>
      <c r="DF472" s="181" t="e">
        <f t="shared" si="684"/>
        <v>#N/A</v>
      </c>
      <c r="DG472" s="181" t="e">
        <f t="shared" si="684"/>
        <v>#N/A</v>
      </c>
      <c r="DH472" s="181" t="e">
        <f t="shared" si="684"/>
        <v>#N/A</v>
      </c>
      <c r="DI472" s="181" t="e">
        <f t="shared" si="684"/>
        <v>#N/A</v>
      </c>
      <c r="DJ472" s="181" t="e">
        <f t="shared" si="684"/>
        <v>#N/A</v>
      </c>
      <c r="DK472" s="181" t="e">
        <f t="shared" si="684"/>
        <v>#N/A</v>
      </c>
      <c r="DL472" s="181" t="e">
        <f t="shared" si="684"/>
        <v>#N/A</v>
      </c>
      <c r="DM472" s="181" t="e">
        <f t="shared" si="684"/>
        <v>#N/A</v>
      </c>
      <c r="DN472" s="181" t="e">
        <f t="shared" si="684"/>
        <v>#N/A</v>
      </c>
      <c r="DO472" s="181" t="e">
        <f t="shared" si="684"/>
        <v>#N/A</v>
      </c>
      <c r="DP472" s="181" t="e">
        <f t="shared" si="684"/>
        <v>#N/A</v>
      </c>
      <c r="DQ472" s="181" t="e">
        <f t="shared" si="684"/>
        <v>#N/A</v>
      </c>
      <c r="DR472" s="181" t="e">
        <f t="shared" si="684"/>
        <v>#N/A</v>
      </c>
      <c r="DS472" s="181" t="e">
        <f t="shared" si="684"/>
        <v>#N/A</v>
      </c>
      <c r="DT472" s="181" t="e">
        <f t="shared" si="684"/>
        <v>#N/A</v>
      </c>
      <c r="DU472" s="181" t="e">
        <f t="shared" si="684"/>
        <v>#N/A</v>
      </c>
    </row>
    <row r="473" spans="1:125" x14ac:dyDescent="0.3">
      <c r="D473" s="141" t="s">
        <v>513</v>
      </c>
      <c r="K473" s="181">
        <f t="shared" ref="K473:AP473" ca="1" si="685">IF(K471,K458,NA)</f>
        <v>-73486858.527847752</v>
      </c>
      <c r="L473" s="181">
        <f t="shared" ca="1" si="685"/>
        <v>-64203449.156853221</v>
      </c>
      <c r="M473" s="181">
        <f t="shared" ca="1" si="685"/>
        <v>-56928449.605388895</v>
      </c>
      <c r="N473" s="181">
        <f t="shared" ca="1" si="685"/>
        <v>-49308183.734711394</v>
      </c>
      <c r="O473" s="181">
        <f t="shared" ca="1" si="685"/>
        <v>-41126400.700284429</v>
      </c>
      <c r="P473" s="181">
        <f t="shared" ca="1" si="685"/>
        <v>-32504689.476612873</v>
      </c>
      <c r="Q473" s="181">
        <f t="shared" ca="1" si="685"/>
        <v>-23512139.12980267</v>
      </c>
      <c r="R473" s="181">
        <f t="shared" ca="1" si="685"/>
        <v>-14222510.986504193</v>
      </c>
      <c r="S473" s="181">
        <f t="shared" ca="1" si="685"/>
        <v>-4682008.9316919018</v>
      </c>
      <c r="T473" s="181">
        <f t="shared" ca="1" si="685"/>
        <v>5064856.9966445351</v>
      </c>
      <c r="U473" s="181">
        <f t="shared" ca="1" si="685"/>
        <v>14990190.379442126</v>
      </c>
      <c r="V473" s="181">
        <f t="shared" ca="1" si="685"/>
        <v>25057226.939708985</v>
      </c>
      <c r="W473" s="181">
        <f t="shared" ca="1" si="685"/>
        <v>35252160.677797817</v>
      </c>
      <c r="X473" s="181">
        <f t="shared" ca="1" si="685"/>
        <v>45539984.98897358</v>
      </c>
      <c r="Y473" s="181">
        <f t="shared" ca="1" si="685"/>
        <v>55921715.350818686</v>
      </c>
      <c r="Z473" s="181">
        <f t="shared" ca="1" si="685"/>
        <v>66372748.438027188</v>
      </c>
      <c r="AA473" s="181">
        <f t="shared" ca="1" si="685"/>
        <v>76863912.009415254</v>
      </c>
      <c r="AB473" s="181">
        <f t="shared" ca="1" si="685"/>
        <v>87414932.649618626</v>
      </c>
      <c r="AC473" s="181">
        <f t="shared" ca="1" si="685"/>
        <v>97979508.198517203</v>
      </c>
      <c r="AD473" s="181">
        <f t="shared" ca="1" si="685"/>
        <v>108588435.29299532</v>
      </c>
      <c r="AE473" s="181">
        <f t="shared" ca="1" si="685"/>
        <v>119213250.22594626</v>
      </c>
      <c r="AF473" s="181">
        <f t="shared" ca="1" si="685"/>
        <v>129792894.02883932</v>
      </c>
      <c r="AG473" s="181">
        <f t="shared" ca="1" si="685"/>
        <v>140426723.75218934</v>
      </c>
      <c r="AH473" s="181">
        <f t="shared" ca="1" si="685"/>
        <v>151024147.76744434</v>
      </c>
      <c r="AI473" s="181">
        <f t="shared" ca="1" si="685"/>
        <v>161641011.09088427</v>
      </c>
      <c r="AJ473" s="181">
        <f t="shared" ca="1" si="685"/>
        <v>172205395.28582466</v>
      </c>
      <c r="AK473" s="181">
        <f t="shared" ca="1" si="685"/>
        <v>182782552.32096586</v>
      </c>
      <c r="AL473" s="181">
        <f t="shared" ca="1" si="685"/>
        <v>193332270.06871706</v>
      </c>
      <c r="AM473" s="181">
        <f t="shared" ca="1" si="685"/>
        <v>203807875.35614529</v>
      </c>
      <c r="AN473" s="181">
        <f t="shared" ca="1" si="685"/>
        <v>214288362.9622466</v>
      </c>
      <c r="AO473" s="181">
        <f t="shared" ca="1" si="685"/>
        <v>224681586.11419916</v>
      </c>
      <c r="AP473" s="181">
        <f t="shared" ca="1" si="685"/>
        <v>235075513.40916759</v>
      </c>
      <c r="AQ473" s="181">
        <f t="shared" ref="AQ473:BV473" ca="1" si="686">IF(AQ471,AQ458,NA)</f>
        <v>245420320.15205282</v>
      </c>
      <c r="AR473" s="181">
        <f t="shared" ca="1" si="686"/>
        <v>255554617.5497964</v>
      </c>
      <c r="AS473" s="181">
        <f t="shared" ca="1" si="686"/>
        <v>265789135.13584328</v>
      </c>
      <c r="AT473" s="181">
        <f t="shared" ca="1" si="686"/>
        <v>275907124.7714358</v>
      </c>
      <c r="AU473" s="181">
        <f t="shared" ca="1" si="686"/>
        <v>286018470.15077168</v>
      </c>
      <c r="AV473" s="181">
        <f t="shared" ca="1" si="686"/>
        <v>296002935.60345477</v>
      </c>
      <c r="AW473" s="181">
        <f t="shared" ca="1" si="686"/>
        <v>305979002.73014033</v>
      </c>
      <c r="AX473" s="181">
        <f t="shared" ca="1" si="686"/>
        <v>315883549.11717415</v>
      </c>
      <c r="AY473" s="198">
        <f t="shared" ca="1" si="686"/>
        <v>376375008.41176039</v>
      </c>
      <c r="AZ473" s="181">
        <f t="shared" ca="1" si="686"/>
        <v>370864948.50982857</v>
      </c>
      <c r="BA473" s="181">
        <f t="shared" ca="1" si="686"/>
        <v>366433956.4110747</v>
      </c>
      <c r="BB473" s="181">
        <f t="shared" ca="1" si="686"/>
        <v>362420504.86855072</v>
      </c>
      <c r="BC473" s="181">
        <f t="shared" ca="1" si="686"/>
        <v>357792309.66328835</v>
      </c>
      <c r="BD473" s="181">
        <f t="shared" ca="1" si="686"/>
        <v>353445149.40250087</v>
      </c>
      <c r="BE473" s="181">
        <f t="shared" ca="1" si="686"/>
        <v>357300439.97441268</v>
      </c>
      <c r="BF473" s="181">
        <f t="shared" ca="1" si="686"/>
        <v>352602234.78426409</v>
      </c>
      <c r="BG473" s="181">
        <f t="shared" ca="1" si="686"/>
        <v>347278020.33083516</v>
      </c>
      <c r="BH473" s="181">
        <f t="shared" ca="1" si="686"/>
        <v>342332043.51476574</v>
      </c>
      <c r="BI473" s="181">
        <f t="shared" ca="1" si="686"/>
        <v>340771595.5603978</v>
      </c>
      <c r="BJ473" s="181">
        <f t="shared" ca="1" si="686"/>
        <v>335418147.5497393</v>
      </c>
      <c r="BK473" s="181">
        <f t="shared" ca="1" si="686"/>
        <v>329501289.80858392</v>
      </c>
      <c r="BL473" s="181">
        <f t="shared" ca="1" si="686"/>
        <v>323860195.3535133</v>
      </c>
      <c r="BM473" s="181">
        <f t="shared" ca="1" si="686"/>
        <v>317785468.71311158</v>
      </c>
      <c r="BN473" s="181">
        <f t="shared" ca="1" si="686"/>
        <v>311958861.80974716</v>
      </c>
      <c r="BO473" s="181">
        <f t="shared" ca="1" si="686"/>
        <v>305464456.28875518</v>
      </c>
      <c r="BP473" s="181">
        <f t="shared" ca="1" si="686"/>
        <v>299335749.93680191</v>
      </c>
      <c r="BQ473" s="181">
        <f t="shared" ca="1" si="686"/>
        <v>292598256.14342237</v>
      </c>
      <c r="BR473" s="181">
        <f t="shared" ca="1" si="686"/>
        <v>286372419.48244238</v>
      </c>
      <c r="BS473" s="181">
        <f t="shared" ca="1" si="686"/>
        <v>279691924.13828337</v>
      </c>
      <c r="BT473" s="181">
        <f t="shared" ca="1" si="686"/>
        <v>273183284.38025784</v>
      </c>
      <c r="BU473" s="181">
        <f t="shared" ca="1" si="686"/>
        <v>266201560.27988824</v>
      </c>
      <c r="BV473" s="181">
        <f t="shared" ca="1" si="686"/>
        <v>259461092.6663554</v>
      </c>
      <c r="BW473" s="181">
        <f t="shared" ref="BW473:DB473" ca="1" si="687">IF(BW471,BW458,NA)</f>
        <v>252133125.77779704</v>
      </c>
      <c r="BX473" s="181">
        <f t="shared" ca="1" si="687"/>
        <v>245293830.82571185</v>
      </c>
      <c r="BY473" s="181">
        <f t="shared" ca="1" si="687"/>
        <v>237986226.11462125</v>
      </c>
      <c r="BZ473" s="181">
        <f t="shared" ca="1" si="687"/>
        <v>230942293.87314227</v>
      </c>
      <c r="CA473" s="181">
        <f t="shared" ca="1" si="687"/>
        <v>223300935.71859846</v>
      </c>
      <c r="CB473" s="181">
        <f t="shared" ca="1" si="687"/>
        <v>215836841.56328404</v>
      </c>
      <c r="CC473" s="181">
        <f t="shared" ca="1" si="687"/>
        <v>207984707.10655171</v>
      </c>
      <c r="CD473" s="181">
        <f t="shared" ca="1" si="687"/>
        <v>200506208.23682153</v>
      </c>
      <c r="CE473" s="181">
        <f t="shared" ca="1" si="687"/>
        <v>192593890.90623304</v>
      </c>
      <c r="CF473" s="181">
        <f t="shared" ca="1" si="687"/>
        <v>184903762.028321</v>
      </c>
      <c r="CG473" s="181">
        <f t="shared" ca="1" si="687"/>
        <v>176604007.99818087</v>
      </c>
      <c r="CH473" s="181">
        <f t="shared" ca="1" si="687"/>
        <v>168560549.97291556</v>
      </c>
      <c r="CI473" s="181">
        <f t="shared" ca="1" si="687"/>
        <v>160008428.69467497</v>
      </c>
      <c r="CJ473" s="181">
        <f t="shared" ca="1" si="687"/>
        <v>151792670.58273098</v>
      </c>
      <c r="CK473" s="181">
        <f t="shared" ca="1" si="687"/>
        <v>143350600.44277781</v>
      </c>
      <c r="CL473" s="181">
        <f t="shared" ca="1" si="687"/>
        <v>134996149.22340274</v>
      </c>
      <c r="CM473" s="181">
        <f t="shared" ca="1" si="687"/>
        <v>126058929.14408413</v>
      </c>
      <c r="CN473" s="181">
        <f t="shared" ca="1" si="687"/>
        <v>117336792.63355517</v>
      </c>
      <c r="CO473" s="181">
        <f t="shared" ca="1" si="687"/>
        <v>108114441.29706123</v>
      </c>
      <c r="CP473" s="181">
        <f t="shared" ca="1" si="687"/>
        <v>99302879.840401039</v>
      </c>
      <c r="CQ473" s="181">
        <f t="shared" ca="1" si="687"/>
        <v>90155802.412498116</v>
      </c>
      <c r="CR473" s="181">
        <f t="shared" ca="1" si="687"/>
        <v>81054332.762880981</v>
      </c>
      <c r="CS473" s="181">
        <f t="shared" ca="1" si="687"/>
        <v>71564702.733383328</v>
      </c>
      <c r="CT473" s="181">
        <f t="shared" ca="1" si="687"/>
        <v>62156370.630404092</v>
      </c>
      <c r="CU473" s="181">
        <f t="shared" ca="1" si="687"/>
        <v>52286592.453784049</v>
      </c>
      <c r="CV473" s="181">
        <f t="shared" ca="1" si="687"/>
        <v>42799451.526857652</v>
      </c>
      <c r="CW473" s="181" t="e">
        <f t="shared" si="687"/>
        <v>#N/A</v>
      </c>
      <c r="CX473" s="181" t="e">
        <f t="shared" si="687"/>
        <v>#N/A</v>
      </c>
      <c r="CY473" s="181" t="e">
        <f t="shared" si="687"/>
        <v>#N/A</v>
      </c>
      <c r="CZ473" s="181" t="e">
        <f t="shared" si="687"/>
        <v>#N/A</v>
      </c>
      <c r="DA473" s="181" t="e">
        <f t="shared" si="687"/>
        <v>#N/A</v>
      </c>
      <c r="DB473" s="181" t="e">
        <f t="shared" si="687"/>
        <v>#N/A</v>
      </c>
      <c r="DC473" s="181" t="e">
        <f t="shared" ref="DC473:DU473" si="688">IF(DC471,DC458,NA)</f>
        <v>#N/A</v>
      </c>
      <c r="DD473" s="181" t="e">
        <f t="shared" si="688"/>
        <v>#N/A</v>
      </c>
      <c r="DE473" s="181" t="e">
        <f t="shared" si="688"/>
        <v>#N/A</v>
      </c>
      <c r="DF473" s="181" t="e">
        <f t="shared" si="688"/>
        <v>#N/A</v>
      </c>
      <c r="DG473" s="181" t="e">
        <f t="shared" si="688"/>
        <v>#N/A</v>
      </c>
      <c r="DH473" s="181" t="e">
        <f t="shared" si="688"/>
        <v>#N/A</v>
      </c>
      <c r="DI473" s="181" t="e">
        <f t="shared" si="688"/>
        <v>#N/A</v>
      </c>
      <c r="DJ473" s="181" t="e">
        <f t="shared" si="688"/>
        <v>#N/A</v>
      </c>
      <c r="DK473" s="181" t="e">
        <f t="shared" si="688"/>
        <v>#N/A</v>
      </c>
      <c r="DL473" s="181" t="e">
        <f t="shared" si="688"/>
        <v>#N/A</v>
      </c>
      <c r="DM473" s="181" t="e">
        <f t="shared" si="688"/>
        <v>#N/A</v>
      </c>
      <c r="DN473" s="181" t="e">
        <f t="shared" si="688"/>
        <v>#N/A</v>
      </c>
      <c r="DO473" s="181" t="e">
        <f t="shared" si="688"/>
        <v>#N/A</v>
      </c>
      <c r="DP473" s="181" t="e">
        <f t="shared" si="688"/>
        <v>#N/A</v>
      </c>
      <c r="DQ473" s="181" t="e">
        <f t="shared" si="688"/>
        <v>#N/A</v>
      </c>
      <c r="DR473" s="181" t="e">
        <f t="shared" si="688"/>
        <v>#N/A</v>
      </c>
      <c r="DS473" s="181" t="e">
        <f t="shared" si="688"/>
        <v>#N/A</v>
      </c>
      <c r="DT473" s="181" t="e">
        <f t="shared" si="688"/>
        <v>#N/A</v>
      </c>
      <c r="DU473" s="181" t="e">
        <f t="shared" si="688"/>
        <v>#N/A</v>
      </c>
    </row>
    <row r="476" spans="1:125" s="128" customFormat="1" x14ac:dyDescent="0.3">
      <c r="A476" s="133" t="s">
        <v>517</v>
      </c>
      <c r="AY476" s="198"/>
    </row>
    <row r="477" spans="1:125" x14ac:dyDescent="0.3">
      <c r="D477" s="123" t="s">
        <v>518</v>
      </c>
    </row>
    <row r="478" spans="1:125" x14ac:dyDescent="0.3">
      <c r="D478" s="141" t="s">
        <v>299</v>
      </c>
      <c r="K478" s="181">
        <f>J483</f>
        <v>0</v>
      </c>
      <c r="L478" s="181">
        <f t="shared" ref="L478:BW478" ca="1" si="689">K483</f>
        <v>9107391.7808211967</v>
      </c>
      <c r="M478" s="181">
        <f t="shared" ca="1" si="689"/>
        <v>16049777.189248569</v>
      </c>
      <c r="N478" s="181">
        <f t="shared" ca="1" si="689"/>
        <v>23780889.484860171</v>
      </c>
      <c r="O478" s="181">
        <f t="shared" ca="1" si="689"/>
        <v>32079858.491118472</v>
      </c>
      <c r="P478" s="181">
        <f t="shared" ca="1" si="689"/>
        <v>40808313.709539875</v>
      </c>
      <c r="Q478" s="181">
        <f t="shared" ca="1" si="689"/>
        <v>49869222.28493885</v>
      </c>
      <c r="R478" s="181">
        <f t="shared" ca="1" si="689"/>
        <v>59189966.624842942</v>
      </c>
      <c r="S478" s="181">
        <f t="shared" ca="1" si="689"/>
        <v>68713906.858806014</v>
      </c>
      <c r="T478" s="181">
        <f t="shared" ca="1" si="689"/>
        <v>78395608.366300091</v>
      </c>
      <c r="U478" s="181">
        <f t="shared" ca="1" si="689"/>
        <v>88197886.363754466</v>
      </c>
      <c r="V478" s="181">
        <f t="shared" ca="1" si="689"/>
        <v>98089845.777352646</v>
      </c>
      <c r="W478" s="181">
        <f t="shared" ca="1" si="689"/>
        <v>108045509.95490903</v>
      </c>
      <c r="X478" s="181">
        <f t="shared" ca="1" si="689"/>
        <v>118042820.21710035</v>
      </c>
      <c r="Y478" s="181">
        <f t="shared" ca="1" si="689"/>
        <v>128062881.50894164</v>
      </c>
      <c r="Z478" s="181">
        <f t="shared" ca="1" si="689"/>
        <v>138089378.83612186</v>
      </c>
      <c r="AA478" s="181">
        <f t="shared" ca="1" si="689"/>
        <v>148108116.86078513</v>
      </c>
      <c r="AB478" s="181">
        <f t="shared" ca="1" si="689"/>
        <v>158106651.28176057</v>
      </c>
      <c r="AC478" s="181">
        <f t="shared" ca="1" si="689"/>
        <v>167836866.03274354</v>
      </c>
      <c r="AD478" s="181">
        <f t="shared" ca="1" si="689"/>
        <v>167836866.03274354</v>
      </c>
      <c r="AE478" s="181">
        <f t="shared" ca="1" si="689"/>
        <v>167836866.03274354</v>
      </c>
      <c r="AF478" s="181">
        <f t="shared" ca="1" si="689"/>
        <v>167836866.03274354</v>
      </c>
      <c r="AG478" s="181">
        <f t="shared" ca="1" si="689"/>
        <v>167836866.03274354</v>
      </c>
      <c r="AH478" s="181">
        <f t="shared" ca="1" si="689"/>
        <v>167836866.03274354</v>
      </c>
      <c r="AI478" s="181">
        <f t="shared" ca="1" si="689"/>
        <v>167836866.03274354</v>
      </c>
      <c r="AJ478" s="181">
        <f t="shared" ca="1" si="689"/>
        <v>167836866.03274354</v>
      </c>
      <c r="AK478" s="181">
        <f t="shared" ca="1" si="689"/>
        <v>167836866.03274354</v>
      </c>
      <c r="AL478" s="181">
        <f t="shared" ca="1" si="689"/>
        <v>167836866.03274354</v>
      </c>
      <c r="AM478" s="181">
        <f t="shared" ca="1" si="689"/>
        <v>167836866.03274354</v>
      </c>
      <c r="AN478" s="181">
        <f t="shared" ca="1" si="689"/>
        <v>167836866.03274354</v>
      </c>
      <c r="AO478" s="181">
        <f t="shared" ca="1" si="689"/>
        <v>167836866.03274354</v>
      </c>
      <c r="AP478" s="181">
        <f t="shared" ca="1" si="689"/>
        <v>167836866.03274354</v>
      </c>
      <c r="AQ478" s="181">
        <f t="shared" ca="1" si="689"/>
        <v>167836866.03274354</v>
      </c>
      <c r="AR478" s="181">
        <f t="shared" ca="1" si="689"/>
        <v>167836866.03274354</v>
      </c>
      <c r="AS478" s="181">
        <f t="shared" ca="1" si="689"/>
        <v>167836866.03274354</v>
      </c>
      <c r="AT478" s="181">
        <f t="shared" ca="1" si="689"/>
        <v>167836866.03274354</v>
      </c>
      <c r="AU478" s="181">
        <f t="shared" ca="1" si="689"/>
        <v>167836866.03274354</v>
      </c>
      <c r="AV478" s="181">
        <f t="shared" ca="1" si="689"/>
        <v>167836866.03274354</v>
      </c>
      <c r="AW478" s="181">
        <f t="shared" ca="1" si="689"/>
        <v>167836866.03274354</v>
      </c>
      <c r="AX478" s="181">
        <f t="shared" ca="1" si="689"/>
        <v>167836866.03274354</v>
      </c>
      <c r="AY478" s="198">
        <f t="shared" ca="1" si="689"/>
        <v>174636866.03274354</v>
      </c>
      <c r="AZ478" s="181">
        <f t="shared" ca="1" si="689"/>
        <v>174865088.14587066</v>
      </c>
      <c r="BA478" s="181">
        <f t="shared" ca="1" si="689"/>
        <v>175206279.7666128</v>
      </c>
      <c r="BB478" s="181">
        <f t="shared" ca="1" si="689"/>
        <v>175790341.01294068</v>
      </c>
      <c r="BC478" s="181">
        <f t="shared" ca="1" si="689"/>
        <v>176449604.44365767</v>
      </c>
      <c r="BD478" s="181">
        <f t="shared" ca="1" si="689"/>
        <v>177279502.02951518</v>
      </c>
      <c r="BE478" s="181">
        <f t="shared" ca="1" si="689"/>
        <v>178241468.97076106</v>
      </c>
      <c r="BF478" s="181">
        <f t="shared" ca="1" si="689"/>
        <v>179350210.21674213</v>
      </c>
      <c r="BG478" s="181">
        <f t="shared" ca="1" si="689"/>
        <v>180552163.33904329</v>
      </c>
      <c r="BH478" s="181">
        <f t="shared" ca="1" si="689"/>
        <v>182015466.9751969</v>
      </c>
      <c r="BI478" s="181">
        <f t="shared" ca="1" si="689"/>
        <v>183568504.70979187</v>
      </c>
      <c r="BJ478" s="181">
        <f t="shared" ca="1" si="689"/>
        <v>185307339.61330271</v>
      </c>
      <c r="BK478" s="181">
        <f t="shared" ca="1" si="689"/>
        <v>187152770.96525779</v>
      </c>
      <c r="BL478" s="181">
        <f t="shared" ca="1" si="689"/>
        <v>189151001.64335182</v>
      </c>
      <c r="BM478" s="181">
        <f t="shared" ca="1" si="689"/>
        <v>191302972.72335279</v>
      </c>
      <c r="BN478" s="181">
        <f t="shared" ca="1" si="689"/>
        <v>193714037.68569884</v>
      </c>
      <c r="BO478" s="181">
        <f t="shared" ca="1" si="689"/>
        <v>196229490.68098292</v>
      </c>
      <c r="BP478" s="181">
        <f t="shared" ca="1" si="689"/>
        <v>198945172.61903003</v>
      </c>
      <c r="BQ478" s="181">
        <f t="shared" ca="1" si="689"/>
        <v>201783446.64295915</v>
      </c>
      <c r="BR478" s="181">
        <f t="shared" ca="1" si="689"/>
        <v>204615295.49555948</v>
      </c>
      <c r="BS478" s="181">
        <f t="shared" ca="1" si="689"/>
        <v>207587483.46044633</v>
      </c>
      <c r="BT478" s="181">
        <f t="shared" ca="1" si="689"/>
        <v>210835491.5419417</v>
      </c>
      <c r="BU478" s="181">
        <f t="shared" ca="1" si="689"/>
        <v>214241673.78045988</v>
      </c>
      <c r="BV478" s="181">
        <f t="shared" ca="1" si="689"/>
        <v>217838553.26361227</v>
      </c>
      <c r="BW478" s="181">
        <f t="shared" ca="1" si="689"/>
        <v>221565936.86383894</v>
      </c>
      <c r="BX478" s="181">
        <f t="shared" ref="BX478:DU478" ca="1" si="690">BW483</f>
        <v>214605304.71605837</v>
      </c>
      <c r="BY478" s="181">
        <f t="shared" ca="1" si="690"/>
        <v>207451231.39055318</v>
      </c>
      <c r="BZ478" s="181">
        <f t="shared" ca="1" si="690"/>
        <v>200658097.27279735</v>
      </c>
      <c r="CA478" s="181">
        <f t="shared" ca="1" si="690"/>
        <v>193510109.62756521</v>
      </c>
      <c r="CB478" s="181">
        <f t="shared" ca="1" si="690"/>
        <v>186565992.95795196</v>
      </c>
      <c r="CC478" s="181">
        <f t="shared" ca="1" si="690"/>
        <v>179513868.42793646</v>
      </c>
      <c r="CD478" s="181">
        <f t="shared" ca="1" si="690"/>
        <v>172556478.9036864</v>
      </c>
      <c r="CE478" s="181">
        <f t="shared" ca="1" si="690"/>
        <v>165418056.47636238</v>
      </c>
      <c r="CF478" s="181">
        <f t="shared" ca="1" si="690"/>
        <v>158640769.92580357</v>
      </c>
      <c r="CG478" s="181">
        <f t="shared" ca="1" si="690"/>
        <v>151508828.62834683</v>
      </c>
      <c r="CH478" s="181">
        <f t="shared" ca="1" si="690"/>
        <v>144666294.82089746</v>
      </c>
      <c r="CI478" s="181">
        <f t="shared" ca="1" si="690"/>
        <v>137540095.46564358</v>
      </c>
      <c r="CJ478" s="181">
        <f t="shared" ca="1" si="690"/>
        <v>130495533.77501923</v>
      </c>
      <c r="CK478" s="181">
        <f t="shared" ca="1" si="690"/>
        <v>123464207.637291</v>
      </c>
      <c r="CL478" s="181">
        <f t="shared" ca="1" si="690"/>
        <v>116703764.19482385</v>
      </c>
      <c r="CM478" s="181">
        <f t="shared" ca="1" si="690"/>
        <v>109588877.26638962</v>
      </c>
      <c r="CN478" s="181">
        <f t="shared" ca="1" si="690"/>
        <v>102758090.62778361</v>
      </c>
      <c r="CO478" s="181">
        <f t="shared" ca="1" si="690"/>
        <v>95649307.112326339</v>
      </c>
      <c r="CP478" s="181">
        <f t="shared" ca="1" si="690"/>
        <v>88698533.195788756</v>
      </c>
      <c r="CQ478" s="181">
        <f t="shared" ca="1" si="690"/>
        <v>81594420.794215173</v>
      </c>
      <c r="CR478" s="181">
        <f t="shared" ca="1" si="690"/>
        <v>74761413.13041693</v>
      </c>
      <c r="CS478" s="181">
        <f t="shared" ca="1" si="690"/>
        <v>67755111.010669932</v>
      </c>
      <c r="CT478" s="181">
        <f t="shared" ca="1" si="690"/>
        <v>60936728.5766927</v>
      </c>
      <c r="CU478" s="181">
        <f t="shared" ca="1" si="690"/>
        <v>53846450.70843868</v>
      </c>
      <c r="CV478" s="181">
        <f t="shared" ca="1" si="690"/>
        <v>46899023.909622632</v>
      </c>
      <c r="CW478" s="181">
        <f t="shared" ca="1" si="690"/>
        <v>39813691.174743339</v>
      </c>
      <c r="CX478" s="181">
        <f t="shared" ca="1" si="690"/>
        <v>6799999.9999997243</v>
      </c>
      <c r="CY478" s="181">
        <f t="shared" ca="1" si="690"/>
        <v>6799999.9999997159</v>
      </c>
      <c r="CZ478" s="181">
        <f t="shared" ca="1" si="690"/>
        <v>6799999.9999997066</v>
      </c>
      <c r="DA478" s="181">
        <f t="shared" ca="1" si="690"/>
        <v>6799999.9999996973</v>
      </c>
      <c r="DB478" s="181">
        <f t="shared" ca="1" si="690"/>
        <v>6799999.999999688</v>
      </c>
      <c r="DC478" s="181">
        <f t="shared" ca="1" si="690"/>
        <v>6799999.9999996787</v>
      </c>
      <c r="DD478" s="181">
        <f t="shared" ca="1" si="690"/>
        <v>6799999.9999996684</v>
      </c>
      <c r="DE478" s="181">
        <f t="shared" ca="1" si="690"/>
        <v>6799999.9999996582</v>
      </c>
      <c r="DF478" s="181">
        <f t="shared" ca="1" si="690"/>
        <v>6799999.999999648</v>
      </c>
      <c r="DG478" s="181">
        <f t="shared" ca="1" si="690"/>
        <v>6799999.9999996377</v>
      </c>
      <c r="DH478" s="181">
        <f t="shared" ca="1" si="690"/>
        <v>6799999.9999996265</v>
      </c>
      <c r="DI478" s="181">
        <f t="shared" ca="1" si="690"/>
        <v>6799999.9999996154</v>
      </c>
      <c r="DJ478" s="181">
        <f t="shared" ca="1" si="690"/>
        <v>6799999.9999996042</v>
      </c>
      <c r="DK478" s="181">
        <f t="shared" ca="1" si="690"/>
        <v>6799999.9999995921</v>
      </c>
      <c r="DL478" s="181">
        <f t="shared" ca="1" si="690"/>
        <v>6799999.99999958</v>
      </c>
      <c r="DM478" s="181">
        <f t="shared" ca="1" si="690"/>
        <v>6799999.9999995679</v>
      </c>
      <c r="DN478" s="181">
        <f t="shared" ca="1" si="690"/>
        <v>6799999.9999995548</v>
      </c>
      <c r="DO478" s="181">
        <f t="shared" ca="1" si="690"/>
        <v>6799999.9999995418</v>
      </c>
      <c r="DP478" s="181">
        <f t="shared" ca="1" si="690"/>
        <v>6799999.9999995288</v>
      </c>
      <c r="DQ478" s="181">
        <f t="shared" ca="1" si="690"/>
        <v>6799999.9999995148</v>
      </c>
      <c r="DR478" s="181">
        <f t="shared" ca="1" si="690"/>
        <v>6799999.9999995008</v>
      </c>
      <c r="DS478" s="181">
        <f t="shared" ca="1" si="690"/>
        <v>6799999.9999994868</v>
      </c>
      <c r="DT478" s="181">
        <f t="shared" ca="1" si="690"/>
        <v>6799999.9999994719</v>
      </c>
      <c r="DU478" s="181">
        <f t="shared" ca="1" si="690"/>
        <v>6799999.999999457</v>
      </c>
    </row>
    <row r="479" spans="1:125" x14ac:dyDescent="0.3">
      <c r="D479" s="141" t="s">
        <v>519</v>
      </c>
      <c r="K479" s="181">
        <f t="shared" ref="K479:AP479" ca="1" si="691">K184</f>
        <v>9107391.7808211967</v>
      </c>
      <c r="L479" s="181">
        <f t="shared" ca="1" si="691"/>
        <v>6942385.4084273735</v>
      </c>
      <c r="M479" s="181">
        <f t="shared" ca="1" si="691"/>
        <v>7731112.2956116004</v>
      </c>
      <c r="N479" s="181">
        <f t="shared" ca="1" si="691"/>
        <v>8298969.0062583005</v>
      </c>
      <c r="O479" s="181">
        <f t="shared" ca="1" si="691"/>
        <v>8728455.218421407</v>
      </c>
      <c r="P479" s="181">
        <f t="shared" ca="1" si="691"/>
        <v>9060908.575398976</v>
      </c>
      <c r="Q479" s="181">
        <f t="shared" ca="1" si="691"/>
        <v>9320744.3399040904</v>
      </c>
      <c r="R479" s="181">
        <f t="shared" ca="1" si="691"/>
        <v>9523940.2339630667</v>
      </c>
      <c r="S479" s="181">
        <f t="shared" ca="1" si="691"/>
        <v>9681701.5074940771</v>
      </c>
      <c r="T479" s="181">
        <f t="shared" ca="1" si="691"/>
        <v>9802277.9974543788</v>
      </c>
      <c r="U479" s="181">
        <f t="shared" ca="1" si="691"/>
        <v>9891959.4135981854</v>
      </c>
      <c r="V479" s="181">
        <f t="shared" ca="1" si="691"/>
        <v>9955664.1775563881</v>
      </c>
      <c r="W479" s="181">
        <f t="shared" ca="1" si="691"/>
        <v>9997310.2621913292</v>
      </c>
      <c r="X479" s="181">
        <f t="shared" ca="1" si="691"/>
        <v>10020061.291841287</v>
      </c>
      <c r="Y479" s="181">
        <f t="shared" ca="1" si="691"/>
        <v>10026497.327180227</v>
      </c>
      <c r="Z479" s="181">
        <f t="shared" ca="1" si="691"/>
        <v>10018738.024663262</v>
      </c>
      <c r="AA479" s="181">
        <f t="shared" ca="1" si="691"/>
        <v>9998534.4209754486</v>
      </c>
      <c r="AB479" s="181">
        <f t="shared" ca="1" si="691"/>
        <v>9730214.75098297</v>
      </c>
      <c r="AC479" s="181">
        <f t="shared" ca="1" si="691"/>
        <v>0</v>
      </c>
      <c r="AD479" s="181">
        <f t="shared" ca="1" si="691"/>
        <v>0</v>
      </c>
      <c r="AE479" s="181">
        <f t="shared" ca="1" si="691"/>
        <v>0</v>
      </c>
      <c r="AF479" s="181">
        <f t="shared" ca="1" si="691"/>
        <v>0</v>
      </c>
      <c r="AG479" s="181">
        <f t="shared" ca="1" si="691"/>
        <v>0</v>
      </c>
      <c r="AH479" s="181">
        <f t="shared" ca="1" si="691"/>
        <v>0</v>
      </c>
      <c r="AI479" s="181">
        <f t="shared" ca="1" si="691"/>
        <v>0</v>
      </c>
      <c r="AJ479" s="181">
        <f t="shared" ca="1" si="691"/>
        <v>0</v>
      </c>
      <c r="AK479" s="181">
        <f t="shared" ca="1" si="691"/>
        <v>0</v>
      </c>
      <c r="AL479" s="181">
        <f t="shared" ca="1" si="691"/>
        <v>0</v>
      </c>
      <c r="AM479" s="181">
        <f t="shared" ca="1" si="691"/>
        <v>0</v>
      </c>
      <c r="AN479" s="181">
        <f t="shared" ca="1" si="691"/>
        <v>0</v>
      </c>
      <c r="AO479" s="181">
        <f t="shared" ca="1" si="691"/>
        <v>0</v>
      </c>
      <c r="AP479" s="181">
        <f t="shared" ca="1" si="691"/>
        <v>0</v>
      </c>
      <c r="AQ479" s="181">
        <f t="shared" ref="AQ479:BV479" ca="1" si="692">AQ184</f>
        <v>0</v>
      </c>
      <c r="AR479" s="181">
        <f t="shared" ca="1" si="692"/>
        <v>0</v>
      </c>
      <c r="AS479" s="181">
        <f t="shared" ca="1" si="692"/>
        <v>0</v>
      </c>
      <c r="AT479" s="181">
        <f t="shared" ca="1" si="692"/>
        <v>0</v>
      </c>
      <c r="AU479" s="181">
        <f t="shared" ca="1" si="692"/>
        <v>0</v>
      </c>
      <c r="AV479" s="181">
        <f t="shared" ca="1" si="692"/>
        <v>0</v>
      </c>
      <c r="AW479" s="181">
        <f t="shared" ca="1" si="692"/>
        <v>0</v>
      </c>
      <c r="AX479" s="181">
        <f t="shared" ca="1" si="692"/>
        <v>0</v>
      </c>
      <c r="AY479" s="198">
        <f t="shared" ca="1" si="692"/>
        <v>0</v>
      </c>
      <c r="AZ479" s="181">
        <f t="shared" ca="1" si="692"/>
        <v>0</v>
      </c>
      <c r="BA479" s="181">
        <f t="shared" ca="1" si="692"/>
        <v>0</v>
      </c>
      <c r="BB479" s="181">
        <f t="shared" ca="1" si="692"/>
        <v>0</v>
      </c>
      <c r="BC479" s="181">
        <f t="shared" ca="1" si="692"/>
        <v>0</v>
      </c>
      <c r="BD479" s="181">
        <f t="shared" ca="1" si="692"/>
        <v>0</v>
      </c>
      <c r="BE479" s="181">
        <f t="shared" ca="1" si="692"/>
        <v>0</v>
      </c>
      <c r="BF479" s="181">
        <f t="shared" ca="1" si="692"/>
        <v>0</v>
      </c>
      <c r="BG479" s="181">
        <f t="shared" ca="1" si="692"/>
        <v>0</v>
      </c>
      <c r="BH479" s="181">
        <f t="shared" ca="1" si="692"/>
        <v>0</v>
      </c>
      <c r="BI479" s="181">
        <f t="shared" ca="1" si="692"/>
        <v>0</v>
      </c>
      <c r="BJ479" s="181">
        <f t="shared" ca="1" si="692"/>
        <v>0</v>
      </c>
      <c r="BK479" s="181">
        <f t="shared" ca="1" si="692"/>
        <v>0</v>
      </c>
      <c r="BL479" s="181">
        <f t="shared" ca="1" si="692"/>
        <v>0</v>
      </c>
      <c r="BM479" s="181">
        <f t="shared" ca="1" si="692"/>
        <v>0</v>
      </c>
      <c r="BN479" s="181">
        <f t="shared" ca="1" si="692"/>
        <v>0</v>
      </c>
      <c r="BO479" s="181">
        <f t="shared" ca="1" si="692"/>
        <v>0</v>
      </c>
      <c r="BP479" s="181">
        <f t="shared" ca="1" si="692"/>
        <v>0</v>
      </c>
      <c r="BQ479" s="181">
        <f t="shared" ca="1" si="692"/>
        <v>0</v>
      </c>
      <c r="BR479" s="181">
        <f t="shared" ca="1" si="692"/>
        <v>0</v>
      </c>
      <c r="BS479" s="181">
        <f t="shared" ca="1" si="692"/>
        <v>0</v>
      </c>
      <c r="BT479" s="181">
        <f t="shared" ca="1" si="692"/>
        <v>0</v>
      </c>
      <c r="BU479" s="181">
        <f t="shared" ca="1" si="692"/>
        <v>0</v>
      </c>
      <c r="BV479" s="181">
        <f t="shared" ca="1" si="692"/>
        <v>0</v>
      </c>
      <c r="BW479" s="181">
        <f t="shared" ref="BW479:DB479" ca="1" si="693">BW184</f>
        <v>0</v>
      </c>
      <c r="BX479" s="181">
        <f t="shared" ca="1" si="693"/>
        <v>0</v>
      </c>
      <c r="BY479" s="181">
        <f t="shared" ca="1" si="693"/>
        <v>0</v>
      </c>
      <c r="BZ479" s="181">
        <f t="shared" ca="1" si="693"/>
        <v>0</v>
      </c>
      <c r="CA479" s="181">
        <f t="shared" ca="1" si="693"/>
        <v>0</v>
      </c>
      <c r="CB479" s="181">
        <f t="shared" ca="1" si="693"/>
        <v>0</v>
      </c>
      <c r="CC479" s="181">
        <f t="shared" ca="1" si="693"/>
        <v>0</v>
      </c>
      <c r="CD479" s="181">
        <f t="shared" ca="1" si="693"/>
        <v>0</v>
      </c>
      <c r="CE479" s="181">
        <f t="shared" ca="1" si="693"/>
        <v>0</v>
      </c>
      <c r="CF479" s="181">
        <f t="shared" ca="1" si="693"/>
        <v>0</v>
      </c>
      <c r="CG479" s="181">
        <f t="shared" ca="1" si="693"/>
        <v>0</v>
      </c>
      <c r="CH479" s="181">
        <f t="shared" ca="1" si="693"/>
        <v>0</v>
      </c>
      <c r="CI479" s="181">
        <f t="shared" ca="1" si="693"/>
        <v>0</v>
      </c>
      <c r="CJ479" s="181">
        <f t="shared" ca="1" si="693"/>
        <v>0</v>
      </c>
      <c r="CK479" s="181">
        <f t="shared" ca="1" si="693"/>
        <v>0</v>
      </c>
      <c r="CL479" s="181">
        <f t="shared" ca="1" si="693"/>
        <v>0</v>
      </c>
      <c r="CM479" s="181">
        <f t="shared" ca="1" si="693"/>
        <v>0</v>
      </c>
      <c r="CN479" s="181">
        <f t="shared" ca="1" si="693"/>
        <v>0</v>
      </c>
      <c r="CO479" s="181">
        <f t="shared" ca="1" si="693"/>
        <v>0</v>
      </c>
      <c r="CP479" s="181">
        <f t="shared" ca="1" si="693"/>
        <v>0</v>
      </c>
      <c r="CQ479" s="181">
        <f t="shared" ca="1" si="693"/>
        <v>0</v>
      </c>
      <c r="CR479" s="181">
        <f t="shared" ca="1" si="693"/>
        <v>0</v>
      </c>
      <c r="CS479" s="181">
        <f t="shared" ca="1" si="693"/>
        <v>0</v>
      </c>
      <c r="CT479" s="181">
        <f t="shared" ca="1" si="693"/>
        <v>0</v>
      </c>
      <c r="CU479" s="181">
        <f t="shared" ca="1" si="693"/>
        <v>0</v>
      </c>
      <c r="CV479" s="181">
        <f t="shared" ca="1" si="693"/>
        <v>0</v>
      </c>
      <c r="CW479" s="181">
        <f t="shared" ca="1" si="693"/>
        <v>0</v>
      </c>
      <c r="CX479" s="181">
        <f t="shared" ca="1" si="693"/>
        <v>0</v>
      </c>
      <c r="CY479" s="181">
        <f t="shared" ca="1" si="693"/>
        <v>0</v>
      </c>
      <c r="CZ479" s="181">
        <f t="shared" ca="1" si="693"/>
        <v>0</v>
      </c>
      <c r="DA479" s="181">
        <f t="shared" ca="1" si="693"/>
        <v>0</v>
      </c>
      <c r="DB479" s="181">
        <f t="shared" ca="1" si="693"/>
        <v>0</v>
      </c>
      <c r="DC479" s="181">
        <f t="shared" ref="DC479:DU479" ca="1" si="694">DC184</f>
        <v>0</v>
      </c>
      <c r="DD479" s="181">
        <f t="shared" ca="1" si="694"/>
        <v>0</v>
      </c>
      <c r="DE479" s="181">
        <f t="shared" ca="1" si="694"/>
        <v>0</v>
      </c>
      <c r="DF479" s="181">
        <f t="shared" ca="1" si="694"/>
        <v>0</v>
      </c>
      <c r="DG479" s="181">
        <f t="shared" ca="1" si="694"/>
        <v>0</v>
      </c>
      <c r="DH479" s="181">
        <f t="shared" ca="1" si="694"/>
        <v>0</v>
      </c>
      <c r="DI479" s="181">
        <f t="shared" ca="1" si="694"/>
        <v>0</v>
      </c>
      <c r="DJ479" s="181">
        <f t="shared" ca="1" si="694"/>
        <v>0</v>
      </c>
      <c r="DK479" s="181">
        <f t="shared" ca="1" si="694"/>
        <v>0</v>
      </c>
      <c r="DL479" s="181">
        <f t="shared" ca="1" si="694"/>
        <v>0</v>
      </c>
      <c r="DM479" s="181">
        <f t="shared" ca="1" si="694"/>
        <v>0</v>
      </c>
      <c r="DN479" s="181">
        <f t="shared" ca="1" si="694"/>
        <v>0</v>
      </c>
      <c r="DO479" s="181">
        <f t="shared" ca="1" si="694"/>
        <v>0</v>
      </c>
      <c r="DP479" s="181">
        <f t="shared" ca="1" si="694"/>
        <v>0</v>
      </c>
      <c r="DQ479" s="181">
        <f t="shared" ca="1" si="694"/>
        <v>0</v>
      </c>
      <c r="DR479" s="181">
        <f t="shared" ca="1" si="694"/>
        <v>0</v>
      </c>
      <c r="DS479" s="181">
        <f t="shared" ca="1" si="694"/>
        <v>0</v>
      </c>
      <c r="DT479" s="181">
        <f t="shared" ca="1" si="694"/>
        <v>0</v>
      </c>
      <c r="DU479" s="181">
        <f t="shared" ca="1" si="694"/>
        <v>0</v>
      </c>
    </row>
    <row r="480" spans="1:125" x14ac:dyDescent="0.3">
      <c r="D480" s="141" t="s">
        <v>359</v>
      </c>
      <c r="K480" s="181">
        <f t="shared" ref="K480:AP480" si="695">K105</f>
        <v>0</v>
      </c>
      <c r="L480" s="181">
        <f t="shared" si="695"/>
        <v>0</v>
      </c>
      <c r="M480" s="181">
        <f t="shared" si="695"/>
        <v>0</v>
      </c>
      <c r="N480" s="181">
        <f t="shared" si="695"/>
        <v>0</v>
      </c>
      <c r="O480" s="181">
        <f t="shared" si="695"/>
        <v>0</v>
      </c>
      <c r="P480" s="181">
        <f t="shared" si="695"/>
        <v>0</v>
      </c>
      <c r="Q480" s="181">
        <f t="shared" si="695"/>
        <v>0</v>
      </c>
      <c r="R480" s="181">
        <f t="shared" si="695"/>
        <v>0</v>
      </c>
      <c r="S480" s="181">
        <f t="shared" si="695"/>
        <v>0</v>
      </c>
      <c r="T480" s="181">
        <f t="shared" si="695"/>
        <v>0</v>
      </c>
      <c r="U480" s="181">
        <f t="shared" si="695"/>
        <v>0</v>
      </c>
      <c r="V480" s="181">
        <f t="shared" si="695"/>
        <v>0</v>
      </c>
      <c r="W480" s="181">
        <f t="shared" si="695"/>
        <v>0</v>
      </c>
      <c r="X480" s="181">
        <f t="shared" si="695"/>
        <v>0</v>
      </c>
      <c r="Y480" s="181">
        <f t="shared" si="695"/>
        <v>0</v>
      </c>
      <c r="Z480" s="181">
        <f t="shared" si="695"/>
        <v>0</v>
      </c>
      <c r="AA480" s="181">
        <f t="shared" si="695"/>
        <v>0</v>
      </c>
      <c r="AB480" s="181">
        <f t="shared" si="695"/>
        <v>0</v>
      </c>
      <c r="AC480" s="181">
        <f t="shared" si="695"/>
        <v>0</v>
      </c>
      <c r="AD480" s="181">
        <f t="shared" si="695"/>
        <v>0</v>
      </c>
      <c r="AE480" s="181">
        <f t="shared" si="695"/>
        <v>0</v>
      </c>
      <c r="AF480" s="181">
        <f t="shared" si="695"/>
        <v>0</v>
      </c>
      <c r="AG480" s="181">
        <f t="shared" si="695"/>
        <v>0</v>
      </c>
      <c r="AH480" s="181">
        <f t="shared" si="695"/>
        <v>0</v>
      </c>
      <c r="AI480" s="181">
        <f t="shared" si="695"/>
        <v>0</v>
      </c>
      <c r="AJ480" s="181">
        <f t="shared" si="695"/>
        <v>0</v>
      </c>
      <c r="AK480" s="181">
        <f t="shared" si="695"/>
        <v>0</v>
      </c>
      <c r="AL480" s="181">
        <f t="shared" si="695"/>
        <v>0</v>
      </c>
      <c r="AM480" s="181">
        <f t="shared" si="695"/>
        <v>0</v>
      </c>
      <c r="AN480" s="181">
        <f t="shared" si="695"/>
        <v>0</v>
      </c>
      <c r="AO480" s="181">
        <f t="shared" si="695"/>
        <v>0</v>
      </c>
      <c r="AP480" s="181">
        <f t="shared" si="695"/>
        <v>0</v>
      </c>
      <c r="AQ480" s="181">
        <f t="shared" ref="AQ480:BV480" si="696">AQ105</f>
        <v>0</v>
      </c>
      <c r="AR480" s="181">
        <f t="shared" si="696"/>
        <v>0</v>
      </c>
      <c r="AS480" s="181">
        <f t="shared" si="696"/>
        <v>0</v>
      </c>
      <c r="AT480" s="181">
        <f t="shared" si="696"/>
        <v>0</v>
      </c>
      <c r="AU480" s="181">
        <f t="shared" si="696"/>
        <v>0</v>
      </c>
      <c r="AV480" s="181">
        <f t="shared" si="696"/>
        <v>0</v>
      </c>
      <c r="AW480" s="181">
        <f t="shared" si="696"/>
        <v>0</v>
      </c>
      <c r="AX480" s="181">
        <f t="shared" si="696"/>
        <v>6800000</v>
      </c>
      <c r="AY480" s="198">
        <f t="shared" si="696"/>
        <v>0</v>
      </c>
      <c r="AZ480" s="181">
        <f t="shared" si="696"/>
        <v>0</v>
      </c>
      <c r="BA480" s="181">
        <f t="shared" si="696"/>
        <v>0</v>
      </c>
      <c r="BB480" s="181">
        <f t="shared" si="696"/>
        <v>0</v>
      </c>
      <c r="BC480" s="181">
        <f t="shared" si="696"/>
        <v>0</v>
      </c>
      <c r="BD480" s="181">
        <f t="shared" si="696"/>
        <v>0</v>
      </c>
      <c r="BE480" s="181">
        <f t="shared" si="696"/>
        <v>0</v>
      </c>
      <c r="BF480" s="181">
        <f t="shared" si="696"/>
        <v>0</v>
      </c>
      <c r="BG480" s="181">
        <f t="shared" si="696"/>
        <v>0</v>
      </c>
      <c r="BH480" s="181">
        <f t="shared" si="696"/>
        <v>0</v>
      </c>
      <c r="BI480" s="181">
        <f t="shared" si="696"/>
        <v>0</v>
      </c>
      <c r="BJ480" s="181">
        <f t="shared" si="696"/>
        <v>0</v>
      </c>
      <c r="BK480" s="181">
        <f t="shared" si="696"/>
        <v>0</v>
      </c>
      <c r="BL480" s="181">
        <f t="shared" si="696"/>
        <v>0</v>
      </c>
      <c r="BM480" s="181">
        <f t="shared" si="696"/>
        <v>0</v>
      </c>
      <c r="BN480" s="181">
        <f t="shared" si="696"/>
        <v>0</v>
      </c>
      <c r="BO480" s="181">
        <f t="shared" si="696"/>
        <v>0</v>
      </c>
      <c r="BP480" s="181">
        <f t="shared" si="696"/>
        <v>0</v>
      </c>
      <c r="BQ480" s="181">
        <f t="shared" si="696"/>
        <v>0</v>
      </c>
      <c r="BR480" s="181">
        <f t="shared" si="696"/>
        <v>0</v>
      </c>
      <c r="BS480" s="181">
        <f t="shared" si="696"/>
        <v>0</v>
      </c>
      <c r="BT480" s="181">
        <f t="shared" si="696"/>
        <v>0</v>
      </c>
      <c r="BU480" s="181">
        <f t="shared" si="696"/>
        <v>0</v>
      </c>
      <c r="BV480" s="181">
        <f t="shared" si="696"/>
        <v>0</v>
      </c>
      <c r="BW480" s="181">
        <f t="shared" ref="BW480:DB480" si="697">BW105</f>
        <v>0</v>
      </c>
      <c r="BX480" s="181">
        <f t="shared" si="697"/>
        <v>0</v>
      </c>
      <c r="BY480" s="181">
        <f t="shared" si="697"/>
        <v>0</v>
      </c>
      <c r="BZ480" s="181">
        <f t="shared" si="697"/>
        <v>0</v>
      </c>
      <c r="CA480" s="181">
        <f t="shared" si="697"/>
        <v>0</v>
      </c>
      <c r="CB480" s="181">
        <f t="shared" si="697"/>
        <v>0</v>
      </c>
      <c r="CC480" s="181">
        <f t="shared" si="697"/>
        <v>0</v>
      </c>
      <c r="CD480" s="181">
        <f t="shared" si="697"/>
        <v>0</v>
      </c>
      <c r="CE480" s="181">
        <f t="shared" si="697"/>
        <v>0</v>
      </c>
      <c r="CF480" s="181">
        <f t="shared" si="697"/>
        <v>0</v>
      </c>
      <c r="CG480" s="181">
        <f t="shared" si="697"/>
        <v>0</v>
      </c>
      <c r="CH480" s="181">
        <f t="shared" si="697"/>
        <v>0</v>
      </c>
      <c r="CI480" s="181">
        <f t="shared" si="697"/>
        <v>0</v>
      </c>
      <c r="CJ480" s="181">
        <f t="shared" si="697"/>
        <v>0</v>
      </c>
      <c r="CK480" s="181">
        <f t="shared" si="697"/>
        <v>0</v>
      </c>
      <c r="CL480" s="181">
        <f t="shared" si="697"/>
        <v>0</v>
      </c>
      <c r="CM480" s="181">
        <f t="shared" si="697"/>
        <v>0</v>
      </c>
      <c r="CN480" s="181">
        <f t="shared" si="697"/>
        <v>0</v>
      </c>
      <c r="CO480" s="181">
        <f t="shared" si="697"/>
        <v>0</v>
      </c>
      <c r="CP480" s="181">
        <f t="shared" si="697"/>
        <v>0</v>
      </c>
      <c r="CQ480" s="181">
        <f t="shared" si="697"/>
        <v>0</v>
      </c>
      <c r="CR480" s="181">
        <f t="shared" si="697"/>
        <v>0</v>
      </c>
      <c r="CS480" s="181">
        <f t="shared" si="697"/>
        <v>0</v>
      </c>
      <c r="CT480" s="181">
        <f t="shared" si="697"/>
        <v>0</v>
      </c>
      <c r="CU480" s="181">
        <f t="shared" si="697"/>
        <v>0</v>
      </c>
      <c r="CV480" s="181">
        <f t="shared" si="697"/>
        <v>0</v>
      </c>
      <c r="CW480" s="181">
        <f t="shared" si="697"/>
        <v>0</v>
      </c>
      <c r="CX480" s="181">
        <f t="shared" si="697"/>
        <v>0</v>
      </c>
      <c r="CY480" s="181">
        <f t="shared" si="697"/>
        <v>0</v>
      </c>
      <c r="CZ480" s="181">
        <f t="shared" si="697"/>
        <v>0</v>
      </c>
      <c r="DA480" s="181">
        <f t="shared" si="697"/>
        <v>0</v>
      </c>
      <c r="DB480" s="181">
        <f t="shared" si="697"/>
        <v>0</v>
      </c>
      <c r="DC480" s="181">
        <f t="shared" ref="DC480:DU480" si="698">DC105</f>
        <v>0</v>
      </c>
      <c r="DD480" s="181">
        <f t="shared" si="698"/>
        <v>0</v>
      </c>
      <c r="DE480" s="181">
        <f t="shared" si="698"/>
        <v>0</v>
      </c>
      <c r="DF480" s="181">
        <f t="shared" si="698"/>
        <v>0</v>
      </c>
      <c r="DG480" s="181">
        <f t="shared" si="698"/>
        <v>0</v>
      </c>
      <c r="DH480" s="181">
        <f t="shared" si="698"/>
        <v>0</v>
      </c>
      <c r="DI480" s="181">
        <f t="shared" si="698"/>
        <v>0</v>
      </c>
      <c r="DJ480" s="181">
        <f t="shared" si="698"/>
        <v>0</v>
      </c>
      <c r="DK480" s="181">
        <f t="shared" si="698"/>
        <v>0</v>
      </c>
      <c r="DL480" s="181">
        <f t="shared" si="698"/>
        <v>0</v>
      </c>
      <c r="DM480" s="181">
        <f t="shared" si="698"/>
        <v>0</v>
      </c>
      <c r="DN480" s="181">
        <f t="shared" si="698"/>
        <v>0</v>
      </c>
      <c r="DO480" s="181">
        <f t="shared" si="698"/>
        <v>0</v>
      </c>
      <c r="DP480" s="181">
        <f t="shared" si="698"/>
        <v>0</v>
      </c>
      <c r="DQ480" s="181">
        <f t="shared" si="698"/>
        <v>0</v>
      </c>
      <c r="DR480" s="181">
        <f t="shared" si="698"/>
        <v>0</v>
      </c>
      <c r="DS480" s="181">
        <f t="shared" si="698"/>
        <v>0</v>
      </c>
      <c r="DT480" s="181">
        <f t="shared" si="698"/>
        <v>0</v>
      </c>
      <c r="DU480" s="181">
        <f t="shared" si="698"/>
        <v>0</v>
      </c>
    </row>
    <row r="481" spans="1:125" x14ac:dyDescent="0.3">
      <c r="D481" s="141" t="s">
        <v>520</v>
      </c>
      <c r="K481" s="181">
        <f t="shared" ref="K481:AP481" ca="1" si="699">K373</f>
        <v>0</v>
      </c>
      <c r="L481" s="181">
        <f t="shared" ca="1" si="699"/>
        <v>0</v>
      </c>
      <c r="M481" s="181">
        <f t="shared" ca="1" si="699"/>
        <v>0</v>
      </c>
      <c r="N481" s="181">
        <f t="shared" ca="1" si="699"/>
        <v>0</v>
      </c>
      <c r="O481" s="181">
        <f t="shared" ca="1" si="699"/>
        <v>0</v>
      </c>
      <c r="P481" s="181">
        <f t="shared" ca="1" si="699"/>
        <v>0</v>
      </c>
      <c r="Q481" s="181">
        <f t="shared" ca="1" si="699"/>
        <v>0</v>
      </c>
      <c r="R481" s="181">
        <f t="shared" ca="1" si="699"/>
        <v>0</v>
      </c>
      <c r="S481" s="181">
        <f t="shared" ca="1" si="699"/>
        <v>0</v>
      </c>
      <c r="T481" s="181">
        <f t="shared" ca="1" si="699"/>
        <v>0</v>
      </c>
      <c r="U481" s="181">
        <f t="shared" ca="1" si="699"/>
        <v>0</v>
      </c>
      <c r="V481" s="181">
        <f t="shared" ca="1" si="699"/>
        <v>0</v>
      </c>
      <c r="W481" s="181">
        <f t="shared" ca="1" si="699"/>
        <v>0</v>
      </c>
      <c r="X481" s="181">
        <f t="shared" ca="1" si="699"/>
        <v>0</v>
      </c>
      <c r="Y481" s="181">
        <f t="shared" ca="1" si="699"/>
        <v>0</v>
      </c>
      <c r="Z481" s="181">
        <f t="shared" ca="1" si="699"/>
        <v>0</v>
      </c>
      <c r="AA481" s="181">
        <f t="shared" ca="1" si="699"/>
        <v>0</v>
      </c>
      <c r="AB481" s="181">
        <f t="shared" ca="1" si="699"/>
        <v>0</v>
      </c>
      <c r="AC481" s="181">
        <f t="shared" ca="1" si="699"/>
        <v>0</v>
      </c>
      <c r="AD481" s="181">
        <f t="shared" ca="1" si="699"/>
        <v>0</v>
      </c>
      <c r="AE481" s="181">
        <f t="shared" ca="1" si="699"/>
        <v>0</v>
      </c>
      <c r="AF481" s="181">
        <f t="shared" ca="1" si="699"/>
        <v>0</v>
      </c>
      <c r="AG481" s="181">
        <f t="shared" ca="1" si="699"/>
        <v>0</v>
      </c>
      <c r="AH481" s="181">
        <f t="shared" ca="1" si="699"/>
        <v>0</v>
      </c>
      <c r="AI481" s="181">
        <f t="shared" ca="1" si="699"/>
        <v>0</v>
      </c>
      <c r="AJ481" s="181">
        <f t="shared" ca="1" si="699"/>
        <v>0</v>
      </c>
      <c r="AK481" s="181">
        <f t="shared" ca="1" si="699"/>
        <v>0</v>
      </c>
      <c r="AL481" s="181">
        <f t="shared" ca="1" si="699"/>
        <v>0</v>
      </c>
      <c r="AM481" s="181">
        <f t="shared" ca="1" si="699"/>
        <v>0</v>
      </c>
      <c r="AN481" s="181">
        <f t="shared" ca="1" si="699"/>
        <v>0</v>
      </c>
      <c r="AO481" s="181">
        <f t="shared" ca="1" si="699"/>
        <v>0</v>
      </c>
      <c r="AP481" s="181">
        <f t="shared" ca="1" si="699"/>
        <v>0</v>
      </c>
      <c r="AQ481" s="181">
        <f t="shared" ref="AQ481:BV481" ca="1" si="700">AQ373</f>
        <v>0</v>
      </c>
      <c r="AR481" s="181">
        <f t="shared" ca="1" si="700"/>
        <v>0</v>
      </c>
      <c r="AS481" s="181">
        <f t="shared" ca="1" si="700"/>
        <v>0</v>
      </c>
      <c r="AT481" s="181">
        <f t="shared" ca="1" si="700"/>
        <v>0</v>
      </c>
      <c r="AU481" s="181">
        <f t="shared" ca="1" si="700"/>
        <v>0</v>
      </c>
      <c r="AV481" s="181">
        <f t="shared" ca="1" si="700"/>
        <v>0</v>
      </c>
      <c r="AW481" s="181">
        <f t="shared" ca="1" si="700"/>
        <v>0</v>
      </c>
      <c r="AX481" s="181">
        <f t="shared" ca="1" si="700"/>
        <v>0</v>
      </c>
      <c r="AY481" s="198">
        <f t="shared" ca="1" si="700"/>
        <v>4024792.3843699596</v>
      </c>
      <c r="AZ481" s="181">
        <f t="shared" ca="1" si="700"/>
        <v>4170035.1353088953</v>
      </c>
      <c r="BA481" s="181">
        <f t="shared" ca="1" si="700"/>
        <v>4321060.5045762602</v>
      </c>
      <c r="BB481" s="181">
        <f t="shared" ca="1" si="700"/>
        <v>4469738.5576540437</v>
      </c>
      <c r="BC481" s="181">
        <f t="shared" ca="1" si="700"/>
        <v>4562783.0366169987</v>
      </c>
      <c r="BD481" s="181">
        <f t="shared" ca="1" si="700"/>
        <v>4717313.3017752441</v>
      </c>
      <c r="BE481" s="181">
        <f t="shared" ca="1" si="700"/>
        <v>4779624.5298533123</v>
      </c>
      <c r="BF481" s="181">
        <f t="shared" ca="1" si="700"/>
        <v>4934637.3844478857</v>
      </c>
      <c r="BG481" s="181">
        <f t="shared" ca="1" si="700"/>
        <v>5103281.9673407273</v>
      </c>
      <c r="BH481" s="181">
        <f t="shared" ca="1" si="700"/>
        <v>5264307.6666242043</v>
      </c>
      <c r="BI481" s="181">
        <f t="shared" ca="1" si="700"/>
        <v>5348136.8319930974</v>
      </c>
      <c r="BJ481" s="181">
        <f t="shared" ca="1" si="700"/>
        <v>5512818.6203641687</v>
      </c>
      <c r="BK481" s="181">
        <f t="shared" ca="1" si="700"/>
        <v>5577712.2807982285</v>
      </c>
      <c r="BL481" s="181">
        <f t="shared" ca="1" si="700"/>
        <v>5747809.9866420198</v>
      </c>
      <c r="BM481" s="181">
        <f t="shared" ca="1" si="700"/>
        <v>5934265.4365828615</v>
      </c>
      <c r="BN481" s="181">
        <f t="shared" ca="1" si="700"/>
        <v>6107286.3351482358</v>
      </c>
      <c r="BO481" s="181">
        <f t="shared" ca="1" si="700"/>
        <v>6203944.231474027</v>
      </c>
      <c r="BP481" s="181">
        <f t="shared" ca="1" si="700"/>
        <v>6380901.6692458298</v>
      </c>
      <c r="BQ481" s="181">
        <f t="shared" ca="1" si="700"/>
        <v>6234861.8017508816</v>
      </c>
      <c r="BR481" s="181">
        <f t="shared" ca="1" si="700"/>
        <v>6405328.9348289873</v>
      </c>
      <c r="BS481" s="181">
        <f t="shared" ca="1" si="700"/>
        <v>6606750.0692229755</v>
      </c>
      <c r="BT481" s="181">
        <f t="shared" ca="1" si="700"/>
        <v>6788512.5381741449</v>
      </c>
      <c r="BU481" s="181">
        <f t="shared" ca="1" si="700"/>
        <v>6895295.1774034742</v>
      </c>
      <c r="BV481" s="181">
        <f t="shared" ca="1" si="700"/>
        <v>7074640.1488926653</v>
      </c>
      <c r="BW481" s="181">
        <f t="shared" ref="BW481:DB481" ca="1" si="701">BW373</f>
        <v>6921829.299056353</v>
      </c>
      <c r="BX481" s="181">
        <f t="shared" ca="1" si="701"/>
        <v>6880191.332025446</v>
      </c>
      <c r="BY481" s="181">
        <f t="shared" ca="1" si="701"/>
        <v>6885957.4251783248</v>
      </c>
      <c r="BZ481" s="181">
        <f t="shared" ca="1" si="701"/>
        <v>6843265.7052968144</v>
      </c>
      <c r="CA481" s="181">
        <f t="shared" ca="1" si="701"/>
        <v>6725696.1480951309</v>
      </c>
      <c r="CB481" s="181">
        <f t="shared" ca="1" si="701"/>
        <v>6687451.4157104734</v>
      </c>
      <c r="CC481" s="181">
        <f t="shared" ca="1" si="701"/>
        <v>6290985.5823790189</v>
      </c>
      <c r="CD481" s="181">
        <f t="shared" ca="1" si="701"/>
        <v>6230816.2900258778</v>
      </c>
      <c r="CE481" s="181">
        <f t="shared" ca="1" si="701"/>
        <v>6239148.6311412454</v>
      </c>
      <c r="CF481" s="181">
        <f t="shared" ca="1" si="701"/>
        <v>6177456.604421854</v>
      </c>
      <c r="CG481" s="181">
        <f t="shared" ca="1" si="701"/>
        <v>6062600.9768927572</v>
      </c>
      <c r="CH481" s="181">
        <f t="shared" ca="1" si="701"/>
        <v>5995722.7813501358</v>
      </c>
      <c r="CI481" s="181">
        <f t="shared" ca="1" si="701"/>
        <v>5556170.5505572315</v>
      </c>
      <c r="CJ481" s="181">
        <f t="shared" ca="1" si="701"/>
        <v>5490205.8593135234</v>
      </c>
      <c r="CK481" s="181">
        <f t="shared" ca="1" si="701"/>
        <v>5501464.9990981575</v>
      </c>
      <c r="CL481" s="181">
        <f t="shared" ca="1" si="701"/>
        <v>5418103.175234234</v>
      </c>
      <c r="CM481" s="181">
        <f t="shared" ca="1" si="701"/>
        <v>5296760.2024485702</v>
      </c>
      <c r="CN481" s="181">
        <f t="shared" ca="1" si="701"/>
        <v>5207385.0807083361</v>
      </c>
      <c r="CO481" s="181">
        <f t="shared" ca="1" si="701"/>
        <v>4753502.5288735144</v>
      </c>
      <c r="CP481" s="181">
        <f t="shared" ca="1" si="701"/>
        <v>4648168.9622495873</v>
      </c>
      <c r="CQ481" s="181">
        <f t="shared" ca="1" si="701"/>
        <v>4642379.684812854</v>
      </c>
      <c r="CR481" s="181">
        <f t="shared" ca="1" si="701"/>
        <v>4554756.4293978559</v>
      </c>
      <c r="CS481" s="181">
        <f t="shared" ca="1" si="701"/>
        <v>4426607.5250829561</v>
      </c>
      <c r="CT481" s="181">
        <f t="shared" ca="1" si="701"/>
        <v>4311671.2668552147</v>
      </c>
      <c r="CU481" s="181">
        <f t="shared" ca="1" si="701"/>
        <v>3826064.2185207345</v>
      </c>
      <c r="CV481" s="181">
        <f t="shared" ca="1" si="701"/>
        <v>3693486.7235019663</v>
      </c>
      <c r="CW481" s="181">
        <f t="shared" ca="1" si="701"/>
        <v>-8.4949703549454025E-9</v>
      </c>
      <c r="CX481" s="181">
        <f t="shared" ca="1" si="701"/>
        <v>-8.707344613819037E-9</v>
      </c>
      <c r="CY481" s="181">
        <f t="shared" ca="1" si="701"/>
        <v>-8.9250282291645136E-9</v>
      </c>
      <c r="CZ481" s="181">
        <f t="shared" ca="1" si="701"/>
        <v>-9.1481539348936262E-9</v>
      </c>
      <c r="DA481" s="181">
        <f t="shared" ca="1" si="701"/>
        <v>-9.376857783265967E-9</v>
      </c>
      <c r="DB481" s="181">
        <f t="shared" ca="1" si="701"/>
        <v>-9.6112792278476165E-9</v>
      </c>
      <c r="DC481" s="181">
        <f t="shared" ref="DC481:DU481" ca="1" si="702">DC373</f>
        <v>-9.8515612085438065E-9</v>
      </c>
      <c r="DD481" s="181">
        <f t="shared" ca="1" si="702"/>
        <v>-1.0097850238757401E-8</v>
      </c>
      <c r="DE481" s="181">
        <f t="shared" ca="1" si="702"/>
        <v>-1.0350296494726337E-8</v>
      </c>
      <c r="DF481" s="181">
        <f t="shared" ca="1" si="702"/>
        <v>-1.0609053907094495E-8</v>
      </c>
      <c r="DG481" s="181">
        <f t="shared" ca="1" si="702"/>
        <v>-1.0874280254771857E-8</v>
      </c>
      <c r="DH481" s="181">
        <f t="shared" ca="1" si="702"/>
        <v>-1.1146137261141153E-8</v>
      </c>
      <c r="DI481" s="181">
        <f t="shared" ca="1" si="702"/>
        <v>-1.1424790692669682E-8</v>
      </c>
      <c r="DJ481" s="181">
        <f t="shared" ca="1" si="702"/>
        <v>-1.1710410459986425E-8</v>
      </c>
      <c r="DK481" s="181">
        <f t="shared" ca="1" si="702"/>
        <v>-1.2003170721486087E-8</v>
      </c>
      <c r="DL481" s="181">
        <f t="shared" ca="1" si="702"/>
        <v>-1.2303249989523238E-8</v>
      </c>
      <c r="DM481" s="181">
        <f t="shared" ca="1" si="702"/>
        <v>-1.2610831239261319E-8</v>
      </c>
      <c r="DN481" s="181">
        <f t="shared" ca="1" si="702"/>
        <v>-1.2926102020242852E-8</v>
      </c>
      <c r="DO481" s="181">
        <f t="shared" ca="1" si="702"/>
        <v>-1.3249254570748923E-8</v>
      </c>
      <c r="DP481" s="181">
        <f t="shared" ca="1" si="702"/>
        <v>-1.3580485935017647E-8</v>
      </c>
      <c r="DQ481" s="181">
        <f t="shared" ca="1" si="702"/>
        <v>-1.3919998083393088E-8</v>
      </c>
      <c r="DR481" s="181">
        <f t="shared" ca="1" si="702"/>
        <v>-1.4267998035477914E-8</v>
      </c>
      <c r="DS481" s="181">
        <f t="shared" ca="1" si="702"/>
        <v>-1.4624697986364862E-8</v>
      </c>
      <c r="DT481" s="181">
        <f t="shared" ca="1" si="702"/>
        <v>-1.4990315436023982E-8</v>
      </c>
      <c r="DU481" s="181">
        <f t="shared" ca="1" si="702"/>
        <v>-1.5365073321924582E-8</v>
      </c>
    </row>
    <row r="482" spans="1:125" x14ac:dyDescent="0.3">
      <c r="D482" s="148" t="s">
        <v>521</v>
      </c>
      <c r="K482" s="181">
        <f t="shared" ref="K482:AP482" ca="1" si="703">K397</f>
        <v>0</v>
      </c>
      <c r="L482" s="181">
        <f t="shared" ca="1" si="703"/>
        <v>0</v>
      </c>
      <c r="M482" s="181">
        <f t="shared" ca="1" si="703"/>
        <v>0</v>
      </c>
      <c r="N482" s="181">
        <f t="shared" ca="1" si="703"/>
        <v>0</v>
      </c>
      <c r="O482" s="181">
        <f t="shared" ca="1" si="703"/>
        <v>0</v>
      </c>
      <c r="P482" s="181">
        <f t="shared" ca="1" si="703"/>
        <v>0</v>
      </c>
      <c r="Q482" s="181">
        <f t="shared" ca="1" si="703"/>
        <v>0</v>
      </c>
      <c r="R482" s="181">
        <f t="shared" ca="1" si="703"/>
        <v>0</v>
      </c>
      <c r="S482" s="181">
        <f t="shared" ca="1" si="703"/>
        <v>0</v>
      </c>
      <c r="T482" s="181">
        <f t="shared" ca="1" si="703"/>
        <v>0</v>
      </c>
      <c r="U482" s="181">
        <f t="shared" ca="1" si="703"/>
        <v>0</v>
      </c>
      <c r="V482" s="181">
        <f t="shared" ca="1" si="703"/>
        <v>0</v>
      </c>
      <c r="W482" s="181">
        <f t="shared" ca="1" si="703"/>
        <v>0</v>
      </c>
      <c r="X482" s="181">
        <f t="shared" ca="1" si="703"/>
        <v>0</v>
      </c>
      <c r="Y482" s="181">
        <f t="shared" ca="1" si="703"/>
        <v>0</v>
      </c>
      <c r="Z482" s="181">
        <f t="shared" ca="1" si="703"/>
        <v>0</v>
      </c>
      <c r="AA482" s="181">
        <f t="shared" ca="1" si="703"/>
        <v>0</v>
      </c>
      <c r="AB482" s="181">
        <f t="shared" ca="1" si="703"/>
        <v>0</v>
      </c>
      <c r="AC482" s="181">
        <f t="shared" ca="1" si="703"/>
        <v>0</v>
      </c>
      <c r="AD482" s="181">
        <f t="shared" ca="1" si="703"/>
        <v>0</v>
      </c>
      <c r="AE482" s="181">
        <f t="shared" ca="1" si="703"/>
        <v>0</v>
      </c>
      <c r="AF482" s="181">
        <f t="shared" ca="1" si="703"/>
        <v>0</v>
      </c>
      <c r="AG482" s="181">
        <f t="shared" ca="1" si="703"/>
        <v>0</v>
      </c>
      <c r="AH482" s="181">
        <f t="shared" ca="1" si="703"/>
        <v>0</v>
      </c>
      <c r="AI482" s="181">
        <f t="shared" ca="1" si="703"/>
        <v>0</v>
      </c>
      <c r="AJ482" s="181">
        <f t="shared" ca="1" si="703"/>
        <v>0</v>
      </c>
      <c r="AK482" s="181">
        <f t="shared" ca="1" si="703"/>
        <v>0</v>
      </c>
      <c r="AL482" s="181">
        <f t="shared" ca="1" si="703"/>
        <v>0</v>
      </c>
      <c r="AM482" s="181">
        <f t="shared" ca="1" si="703"/>
        <v>0</v>
      </c>
      <c r="AN482" s="181">
        <f t="shared" ca="1" si="703"/>
        <v>0</v>
      </c>
      <c r="AO482" s="181">
        <f t="shared" ca="1" si="703"/>
        <v>0</v>
      </c>
      <c r="AP482" s="181">
        <f t="shared" ca="1" si="703"/>
        <v>0</v>
      </c>
      <c r="AQ482" s="181">
        <f t="shared" ref="AQ482:BV482" ca="1" si="704">AQ397</f>
        <v>0</v>
      </c>
      <c r="AR482" s="181">
        <f t="shared" ca="1" si="704"/>
        <v>0</v>
      </c>
      <c r="AS482" s="181">
        <f t="shared" ca="1" si="704"/>
        <v>0</v>
      </c>
      <c r="AT482" s="181">
        <f t="shared" ca="1" si="704"/>
        <v>0</v>
      </c>
      <c r="AU482" s="181">
        <f t="shared" ca="1" si="704"/>
        <v>0</v>
      </c>
      <c r="AV482" s="181">
        <f t="shared" ca="1" si="704"/>
        <v>0</v>
      </c>
      <c r="AW482" s="181">
        <f t="shared" ca="1" si="704"/>
        <v>0</v>
      </c>
      <c r="AX482" s="181">
        <f t="shared" ca="1" si="704"/>
        <v>0</v>
      </c>
      <c r="AY482" s="198">
        <f t="shared" ca="1" si="704"/>
        <v>3796570.2712428505</v>
      </c>
      <c r="AZ482" s="181">
        <f t="shared" ca="1" si="704"/>
        <v>3828843.5145667484</v>
      </c>
      <c r="BA482" s="181">
        <f t="shared" ca="1" si="704"/>
        <v>3736999.2582483916</v>
      </c>
      <c r="BB482" s="181">
        <f t="shared" ca="1" si="704"/>
        <v>3810475.1269370653</v>
      </c>
      <c r="BC482" s="181">
        <f t="shared" ca="1" si="704"/>
        <v>3732885.4507594891</v>
      </c>
      <c r="BD482" s="181">
        <f t="shared" ca="1" si="704"/>
        <v>3755346.3605293538</v>
      </c>
      <c r="BE482" s="181">
        <f t="shared" ca="1" si="704"/>
        <v>3670883.2838722486</v>
      </c>
      <c r="BF482" s="181">
        <f t="shared" ca="1" si="704"/>
        <v>3732684.2621467067</v>
      </c>
      <c r="BG482" s="181">
        <f t="shared" ca="1" si="704"/>
        <v>3639978.3311871351</v>
      </c>
      <c r="BH482" s="181">
        <f t="shared" ca="1" si="704"/>
        <v>3711269.9320292352</v>
      </c>
      <c r="BI482" s="181">
        <f t="shared" ca="1" si="704"/>
        <v>3609301.9284822643</v>
      </c>
      <c r="BJ482" s="181">
        <f t="shared" ca="1" si="704"/>
        <v>3667387.2684090678</v>
      </c>
      <c r="BK482" s="181">
        <f t="shared" ca="1" si="704"/>
        <v>3579481.6027042097</v>
      </c>
      <c r="BL482" s="181">
        <f t="shared" ca="1" si="704"/>
        <v>3595838.9066410782</v>
      </c>
      <c r="BM482" s="181">
        <f t="shared" ca="1" si="704"/>
        <v>3523200.4742368115</v>
      </c>
      <c r="BN482" s="181">
        <f t="shared" ca="1" si="704"/>
        <v>3591833.3398641585</v>
      </c>
      <c r="BO482" s="181">
        <f t="shared" ca="1" si="704"/>
        <v>3488262.2934269048</v>
      </c>
      <c r="BP482" s="181">
        <f t="shared" ca="1" si="704"/>
        <v>3542627.6453167163</v>
      </c>
      <c r="BQ482" s="181">
        <f t="shared" ca="1" si="704"/>
        <v>3403012.9491505316</v>
      </c>
      <c r="BR482" s="181">
        <f t="shared" ca="1" si="704"/>
        <v>3433140.969942146</v>
      </c>
      <c r="BS482" s="181">
        <f t="shared" ca="1" si="704"/>
        <v>3358741.9877276095</v>
      </c>
      <c r="BT482" s="181">
        <f t="shared" ca="1" si="704"/>
        <v>3382330.2996559651</v>
      </c>
      <c r="BU482" s="181">
        <f t="shared" ca="1" si="704"/>
        <v>3298415.6942510828</v>
      </c>
      <c r="BV482" s="181">
        <f t="shared" ca="1" si="704"/>
        <v>3347256.5486659892</v>
      </c>
      <c r="BW482" s="181">
        <f t="shared" ref="BW482:DB482" ca="1" si="705">BW397</f>
        <v>13882461.446836904</v>
      </c>
      <c r="BX482" s="181">
        <f t="shared" ca="1" si="705"/>
        <v>14034264.657530649</v>
      </c>
      <c r="BY482" s="181">
        <f t="shared" ca="1" si="705"/>
        <v>13679091.542934148</v>
      </c>
      <c r="BZ482" s="181">
        <f t="shared" ca="1" si="705"/>
        <v>13991253.350528963</v>
      </c>
      <c r="CA482" s="181">
        <f t="shared" ca="1" si="705"/>
        <v>13669812.817708358</v>
      </c>
      <c r="CB482" s="181">
        <f t="shared" ca="1" si="705"/>
        <v>13739575.945725987</v>
      </c>
      <c r="CC482" s="181">
        <f t="shared" ca="1" si="705"/>
        <v>13248375.106629072</v>
      </c>
      <c r="CD482" s="181">
        <f t="shared" ca="1" si="705"/>
        <v>13369238.717349928</v>
      </c>
      <c r="CE482" s="181">
        <f t="shared" ca="1" si="705"/>
        <v>13016435.181700051</v>
      </c>
      <c r="CF482" s="181">
        <f t="shared" ca="1" si="705"/>
        <v>13309397.901878595</v>
      </c>
      <c r="CG482" s="181">
        <f t="shared" ca="1" si="705"/>
        <v>12905134.784342129</v>
      </c>
      <c r="CH482" s="181">
        <f t="shared" ca="1" si="705"/>
        <v>13121922.136604011</v>
      </c>
      <c r="CI482" s="181">
        <f t="shared" ca="1" si="705"/>
        <v>12600732.241181588</v>
      </c>
      <c r="CJ482" s="181">
        <f t="shared" ca="1" si="705"/>
        <v>12521531.997041753</v>
      </c>
      <c r="CK482" s="181">
        <f t="shared" ca="1" si="705"/>
        <v>12261908.441565311</v>
      </c>
      <c r="CL482" s="181">
        <f t="shared" ca="1" si="705"/>
        <v>12532990.103668457</v>
      </c>
      <c r="CM482" s="181">
        <f t="shared" ca="1" si="705"/>
        <v>12127546.841054583</v>
      </c>
      <c r="CN482" s="181">
        <f t="shared" ca="1" si="705"/>
        <v>12316168.596165609</v>
      </c>
      <c r="CO482" s="181">
        <f t="shared" ca="1" si="705"/>
        <v>11704276.445411097</v>
      </c>
      <c r="CP482" s="181">
        <f t="shared" ca="1" si="705"/>
        <v>11752281.363823174</v>
      </c>
      <c r="CQ482" s="181">
        <f t="shared" ca="1" si="705"/>
        <v>11475387.3486111</v>
      </c>
      <c r="CR482" s="181">
        <f t="shared" ca="1" si="705"/>
        <v>11561058.549144855</v>
      </c>
      <c r="CS482" s="181">
        <f t="shared" ca="1" si="705"/>
        <v>11244989.95906019</v>
      </c>
      <c r="CT482" s="181">
        <f t="shared" ca="1" si="705"/>
        <v>11401949.135109236</v>
      </c>
      <c r="CU482" s="181">
        <f t="shared" ca="1" si="705"/>
        <v>10773491.017336778</v>
      </c>
      <c r="CV482" s="181">
        <f t="shared" ca="1" si="705"/>
        <v>10778819.458381254</v>
      </c>
      <c r="CW482" s="181">
        <f t="shared" ca="1" si="705"/>
        <v>33013691.174743608</v>
      </c>
      <c r="CX482" s="181">
        <f t="shared" ca="1" si="705"/>
        <v>0</v>
      </c>
      <c r="CY482" s="181">
        <f t="shared" ca="1" si="705"/>
        <v>0</v>
      </c>
      <c r="CZ482" s="181">
        <f t="shared" ca="1" si="705"/>
        <v>0</v>
      </c>
      <c r="DA482" s="181">
        <f t="shared" ca="1" si="705"/>
        <v>0</v>
      </c>
      <c r="DB482" s="181">
        <f t="shared" ca="1" si="705"/>
        <v>0</v>
      </c>
      <c r="DC482" s="181">
        <f t="shared" ref="DC482:DU482" ca="1" si="706">DC397</f>
        <v>0</v>
      </c>
      <c r="DD482" s="181">
        <f t="shared" ca="1" si="706"/>
        <v>0</v>
      </c>
      <c r="DE482" s="181">
        <f t="shared" ca="1" si="706"/>
        <v>0</v>
      </c>
      <c r="DF482" s="181">
        <f t="shared" ca="1" si="706"/>
        <v>0</v>
      </c>
      <c r="DG482" s="181">
        <f t="shared" ca="1" si="706"/>
        <v>0</v>
      </c>
      <c r="DH482" s="181">
        <f t="shared" ca="1" si="706"/>
        <v>0</v>
      </c>
      <c r="DI482" s="181">
        <f t="shared" ca="1" si="706"/>
        <v>0</v>
      </c>
      <c r="DJ482" s="181">
        <f t="shared" ca="1" si="706"/>
        <v>0</v>
      </c>
      <c r="DK482" s="181">
        <f t="shared" ca="1" si="706"/>
        <v>0</v>
      </c>
      <c r="DL482" s="181">
        <f t="shared" ca="1" si="706"/>
        <v>0</v>
      </c>
      <c r="DM482" s="181">
        <f t="shared" ca="1" si="706"/>
        <v>0</v>
      </c>
      <c r="DN482" s="181">
        <f t="shared" ca="1" si="706"/>
        <v>0</v>
      </c>
      <c r="DO482" s="181">
        <f t="shared" ca="1" si="706"/>
        <v>0</v>
      </c>
      <c r="DP482" s="181">
        <f t="shared" ca="1" si="706"/>
        <v>0</v>
      </c>
      <c r="DQ482" s="181">
        <f t="shared" ca="1" si="706"/>
        <v>0</v>
      </c>
      <c r="DR482" s="181">
        <f t="shared" ca="1" si="706"/>
        <v>0</v>
      </c>
      <c r="DS482" s="181">
        <f t="shared" ca="1" si="706"/>
        <v>0</v>
      </c>
      <c r="DT482" s="181">
        <f t="shared" ca="1" si="706"/>
        <v>0</v>
      </c>
      <c r="DU482" s="181">
        <f t="shared" ca="1" si="706"/>
        <v>0</v>
      </c>
    </row>
    <row r="483" spans="1:125" s="150" customFormat="1" x14ac:dyDescent="0.3">
      <c r="A483" s="149"/>
      <c r="D483" s="174" t="s">
        <v>301</v>
      </c>
      <c r="K483" s="186">
        <f ca="1">K478+K479+K481-K482+K480</f>
        <v>9107391.7808211967</v>
      </c>
      <c r="L483" s="186">
        <f t="shared" ref="L483:BW483" ca="1" si="707">L478+L479+L481-L482+L480</f>
        <v>16049777.189248569</v>
      </c>
      <c r="M483" s="186">
        <f t="shared" ca="1" si="707"/>
        <v>23780889.484860171</v>
      </c>
      <c r="N483" s="186">
        <f t="shared" ca="1" si="707"/>
        <v>32079858.491118472</v>
      </c>
      <c r="O483" s="186">
        <f t="shared" ca="1" si="707"/>
        <v>40808313.709539875</v>
      </c>
      <c r="P483" s="186">
        <f t="shared" ca="1" si="707"/>
        <v>49869222.28493885</v>
      </c>
      <c r="Q483" s="186">
        <f t="shared" ca="1" si="707"/>
        <v>59189966.624842942</v>
      </c>
      <c r="R483" s="186">
        <f t="shared" ca="1" si="707"/>
        <v>68713906.858806014</v>
      </c>
      <c r="S483" s="186">
        <f t="shared" ca="1" si="707"/>
        <v>78395608.366300091</v>
      </c>
      <c r="T483" s="186">
        <f t="shared" ca="1" si="707"/>
        <v>88197886.363754466</v>
      </c>
      <c r="U483" s="186">
        <f t="shared" ca="1" si="707"/>
        <v>98089845.777352646</v>
      </c>
      <c r="V483" s="186">
        <f t="shared" ca="1" si="707"/>
        <v>108045509.95490903</v>
      </c>
      <c r="W483" s="186">
        <f t="shared" ca="1" si="707"/>
        <v>118042820.21710035</v>
      </c>
      <c r="X483" s="186">
        <f t="shared" ca="1" si="707"/>
        <v>128062881.50894164</v>
      </c>
      <c r="Y483" s="186">
        <f t="shared" ca="1" si="707"/>
        <v>138089378.83612186</v>
      </c>
      <c r="Z483" s="186">
        <f t="shared" ca="1" si="707"/>
        <v>148108116.86078513</v>
      </c>
      <c r="AA483" s="186">
        <f t="shared" ca="1" si="707"/>
        <v>158106651.28176057</v>
      </c>
      <c r="AB483" s="186">
        <f t="shared" ca="1" si="707"/>
        <v>167836866.03274354</v>
      </c>
      <c r="AC483" s="186">
        <f t="shared" ca="1" si="707"/>
        <v>167836866.03274354</v>
      </c>
      <c r="AD483" s="186">
        <f t="shared" ca="1" si="707"/>
        <v>167836866.03274354</v>
      </c>
      <c r="AE483" s="186">
        <f t="shared" ca="1" si="707"/>
        <v>167836866.03274354</v>
      </c>
      <c r="AF483" s="186">
        <f t="shared" ca="1" si="707"/>
        <v>167836866.03274354</v>
      </c>
      <c r="AG483" s="186">
        <f t="shared" ca="1" si="707"/>
        <v>167836866.03274354</v>
      </c>
      <c r="AH483" s="186">
        <f t="shared" ca="1" si="707"/>
        <v>167836866.03274354</v>
      </c>
      <c r="AI483" s="186">
        <f t="shared" ca="1" si="707"/>
        <v>167836866.03274354</v>
      </c>
      <c r="AJ483" s="186">
        <f t="shared" ca="1" si="707"/>
        <v>167836866.03274354</v>
      </c>
      <c r="AK483" s="186">
        <f t="shared" ca="1" si="707"/>
        <v>167836866.03274354</v>
      </c>
      <c r="AL483" s="186">
        <f t="shared" ca="1" si="707"/>
        <v>167836866.03274354</v>
      </c>
      <c r="AM483" s="186">
        <f t="shared" ca="1" si="707"/>
        <v>167836866.03274354</v>
      </c>
      <c r="AN483" s="186">
        <f t="shared" ca="1" si="707"/>
        <v>167836866.03274354</v>
      </c>
      <c r="AO483" s="186">
        <f t="shared" ca="1" si="707"/>
        <v>167836866.03274354</v>
      </c>
      <c r="AP483" s="186">
        <f t="shared" ca="1" si="707"/>
        <v>167836866.03274354</v>
      </c>
      <c r="AQ483" s="186">
        <f t="shared" ca="1" si="707"/>
        <v>167836866.03274354</v>
      </c>
      <c r="AR483" s="186">
        <f t="shared" ca="1" si="707"/>
        <v>167836866.03274354</v>
      </c>
      <c r="AS483" s="186">
        <f t="shared" ca="1" si="707"/>
        <v>167836866.03274354</v>
      </c>
      <c r="AT483" s="186">
        <f t="shared" ca="1" si="707"/>
        <v>167836866.03274354</v>
      </c>
      <c r="AU483" s="186">
        <f t="shared" ca="1" si="707"/>
        <v>167836866.03274354</v>
      </c>
      <c r="AV483" s="186">
        <f t="shared" ca="1" si="707"/>
        <v>167836866.03274354</v>
      </c>
      <c r="AW483" s="186">
        <f t="shared" ca="1" si="707"/>
        <v>167836866.03274354</v>
      </c>
      <c r="AX483" s="186">
        <f t="shared" ca="1" si="707"/>
        <v>174636866.03274354</v>
      </c>
      <c r="AY483" s="198">
        <f t="shared" ca="1" si="707"/>
        <v>174865088.14587066</v>
      </c>
      <c r="AZ483" s="186">
        <f t="shared" ca="1" si="707"/>
        <v>175206279.7666128</v>
      </c>
      <c r="BA483" s="186">
        <f t="shared" ca="1" si="707"/>
        <v>175790341.01294068</v>
      </c>
      <c r="BB483" s="186">
        <f t="shared" ca="1" si="707"/>
        <v>176449604.44365767</v>
      </c>
      <c r="BC483" s="186">
        <f t="shared" ca="1" si="707"/>
        <v>177279502.02951518</v>
      </c>
      <c r="BD483" s="186">
        <f t="shared" ca="1" si="707"/>
        <v>178241468.97076106</v>
      </c>
      <c r="BE483" s="186">
        <f t="shared" ca="1" si="707"/>
        <v>179350210.21674213</v>
      </c>
      <c r="BF483" s="186">
        <f t="shared" ca="1" si="707"/>
        <v>180552163.33904329</v>
      </c>
      <c r="BG483" s="186">
        <f t="shared" ca="1" si="707"/>
        <v>182015466.9751969</v>
      </c>
      <c r="BH483" s="186">
        <f t="shared" ca="1" si="707"/>
        <v>183568504.70979187</v>
      </c>
      <c r="BI483" s="186">
        <f t="shared" ca="1" si="707"/>
        <v>185307339.61330271</v>
      </c>
      <c r="BJ483" s="186">
        <f t="shared" ca="1" si="707"/>
        <v>187152770.96525779</v>
      </c>
      <c r="BK483" s="186">
        <f t="shared" ca="1" si="707"/>
        <v>189151001.64335182</v>
      </c>
      <c r="BL483" s="186">
        <f t="shared" ca="1" si="707"/>
        <v>191302972.72335279</v>
      </c>
      <c r="BM483" s="186">
        <f t="shared" ca="1" si="707"/>
        <v>193714037.68569884</v>
      </c>
      <c r="BN483" s="186">
        <f t="shared" ca="1" si="707"/>
        <v>196229490.68098292</v>
      </c>
      <c r="BO483" s="186">
        <f t="shared" ca="1" si="707"/>
        <v>198945172.61903003</v>
      </c>
      <c r="BP483" s="186">
        <f t="shared" ca="1" si="707"/>
        <v>201783446.64295915</v>
      </c>
      <c r="BQ483" s="186">
        <f t="shared" ca="1" si="707"/>
        <v>204615295.49555948</v>
      </c>
      <c r="BR483" s="186">
        <f t="shared" ca="1" si="707"/>
        <v>207587483.46044633</v>
      </c>
      <c r="BS483" s="186">
        <f t="shared" ca="1" si="707"/>
        <v>210835491.5419417</v>
      </c>
      <c r="BT483" s="186">
        <f t="shared" ca="1" si="707"/>
        <v>214241673.78045988</v>
      </c>
      <c r="BU483" s="186">
        <f t="shared" ca="1" si="707"/>
        <v>217838553.26361227</v>
      </c>
      <c r="BV483" s="186">
        <f t="shared" ca="1" si="707"/>
        <v>221565936.86383894</v>
      </c>
      <c r="BW483" s="186">
        <f t="shared" ca="1" si="707"/>
        <v>214605304.71605837</v>
      </c>
      <c r="BX483" s="186">
        <f t="shared" ref="BX483:DU483" ca="1" si="708">BX478+BX479+BX481-BX482+BX480</f>
        <v>207451231.39055318</v>
      </c>
      <c r="BY483" s="186">
        <f t="shared" ca="1" si="708"/>
        <v>200658097.27279735</v>
      </c>
      <c r="BZ483" s="186">
        <f t="shared" ca="1" si="708"/>
        <v>193510109.62756521</v>
      </c>
      <c r="CA483" s="186">
        <f t="shared" ca="1" si="708"/>
        <v>186565992.95795196</v>
      </c>
      <c r="CB483" s="186">
        <f t="shared" ca="1" si="708"/>
        <v>179513868.42793646</v>
      </c>
      <c r="CC483" s="186">
        <f t="shared" ca="1" si="708"/>
        <v>172556478.9036864</v>
      </c>
      <c r="CD483" s="186">
        <f t="shared" ca="1" si="708"/>
        <v>165418056.47636238</v>
      </c>
      <c r="CE483" s="186">
        <f t="shared" ca="1" si="708"/>
        <v>158640769.92580357</v>
      </c>
      <c r="CF483" s="186">
        <f t="shared" ca="1" si="708"/>
        <v>151508828.62834683</v>
      </c>
      <c r="CG483" s="186">
        <f t="shared" ca="1" si="708"/>
        <v>144666294.82089746</v>
      </c>
      <c r="CH483" s="186">
        <f t="shared" ca="1" si="708"/>
        <v>137540095.46564358</v>
      </c>
      <c r="CI483" s="186">
        <f t="shared" ca="1" si="708"/>
        <v>130495533.77501923</v>
      </c>
      <c r="CJ483" s="186">
        <f t="shared" ca="1" si="708"/>
        <v>123464207.637291</v>
      </c>
      <c r="CK483" s="186">
        <f t="shared" ca="1" si="708"/>
        <v>116703764.19482385</v>
      </c>
      <c r="CL483" s="186">
        <f t="shared" ca="1" si="708"/>
        <v>109588877.26638962</v>
      </c>
      <c r="CM483" s="186">
        <f t="shared" ca="1" si="708"/>
        <v>102758090.62778361</v>
      </c>
      <c r="CN483" s="186">
        <f t="shared" ca="1" si="708"/>
        <v>95649307.112326339</v>
      </c>
      <c r="CO483" s="186">
        <f t="shared" ca="1" si="708"/>
        <v>88698533.195788756</v>
      </c>
      <c r="CP483" s="186">
        <f t="shared" ca="1" si="708"/>
        <v>81594420.794215173</v>
      </c>
      <c r="CQ483" s="186">
        <f t="shared" ca="1" si="708"/>
        <v>74761413.13041693</v>
      </c>
      <c r="CR483" s="186">
        <f t="shared" ca="1" si="708"/>
        <v>67755111.010669932</v>
      </c>
      <c r="CS483" s="186">
        <f t="shared" ca="1" si="708"/>
        <v>60936728.5766927</v>
      </c>
      <c r="CT483" s="186">
        <f t="shared" ca="1" si="708"/>
        <v>53846450.70843868</v>
      </c>
      <c r="CU483" s="186">
        <f t="shared" ca="1" si="708"/>
        <v>46899023.909622632</v>
      </c>
      <c r="CV483" s="186">
        <f t="shared" ca="1" si="708"/>
        <v>39813691.174743339</v>
      </c>
      <c r="CW483" s="186">
        <f t="shared" ca="1" si="708"/>
        <v>6799999.9999997243</v>
      </c>
      <c r="CX483" s="186">
        <f t="shared" ca="1" si="708"/>
        <v>6799999.9999997159</v>
      </c>
      <c r="CY483" s="186">
        <f t="shared" ca="1" si="708"/>
        <v>6799999.9999997066</v>
      </c>
      <c r="CZ483" s="186">
        <f t="shared" ca="1" si="708"/>
        <v>6799999.9999996973</v>
      </c>
      <c r="DA483" s="186">
        <f t="shared" ca="1" si="708"/>
        <v>6799999.999999688</v>
      </c>
      <c r="DB483" s="186">
        <f t="shared" ca="1" si="708"/>
        <v>6799999.9999996787</v>
      </c>
      <c r="DC483" s="186">
        <f t="shared" ca="1" si="708"/>
        <v>6799999.9999996684</v>
      </c>
      <c r="DD483" s="186">
        <f t="shared" ca="1" si="708"/>
        <v>6799999.9999996582</v>
      </c>
      <c r="DE483" s="186">
        <f t="shared" ca="1" si="708"/>
        <v>6799999.999999648</v>
      </c>
      <c r="DF483" s="186">
        <f t="shared" ca="1" si="708"/>
        <v>6799999.9999996377</v>
      </c>
      <c r="DG483" s="186">
        <f t="shared" ca="1" si="708"/>
        <v>6799999.9999996265</v>
      </c>
      <c r="DH483" s="186">
        <f t="shared" ca="1" si="708"/>
        <v>6799999.9999996154</v>
      </c>
      <c r="DI483" s="186">
        <f t="shared" ca="1" si="708"/>
        <v>6799999.9999996042</v>
      </c>
      <c r="DJ483" s="186">
        <f t="shared" ca="1" si="708"/>
        <v>6799999.9999995921</v>
      </c>
      <c r="DK483" s="186">
        <f t="shared" ca="1" si="708"/>
        <v>6799999.99999958</v>
      </c>
      <c r="DL483" s="186">
        <f t="shared" ca="1" si="708"/>
        <v>6799999.9999995679</v>
      </c>
      <c r="DM483" s="186">
        <f t="shared" ca="1" si="708"/>
        <v>6799999.9999995548</v>
      </c>
      <c r="DN483" s="186">
        <f t="shared" ca="1" si="708"/>
        <v>6799999.9999995418</v>
      </c>
      <c r="DO483" s="186">
        <f t="shared" ca="1" si="708"/>
        <v>6799999.9999995288</v>
      </c>
      <c r="DP483" s="186">
        <f t="shared" ca="1" si="708"/>
        <v>6799999.9999995148</v>
      </c>
      <c r="DQ483" s="186">
        <f t="shared" ca="1" si="708"/>
        <v>6799999.9999995008</v>
      </c>
      <c r="DR483" s="186">
        <f t="shared" ca="1" si="708"/>
        <v>6799999.9999994868</v>
      </c>
      <c r="DS483" s="186">
        <f t="shared" ca="1" si="708"/>
        <v>6799999.9999994719</v>
      </c>
      <c r="DT483" s="186">
        <f t="shared" ca="1" si="708"/>
        <v>6799999.999999457</v>
      </c>
      <c r="DU483" s="186">
        <f t="shared" ca="1" si="708"/>
        <v>6799999.9999994421</v>
      </c>
    </row>
    <row r="484" spans="1:125" x14ac:dyDescent="0.3">
      <c r="K484" s="181"/>
      <c r="L484" s="181"/>
      <c r="M484" s="181"/>
      <c r="N484" s="181"/>
      <c r="O484" s="181"/>
      <c r="P484" s="181"/>
      <c r="Q484" s="181"/>
      <c r="R484" s="181"/>
      <c r="S484" s="181"/>
      <c r="T484" s="181"/>
      <c r="U484" s="181"/>
      <c r="V484" s="181"/>
      <c r="W484" s="181"/>
      <c r="X484" s="181"/>
      <c r="Y484" s="181"/>
      <c r="Z484" s="181"/>
      <c r="AA484" s="181"/>
      <c r="AB484" s="181"/>
      <c r="AC484" s="181"/>
      <c r="AD484" s="181"/>
      <c r="AE484" s="181"/>
      <c r="AF484" s="181"/>
      <c r="AG484" s="181"/>
      <c r="AH484" s="181"/>
      <c r="AI484" s="181"/>
      <c r="AJ484" s="181"/>
      <c r="AK484" s="181"/>
      <c r="AL484" s="181"/>
      <c r="AM484" s="181"/>
      <c r="AN484" s="181"/>
      <c r="AO484" s="181"/>
      <c r="AP484" s="181"/>
      <c r="AQ484" s="181"/>
      <c r="AR484" s="181"/>
      <c r="AS484" s="181"/>
      <c r="AT484" s="181"/>
      <c r="AU484" s="181"/>
      <c r="AV484" s="181"/>
      <c r="AW484" s="181"/>
      <c r="AX484" s="181"/>
      <c r="AZ484" s="181"/>
      <c r="BA484" s="181"/>
      <c r="BB484" s="181"/>
      <c r="BC484" s="181"/>
      <c r="BD484" s="181"/>
      <c r="BE484" s="181"/>
      <c r="BF484" s="181"/>
      <c r="BG484" s="181"/>
      <c r="BH484" s="181"/>
      <c r="BI484" s="181"/>
      <c r="BJ484" s="181"/>
      <c r="BK484" s="181"/>
      <c r="BL484" s="181"/>
      <c r="BM484" s="181"/>
      <c r="BN484" s="181"/>
      <c r="BO484" s="181"/>
      <c r="BP484" s="181"/>
      <c r="BQ484" s="181"/>
      <c r="BR484" s="181"/>
      <c r="BS484" s="181"/>
      <c r="BT484" s="181"/>
      <c r="BU484" s="181"/>
      <c r="BV484" s="181"/>
      <c r="BW484" s="181"/>
      <c r="BX484" s="181"/>
      <c r="BY484" s="181"/>
      <c r="BZ484" s="181"/>
      <c r="CA484" s="181"/>
      <c r="CB484" s="181"/>
      <c r="CC484" s="181"/>
      <c r="CD484" s="181"/>
      <c r="CE484" s="181"/>
      <c r="CF484" s="181"/>
      <c r="CG484" s="181"/>
      <c r="CH484" s="181"/>
      <c r="CI484" s="181"/>
      <c r="CJ484" s="181"/>
      <c r="CK484" s="181"/>
      <c r="CL484" s="181"/>
      <c r="CM484" s="181"/>
      <c r="CN484" s="181"/>
      <c r="CO484" s="181"/>
      <c r="CP484" s="181"/>
      <c r="CQ484" s="181"/>
      <c r="CR484" s="181"/>
      <c r="CS484" s="181"/>
      <c r="CT484" s="181"/>
      <c r="CU484" s="181"/>
      <c r="CV484" s="181"/>
      <c r="CW484" s="181"/>
      <c r="CX484" s="181"/>
      <c r="CY484" s="181"/>
      <c r="CZ484" s="181"/>
      <c r="DA484" s="181"/>
      <c r="DB484" s="181"/>
      <c r="DC484" s="181"/>
      <c r="DD484" s="181"/>
      <c r="DE484" s="181"/>
      <c r="DF484" s="181"/>
      <c r="DG484" s="181"/>
      <c r="DH484" s="181"/>
      <c r="DI484" s="181"/>
      <c r="DJ484" s="181"/>
      <c r="DK484" s="181"/>
      <c r="DL484" s="181"/>
      <c r="DM484" s="181"/>
      <c r="DN484" s="181"/>
      <c r="DO484" s="181"/>
      <c r="DP484" s="181"/>
      <c r="DQ484" s="181"/>
      <c r="DR484" s="181"/>
      <c r="DS484" s="181"/>
      <c r="DT484" s="181"/>
      <c r="DU484" s="181"/>
    </row>
    <row r="485" spans="1:125" x14ac:dyDescent="0.3">
      <c r="D485" s="141" t="s">
        <v>522</v>
      </c>
      <c r="K485" s="181"/>
      <c r="L485" s="181"/>
      <c r="M485" s="181"/>
      <c r="N485" s="181"/>
      <c r="O485" s="181"/>
      <c r="P485" s="181"/>
      <c r="Q485" s="181"/>
      <c r="R485" s="181"/>
      <c r="S485" s="181"/>
      <c r="T485" s="181"/>
      <c r="U485" s="181"/>
      <c r="V485" s="181"/>
      <c r="W485" s="181"/>
      <c r="X485" s="181"/>
      <c r="Y485" s="181"/>
      <c r="Z485" s="181"/>
      <c r="AA485" s="181"/>
      <c r="AB485" s="181"/>
      <c r="AC485" s="181"/>
      <c r="AD485" s="181"/>
      <c r="AE485" s="181"/>
      <c r="AF485" s="181"/>
      <c r="AG485" s="181"/>
      <c r="AH485" s="181"/>
      <c r="AI485" s="181"/>
      <c r="AJ485" s="181"/>
      <c r="AK485" s="181"/>
      <c r="AL485" s="181"/>
      <c r="AM485" s="181"/>
      <c r="AN485" s="181"/>
      <c r="AO485" s="181"/>
      <c r="AP485" s="181"/>
      <c r="AQ485" s="181"/>
      <c r="AR485" s="181"/>
      <c r="AS485" s="181"/>
      <c r="AT485" s="181"/>
      <c r="AU485" s="181"/>
      <c r="AV485" s="181"/>
      <c r="AW485" s="181"/>
      <c r="AX485" s="181"/>
      <c r="AZ485" s="181"/>
      <c r="BA485" s="181"/>
      <c r="BB485" s="181"/>
      <c r="BC485" s="181"/>
      <c r="BD485" s="181"/>
      <c r="BE485" s="181"/>
      <c r="BF485" s="181"/>
      <c r="BG485" s="181"/>
      <c r="BH485" s="181"/>
      <c r="BI485" s="181"/>
      <c r="BJ485" s="181"/>
      <c r="BK485" s="181"/>
      <c r="BL485" s="181"/>
      <c r="BM485" s="181"/>
      <c r="BN485" s="181"/>
      <c r="BO485" s="181"/>
      <c r="BP485" s="181"/>
      <c r="BQ485" s="181"/>
      <c r="BR485" s="181"/>
      <c r="BS485" s="181"/>
      <c r="BT485" s="181"/>
      <c r="BU485" s="181"/>
      <c r="BV485" s="181"/>
      <c r="BW485" s="181"/>
      <c r="BX485" s="181"/>
      <c r="BY485" s="181"/>
      <c r="BZ485" s="181"/>
      <c r="CA485" s="181"/>
      <c r="CB485" s="181"/>
      <c r="CC485" s="181"/>
      <c r="CD485" s="181"/>
      <c r="CE485" s="181"/>
      <c r="CF485" s="181"/>
      <c r="CG485" s="181"/>
      <c r="CH485" s="181"/>
      <c r="CI485" s="181"/>
      <c r="CJ485" s="181"/>
      <c r="CK485" s="181"/>
      <c r="CL485" s="181"/>
      <c r="CM485" s="181"/>
      <c r="CN485" s="181"/>
      <c r="CO485" s="181"/>
      <c r="CP485" s="181"/>
      <c r="CQ485" s="181"/>
      <c r="CR485" s="181"/>
      <c r="CS485" s="181"/>
      <c r="CT485" s="181"/>
      <c r="CU485" s="181"/>
      <c r="CV485" s="181"/>
      <c r="CW485" s="181"/>
      <c r="CX485" s="181"/>
      <c r="CY485" s="181"/>
      <c r="CZ485" s="181"/>
      <c r="DA485" s="181"/>
      <c r="DB485" s="181"/>
      <c r="DC485" s="181"/>
      <c r="DD485" s="181"/>
      <c r="DE485" s="181"/>
      <c r="DF485" s="181"/>
      <c r="DG485" s="181"/>
      <c r="DH485" s="181"/>
      <c r="DI485" s="181"/>
      <c r="DJ485" s="181"/>
      <c r="DK485" s="181"/>
      <c r="DL485" s="181"/>
      <c r="DM485" s="181"/>
      <c r="DN485" s="181"/>
      <c r="DO485" s="181"/>
      <c r="DP485" s="181"/>
      <c r="DQ485" s="181"/>
      <c r="DR485" s="181"/>
      <c r="DS485" s="181"/>
      <c r="DT485" s="181"/>
      <c r="DU485" s="181"/>
    </row>
    <row r="486" spans="1:125" x14ac:dyDescent="0.3">
      <c r="D486" s="141" t="s">
        <v>297</v>
      </c>
      <c r="K486" s="181">
        <f t="shared" ref="K486:AP486" si="709">K28</f>
        <v>13.963278211706387</v>
      </c>
      <c r="L486" s="181">
        <f t="shared" si="709"/>
        <v>219.51265626923907</v>
      </c>
      <c r="M486" s="181">
        <f t="shared" si="709"/>
        <v>1176.9051021568318</v>
      </c>
      <c r="N486" s="181">
        <f t="shared" si="709"/>
        <v>3960.8057755701593</v>
      </c>
      <c r="O486" s="181">
        <f t="shared" si="709"/>
        <v>10214.009548657918</v>
      </c>
      <c r="P486" s="181">
        <f t="shared" si="709"/>
        <v>22143.897333680397</v>
      </c>
      <c r="Q486" s="181">
        <f t="shared" si="709"/>
        <v>42478.341719219461</v>
      </c>
      <c r="R486" s="181">
        <f t="shared" si="709"/>
        <v>74394.373687669169</v>
      </c>
      <c r="S486" s="181">
        <f t="shared" si="709"/>
        <v>121430.09130412474</v>
      </c>
      <c r="T486" s="181">
        <f t="shared" si="709"/>
        <v>187387.94724239939</v>
      </c>
      <c r="U486" s="181">
        <f t="shared" si="709"/>
        <v>276235.62144304812</v>
      </c>
      <c r="V486" s="181">
        <f t="shared" si="709"/>
        <v>392009.10477980605</v>
      </c>
      <c r="W486" s="181">
        <f t="shared" si="709"/>
        <v>538721.33484706981</v>
      </c>
      <c r="X486" s="181">
        <f t="shared" si="709"/>
        <v>720278.6890364649</v>
      </c>
      <c r="Y486" s="181">
        <f t="shared" si="709"/>
        <v>940406.8127707697</v>
      </c>
      <c r="Z486" s="181">
        <f t="shared" si="709"/>
        <v>1202586.6077178665</v>
      </c>
      <c r="AA486" s="181">
        <f t="shared" si="709"/>
        <v>1510000.6966407255</v>
      </c>
      <c r="AB486" s="181">
        <f t="shared" si="709"/>
        <v>1865490.2932196842</v>
      </c>
      <c r="AC486" s="181">
        <f t="shared" si="709"/>
        <v>2271522.1154340985</v>
      </c>
      <c r="AD486" s="181">
        <f t="shared" si="709"/>
        <v>2730164.7718779719</v>
      </c>
      <c r="AE486" s="181">
        <f t="shared" si="709"/>
        <v>3243073.9064696571</v>
      </c>
      <c r="AF486" s="181">
        <f t="shared" si="709"/>
        <v>3811485.2955652247</v>
      </c>
      <c r="AG486" s="181">
        <f t="shared" si="709"/>
        <v>4436215.0417303778</v>
      </c>
      <c r="AH486" s="181">
        <f t="shared" si="709"/>
        <v>5117665.9913687427</v>
      </c>
      <c r="AI486" s="181">
        <f t="shared" si="709"/>
        <v>5855839.5115612838</v>
      </c>
      <c r="AJ486" s="181">
        <f t="shared" si="709"/>
        <v>6650351.7886504773</v>
      </c>
      <c r="AK486" s="181">
        <f t="shared" si="709"/>
        <v>7500453.8522114176</v>
      </c>
      <c r="AL486" s="181">
        <f t="shared" si="709"/>
        <v>8405054.5789311323</v>
      </c>
      <c r="AM486" s="181">
        <f t="shared" si="709"/>
        <v>9362745.9881975148</v>
      </c>
      <c r="AN486" s="181">
        <f t="shared" si="709"/>
        <v>10371830.202176904</v>
      </c>
      <c r="AO486" s="181">
        <f t="shared" si="709"/>
        <v>11430347.505690401</v>
      </c>
      <c r="AP486" s="181">
        <f t="shared" si="709"/>
        <v>12536105.003607567</v>
      </c>
      <c r="AQ486" s="181">
        <f t="shared" ref="AQ486:BV486" si="710">AQ28</f>
        <v>13686705.434476227</v>
      </c>
      <c r="AR486" s="181">
        <f t="shared" si="710"/>
        <v>14879575.757735595</v>
      </c>
      <c r="AS486" s="181">
        <f t="shared" si="710"/>
        <v>16111995.187419984</v>
      </c>
      <c r="AT486" s="181">
        <f t="shared" si="710"/>
        <v>17381122.397272207</v>
      </c>
      <c r="AU486" s="181">
        <f t="shared" si="710"/>
        <v>18684021.670346588</v>
      </c>
      <c r="AV486" s="181">
        <f t="shared" si="710"/>
        <v>20017687.810329687</v>
      </c>
      <c r="AW486" s="181">
        <f t="shared" si="710"/>
        <v>21379069.671893381</v>
      </c>
      <c r="AX486" s="181">
        <f t="shared" si="710"/>
        <v>22765092.203459099</v>
      </c>
      <c r="AY486" s="198">
        <f t="shared" si="710"/>
        <v>22947089.598647594</v>
      </c>
      <c r="AZ486" s="181">
        <f t="shared" si="710"/>
        <v>22952925.585031122</v>
      </c>
      <c r="BA486" s="181">
        <f t="shared" si="710"/>
        <v>23318997.006477363</v>
      </c>
      <c r="BB486" s="181">
        <f t="shared" si="710"/>
        <v>23329503.483669885</v>
      </c>
      <c r="BC486" s="181">
        <f t="shared" si="710"/>
        <v>23572659.625364862</v>
      </c>
      <c r="BD486" s="181">
        <f t="shared" si="710"/>
        <v>23677949.066386051</v>
      </c>
      <c r="BE486" s="181">
        <f t="shared" si="710"/>
        <v>24009741.642768599</v>
      </c>
      <c r="BF486" s="181">
        <f t="shared" si="710"/>
        <v>24028921.297091216</v>
      </c>
      <c r="BG486" s="181">
        <f t="shared" si="710"/>
        <v>24408504.077706806</v>
      </c>
      <c r="BH486" s="181">
        <f t="shared" si="710"/>
        <v>24432691.44517643</v>
      </c>
      <c r="BI486" s="181">
        <f t="shared" si="710"/>
        <v>24763950.246815138</v>
      </c>
      <c r="BJ486" s="181">
        <f t="shared" si="710"/>
        <v>24792600.473870084</v>
      </c>
      <c r="BK486" s="181">
        <f t="shared" si="710"/>
        <v>25041251.563899085</v>
      </c>
      <c r="BL486" s="181">
        <f t="shared" si="710"/>
        <v>25164981.39895194</v>
      </c>
      <c r="BM486" s="181">
        <f t="shared" si="710"/>
        <v>25558829.372515209</v>
      </c>
      <c r="BN486" s="181">
        <f t="shared" si="710"/>
        <v>25597460.914813884</v>
      </c>
      <c r="BO486" s="181">
        <f t="shared" si="710"/>
        <v>25939239.864283264</v>
      </c>
      <c r="BP486" s="181">
        <f t="shared" si="710"/>
        <v>25982647.66456227</v>
      </c>
      <c r="BQ486" s="181">
        <f t="shared" si="710"/>
        <v>26234743.137749992</v>
      </c>
      <c r="BR486" s="181">
        <f t="shared" si="710"/>
        <v>26281859.332041621</v>
      </c>
      <c r="BS486" s="181">
        <f t="shared" si="710"/>
        <v>26599267.635333464</v>
      </c>
      <c r="BT486" s="181">
        <f t="shared" si="710"/>
        <v>26742559.574039966</v>
      </c>
      <c r="BU486" s="181">
        <f t="shared" si="710"/>
        <v>27094294.03050977</v>
      </c>
      <c r="BV486" s="181">
        <f t="shared" si="710"/>
        <v>27152203.309611894</v>
      </c>
      <c r="BW486" s="181">
        <f t="shared" ref="BW486:DB486" si="711">BW28</f>
        <v>27407483.990840085</v>
      </c>
      <c r="BX486" s="181">
        <f t="shared" si="711"/>
        <v>27469323.494343624</v>
      </c>
      <c r="BY486" s="181">
        <f t="shared" si="711"/>
        <v>27892102.205596544</v>
      </c>
      <c r="BZ486" s="181">
        <f t="shared" si="711"/>
        <v>27960027.389373139</v>
      </c>
      <c r="CA486" s="181">
        <f t="shared" si="711"/>
        <v>28231823.548768654</v>
      </c>
      <c r="CB486" s="181">
        <f t="shared" si="711"/>
        <v>28395611.847761884</v>
      </c>
      <c r="CC486" s="181">
        <f t="shared" si="711"/>
        <v>28654135.152520575</v>
      </c>
      <c r="CD486" s="181">
        <f t="shared" si="711"/>
        <v>28731625.554205269</v>
      </c>
      <c r="CE486" s="181">
        <f t="shared" si="711"/>
        <v>29170251.832655206</v>
      </c>
      <c r="CF486" s="181">
        <f t="shared" si="711"/>
        <v>29254223.364207208</v>
      </c>
      <c r="CG486" s="181">
        <f t="shared" si="711"/>
        <v>29627602.385766581</v>
      </c>
      <c r="CH486" s="181">
        <f t="shared" si="711"/>
        <v>29717315.859521449</v>
      </c>
      <c r="CI486" s="181">
        <f t="shared" si="711"/>
        <v>29888666.997905836</v>
      </c>
      <c r="CJ486" s="181">
        <f t="shared" si="711"/>
        <v>30073253.68918635</v>
      </c>
      <c r="CK486" s="181">
        <f t="shared" si="711"/>
        <v>30528723.07572794</v>
      </c>
      <c r="CL486" s="181">
        <f t="shared" si="711"/>
        <v>30629748.97630246</v>
      </c>
      <c r="CM486" s="181">
        <f t="shared" si="711"/>
        <v>31014875.166705191</v>
      </c>
      <c r="CN486" s="181">
        <f t="shared" si="711"/>
        <v>31122004.480256662</v>
      </c>
      <c r="CO486" s="181">
        <f t="shared" si="711"/>
        <v>31387143.392727822</v>
      </c>
      <c r="CP486" s="181">
        <f t="shared" si="711"/>
        <v>31498943.820162982</v>
      </c>
      <c r="CQ486" s="181">
        <f t="shared" si="711"/>
        <v>31881848.985373482</v>
      </c>
      <c r="CR486" s="181">
        <f t="shared" si="711"/>
        <v>32091459.694635227</v>
      </c>
      <c r="CS486" s="181">
        <f t="shared" si="711"/>
        <v>32488990.089666739</v>
      </c>
      <c r="CT486" s="181">
        <f t="shared" si="711"/>
        <v>32614625.050421461</v>
      </c>
      <c r="CU486" s="181">
        <f t="shared" si="711"/>
        <v>32883111.080614164</v>
      </c>
      <c r="CV486" s="181">
        <f t="shared" si="711"/>
        <v>33013691.174743608</v>
      </c>
      <c r="CW486" s="181">
        <f t="shared" si="711"/>
        <v>0</v>
      </c>
      <c r="CX486" s="181">
        <f t="shared" si="711"/>
        <v>0</v>
      </c>
      <c r="CY486" s="181">
        <f t="shared" si="711"/>
        <v>0</v>
      </c>
      <c r="CZ486" s="181">
        <f t="shared" si="711"/>
        <v>0</v>
      </c>
      <c r="DA486" s="181">
        <f t="shared" si="711"/>
        <v>0</v>
      </c>
      <c r="DB486" s="181">
        <f t="shared" si="711"/>
        <v>0</v>
      </c>
      <c r="DC486" s="181">
        <f t="shared" ref="DC486:DU486" si="712">DC28</f>
        <v>0</v>
      </c>
      <c r="DD486" s="181">
        <f t="shared" si="712"/>
        <v>0</v>
      </c>
      <c r="DE486" s="181">
        <f t="shared" si="712"/>
        <v>0</v>
      </c>
      <c r="DF486" s="181">
        <f t="shared" si="712"/>
        <v>0</v>
      </c>
      <c r="DG486" s="181">
        <f t="shared" si="712"/>
        <v>0</v>
      </c>
      <c r="DH486" s="181">
        <f t="shared" si="712"/>
        <v>0</v>
      </c>
      <c r="DI486" s="181">
        <f t="shared" si="712"/>
        <v>0</v>
      </c>
      <c r="DJ486" s="181">
        <f t="shared" si="712"/>
        <v>0</v>
      </c>
      <c r="DK486" s="181">
        <f t="shared" si="712"/>
        <v>0</v>
      </c>
      <c r="DL486" s="181">
        <f t="shared" si="712"/>
        <v>0</v>
      </c>
      <c r="DM486" s="181">
        <f t="shared" si="712"/>
        <v>0</v>
      </c>
      <c r="DN486" s="181">
        <f t="shared" si="712"/>
        <v>0</v>
      </c>
      <c r="DO486" s="181">
        <f t="shared" si="712"/>
        <v>0</v>
      </c>
      <c r="DP486" s="181">
        <f t="shared" si="712"/>
        <v>0</v>
      </c>
      <c r="DQ486" s="181">
        <f t="shared" si="712"/>
        <v>0</v>
      </c>
      <c r="DR486" s="181">
        <f t="shared" si="712"/>
        <v>0</v>
      </c>
      <c r="DS486" s="181">
        <f t="shared" si="712"/>
        <v>0</v>
      </c>
      <c r="DT486" s="181">
        <f t="shared" si="712"/>
        <v>0</v>
      </c>
      <c r="DU486" s="181">
        <f t="shared" si="712"/>
        <v>0</v>
      </c>
    </row>
    <row r="487" spans="1:125" x14ac:dyDescent="0.3">
      <c r="D487" s="141" t="s">
        <v>787</v>
      </c>
      <c r="K487" s="181">
        <f t="shared" ref="K487:AP487" ca="1" si="713">K319</f>
        <v>0</v>
      </c>
      <c r="L487" s="181">
        <f t="shared" ca="1" si="713"/>
        <v>0</v>
      </c>
      <c r="M487" s="181">
        <f t="shared" ca="1" si="713"/>
        <v>0</v>
      </c>
      <c r="N487" s="181">
        <f t="shared" ca="1" si="713"/>
        <v>0</v>
      </c>
      <c r="O487" s="181">
        <f t="shared" ca="1" si="713"/>
        <v>0</v>
      </c>
      <c r="P487" s="181">
        <f t="shared" ca="1" si="713"/>
        <v>0</v>
      </c>
      <c r="Q487" s="181">
        <f t="shared" ca="1" si="713"/>
        <v>0</v>
      </c>
      <c r="R487" s="181">
        <f t="shared" ca="1" si="713"/>
        <v>0</v>
      </c>
      <c r="S487" s="181">
        <f t="shared" ca="1" si="713"/>
        <v>0</v>
      </c>
      <c r="T487" s="181">
        <f t="shared" ca="1" si="713"/>
        <v>0</v>
      </c>
      <c r="U487" s="181">
        <f t="shared" ca="1" si="713"/>
        <v>0</v>
      </c>
      <c r="V487" s="181">
        <f t="shared" ca="1" si="713"/>
        <v>0</v>
      </c>
      <c r="W487" s="181">
        <f t="shared" ca="1" si="713"/>
        <v>0</v>
      </c>
      <c r="X487" s="181">
        <f t="shared" ca="1" si="713"/>
        <v>0</v>
      </c>
      <c r="Y487" s="181">
        <f t="shared" ca="1" si="713"/>
        <v>0</v>
      </c>
      <c r="Z487" s="181">
        <f t="shared" ca="1" si="713"/>
        <v>0</v>
      </c>
      <c r="AA487" s="181">
        <f t="shared" ca="1" si="713"/>
        <v>0</v>
      </c>
      <c r="AB487" s="181">
        <f t="shared" ca="1" si="713"/>
        <v>0</v>
      </c>
      <c r="AC487" s="181">
        <f t="shared" ca="1" si="713"/>
        <v>0</v>
      </c>
      <c r="AD487" s="181">
        <f t="shared" ca="1" si="713"/>
        <v>0</v>
      </c>
      <c r="AE487" s="181">
        <f t="shared" ca="1" si="713"/>
        <v>0</v>
      </c>
      <c r="AF487" s="181">
        <f t="shared" ca="1" si="713"/>
        <v>0</v>
      </c>
      <c r="AG487" s="181">
        <f t="shared" ca="1" si="713"/>
        <v>0</v>
      </c>
      <c r="AH487" s="181">
        <f t="shared" ca="1" si="713"/>
        <v>0</v>
      </c>
      <c r="AI487" s="181">
        <f t="shared" ca="1" si="713"/>
        <v>0</v>
      </c>
      <c r="AJ487" s="181">
        <f t="shared" ca="1" si="713"/>
        <v>0</v>
      </c>
      <c r="AK487" s="181">
        <f t="shared" ca="1" si="713"/>
        <v>0</v>
      </c>
      <c r="AL487" s="181">
        <f t="shared" ca="1" si="713"/>
        <v>0</v>
      </c>
      <c r="AM487" s="181">
        <f t="shared" ca="1" si="713"/>
        <v>0</v>
      </c>
      <c r="AN487" s="181">
        <f t="shared" ca="1" si="713"/>
        <v>0</v>
      </c>
      <c r="AO487" s="181">
        <f t="shared" ca="1" si="713"/>
        <v>0</v>
      </c>
      <c r="AP487" s="181">
        <f t="shared" ca="1" si="713"/>
        <v>0</v>
      </c>
      <c r="AQ487" s="181">
        <f t="shared" ref="AQ487:BV487" ca="1" si="714">AQ319</f>
        <v>0</v>
      </c>
      <c r="AR487" s="181">
        <f t="shared" ca="1" si="714"/>
        <v>0</v>
      </c>
      <c r="AS487" s="181">
        <f t="shared" ca="1" si="714"/>
        <v>0</v>
      </c>
      <c r="AT487" s="181">
        <f t="shared" ca="1" si="714"/>
        <v>0</v>
      </c>
      <c r="AU487" s="181">
        <f t="shared" ca="1" si="714"/>
        <v>0</v>
      </c>
      <c r="AV487" s="181">
        <f t="shared" ca="1" si="714"/>
        <v>0</v>
      </c>
      <c r="AW487" s="181">
        <f t="shared" ca="1" si="714"/>
        <v>0</v>
      </c>
      <c r="AX487" s="181">
        <f t="shared" ca="1" si="714"/>
        <v>0</v>
      </c>
      <c r="AY487" s="198">
        <f t="shared" ca="1" si="714"/>
        <v>0</v>
      </c>
      <c r="AZ487" s="181">
        <f t="shared" ca="1" si="714"/>
        <v>0</v>
      </c>
      <c r="BA487" s="181">
        <f t="shared" ca="1" si="714"/>
        <v>0</v>
      </c>
      <c r="BB487" s="181">
        <f t="shared" ca="1" si="714"/>
        <v>0</v>
      </c>
      <c r="BC487" s="181">
        <f t="shared" ca="1" si="714"/>
        <v>0</v>
      </c>
      <c r="BD487" s="181">
        <f t="shared" ca="1" si="714"/>
        <v>0</v>
      </c>
      <c r="BE487" s="181">
        <f t="shared" ca="1" si="714"/>
        <v>0</v>
      </c>
      <c r="BF487" s="181">
        <f t="shared" ca="1" si="714"/>
        <v>0</v>
      </c>
      <c r="BG487" s="181">
        <f t="shared" ca="1" si="714"/>
        <v>0</v>
      </c>
      <c r="BH487" s="181">
        <f t="shared" ca="1" si="714"/>
        <v>0</v>
      </c>
      <c r="BI487" s="181">
        <f t="shared" ca="1" si="714"/>
        <v>0</v>
      </c>
      <c r="BJ487" s="181">
        <f t="shared" ca="1" si="714"/>
        <v>0</v>
      </c>
      <c r="BK487" s="181">
        <f t="shared" ca="1" si="714"/>
        <v>0</v>
      </c>
      <c r="BL487" s="181">
        <f t="shared" ca="1" si="714"/>
        <v>0</v>
      </c>
      <c r="BM487" s="181">
        <f t="shared" ca="1" si="714"/>
        <v>0</v>
      </c>
      <c r="BN487" s="181">
        <f t="shared" ca="1" si="714"/>
        <v>0</v>
      </c>
      <c r="BO487" s="181">
        <f t="shared" ca="1" si="714"/>
        <v>0</v>
      </c>
      <c r="BP487" s="181">
        <f t="shared" ca="1" si="714"/>
        <v>0</v>
      </c>
      <c r="BQ487" s="181">
        <f t="shared" ca="1" si="714"/>
        <v>0</v>
      </c>
      <c r="BR487" s="181">
        <f t="shared" ca="1" si="714"/>
        <v>0</v>
      </c>
      <c r="BS487" s="181">
        <f t="shared" ca="1" si="714"/>
        <v>0</v>
      </c>
      <c r="BT487" s="181">
        <f t="shared" ca="1" si="714"/>
        <v>0</v>
      </c>
      <c r="BU487" s="181">
        <f t="shared" ca="1" si="714"/>
        <v>0</v>
      </c>
      <c r="BV487" s="181">
        <f t="shared" ca="1" si="714"/>
        <v>0</v>
      </c>
      <c r="BW487" s="181">
        <f t="shared" ref="BW487:DB487" ca="1" si="715">BW319</f>
        <v>0</v>
      </c>
      <c r="BX487" s="181">
        <f t="shared" ca="1" si="715"/>
        <v>0</v>
      </c>
      <c r="BY487" s="181">
        <f t="shared" ca="1" si="715"/>
        <v>0</v>
      </c>
      <c r="BZ487" s="181">
        <f t="shared" ca="1" si="715"/>
        <v>0</v>
      </c>
      <c r="CA487" s="181">
        <f t="shared" ca="1" si="715"/>
        <v>0</v>
      </c>
      <c r="CB487" s="181">
        <f t="shared" ca="1" si="715"/>
        <v>0</v>
      </c>
      <c r="CC487" s="181">
        <f t="shared" ca="1" si="715"/>
        <v>0</v>
      </c>
      <c r="CD487" s="181">
        <f t="shared" ca="1" si="715"/>
        <v>0</v>
      </c>
      <c r="CE487" s="181">
        <f t="shared" ca="1" si="715"/>
        <v>0</v>
      </c>
      <c r="CF487" s="181">
        <f t="shared" ca="1" si="715"/>
        <v>0</v>
      </c>
      <c r="CG487" s="181">
        <f t="shared" ca="1" si="715"/>
        <v>0</v>
      </c>
      <c r="CH487" s="181">
        <f t="shared" ca="1" si="715"/>
        <v>0</v>
      </c>
      <c r="CI487" s="181">
        <f t="shared" ca="1" si="715"/>
        <v>0</v>
      </c>
      <c r="CJ487" s="181">
        <f t="shared" ca="1" si="715"/>
        <v>0</v>
      </c>
      <c r="CK487" s="181">
        <f t="shared" ca="1" si="715"/>
        <v>0</v>
      </c>
      <c r="CL487" s="181">
        <f t="shared" ca="1" si="715"/>
        <v>0</v>
      </c>
      <c r="CM487" s="181">
        <f t="shared" ca="1" si="715"/>
        <v>0</v>
      </c>
      <c r="CN487" s="181">
        <f t="shared" ca="1" si="715"/>
        <v>0</v>
      </c>
      <c r="CO487" s="181">
        <f t="shared" ca="1" si="715"/>
        <v>0</v>
      </c>
      <c r="CP487" s="181">
        <f t="shared" ca="1" si="715"/>
        <v>0</v>
      </c>
      <c r="CQ487" s="181">
        <f t="shared" ca="1" si="715"/>
        <v>0</v>
      </c>
      <c r="CR487" s="181">
        <f t="shared" ca="1" si="715"/>
        <v>0</v>
      </c>
      <c r="CS487" s="181">
        <f t="shared" ca="1" si="715"/>
        <v>0</v>
      </c>
      <c r="CT487" s="181">
        <f t="shared" ca="1" si="715"/>
        <v>0</v>
      </c>
      <c r="CU487" s="181">
        <f t="shared" ca="1" si="715"/>
        <v>0</v>
      </c>
      <c r="CV487" s="181">
        <f t="shared" ca="1" si="715"/>
        <v>0</v>
      </c>
      <c r="CW487" s="181">
        <f t="shared" ca="1" si="715"/>
        <v>0</v>
      </c>
      <c r="CX487" s="181">
        <f t="shared" ca="1" si="715"/>
        <v>0</v>
      </c>
      <c r="CY487" s="181">
        <f t="shared" ca="1" si="715"/>
        <v>0</v>
      </c>
      <c r="CZ487" s="181">
        <f t="shared" ca="1" si="715"/>
        <v>0</v>
      </c>
      <c r="DA487" s="181">
        <f t="shared" ca="1" si="715"/>
        <v>0</v>
      </c>
      <c r="DB487" s="181">
        <f t="shared" ca="1" si="715"/>
        <v>0</v>
      </c>
      <c r="DC487" s="181">
        <f t="shared" ref="DC487:DU487" ca="1" si="716">DC319</f>
        <v>0</v>
      </c>
      <c r="DD487" s="181">
        <f t="shared" ca="1" si="716"/>
        <v>0</v>
      </c>
      <c r="DE487" s="181">
        <f t="shared" ca="1" si="716"/>
        <v>0</v>
      </c>
      <c r="DF487" s="181">
        <f t="shared" ca="1" si="716"/>
        <v>0</v>
      </c>
      <c r="DG487" s="181">
        <f t="shared" ca="1" si="716"/>
        <v>0</v>
      </c>
      <c r="DH487" s="181">
        <f t="shared" ca="1" si="716"/>
        <v>0</v>
      </c>
      <c r="DI487" s="181">
        <f t="shared" ca="1" si="716"/>
        <v>0</v>
      </c>
      <c r="DJ487" s="181">
        <f t="shared" ca="1" si="716"/>
        <v>0</v>
      </c>
      <c r="DK487" s="181">
        <f t="shared" ca="1" si="716"/>
        <v>0</v>
      </c>
      <c r="DL487" s="181">
        <f t="shared" ca="1" si="716"/>
        <v>0</v>
      </c>
      <c r="DM487" s="181">
        <f t="shared" ca="1" si="716"/>
        <v>0</v>
      </c>
      <c r="DN487" s="181">
        <f t="shared" ca="1" si="716"/>
        <v>0</v>
      </c>
      <c r="DO487" s="181">
        <f t="shared" ca="1" si="716"/>
        <v>0</v>
      </c>
      <c r="DP487" s="181">
        <f t="shared" ca="1" si="716"/>
        <v>0</v>
      </c>
      <c r="DQ487" s="181">
        <f t="shared" ca="1" si="716"/>
        <v>0</v>
      </c>
      <c r="DR487" s="181">
        <f t="shared" ca="1" si="716"/>
        <v>0</v>
      </c>
      <c r="DS487" s="181">
        <f t="shared" ca="1" si="716"/>
        <v>0</v>
      </c>
      <c r="DT487" s="181">
        <f t="shared" ca="1" si="716"/>
        <v>0</v>
      </c>
      <c r="DU487" s="181">
        <f t="shared" ca="1" si="716"/>
        <v>0</v>
      </c>
    </row>
    <row r="488" spans="1:125" x14ac:dyDescent="0.3">
      <c r="D488" s="141" t="s">
        <v>460</v>
      </c>
      <c r="K488" s="181">
        <f t="shared" ref="K488:AP488" ca="1" si="717">K328</f>
        <v>0</v>
      </c>
      <c r="L488" s="181">
        <f t="shared" ca="1" si="717"/>
        <v>0</v>
      </c>
      <c r="M488" s="181">
        <f t="shared" ca="1" si="717"/>
        <v>0</v>
      </c>
      <c r="N488" s="181">
        <f t="shared" ca="1" si="717"/>
        <v>0</v>
      </c>
      <c r="O488" s="181">
        <f t="shared" ca="1" si="717"/>
        <v>0</v>
      </c>
      <c r="P488" s="181">
        <f t="shared" ca="1" si="717"/>
        <v>0</v>
      </c>
      <c r="Q488" s="181">
        <f t="shared" ca="1" si="717"/>
        <v>0</v>
      </c>
      <c r="R488" s="181">
        <f t="shared" ca="1" si="717"/>
        <v>0</v>
      </c>
      <c r="S488" s="181">
        <f t="shared" ca="1" si="717"/>
        <v>0</v>
      </c>
      <c r="T488" s="181">
        <f t="shared" ca="1" si="717"/>
        <v>0</v>
      </c>
      <c r="U488" s="181">
        <f t="shared" ca="1" si="717"/>
        <v>0</v>
      </c>
      <c r="V488" s="181">
        <f t="shared" ca="1" si="717"/>
        <v>0</v>
      </c>
      <c r="W488" s="181">
        <f t="shared" ca="1" si="717"/>
        <v>0</v>
      </c>
      <c r="X488" s="181">
        <f t="shared" ca="1" si="717"/>
        <v>0</v>
      </c>
      <c r="Y488" s="181">
        <f t="shared" ca="1" si="717"/>
        <v>0</v>
      </c>
      <c r="Z488" s="181">
        <f t="shared" ca="1" si="717"/>
        <v>0</v>
      </c>
      <c r="AA488" s="181">
        <f t="shared" ca="1" si="717"/>
        <v>0</v>
      </c>
      <c r="AB488" s="181">
        <f t="shared" ca="1" si="717"/>
        <v>0</v>
      </c>
      <c r="AC488" s="181">
        <f t="shared" ca="1" si="717"/>
        <v>0</v>
      </c>
      <c r="AD488" s="181">
        <f t="shared" ca="1" si="717"/>
        <v>0</v>
      </c>
      <c r="AE488" s="181">
        <f t="shared" ca="1" si="717"/>
        <v>0</v>
      </c>
      <c r="AF488" s="181">
        <f t="shared" ca="1" si="717"/>
        <v>0</v>
      </c>
      <c r="AG488" s="181">
        <f t="shared" ca="1" si="717"/>
        <v>0</v>
      </c>
      <c r="AH488" s="181">
        <f t="shared" ca="1" si="717"/>
        <v>0</v>
      </c>
      <c r="AI488" s="181">
        <f t="shared" ca="1" si="717"/>
        <v>0</v>
      </c>
      <c r="AJ488" s="181">
        <f t="shared" ca="1" si="717"/>
        <v>0</v>
      </c>
      <c r="AK488" s="181">
        <f t="shared" ca="1" si="717"/>
        <v>0</v>
      </c>
      <c r="AL488" s="181">
        <f t="shared" ca="1" si="717"/>
        <v>0</v>
      </c>
      <c r="AM488" s="181">
        <f t="shared" ca="1" si="717"/>
        <v>0</v>
      </c>
      <c r="AN488" s="181">
        <f t="shared" ca="1" si="717"/>
        <v>0</v>
      </c>
      <c r="AO488" s="181">
        <f t="shared" ca="1" si="717"/>
        <v>0</v>
      </c>
      <c r="AP488" s="181">
        <f t="shared" ca="1" si="717"/>
        <v>0</v>
      </c>
      <c r="AQ488" s="181">
        <f t="shared" ref="AQ488:BV488" ca="1" si="718">AQ328</f>
        <v>0</v>
      </c>
      <c r="AR488" s="181">
        <f t="shared" ca="1" si="718"/>
        <v>0</v>
      </c>
      <c r="AS488" s="181">
        <f t="shared" ca="1" si="718"/>
        <v>0</v>
      </c>
      <c r="AT488" s="181">
        <f t="shared" ca="1" si="718"/>
        <v>0</v>
      </c>
      <c r="AU488" s="181">
        <f t="shared" ca="1" si="718"/>
        <v>0</v>
      </c>
      <c r="AV488" s="181">
        <f t="shared" ca="1" si="718"/>
        <v>0</v>
      </c>
      <c r="AW488" s="181">
        <f t="shared" ca="1" si="718"/>
        <v>0</v>
      </c>
      <c r="AX488" s="181">
        <f t="shared" ca="1" si="718"/>
        <v>0</v>
      </c>
      <c r="AY488" s="198">
        <f t="shared" ca="1" si="718"/>
        <v>0</v>
      </c>
      <c r="AZ488" s="181">
        <f t="shared" ca="1" si="718"/>
        <v>0</v>
      </c>
      <c r="BA488" s="181">
        <f t="shared" ca="1" si="718"/>
        <v>0</v>
      </c>
      <c r="BB488" s="181">
        <f t="shared" ca="1" si="718"/>
        <v>0</v>
      </c>
      <c r="BC488" s="181">
        <f t="shared" ca="1" si="718"/>
        <v>0</v>
      </c>
      <c r="BD488" s="181">
        <f t="shared" ca="1" si="718"/>
        <v>0</v>
      </c>
      <c r="BE488" s="181">
        <f t="shared" ca="1" si="718"/>
        <v>0</v>
      </c>
      <c r="BF488" s="181">
        <f t="shared" ca="1" si="718"/>
        <v>0</v>
      </c>
      <c r="BG488" s="181">
        <f t="shared" ca="1" si="718"/>
        <v>0</v>
      </c>
      <c r="BH488" s="181">
        <f t="shared" ca="1" si="718"/>
        <v>0</v>
      </c>
      <c r="BI488" s="181">
        <f t="shared" ca="1" si="718"/>
        <v>0</v>
      </c>
      <c r="BJ488" s="181">
        <f t="shared" ca="1" si="718"/>
        <v>0</v>
      </c>
      <c r="BK488" s="181">
        <f t="shared" ca="1" si="718"/>
        <v>0</v>
      </c>
      <c r="BL488" s="181">
        <f t="shared" ca="1" si="718"/>
        <v>0</v>
      </c>
      <c r="BM488" s="181">
        <f t="shared" ca="1" si="718"/>
        <v>0</v>
      </c>
      <c r="BN488" s="181">
        <f t="shared" ca="1" si="718"/>
        <v>0</v>
      </c>
      <c r="BO488" s="181">
        <f t="shared" ca="1" si="718"/>
        <v>0</v>
      </c>
      <c r="BP488" s="181">
        <f t="shared" ca="1" si="718"/>
        <v>0</v>
      </c>
      <c r="BQ488" s="181">
        <f t="shared" ca="1" si="718"/>
        <v>0</v>
      </c>
      <c r="BR488" s="181">
        <f t="shared" ca="1" si="718"/>
        <v>0</v>
      </c>
      <c r="BS488" s="181">
        <f t="shared" ca="1" si="718"/>
        <v>0</v>
      </c>
      <c r="BT488" s="181">
        <f t="shared" ca="1" si="718"/>
        <v>0</v>
      </c>
      <c r="BU488" s="181">
        <f t="shared" ca="1" si="718"/>
        <v>0</v>
      </c>
      <c r="BV488" s="181">
        <f t="shared" ca="1" si="718"/>
        <v>0</v>
      </c>
      <c r="BW488" s="181">
        <f t="shared" ref="BW488:DB488" ca="1" si="719">BW328</f>
        <v>0</v>
      </c>
      <c r="BX488" s="181">
        <f t="shared" ca="1" si="719"/>
        <v>0</v>
      </c>
      <c r="BY488" s="181">
        <f t="shared" ca="1" si="719"/>
        <v>0</v>
      </c>
      <c r="BZ488" s="181">
        <f t="shared" ca="1" si="719"/>
        <v>0</v>
      </c>
      <c r="CA488" s="181">
        <f t="shared" ca="1" si="719"/>
        <v>0</v>
      </c>
      <c r="CB488" s="181">
        <f t="shared" ca="1" si="719"/>
        <v>0</v>
      </c>
      <c r="CC488" s="181">
        <f t="shared" ca="1" si="719"/>
        <v>0</v>
      </c>
      <c r="CD488" s="181">
        <f t="shared" ca="1" si="719"/>
        <v>0</v>
      </c>
      <c r="CE488" s="181">
        <f t="shared" ca="1" si="719"/>
        <v>0</v>
      </c>
      <c r="CF488" s="181">
        <f t="shared" ca="1" si="719"/>
        <v>0</v>
      </c>
      <c r="CG488" s="181">
        <f t="shared" ca="1" si="719"/>
        <v>0</v>
      </c>
      <c r="CH488" s="181">
        <f t="shared" ca="1" si="719"/>
        <v>0</v>
      </c>
      <c r="CI488" s="181">
        <f t="shared" ca="1" si="719"/>
        <v>0</v>
      </c>
      <c r="CJ488" s="181">
        <f t="shared" ca="1" si="719"/>
        <v>0</v>
      </c>
      <c r="CK488" s="181">
        <f t="shared" ca="1" si="719"/>
        <v>0</v>
      </c>
      <c r="CL488" s="181">
        <f t="shared" ca="1" si="719"/>
        <v>0</v>
      </c>
      <c r="CM488" s="181">
        <f t="shared" ca="1" si="719"/>
        <v>0</v>
      </c>
      <c r="CN488" s="181">
        <f t="shared" ca="1" si="719"/>
        <v>0</v>
      </c>
      <c r="CO488" s="181">
        <f t="shared" ca="1" si="719"/>
        <v>0</v>
      </c>
      <c r="CP488" s="181">
        <f t="shared" ca="1" si="719"/>
        <v>0</v>
      </c>
      <c r="CQ488" s="181">
        <f t="shared" ca="1" si="719"/>
        <v>0</v>
      </c>
      <c r="CR488" s="181">
        <f t="shared" ca="1" si="719"/>
        <v>0</v>
      </c>
      <c r="CS488" s="181">
        <f t="shared" ca="1" si="719"/>
        <v>0</v>
      </c>
      <c r="CT488" s="181">
        <f t="shared" ca="1" si="719"/>
        <v>0</v>
      </c>
      <c r="CU488" s="181">
        <f t="shared" ca="1" si="719"/>
        <v>0</v>
      </c>
      <c r="CV488" s="181">
        <f t="shared" ca="1" si="719"/>
        <v>0</v>
      </c>
      <c r="CW488" s="181">
        <f t="shared" ca="1" si="719"/>
        <v>0</v>
      </c>
      <c r="CX488" s="181">
        <f t="shared" ca="1" si="719"/>
        <v>0</v>
      </c>
      <c r="CY488" s="181">
        <f t="shared" ca="1" si="719"/>
        <v>0</v>
      </c>
      <c r="CZ488" s="181">
        <f t="shared" ca="1" si="719"/>
        <v>0</v>
      </c>
      <c r="DA488" s="181">
        <f t="shared" ca="1" si="719"/>
        <v>0</v>
      </c>
      <c r="DB488" s="181">
        <f t="shared" ca="1" si="719"/>
        <v>0</v>
      </c>
      <c r="DC488" s="181">
        <f t="shared" ref="DC488:DU488" ca="1" si="720">DC328</f>
        <v>0</v>
      </c>
      <c r="DD488" s="181">
        <f t="shared" ca="1" si="720"/>
        <v>0</v>
      </c>
      <c r="DE488" s="181">
        <f t="shared" ca="1" si="720"/>
        <v>0</v>
      </c>
      <c r="DF488" s="181">
        <f t="shared" ca="1" si="720"/>
        <v>0</v>
      </c>
      <c r="DG488" s="181">
        <f t="shared" ca="1" si="720"/>
        <v>0</v>
      </c>
      <c r="DH488" s="181">
        <f t="shared" ca="1" si="720"/>
        <v>0</v>
      </c>
      <c r="DI488" s="181">
        <f t="shared" ca="1" si="720"/>
        <v>0</v>
      </c>
      <c r="DJ488" s="181">
        <f t="shared" ca="1" si="720"/>
        <v>0</v>
      </c>
      <c r="DK488" s="181">
        <f t="shared" ca="1" si="720"/>
        <v>0</v>
      </c>
      <c r="DL488" s="181">
        <f t="shared" ca="1" si="720"/>
        <v>0</v>
      </c>
      <c r="DM488" s="181">
        <f t="shared" ca="1" si="720"/>
        <v>0</v>
      </c>
      <c r="DN488" s="181">
        <f t="shared" ca="1" si="720"/>
        <v>0</v>
      </c>
      <c r="DO488" s="181">
        <f t="shared" ca="1" si="720"/>
        <v>0</v>
      </c>
      <c r="DP488" s="181">
        <f t="shared" ca="1" si="720"/>
        <v>0</v>
      </c>
      <c r="DQ488" s="181">
        <f t="shared" ca="1" si="720"/>
        <v>0</v>
      </c>
      <c r="DR488" s="181">
        <f t="shared" ca="1" si="720"/>
        <v>0</v>
      </c>
      <c r="DS488" s="181">
        <f t="shared" ca="1" si="720"/>
        <v>0</v>
      </c>
      <c r="DT488" s="181">
        <f t="shared" ca="1" si="720"/>
        <v>0</v>
      </c>
      <c r="DU488" s="181">
        <f t="shared" ca="1" si="720"/>
        <v>0</v>
      </c>
    </row>
    <row r="489" spans="1:125" x14ac:dyDescent="0.3">
      <c r="D489" s="141" t="s">
        <v>731</v>
      </c>
      <c r="K489" s="181">
        <f t="shared" ref="K489:AP489" ca="1" si="721">K61</f>
        <v>570739.17808211979</v>
      </c>
      <c r="L489" s="181">
        <f t="shared" ca="1" si="721"/>
        <v>1264977.7189248572</v>
      </c>
      <c r="M489" s="181">
        <f t="shared" ca="1" si="721"/>
        <v>1467349.7704038974</v>
      </c>
      <c r="N489" s="181">
        <f t="shared" ca="1" si="721"/>
        <v>1603008.1301869904</v>
      </c>
      <c r="O489" s="181">
        <f t="shared" ca="1" si="721"/>
        <v>1702742.422467971</v>
      </c>
      <c r="P489" s="181">
        <f t="shared" ca="1" si="721"/>
        <v>1778936.3793820383</v>
      </c>
      <c r="Q489" s="181">
        <f t="shared" ca="1" si="721"/>
        <v>1838165.2915303065</v>
      </c>
      <c r="R489" s="181">
        <f t="shared" ca="1" si="721"/>
        <v>1884468.4573867153</v>
      </c>
      <c r="S489" s="181">
        <f t="shared" ca="1" si="721"/>
        <v>1920564.1741457139</v>
      </c>
      <c r="T489" s="181">
        <f t="shared" ca="1" si="721"/>
        <v>1948397.9504948449</v>
      </c>
      <c r="U489" s="181">
        <f t="shared" ca="1" si="721"/>
        <v>1969423.7411052557</v>
      </c>
      <c r="V489" s="181">
        <f t="shared" ca="1" si="721"/>
        <v>1984762.3591154567</v>
      </c>
      <c r="W489" s="181">
        <f t="shared" ca="1" si="721"/>
        <v>1995297.4439747711</v>
      </c>
      <c r="X489" s="181">
        <f t="shared" ca="1" si="721"/>
        <v>2001737.1554032611</v>
      </c>
      <c r="Y489" s="181">
        <f t="shared" ca="1" si="721"/>
        <v>2004655.8619021508</v>
      </c>
      <c r="Z489" s="181">
        <f t="shared" ca="1" si="721"/>
        <v>2004523.5351843485</v>
      </c>
      <c r="AA489" s="181">
        <f t="shared" ca="1" si="721"/>
        <v>2001727.2445638708</v>
      </c>
      <c r="AB489" s="181">
        <f t="shared" ca="1" si="721"/>
        <v>1996587.3687314037</v>
      </c>
      <c r="AC489" s="181">
        <f t="shared" ca="1" si="721"/>
        <v>1989370.1449422126</v>
      </c>
      <c r="AD489" s="181">
        <f t="shared" ca="1" si="721"/>
        <v>1980297.5930103017</v>
      </c>
      <c r="AE489" s="181">
        <f t="shared" ca="1" si="721"/>
        <v>1969555.4993819599</v>
      </c>
      <c r="AF489" s="181">
        <f t="shared" ca="1" si="721"/>
        <v>1957299.9273485132</v>
      </c>
      <c r="AG489" s="181">
        <f t="shared" ca="1" si="721"/>
        <v>1943662.5793387494</v>
      </c>
      <c r="AH489" s="181">
        <f t="shared" ca="1" si="721"/>
        <v>1928755.2454907319</v>
      </c>
      <c r="AI489" s="181">
        <f t="shared" ca="1" si="721"/>
        <v>1912673.5112724011</v>
      </c>
      <c r="AJ489" s="181">
        <f t="shared" ca="1" si="721"/>
        <v>1895499.8548880816</v>
      </c>
      <c r="AK489" s="181">
        <f t="shared" ca="1" si="721"/>
        <v>1877306.235828608</v>
      </c>
      <c r="AL489" s="181">
        <f t="shared" ca="1" si="721"/>
        <v>1858156.2549414379</v>
      </c>
      <c r="AM489" s="181">
        <f t="shared" ca="1" si="721"/>
        <v>1838106.9510810333</v>
      </c>
      <c r="AN489" s="181">
        <f t="shared" ca="1" si="721"/>
        <v>1817210.2879656088</v>
      </c>
      <c r="AO489" s="181">
        <f t="shared" ca="1" si="721"/>
        <v>1795514.3761336496</v>
      </c>
      <c r="AP489" s="181">
        <f t="shared" ca="1" si="721"/>
        <v>1773064.4680710533</v>
      </c>
      <c r="AQ489" s="181">
        <f t="shared" ref="AQ489:BV489" ca="1" si="722">AQ61</f>
        <v>1749903.7591304919</v>
      </c>
      <c r="AR489" s="181">
        <f t="shared" ca="1" si="722"/>
        <v>1726074.0224205465</v>
      </c>
      <c r="AS489" s="181">
        <f t="shared" ca="1" si="722"/>
        <v>1701616.1021482206</v>
      </c>
      <c r="AT489" s="181">
        <f t="shared" ca="1" si="722"/>
        <v>1676570.2867759271</v>
      </c>
      <c r="AU489" s="181">
        <f t="shared" ca="1" si="722"/>
        <v>1650976.5806764106</v>
      </c>
      <c r="AV489" s="181">
        <f t="shared" ca="1" si="722"/>
        <v>1624874.8906456581</v>
      </c>
      <c r="AW489" s="181">
        <f t="shared" ca="1" si="722"/>
        <v>1598305.1415987429</v>
      </c>
      <c r="AX489" s="181">
        <f t="shared" ca="1" si="722"/>
        <v>1571307.3339781426</v>
      </c>
      <c r="AY489" s="198">
        <f t="shared" ca="1" si="722"/>
        <v>0</v>
      </c>
      <c r="AZ489" s="181">
        <f t="shared" ca="1" si="722"/>
        <v>0</v>
      </c>
      <c r="BA489" s="181">
        <f t="shared" ca="1" si="722"/>
        <v>0</v>
      </c>
      <c r="BB489" s="181">
        <f t="shared" ca="1" si="722"/>
        <v>0</v>
      </c>
      <c r="BC489" s="181">
        <f t="shared" ca="1" si="722"/>
        <v>0</v>
      </c>
      <c r="BD489" s="181">
        <f t="shared" ca="1" si="722"/>
        <v>0</v>
      </c>
      <c r="BE489" s="181">
        <f t="shared" ca="1" si="722"/>
        <v>0</v>
      </c>
      <c r="BF489" s="181">
        <f t="shared" ca="1" si="722"/>
        <v>0</v>
      </c>
      <c r="BG489" s="181">
        <f t="shared" ca="1" si="722"/>
        <v>0</v>
      </c>
      <c r="BH489" s="181">
        <f t="shared" ca="1" si="722"/>
        <v>0</v>
      </c>
      <c r="BI489" s="181">
        <f t="shared" ca="1" si="722"/>
        <v>0</v>
      </c>
      <c r="BJ489" s="181">
        <f t="shared" ca="1" si="722"/>
        <v>0</v>
      </c>
      <c r="BK489" s="181">
        <f t="shared" ca="1" si="722"/>
        <v>0</v>
      </c>
      <c r="BL489" s="181">
        <f t="shared" ca="1" si="722"/>
        <v>0</v>
      </c>
      <c r="BM489" s="181">
        <f t="shared" ca="1" si="722"/>
        <v>0</v>
      </c>
      <c r="BN489" s="181">
        <f t="shared" ca="1" si="722"/>
        <v>0</v>
      </c>
      <c r="BO489" s="181">
        <f t="shared" ca="1" si="722"/>
        <v>0</v>
      </c>
      <c r="BP489" s="181">
        <f t="shared" ca="1" si="722"/>
        <v>0</v>
      </c>
      <c r="BQ489" s="181">
        <f t="shared" ca="1" si="722"/>
        <v>0</v>
      </c>
      <c r="BR489" s="181">
        <f t="shared" ca="1" si="722"/>
        <v>0</v>
      </c>
      <c r="BS489" s="181">
        <f t="shared" ca="1" si="722"/>
        <v>0</v>
      </c>
      <c r="BT489" s="181">
        <f t="shared" ca="1" si="722"/>
        <v>0</v>
      </c>
      <c r="BU489" s="181">
        <f t="shared" ca="1" si="722"/>
        <v>0</v>
      </c>
      <c r="BV489" s="181">
        <f t="shared" ca="1" si="722"/>
        <v>0</v>
      </c>
      <c r="BW489" s="181">
        <f t="shared" ref="BW489:DB489" ca="1" si="723">BW61</f>
        <v>0</v>
      </c>
      <c r="BX489" s="181">
        <f t="shared" ca="1" si="723"/>
        <v>0</v>
      </c>
      <c r="BY489" s="181">
        <f t="shared" ca="1" si="723"/>
        <v>0</v>
      </c>
      <c r="BZ489" s="181">
        <f t="shared" ca="1" si="723"/>
        <v>0</v>
      </c>
      <c r="CA489" s="181">
        <f t="shared" ca="1" si="723"/>
        <v>0</v>
      </c>
      <c r="CB489" s="181">
        <f t="shared" ca="1" si="723"/>
        <v>0</v>
      </c>
      <c r="CC489" s="181">
        <f t="shared" ca="1" si="723"/>
        <v>0</v>
      </c>
      <c r="CD489" s="181">
        <f t="shared" ca="1" si="723"/>
        <v>0</v>
      </c>
      <c r="CE489" s="181">
        <f t="shared" ca="1" si="723"/>
        <v>0</v>
      </c>
      <c r="CF489" s="181">
        <f t="shared" ca="1" si="723"/>
        <v>0</v>
      </c>
      <c r="CG489" s="181">
        <f t="shared" ca="1" si="723"/>
        <v>0</v>
      </c>
      <c r="CH489" s="181">
        <f t="shared" ca="1" si="723"/>
        <v>0</v>
      </c>
      <c r="CI489" s="181">
        <f t="shared" ca="1" si="723"/>
        <v>0</v>
      </c>
      <c r="CJ489" s="181">
        <f t="shared" ca="1" si="723"/>
        <v>0</v>
      </c>
      <c r="CK489" s="181">
        <f t="shared" ca="1" si="723"/>
        <v>0</v>
      </c>
      <c r="CL489" s="181">
        <f t="shared" ca="1" si="723"/>
        <v>0</v>
      </c>
      <c r="CM489" s="181">
        <f t="shared" ca="1" si="723"/>
        <v>0</v>
      </c>
      <c r="CN489" s="181">
        <f t="shared" ca="1" si="723"/>
        <v>0</v>
      </c>
      <c r="CO489" s="181">
        <f t="shared" ca="1" si="723"/>
        <v>0</v>
      </c>
      <c r="CP489" s="181">
        <f t="shared" ca="1" si="723"/>
        <v>0</v>
      </c>
      <c r="CQ489" s="181">
        <f t="shared" ca="1" si="723"/>
        <v>0</v>
      </c>
      <c r="CR489" s="181">
        <f t="shared" ca="1" si="723"/>
        <v>0</v>
      </c>
      <c r="CS489" s="181">
        <f t="shared" ca="1" si="723"/>
        <v>0</v>
      </c>
      <c r="CT489" s="181">
        <f t="shared" ca="1" si="723"/>
        <v>0</v>
      </c>
      <c r="CU489" s="181">
        <f t="shared" ca="1" si="723"/>
        <v>0</v>
      </c>
      <c r="CV489" s="181">
        <f t="shared" ca="1" si="723"/>
        <v>0</v>
      </c>
      <c r="CW489" s="181">
        <f t="shared" ca="1" si="723"/>
        <v>0</v>
      </c>
      <c r="CX489" s="181">
        <f t="shared" ca="1" si="723"/>
        <v>0</v>
      </c>
      <c r="CY489" s="181">
        <f t="shared" ca="1" si="723"/>
        <v>0</v>
      </c>
      <c r="CZ489" s="181">
        <f t="shared" ca="1" si="723"/>
        <v>0</v>
      </c>
      <c r="DA489" s="181">
        <f t="shared" ca="1" si="723"/>
        <v>0</v>
      </c>
      <c r="DB489" s="181">
        <f t="shared" ca="1" si="723"/>
        <v>0</v>
      </c>
      <c r="DC489" s="181">
        <f t="shared" ref="DC489:DU489" ca="1" si="724">DC61</f>
        <v>0</v>
      </c>
      <c r="DD489" s="181">
        <f t="shared" ca="1" si="724"/>
        <v>0</v>
      </c>
      <c r="DE489" s="181">
        <f t="shared" ca="1" si="724"/>
        <v>0</v>
      </c>
      <c r="DF489" s="181">
        <f t="shared" ca="1" si="724"/>
        <v>0</v>
      </c>
      <c r="DG489" s="181">
        <f t="shared" ca="1" si="724"/>
        <v>0</v>
      </c>
      <c r="DH489" s="181">
        <f t="shared" ca="1" si="724"/>
        <v>0</v>
      </c>
      <c r="DI489" s="181">
        <f t="shared" ca="1" si="724"/>
        <v>0</v>
      </c>
      <c r="DJ489" s="181">
        <f t="shared" ca="1" si="724"/>
        <v>0</v>
      </c>
      <c r="DK489" s="181">
        <f t="shared" ca="1" si="724"/>
        <v>0</v>
      </c>
      <c r="DL489" s="181">
        <f t="shared" ca="1" si="724"/>
        <v>0</v>
      </c>
      <c r="DM489" s="181">
        <f t="shared" ca="1" si="724"/>
        <v>0</v>
      </c>
      <c r="DN489" s="181">
        <f t="shared" ca="1" si="724"/>
        <v>0</v>
      </c>
      <c r="DO489" s="181">
        <f t="shared" ca="1" si="724"/>
        <v>0</v>
      </c>
      <c r="DP489" s="181">
        <f t="shared" ca="1" si="724"/>
        <v>0</v>
      </c>
      <c r="DQ489" s="181">
        <f t="shared" ca="1" si="724"/>
        <v>0</v>
      </c>
      <c r="DR489" s="181">
        <f t="shared" ca="1" si="724"/>
        <v>0</v>
      </c>
      <c r="DS489" s="181">
        <f t="shared" ca="1" si="724"/>
        <v>0</v>
      </c>
      <c r="DT489" s="181">
        <f t="shared" ca="1" si="724"/>
        <v>0</v>
      </c>
      <c r="DU489" s="181">
        <f t="shared" ca="1" si="724"/>
        <v>0</v>
      </c>
    </row>
    <row r="490" spans="1:125" x14ac:dyDescent="0.3">
      <c r="D490" s="141" t="s">
        <v>523</v>
      </c>
      <c r="K490" s="181">
        <f t="shared" ref="K490:AP490" si="725">K352</f>
        <v>0</v>
      </c>
      <c r="L490" s="181">
        <f t="shared" si="725"/>
        <v>0</v>
      </c>
      <c r="M490" s="181">
        <f t="shared" si="725"/>
        <v>0</v>
      </c>
      <c r="N490" s="181">
        <f t="shared" si="725"/>
        <v>0</v>
      </c>
      <c r="O490" s="181">
        <f t="shared" si="725"/>
        <v>0</v>
      </c>
      <c r="P490" s="181">
        <f t="shared" si="725"/>
        <v>0</v>
      </c>
      <c r="Q490" s="181">
        <f t="shared" si="725"/>
        <v>0</v>
      </c>
      <c r="R490" s="181">
        <f t="shared" si="725"/>
        <v>0</v>
      </c>
      <c r="S490" s="181">
        <f t="shared" si="725"/>
        <v>0</v>
      </c>
      <c r="T490" s="181">
        <f t="shared" si="725"/>
        <v>0</v>
      </c>
      <c r="U490" s="181">
        <f t="shared" si="725"/>
        <v>0</v>
      </c>
      <c r="V490" s="181">
        <f t="shared" si="725"/>
        <v>0</v>
      </c>
      <c r="W490" s="181">
        <f t="shared" si="725"/>
        <v>0</v>
      </c>
      <c r="X490" s="181">
        <f t="shared" si="725"/>
        <v>0</v>
      </c>
      <c r="Y490" s="181">
        <f t="shared" si="725"/>
        <v>0</v>
      </c>
      <c r="Z490" s="181">
        <f t="shared" si="725"/>
        <v>0</v>
      </c>
      <c r="AA490" s="181">
        <f t="shared" si="725"/>
        <v>0</v>
      </c>
      <c r="AB490" s="181">
        <f t="shared" si="725"/>
        <v>0</v>
      </c>
      <c r="AC490" s="181">
        <f t="shared" si="725"/>
        <v>0</v>
      </c>
      <c r="AD490" s="181">
        <f t="shared" si="725"/>
        <v>0</v>
      </c>
      <c r="AE490" s="181">
        <f t="shared" si="725"/>
        <v>0</v>
      </c>
      <c r="AF490" s="181">
        <f t="shared" si="725"/>
        <v>0</v>
      </c>
      <c r="AG490" s="181">
        <f t="shared" si="725"/>
        <v>0</v>
      </c>
      <c r="AH490" s="181">
        <f t="shared" si="725"/>
        <v>0</v>
      </c>
      <c r="AI490" s="181">
        <f t="shared" si="725"/>
        <v>0</v>
      </c>
      <c r="AJ490" s="181">
        <f t="shared" si="725"/>
        <v>0</v>
      </c>
      <c r="AK490" s="181">
        <f t="shared" si="725"/>
        <v>0</v>
      </c>
      <c r="AL490" s="181">
        <f t="shared" si="725"/>
        <v>0</v>
      </c>
      <c r="AM490" s="181">
        <f t="shared" si="725"/>
        <v>0</v>
      </c>
      <c r="AN490" s="181">
        <f t="shared" si="725"/>
        <v>0</v>
      </c>
      <c r="AO490" s="181">
        <f t="shared" si="725"/>
        <v>0</v>
      </c>
      <c r="AP490" s="181">
        <f t="shared" si="725"/>
        <v>0</v>
      </c>
      <c r="AQ490" s="181">
        <f t="shared" ref="AQ490:BV490" si="726">AQ352</f>
        <v>0</v>
      </c>
      <c r="AR490" s="181">
        <f t="shared" si="726"/>
        <v>0</v>
      </c>
      <c r="AS490" s="181">
        <f t="shared" si="726"/>
        <v>0</v>
      </c>
      <c r="AT490" s="181">
        <f t="shared" si="726"/>
        <v>0</v>
      </c>
      <c r="AU490" s="181">
        <f t="shared" si="726"/>
        <v>0</v>
      </c>
      <c r="AV490" s="181">
        <f t="shared" si="726"/>
        <v>0</v>
      </c>
      <c r="AW490" s="181">
        <f t="shared" si="726"/>
        <v>0</v>
      </c>
      <c r="AX490" s="181">
        <f t="shared" si="726"/>
        <v>6800000</v>
      </c>
      <c r="AY490" s="198">
        <f t="shared" si="726"/>
        <v>6800000</v>
      </c>
      <c r="AZ490" s="181">
        <f t="shared" si="726"/>
        <v>6800000</v>
      </c>
      <c r="BA490" s="181">
        <f t="shared" si="726"/>
        <v>6800000</v>
      </c>
      <c r="BB490" s="181">
        <f t="shared" si="726"/>
        <v>6800000</v>
      </c>
      <c r="BC490" s="181">
        <f t="shared" si="726"/>
        <v>6800000</v>
      </c>
      <c r="BD490" s="181">
        <f t="shared" si="726"/>
        <v>6800000</v>
      </c>
      <c r="BE490" s="181">
        <f t="shared" si="726"/>
        <v>6800000</v>
      </c>
      <c r="BF490" s="181">
        <f t="shared" si="726"/>
        <v>6800000</v>
      </c>
      <c r="BG490" s="181">
        <f t="shared" si="726"/>
        <v>6800000</v>
      </c>
      <c r="BH490" s="181">
        <f t="shared" si="726"/>
        <v>6800000</v>
      </c>
      <c r="BI490" s="181">
        <f t="shared" si="726"/>
        <v>6800000</v>
      </c>
      <c r="BJ490" s="181">
        <f t="shared" si="726"/>
        <v>6800000</v>
      </c>
      <c r="BK490" s="181">
        <f t="shared" si="726"/>
        <v>6800000</v>
      </c>
      <c r="BL490" s="181">
        <f t="shared" si="726"/>
        <v>6800000</v>
      </c>
      <c r="BM490" s="181">
        <f t="shared" si="726"/>
        <v>6800000</v>
      </c>
      <c r="BN490" s="181">
        <f t="shared" si="726"/>
        <v>6800000</v>
      </c>
      <c r="BO490" s="181">
        <f t="shared" si="726"/>
        <v>6800000</v>
      </c>
      <c r="BP490" s="181">
        <f t="shared" si="726"/>
        <v>6800000</v>
      </c>
      <c r="BQ490" s="181">
        <f t="shared" si="726"/>
        <v>6800000</v>
      </c>
      <c r="BR490" s="181">
        <f t="shared" si="726"/>
        <v>6800000</v>
      </c>
      <c r="BS490" s="181">
        <f t="shared" si="726"/>
        <v>6800000</v>
      </c>
      <c r="BT490" s="181">
        <f t="shared" si="726"/>
        <v>6800000</v>
      </c>
      <c r="BU490" s="181">
        <f t="shared" si="726"/>
        <v>6800000</v>
      </c>
      <c r="BV490" s="181">
        <f t="shared" si="726"/>
        <v>6800000</v>
      </c>
      <c r="BW490" s="181">
        <f t="shared" ref="BW490:DB490" si="727">BW352</f>
        <v>6800000</v>
      </c>
      <c r="BX490" s="181">
        <f t="shared" si="727"/>
        <v>6800000</v>
      </c>
      <c r="BY490" s="181">
        <f t="shared" si="727"/>
        <v>6800000</v>
      </c>
      <c r="BZ490" s="181">
        <f t="shared" si="727"/>
        <v>6800000</v>
      </c>
      <c r="CA490" s="181">
        <f t="shared" si="727"/>
        <v>6800000</v>
      </c>
      <c r="CB490" s="181">
        <f t="shared" si="727"/>
        <v>6800000</v>
      </c>
      <c r="CC490" s="181">
        <f t="shared" si="727"/>
        <v>6800000</v>
      </c>
      <c r="CD490" s="181">
        <f t="shared" si="727"/>
        <v>6800000</v>
      </c>
      <c r="CE490" s="181">
        <f t="shared" si="727"/>
        <v>6800000</v>
      </c>
      <c r="CF490" s="181">
        <f t="shared" si="727"/>
        <v>6800000</v>
      </c>
      <c r="CG490" s="181">
        <f t="shared" si="727"/>
        <v>6800000</v>
      </c>
      <c r="CH490" s="181">
        <f t="shared" si="727"/>
        <v>6800000</v>
      </c>
      <c r="CI490" s="181">
        <f t="shared" si="727"/>
        <v>6800000</v>
      </c>
      <c r="CJ490" s="181">
        <f t="shared" si="727"/>
        <v>6800000</v>
      </c>
      <c r="CK490" s="181">
        <f t="shared" si="727"/>
        <v>6800000</v>
      </c>
      <c r="CL490" s="181">
        <f t="shared" si="727"/>
        <v>6800000</v>
      </c>
      <c r="CM490" s="181">
        <f t="shared" si="727"/>
        <v>6800000</v>
      </c>
      <c r="CN490" s="181">
        <f t="shared" si="727"/>
        <v>6800000</v>
      </c>
      <c r="CO490" s="181">
        <f t="shared" si="727"/>
        <v>6800000</v>
      </c>
      <c r="CP490" s="181">
        <f t="shared" si="727"/>
        <v>6800000</v>
      </c>
      <c r="CQ490" s="181">
        <f t="shared" si="727"/>
        <v>6800000</v>
      </c>
      <c r="CR490" s="181">
        <f t="shared" si="727"/>
        <v>6800000</v>
      </c>
      <c r="CS490" s="181">
        <f t="shared" si="727"/>
        <v>6800000</v>
      </c>
      <c r="CT490" s="181">
        <f t="shared" si="727"/>
        <v>6800000</v>
      </c>
      <c r="CU490" s="181">
        <f t="shared" si="727"/>
        <v>6800000</v>
      </c>
      <c r="CV490" s="181">
        <f t="shared" si="727"/>
        <v>6800000</v>
      </c>
      <c r="CW490" s="181">
        <f t="shared" si="727"/>
        <v>6800000</v>
      </c>
      <c r="CX490" s="181">
        <f t="shared" si="727"/>
        <v>6800000</v>
      </c>
      <c r="CY490" s="181">
        <f t="shared" si="727"/>
        <v>6800000</v>
      </c>
      <c r="CZ490" s="181">
        <f t="shared" si="727"/>
        <v>6800000</v>
      </c>
      <c r="DA490" s="181">
        <f t="shared" si="727"/>
        <v>6800000</v>
      </c>
      <c r="DB490" s="181">
        <f t="shared" si="727"/>
        <v>6800000</v>
      </c>
      <c r="DC490" s="181">
        <f t="shared" ref="DC490:DU490" si="728">DC352</f>
        <v>6800000</v>
      </c>
      <c r="DD490" s="181">
        <f t="shared" si="728"/>
        <v>6800000</v>
      </c>
      <c r="DE490" s="181">
        <f t="shared" si="728"/>
        <v>6800000</v>
      </c>
      <c r="DF490" s="181">
        <f t="shared" si="728"/>
        <v>6800000</v>
      </c>
      <c r="DG490" s="181">
        <f t="shared" si="728"/>
        <v>6800000</v>
      </c>
      <c r="DH490" s="181">
        <f t="shared" si="728"/>
        <v>6800000</v>
      </c>
      <c r="DI490" s="181">
        <f t="shared" si="728"/>
        <v>6800000</v>
      </c>
      <c r="DJ490" s="181">
        <f t="shared" si="728"/>
        <v>6800000</v>
      </c>
      <c r="DK490" s="181">
        <f t="shared" si="728"/>
        <v>6800000</v>
      </c>
      <c r="DL490" s="181">
        <f t="shared" si="728"/>
        <v>6800000</v>
      </c>
      <c r="DM490" s="181">
        <f t="shared" si="728"/>
        <v>6800000</v>
      </c>
      <c r="DN490" s="181">
        <f t="shared" si="728"/>
        <v>6800000</v>
      </c>
      <c r="DO490" s="181">
        <f t="shared" si="728"/>
        <v>6800000</v>
      </c>
      <c r="DP490" s="181">
        <f t="shared" si="728"/>
        <v>6800000</v>
      </c>
      <c r="DQ490" s="181">
        <f t="shared" si="728"/>
        <v>6800000</v>
      </c>
      <c r="DR490" s="181">
        <f t="shared" si="728"/>
        <v>6800000</v>
      </c>
      <c r="DS490" s="181">
        <f t="shared" si="728"/>
        <v>6800000</v>
      </c>
      <c r="DT490" s="181">
        <f t="shared" si="728"/>
        <v>6800000</v>
      </c>
      <c r="DU490" s="181">
        <f t="shared" si="728"/>
        <v>6800000</v>
      </c>
    </row>
    <row r="491" spans="1:125" x14ac:dyDescent="0.3">
      <c r="D491" s="141" t="s">
        <v>305</v>
      </c>
      <c r="K491" s="181">
        <f t="shared" ref="K491:AP491" si="729">K60</f>
        <v>9107377.8175429851</v>
      </c>
      <c r="L491" s="181">
        <f t="shared" si="729"/>
        <v>16049557.676592302</v>
      </c>
      <c r="M491" s="181">
        <f t="shared" si="729"/>
        <v>23779712.579758015</v>
      </c>
      <c r="N491" s="181">
        <f t="shared" si="729"/>
        <v>32075897.685342904</v>
      </c>
      <c r="O491" s="181">
        <f t="shared" si="729"/>
        <v>40798099.699991226</v>
      </c>
      <c r="P491" s="181">
        <f t="shared" si="729"/>
        <v>49847078.387605175</v>
      </c>
      <c r="Q491" s="181">
        <f t="shared" si="729"/>
        <v>59147488.283123724</v>
      </c>
      <c r="R491" s="181">
        <f t="shared" si="729"/>
        <v>68639512.485118344</v>
      </c>
      <c r="S491" s="181">
        <f t="shared" si="729"/>
        <v>78274178.274995968</v>
      </c>
      <c r="T491" s="181">
        <f t="shared" si="729"/>
        <v>88010498.416512072</v>
      </c>
      <c r="U491" s="181">
        <f t="shared" si="729"/>
        <v>97813610.155909613</v>
      </c>
      <c r="V491" s="181">
        <f t="shared" si="729"/>
        <v>107653500.85012925</v>
      </c>
      <c r="W491" s="181">
        <f t="shared" si="729"/>
        <v>117504098.88225332</v>
      </c>
      <c r="X491" s="181">
        <f t="shared" si="729"/>
        <v>127342602.81990521</v>
      </c>
      <c r="Y491" s="181">
        <f t="shared" si="729"/>
        <v>137148972.02335113</v>
      </c>
      <c r="Z491" s="181">
        <f t="shared" si="729"/>
        <v>146905530.25306728</v>
      </c>
      <c r="AA491" s="181">
        <f t="shared" si="729"/>
        <v>156596650.58511987</v>
      </c>
      <c r="AB491" s="181">
        <f t="shared" si="729"/>
        <v>166208500.2548795</v>
      </c>
      <c r="AC491" s="181">
        <f t="shared" si="729"/>
        <v>175728830.61574861</v>
      </c>
      <c r="AD491" s="181">
        <f t="shared" si="729"/>
        <v>185146801.70632422</v>
      </c>
      <c r="AE491" s="181">
        <f t="shared" si="729"/>
        <v>194452833.81853265</v>
      </c>
      <c r="AF491" s="181">
        <f t="shared" si="729"/>
        <v>203638480.4561221</v>
      </c>
      <c r="AG491" s="181">
        <f t="shared" si="729"/>
        <v>212696318.47665942</v>
      </c>
      <c r="AH491" s="181">
        <f t="shared" si="729"/>
        <v>221619852.21522588</v>
      </c>
      <c r="AI491" s="181">
        <f t="shared" si="729"/>
        <v>230403429.11955249</v>
      </c>
      <c r="AJ491" s="181">
        <f t="shared" si="729"/>
        <v>239042164.96682495</v>
      </c>
      <c r="AK491" s="181">
        <f t="shared" si="729"/>
        <v>247531877.13718843</v>
      </c>
      <c r="AL491" s="181">
        <f t="shared" si="729"/>
        <v>255869024.72595865</v>
      </c>
      <c r="AM491" s="181">
        <f t="shared" si="729"/>
        <v>264050654.51201266</v>
      </c>
      <c r="AN491" s="181">
        <f t="shared" si="729"/>
        <v>272074351.98236895</v>
      </c>
      <c r="AO491" s="181">
        <f t="shared" si="729"/>
        <v>279938196.75585628</v>
      </c>
      <c r="AP491" s="181">
        <f t="shared" si="729"/>
        <v>287640721.86164886</v>
      </c>
      <c r="AQ491" s="181">
        <f t="shared" ref="AQ491:BV491" si="730">AQ60</f>
        <v>295180876.41837537</v>
      </c>
      <c r="AR491" s="181">
        <f t="shared" si="730"/>
        <v>302557991.33172625</v>
      </c>
      <c r="AS491" s="181">
        <f t="shared" si="730"/>
        <v>309771747.68691379</v>
      </c>
      <c r="AT491" s="181">
        <f t="shared" si="730"/>
        <v>316822147.55994892</v>
      </c>
      <c r="AU491" s="181">
        <f t="shared" si="730"/>
        <v>323709487.01075131</v>
      </c>
      <c r="AV491" s="181">
        <f t="shared" si="730"/>
        <v>330434331.053348</v>
      </c>
      <c r="AW491" s="181">
        <f t="shared" si="730"/>
        <v>336997490.42519194</v>
      </c>
      <c r="AX491" s="181">
        <f t="shared" si="730"/>
        <v>343400000</v>
      </c>
      <c r="AY491" s="198">
        <f t="shared" si="730"/>
        <v>336532000</v>
      </c>
      <c r="AZ491" s="181">
        <f t="shared" si="730"/>
        <v>329664000</v>
      </c>
      <c r="BA491" s="181">
        <f t="shared" si="730"/>
        <v>322796000</v>
      </c>
      <c r="BB491" s="181">
        <f t="shared" si="730"/>
        <v>315928000</v>
      </c>
      <c r="BC491" s="181">
        <f t="shared" si="730"/>
        <v>309060000</v>
      </c>
      <c r="BD491" s="181">
        <f t="shared" si="730"/>
        <v>302192000</v>
      </c>
      <c r="BE491" s="181">
        <f t="shared" si="730"/>
        <v>295324000</v>
      </c>
      <c r="BF491" s="181">
        <f t="shared" si="730"/>
        <v>288456000</v>
      </c>
      <c r="BG491" s="181">
        <f t="shared" si="730"/>
        <v>281588000</v>
      </c>
      <c r="BH491" s="181">
        <f t="shared" si="730"/>
        <v>274720000</v>
      </c>
      <c r="BI491" s="181">
        <f t="shared" si="730"/>
        <v>267852000</v>
      </c>
      <c r="BJ491" s="181">
        <f t="shared" si="730"/>
        <v>260984000</v>
      </c>
      <c r="BK491" s="181">
        <f t="shared" si="730"/>
        <v>254116000</v>
      </c>
      <c r="BL491" s="181">
        <f t="shared" si="730"/>
        <v>247248000</v>
      </c>
      <c r="BM491" s="181">
        <f t="shared" si="730"/>
        <v>240380000</v>
      </c>
      <c r="BN491" s="181">
        <f t="shared" si="730"/>
        <v>233512000</v>
      </c>
      <c r="BO491" s="181">
        <f t="shared" si="730"/>
        <v>226644000</v>
      </c>
      <c r="BP491" s="181">
        <f t="shared" si="730"/>
        <v>219776000</v>
      </c>
      <c r="BQ491" s="181">
        <f t="shared" si="730"/>
        <v>212908000</v>
      </c>
      <c r="BR491" s="181">
        <f t="shared" si="730"/>
        <v>206040000</v>
      </c>
      <c r="BS491" s="181">
        <f t="shared" si="730"/>
        <v>199172000</v>
      </c>
      <c r="BT491" s="181">
        <f t="shared" si="730"/>
        <v>192304000</v>
      </c>
      <c r="BU491" s="181">
        <f t="shared" si="730"/>
        <v>185436000</v>
      </c>
      <c r="BV491" s="181">
        <f t="shared" si="730"/>
        <v>178568000</v>
      </c>
      <c r="BW491" s="181">
        <f t="shared" ref="BW491:DB491" si="731">BW60</f>
        <v>171700000</v>
      </c>
      <c r="BX491" s="181">
        <f t="shared" si="731"/>
        <v>164832000</v>
      </c>
      <c r="BY491" s="181">
        <f t="shared" si="731"/>
        <v>157964000</v>
      </c>
      <c r="BZ491" s="181">
        <f t="shared" si="731"/>
        <v>151096000</v>
      </c>
      <c r="CA491" s="181">
        <f t="shared" si="731"/>
        <v>144228000</v>
      </c>
      <c r="CB491" s="181">
        <f t="shared" si="731"/>
        <v>137360000</v>
      </c>
      <c r="CC491" s="181">
        <f t="shared" si="731"/>
        <v>130492000</v>
      </c>
      <c r="CD491" s="181">
        <f t="shared" si="731"/>
        <v>123624000</v>
      </c>
      <c r="CE491" s="181">
        <f t="shared" si="731"/>
        <v>116756000</v>
      </c>
      <c r="CF491" s="181">
        <f t="shared" si="731"/>
        <v>109888000</v>
      </c>
      <c r="CG491" s="181">
        <f t="shared" si="731"/>
        <v>103020000</v>
      </c>
      <c r="CH491" s="181">
        <f t="shared" si="731"/>
        <v>96152000</v>
      </c>
      <c r="CI491" s="181">
        <f t="shared" si="731"/>
        <v>89284000</v>
      </c>
      <c r="CJ491" s="181">
        <f t="shared" si="731"/>
        <v>82416000</v>
      </c>
      <c r="CK491" s="181">
        <f t="shared" si="731"/>
        <v>75548000</v>
      </c>
      <c r="CL491" s="181">
        <f t="shared" si="731"/>
        <v>68680000</v>
      </c>
      <c r="CM491" s="181">
        <f t="shared" si="731"/>
        <v>61812000</v>
      </c>
      <c r="CN491" s="181">
        <f t="shared" si="731"/>
        <v>54944000</v>
      </c>
      <c r="CO491" s="181">
        <f t="shared" si="731"/>
        <v>48076000</v>
      </c>
      <c r="CP491" s="181">
        <f t="shared" si="731"/>
        <v>41208000</v>
      </c>
      <c r="CQ491" s="181">
        <f t="shared" si="731"/>
        <v>34340000</v>
      </c>
      <c r="CR491" s="181">
        <f t="shared" si="731"/>
        <v>27472000</v>
      </c>
      <c r="CS491" s="181">
        <f t="shared" si="731"/>
        <v>20604000</v>
      </c>
      <c r="CT491" s="181">
        <f t="shared" si="731"/>
        <v>13736000</v>
      </c>
      <c r="CU491" s="181">
        <f t="shared" si="731"/>
        <v>6868000</v>
      </c>
      <c r="CV491" s="181">
        <f t="shared" si="731"/>
        <v>0</v>
      </c>
      <c r="CW491" s="181">
        <f t="shared" si="731"/>
        <v>0</v>
      </c>
      <c r="CX491" s="181">
        <f t="shared" si="731"/>
        <v>0</v>
      </c>
      <c r="CY491" s="181">
        <f t="shared" si="731"/>
        <v>0</v>
      </c>
      <c r="CZ491" s="181">
        <f t="shared" si="731"/>
        <v>0</v>
      </c>
      <c r="DA491" s="181">
        <f t="shared" si="731"/>
        <v>0</v>
      </c>
      <c r="DB491" s="181">
        <f t="shared" si="731"/>
        <v>0</v>
      </c>
      <c r="DC491" s="181">
        <f t="shared" ref="DC491:DU491" si="732">DC60</f>
        <v>0</v>
      </c>
      <c r="DD491" s="181">
        <f t="shared" si="732"/>
        <v>0</v>
      </c>
      <c r="DE491" s="181">
        <f t="shared" si="732"/>
        <v>0</v>
      </c>
      <c r="DF491" s="181">
        <f t="shared" si="732"/>
        <v>0</v>
      </c>
      <c r="DG491" s="181">
        <f t="shared" si="732"/>
        <v>0</v>
      </c>
      <c r="DH491" s="181">
        <f t="shared" si="732"/>
        <v>0</v>
      </c>
      <c r="DI491" s="181">
        <f t="shared" si="732"/>
        <v>0</v>
      </c>
      <c r="DJ491" s="181">
        <f t="shared" si="732"/>
        <v>0</v>
      </c>
      <c r="DK491" s="181">
        <f t="shared" si="732"/>
        <v>0</v>
      </c>
      <c r="DL491" s="181">
        <f t="shared" si="732"/>
        <v>0</v>
      </c>
      <c r="DM491" s="181">
        <f t="shared" si="732"/>
        <v>0</v>
      </c>
      <c r="DN491" s="181">
        <f t="shared" si="732"/>
        <v>0</v>
      </c>
      <c r="DO491" s="181">
        <f t="shared" si="732"/>
        <v>0</v>
      </c>
      <c r="DP491" s="181">
        <f t="shared" si="732"/>
        <v>0</v>
      </c>
      <c r="DQ491" s="181">
        <f t="shared" si="732"/>
        <v>0</v>
      </c>
      <c r="DR491" s="181">
        <f t="shared" si="732"/>
        <v>0</v>
      </c>
      <c r="DS491" s="181">
        <f t="shared" si="732"/>
        <v>0</v>
      </c>
      <c r="DT491" s="181">
        <f t="shared" si="732"/>
        <v>0</v>
      </c>
      <c r="DU491" s="181">
        <f t="shared" si="732"/>
        <v>0</v>
      </c>
    </row>
    <row r="492" spans="1:125" x14ac:dyDescent="0.3">
      <c r="D492" s="141" t="s">
        <v>825</v>
      </c>
      <c r="K492" s="181">
        <f t="shared" ref="K492:AP492" ca="1" si="733">K350</f>
        <v>0</v>
      </c>
      <c r="L492" s="181">
        <f t="shared" ca="1" si="733"/>
        <v>14044.522631585447</v>
      </c>
      <c r="M492" s="181">
        <f t="shared" ca="1" si="733"/>
        <v>28700.567186087843</v>
      </c>
      <c r="N492" s="181">
        <f t="shared" ca="1" si="733"/>
        <v>43970.299470317521</v>
      </c>
      <c r="O492" s="181">
        <f t="shared" ca="1" si="733"/>
        <v>59855.892961650592</v>
      </c>
      <c r="P492" s="181">
        <f t="shared" ca="1" si="733"/>
        <v>76359.528835195553</v>
      </c>
      <c r="Q492" s="181">
        <f t="shared" ca="1" si="733"/>
        <v>93483.395991056081</v>
      </c>
      <c r="R492" s="181">
        <f t="shared" ca="1" si="733"/>
        <v>111229.69108169035</v>
      </c>
      <c r="S492" s="181">
        <f t="shared" ca="1" si="733"/>
        <v>129600.61853936738</v>
      </c>
      <c r="T492" s="181">
        <f t="shared" ca="1" si="733"/>
        <v>148598.39060372044</v>
      </c>
      <c r="U492" s="181">
        <f t="shared" ca="1" si="733"/>
        <v>168225.22734939816</v>
      </c>
      <c r="V492" s="181">
        <f t="shared" ca="1" si="733"/>
        <v>188483.35671381358</v>
      </c>
      <c r="W492" s="181">
        <f t="shared" ca="1" si="733"/>
        <v>209375.01452499139</v>
      </c>
      <c r="X492" s="181">
        <f t="shared" ca="1" si="733"/>
        <v>230902.44452951386</v>
      </c>
      <c r="Y492" s="181">
        <f t="shared" ca="1" si="733"/>
        <v>253067.89842056576</v>
      </c>
      <c r="Z492" s="181">
        <f t="shared" ca="1" si="733"/>
        <v>275873.63586607855</v>
      </c>
      <c r="AA492" s="181">
        <f t="shared" ca="1" si="733"/>
        <v>299321.92453697429</v>
      </c>
      <c r="AB492" s="181">
        <f t="shared" ca="1" si="733"/>
        <v>323415.04013550951</v>
      </c>
      <c r="AC492" s="181">
        <f t="shared" ca="1" si="733"/>
        <v>349143.28523770138</v>
      </c>
      <c r="AD492" s="181">
        <f t="shared" ca="1" si="733"/>
        <v>416884.27454274171</v>
      </c>
      <c r="AE492" s="181">
        <f t="shared" ca="1" si="733"/>
        <v>526579.51803608192</v>
      </c>
      <c r="AF492" s="181">
        <f t="shared" ca="1" si="733"/>
        <v>678137.30161705834</v>
      </c>
      <c r="AG492" s="181">
        <f t="shared" ca="1" si="733"/>
        <v>871435.54169800167</v>
      </c>
      <c r="AH492" s="181">
        <f t="shared" ca="1" si="733"/>
        <v>1106324.1929790888</v>
      </c>
      <c r="AI492" s="181">
        <f t="shared" ca="1" si="733"/>
        <v>1382627.2920062465</v>
      </c>
      <c r="AJ492" s="181">
        <f t="shared" ca="1" si="733"/>
        <v>1700144.7055165521</v>
      </c>
      <c r="AK492" s="181">
        <f t="shared" ca="1" si="733"/>
        <v>2058653.6412898102</v>
      </c>
      <c r="AL492" s="181">
        <f t="shared" ca="1" si="733"/>
        <v>2457909.9697572137</v>
      </c>
      <c r="AM492" s="181">
        <f t="shared" ca="1" si="733"/>
        <v>2897649.3966077445</v>
      </c>
      <c r="AN492" s="181">
        <f t="shared" ca="1" si="733"/>
        <v>3377588.5198141355</v>
      </c>
      <c r="AO492" s="181">
        <f t="shared" ca="1" si="733"/>
        <v>3897425.7986718779</v>
      </c>
      <c r="AP492" s="181">
        <f t="shared" ca="1" si="733"/>
        <v>4456842.4574516751</v>
      </c>
      <c r="AQ492" s="181">
        <f t="shared" ref="AQ492:BV492" ca="1" si="734">AQ350</f>
        <v>5055503.341985371</v>
      </c>
      <c r="AR492" s="181">
        <f t="shared" ca="1" si="734"/>
        <v>5693057.7438387014</v>
      </c>
      <c r="AS492" s="181">
        <f t="shared" ca="1" si="734"/>
        <v>6369140.2035897346</v>
      </c>
      <c r="AT492" s="181">
        <f t="shared" ca="1" si="734"/>
        <v>7083371.302061283</v>
      </c>
      <c r="AU492" s="181">
        <f t="shared" ca="1" si="734"/>
        <v>7835358.4460905455</v>
      </c>
      <c r="AV492" s="181">
        <f t="shared" ca="1" si="734"/>
        <v>8624696.6535096616</v>
      </c>
      <c r="AW492" s="181">
        <f t="shared" ca="1" si="734"/>
        <v>9450969.3404127322</v>
      </c>
      <c r="AX492" s="181">
        <f t="shared" ca="1" si="734"/>
        <v>10313749.112459714</v>
      </c>
      <c r="AY492" s="198">
        <f t="shared" ca="1" si="734"/>
        <v>10107474.130210519</v>
      </c>
      <c r="AZ492" s="181">
        <f t="shared" ca="1" si="734"/>
        <v>9901199.1479613241</v>
      </c>
      <c r="BA492" s="181">
        <f t="shared" ca="1" si="734"/>
        <v>9694924.1657121293</v>
      </c>
      <c r="BB492" s="181">
        <f t="shared" ca="1" si="734"/>
        <v>9488649.1834629346</v>
      </c>
      <c r="BC492" s="181">
        <f t="shared" ca="1" si="734"/>
        <v>9282374.2012137398</v>
      </c>
      <c r="BD492" s="181">
        <f t="shared" ca="1" si="734"/>
        <v>9076099.2189645451</v>
      </c>
      <c r="BE492" s="181">
        <f t="shared" ca="1" si="734"/>
        <v>8869824.2367153503</v>
      </c>
      <c r="BF492" s="181">
        <f t="shared" ca="1" si="734"/>
        <v>8663549.2544661555</v>
      </c>
      <c r="BG492" s="181">
        <f t="shared" ca="1" si="734"/>
        <v>8457274.2722169608</v>
      </c>
      <c r="BH492" s="181">
        <f t="shared" ca="1" si="734"/>
        <v>8250999.289967766</v>
      </c>
      <c r="BI492" s="181">
        <f t="shared" ca="1" si="734"/>
        <v>8044724.3077185713</v>
      </c>
      <c r="BJ492" s="181">
        <f t="shared" ca="1" si="734"/>
        <v>7838449.3254693765</v>
      </c>
      <c r="BK492" s="181">
        <f t="shared" ca="1" si="734"/>
        <v>7632174.3432201818</v>
      </c>
      <c r="BL492" s="181">
        <f t="shared" ca="1" si="734"/>
        <v>7425899.360970987</v>
      </c>
      <c r="BM492" s="181">
        <f t="shared" ca="1" si="734"/>
        <v>7219624.3787217923</v>
      </c>
      <c r="BN492" s="181">
        <f t="shared" ca="1" si="734"/>
        <v>7013349.3964725975</v>
      </c>
      <c r="BO492" s="181">
        <f t="shared" ca="1" si="734"/>
        <v>6807074.4142234027</v>
      </c>
      <c r="BP492" s="181">
        <f t="shared" ca="1" si="734"/>
        <v>6600799.431974208</v>
      </c>
      <c r="BQ492" s="181">
        <f t="shared" ca="1" si="734"/>
        <v>6394524.4497250132</v>
      </c>
      <c r="BR492" s="181">
        <f t="shared" ca="1" si="734"/>
        <v>6188249.4674758185</v>
      </c>
      <c r="BS492" s="181">
        <f t="shared" ca="1" si="734"/>
        <v>5981974.4852266237</v>
      </c>
      <c r="BT492" s="181">
        <f t="shared" ca="1" si="734"/>
        <v>5775699.502977429</v>
      </c>
      <c r="BU492" s="181">
        <f t="shared" ca="1" si="734"/>
        <v>5569424.5207282342</v>
      </c>
      <c r="BV492" s="181">
        <f t="shared" ca="1" si="734"/>
        <v>5363149.5384790394</v>
      </c>
      <c r="BW492" s="181">
        <f t="shared" ref="BW492:DB492" ca="1" si="735">BW350</f>
        <v>5156874.5562298447</v>
      </c>
      <c r="BX492" s="181">
        <f t="shared" ca="1" si="735"/>
        <v>4950599.5739806499</v>
      </c>
      <c r="BY492" s="181">
        <f t="shared" ca="1" si="735"/>
        <v>4744324.5917314552</v>
      </c>
      <c r="BZ492" s="181">
        <f t="shared" ca="1" si="735"/>
        <v>4538049.6094822604</v>
      </c>
      <c r="CA492" s="181">
        <f t="shared" ca="1" si="735"/>
        <v>4331774.6272330657</v>
      </c>
      <c r="CB492" s="181">
        <f t="shared" ca="1" si="735"/>
        <v>4125499.6449838714</v>
      </c>
      <c r="CC492" s="181">
        <f t="shared" ca="1" si="735"/>
        <v>3919224.6627346771</v>
      </c>
      <c r="CD492" s="181">
        <f t="shared" ca="1" si="735"/>
        <v>3712949.6804854828</v>
      </c>
      <c r="CE492" s="181">
        <f t="shared" ca="1" si="735"/>
        <v>3506674.6982362885</v>
      </c>
      <c r="CF492" s="181">
        <f t="shared" ca="1" si="735"/>
        <v>3300399.7159870942</v>
      </c>
      <c r="CG492" s="181">
        <f t="shared" ca="1" si="735"/>
        <v>3094124.7337378999</v>
      </c>
      <c r="CH492" s="181">
        <f t="shared" ca="1" si="735"/>
        <v>2887849.7514887056</v>
      </c>
      <c r="CI492" s="181">
        <f t="shared" ca="1" si="735"/>
        <v>2681574.7692395113</v>
      </c>
      <c r="CJ492" s="181">
        <f t="shared" ca="1" si="735"/>
        <v>2475299.7869903171</v>
      </c>
      <c r="CK492" s="181">
        <f t="shared" ca="1" si="735"/>
        <v>2269024.8047411228</v>
      </c>
      <c r="CL492" s="181">
        <f t="shared" ca="1" si="735"/>
        <v>2062749.8224919285</v>
      </c>
      <c r="CM492" s="181">
        <f t="shared" ca="1" si="735"/>
        <v>1856474.8402427342</v>
      </c>
      <c r="CN492" s="181">
        <f t="shared" ca="1" si="735"/>
        <v>1650199.8579935399</v>
      </c>
      <c r="CO492" s="181">
        <f t="shared" ca="1" si="735"/>
        <v>1443924.8757443456</v>
      </c>
      <c r="CP492" s="181">
        <f t="shared" ca="1" si="735"/>
        <v>1237649.8934951513</v>
      </c>
      <c r="CQ492" s="181">
        <f t="shared" ca="1" si="735"/>
        <v>1031374.911245957</v>
      </c>
      <c r="CR492" s="181">
        <f t="shared" ca="1" si="735"/>
        <v>825099.92899676273</v>
      </c>
      <c r="CS492" s="181">
        <f t="shared" ca="1" si="735"/>
        <v>618824.94674756844</v>
      </c>
      <c r="CT492" s="181">
        <f t="shared" ca="1" si="735"/>
        <v>412549.96449837415</v>
      </c>
      <c r="CU492" s="181">
        <f t="shared" ca="1" si="735"/>
        <v>206274.98224917985</v>
      </c>
      <c r="CV492" s="181">
        <f t="shared" ca="1" si="735"/>
        <v>0</v>
      </c>
      <c r="CW492" s="181">
        <f t="shared" ca="1" si="735"/>
        <v>0</v>
      </c>
      <c r="CX492" s="181">
        <f t="shared" ca="1" si="735"/>
        <v>0</v>
      </c>
      <c r="CY492" s="181">
        <f t="shared" ca="1" si="735"/>
        <v>0</v>
      </c>
      <c r="CZ492" s="181">
        <f t="shared" ca="1" si="735"/>
        <v>0</v>
      </c>
      <c r="DA492" s="181">
        <f t="shared" ca="1" si="735"/>
        <v>0</v>
      </c>
      <c r="DB492" s="181">
        <f t="shared" ca="1" si="735"/>
        <v>0</v>
      </c>
      <c r="DC492" s="181">
        <f t="shared" ref="DC492:DU492" ca="1" si="736">DC350</f>
        <v>0</v>
      </c>
      <c r="DD492" s="181">
        <f t="shared" ca="1" si="736"/>
        <v>0</v>
      </c>
      <c r="DE492" s="181">
        <f t="shared" ca="1" si="736"/>
        <v>0</v>
      </c>
      <c r="DF492" s="181">
        <f t="shared" ca="1" si="736"/>
        <v>0</v>
      </c>
      <c r="DG492" s="181">
        <f t="shared" ca="1" si="736"/>
        <v>0</v>
      </c>
      <c r="DH492" s="181">
        <f t="shared" ca="1" si="736"/>
        <v>0</v>
      </c>
      <c r="DI492" s="181">
        <f t="shared" ca="1" si="736"/>
        <v>0</v>
      </c>
      <c r="DJ492" s="181">
        <f t="shared" ca="1" si="736"/>
        <v>0</v>
      </c>
      <c r="DK492" s="181">
        <f t="shared" ca="1" si="736"/>
        <v>0</v>
      </c>
      <c r="DL492" s="181">
        <f t="shared" ca="1" si="736"/>
        <v>0</v>
      </c>
      <c r="DM492" s="181">
        <f t="shared" ca="1" si="736"/>
        <v>0</v>
      </c>
      <c r="DN492" s="181">
        <f t="shared" ca="1" si="736"/>
        <v>0</v>
      </c>
      <c r="DO492" s="181">
        <f t="shared" ca="1" si="736"/>
        <v>0</v>
      </c>
      <c r="DP492" s="181">
        <f t="shared" ca="1" si="736"/>
        <v>0</v>
      </c>
      <c r="DQ492" s="181">
        <f t="shared" ca="1" si="736"/>
        <v>0</v>
      </c>
      <c r="DR492" s="181">
        <f t="shared" ca="1" si="736"/>
        <v>0</v>
      </c>
      <c r="DS492" s="181">
        <f t="shared" ca="1" si="736"/>
        <v>0</v>
      </c>
      <c r="DT492" s="181">
        <f t="shared" ca="1" si="736"/>
        <v>0</v>
      </c>
      <c r="DU492" s="181">
        <f t="shared" ca="1" si="736"/>
        <v>0</v>
      </c>
    </row>
    <row r="493" spans="1:125" x14ac:dyDescent="0.3">
      <c r="D493" s="148" t="s">
        <v>524</v>
      </c>
      <c r="K493" s="181">
        <f t="shared" ref="K493:AP493" ca="1" si="737">K351</f>
        <v>3370685.4315805072</v>
      </c>
      <c r="L493" s="181">
        <f t="shared" ca="1" si="737"/>
        <v>3503406.1704489896</v>
      </c>
      <c r="M493" s="181">
        <f t="shared" ca="1" si="737"/>
        <v>3636035.1810290348</v>
      </c>
      <c r="N493" s="181">
        <f t="shared" ca="1" si="737"/>
        <v>3768572.1384496205</v>
      </c>
      <c r="O493" s="181">
        <f t="shared" ca="1" si="737"/>
        <v>3901016.716689141</v>
      </c>
      <c r="P493" s="181">
        <f t="shared" ca="1" si="737"/>
        <v>4033368.5885713296</v>
      </c>
      <c r="Q493" s="181">
        <f t="shared" ca="1" si="737"/>
        <v>4165627.4257611707</v>
      </c>
      <c r="R493" s="181">
        <f t="shared" ca="1" si="737"/>
        <v>4297792.8987607956</v>
      </c>
      <c r="S493" s="181">
        <f t="shared" ca="1" si="737"/>
        <v>4429864.6769053647</v>
      </c>
      <c r="T493" s="181">
        <f t="shared" ca="1" si="737"/>
        <v>4561842.428358932</v>
      </c>
      <c r="U493" s="181">
        <f t="shared" ca="1" si="737"/>
        <v>4693725.8201103006</v>
      </c>
      <c r="V493" s="181">
        <f t="shared" ca="1" si="737"/>
        <v>4825514.5179688586</v>
      </c>
      <c r="W493" s="181">
        <f t="shared" ca="1" si="737"/>
        <v>4957208.1865604026</v>
      </c>
      <c r="X493" s="181">
        <f t="shared" ca="1" si="737"/>
        <v>5088806.4893229445</v>
      </c>
      <c r="Y493" s="181">
        <f t="shared" ca="1" si="737"/>
        <v>5220309.0885025067</v>
      </c>
      <c r="Z493" s="181">
        <f t="shared" ca="1" si="737"/>
        <v>5351715.6451489003</v>
      </c>
      <c r="AA493" s="181">
        <f t="shared" ca="1" si="737"/>
        <v>5483025.819111486</v>
      </c>
      <c r="AB493" s="181">
        <f t="shared" ca="1" si="737"/>
        <v>5614239.2690349258</v>
      </c>
      <c r="AC493" s="181">
        <f t="shared" ca="1" si="737"/>
        <v>5745207.4495328171</v>
      </c>
      <c r="AD493" s="181">
        <f t="shared" ca="1" si="737"/>
        <v>5869873.7184002809</v>
      </c>
      <c r="AE493" s="181">
        <f t="shared" ca="1" si="737"/>
        <v>5988246.8491395004</v>
      </c>
      <c r="AF493" s="181">
        <f t="shared" ca="1" si="737"/>
        <v>6100340.5988655742</v>
      </c>
      <c r="AG493" s="181">
        <f t="shared" ca="1" si="737"/>
        <v>6206173.2801166531</v>
      </c>
      <c r="AH493" s="181">
        <f t="shared" ca="1" si="737"/>
        <v>6305767.3996877102</v>
      </c>
      <c r="AI493" s="181">
        <f t="shared" ca="1" si="737"/>
        <v>6399149.3520968566</v>
      </c>
      <c r="AJ493" s="181">
        <f t="shared" ca="1" si="737"/>
        <v>6486349.1573335314</v>
      </c>
      <c r="AK493" s="181">
        <f t="shared" ca="1" si="737"/>
        <v>6567400.2342307633</v>
      </c>
      <c r="AL493" s="181">
        <f t="shared" ca="1" si="737"/>
        <v>6642339.2022238728</v>
      </c>
      <c r="AM493" s="181">
        <f t="shared" ca="1" si="737"/>
        <v>6711205.7054595137</v>
      </c>
      <c r="AN493" s="181">
        <f t="shared" ca="1" si="737"/>
        <v>6774042.2542417757</v>
      </c>
      <c r="AO493" s="181">
        <f t="shared" ca="1" si="737"/>
        <v>6830894.0796763347</v>
      </c>
      <c r="AP493" s="181">
        <f t="shared" ca="1" si="737"/>
        <v>6881808.998122585</v>
      </c>
      <c r="AQ493" s="181">
        <f t="shared" ref="AQ493:BV493" ca="1" si="738">AQ351</f>
        <v>6926837.2827057512</v>
      </c>
      <c r="AR493" s="181">
        <f t="shared" ca="1" si="738"/>
        <v>6966031.5396909723</v>
      </c>
      <c r="AS493" s="181">
        <f t="shared" ca="1" si="738"/>
        <v>6999446.5879915375</v>
      </c>
      <c r="AT493" s="181">
        <f t="shared" ca="1" si="738"/>
        <v>7027139.3404840259</v>
      </c>
      <c r="AU493" s="181">
        <f t="shared" ca="1" si="738"/>
        <v>7049168.6861428572</v>
      </c>
      <c r="AV493" s="181">
        <f t="shared" ca="1" si="738"/>
        <v>7065595.3722932097</v>
      </c>
      <c r="AW493" s="181">
        <f t="shared" ca="1" si="738"/>
        <v>7076481.8865209697</v>
      </c>
      <c r="AX493" s="181">
        <f t="shared" ca="1" si="738"/>
        <v>7081892.337977143</v>
      </c>
      <c r="AY493" s="198">
        <f t="shared" ca="1" si="738"/>
        <v>6940254.4912176002</v>
      </c>
      <c r="AZ493" s="181">
        <f t="shared" ca="1" si="738"/>
        <v>6798616.6444580574</v>
      </c>
      <c r="BA493" s="181">
        <f t="shared" ca="1" si="738"/>
        <v>6656978.7976985145</v>
      </c>
      <c r="BB493" s="181">
        <f t="shared" ca="1" si="738"/>
        <v>6515340.9509389717</v>
      </c>
      <c r="BC493" s="181">
        <f t="shared" ca="1" si="738"/>
        <v>6373703.1041794289</v>
      </c>
      <c r="BD493" s="181">
        <f t="shared" ca="1" si="738"/>
        <v>6232065.2574198861</v>
      </c>
      <c r="BE493" s="181">
        <f t="shared" ca="1" si="738"/>
        <v>6090427.4106603432</v>
      </c>
      <c r="BF493" s="181">
        <f t="shared" ca="1" si="738"/>
        <v>5948789.5639008004</v>
      </c>
      <c r="BG493" s="181">
        <f t="shared" ca="1" si="738"/>
        <v>5807151.7171412576</v>
      </c>
      <c r="BH493" s="181">
        <f t="shared" ca="1" si="738"/>
        <v>5665513.8703817148</v>
      </c>
      <c r="BI493" s="181">
        <f t="shared" ca="1" si="738"/>
        <v>5523876.023622172</v>
      </c>
      <c r="BJ493" s="181">
        <f t="shared" ca="1" si="738"/>
        <v>5382238.1768626291</v>
      </c>
      <c r="BK493" s="181">
        <f t="shared" ca="1" si="738"/>
        <v>5240600.3301030863</v>
      </c>
      <c r="BL493" s="181">
        <f t="shared" ca="1" si="738"/>
        <v>5098962.4833435435</v>
      </c>
      <c r="BM493" s="181">
        <f t="shared" ca="1" si="738"/>
        <v>4957324.6365840007</v>
      </c>
      <c r="BN493" s="181">
        <f t="shared" ca="1" si="738"/>
        <v>4815686.7898244578</v>
      </c>
      <c r="BO493" s="181">
        <f t="shared" ca="1" si="738"/>
        <v>4674048.943064915</v>
      </c>
      <c r="BP493" s="181">
        <f t="shared" ca="1" si="738"/>
        <v>4532411.0963053722</v>
      </c>
      <c r="BQ493" s="181">
        <f t="shared" ca="1" si="738"/>
        <v>4390773.2495458294</v>
      </c>
      <c r="BR493" s="181">
        <f t="shared" ca="1" si="738"/>
        <v>4249135.4027862865</v>
      </c>
      <c r="BS493" s="181">
        <f t="shared" ca="1" si="738"/>
        <v>4107497.5560267437</v>
      </c>
      <c r="BT493" s="181">
        <f t="shared" ca="1" si="738"/>
        <v>3965859.7092672009</v>
      </c>
      <c r="BU493" s="181">
        <f t="shared" ca="1" si="738"/>
        <v>3824221.8625076581</v>
      </c>
      <c r="BV493" s="181">
        <f t="shared" ca="1" si="738"/>
        <v>3682584.0157481153</v>
      </c>
      <c r="BW493" s="181">
        <f t="shared" ref="BW493:DB493" ca="1" si="739">BW351</f>
        <v>3540946.1689885724</v>
      </c>
      <c r="BX493" s="181">
        <f t="shared" ca="1" si="739"/>
        <v>3399308.3222290296</v>
      </c>
      <c r="BY493" s="181">
        <f t="shared" ca="1" si="739"/>
        <v>3257670.4754694868</v>
      </c>
      <c r="BZ493" s="181">
        <f t="shared" ca="1" si="739"/>
        <v>3116032.628709944</v>
      </c>
      <c r="CA493" s="181">
        <f t="shared" ca="1" si="739"/>
        <v>2974394.7819504011</v>
      </c>
      <c r="CB493" s="181">
        <f t="shared" ca="1" si="739"/>
        <v>2832756.9351908583</v>
      </c>
      <c r="CC493" s="181">
        <f t="shared" ca="1" si="739"/>
        <v>2691119.0884313155</v>
      </c>
      <c r="CD493" s="181">
        <f t="shared" ca="1" si="739"/>
        <v>2549481.2416717727</v>
      </c>
      <c r="CE493" s="181">
        <f t="shared" ca="1" si="739"/>
        <v>2407843.3949122299</v>
      </c>
      <c r="CF493" s="181">
        <f t="shared" ca="1" si="739"/>
        <v>2266205.548152687</v>
      </c>
      <c r="CG493" s="181">
        <f t="shared" ca="1" si="739"/>
        <v>2124567.7013931442</v>
      </c>
      <c r="CH493" s="181">
        <f t="shared" ca="1" si="739"/>
        <v>1982929.8546336014</v>
      </c>
      <c r="CI493" s="181">
        <f t="shared" ca="1" si="739"/>
        <v>1841292.0078740586</v>
      </c>
      <c r="CJ493" s="181">
        <f t="shared" ca="1" si="739"/>
        <v>1699654.1611145157</v>
      </c>
      <c r="CK493" s="181">
        <f t="shared" ca="1" si="739"/>
        <v>1558016.3143549729</v>
      </c>
      <c r="CL493" s="181">
        <f t="shared" ca="1" si="739"/>
        <v>1416378.4675954301</v>
      </c>
      <c r="CM493" s="181">
        <f t="shared" ca="1" si="739"/>
        <v>1274740.6208358873</v>
      </c>
      <c r="CN493" s="181">
        <f t="shared" ca="1" si="739"/>
        <v>1133102.7740763444</v>
      </c>
      <c r="CO493" s="181">
        <f t="shared" ca="1" si="739"/>
        <v>991464.92731680162</v>
      </c>
      <c r="CP493" s="181">
        <f t="shared" ca="1" si="739"/>
        <v>849827.0805572588</v>
      </c>
      <c r="CQ493" s="181">
        <f t="shared" ca="1" si="739"/>
        <v>708189.23379771598</v>
      </c>
      <c r="CR493" s="181">
        <f t="shared" ca="1" si="739"/>
        <v>566551.38703817315</v>
      </c>
      <c r="CS493" s="181">
        <f t="shared" ca="1" si="739"/>
        <v>424913.54027863033</v>
      </c>
      <c r="CT493" s="181">
        <f t="shared" ca="1" si="739"/>
        <v>283275.69351908751</v>
      </c>
      <c r="CU493" s="181">
        <f t="shared" ca="1" si="739"/>
        <v>141637.84675954466</v>
      </c>
      <c r="CV493" s="181">
        <f t="shared" ca="1" si="739"/>
        <v>1.8044374883174896E-9</v>
      </c>
      <c r="CW493" s="181">
        <f t="shared" ca="1" si="739"/>
        <v>1.8044374883174896E-9</v>
      </c>
      <c r="CX493" s="181">
        <f t="shared" ca="1" si="739"/>
        <v>1.8044374883174896E-9</v>
      </c>
      <c r="CY493" s="181">
        <f t="shared" ca="1" si="739"/>
        <v>1.8044374883174896E-9</v>
      </c>
      <c r="CZ493" s="181">
        <f t="shared" ca="1" si="739"/>
        <v>1.8044374883174896E-9</v>
      </c>
      <c r="DA493" s="181">
        <f t="shared" ca="1" si="739"/>
        <v>1.8044374883174896E-9</v>
      </c>
      <c r="DB493" s="181">
        <f t="shared" ca="1" si="739"/>
        <v>1.8044374883174896E-9</v>
      </c>
      <c r="DC493" s="181">
        <f t="shared" ref="DC493:DU493" ca="1" si="740">DC351</f>
        <v>1.8044374883174896E-9</v>
      </c>
      <c r="DD493" s="181">
        <f t="shared" ca="1" si="740"/>
        <v>1.8044374883174896E-9</v>
      </c>
      <c r="DE493" s="181">
        <f t="shared" ca="1" si="740"/>
        <v>1.8044374883174896E-9</v>
      </c>
      <c r="DF493" s="181">
        <f t="shared" ca="1" si="740"/>
        <v>1.8044374883174896E-9</v>
      </c>
      <c r="DG493" s="181">
        <f t="shared" ca="1" si="740"/>
        <v>1.8044374883174896E-9</v>
      </c>
      <c r="DH493" s="181">
        <f t="shared" ca="1" si="740"/>
        <v>1.8044374883174896E-9</v>
      </c>
      <c r="DI493" s="181">
        <f t="shared" ca="1" si="740"/>
        <v>1.8044374883174896E-9</v>
      </c>
      <c r="DJ493" s="181">
        <f t="shared" ca="1" si="740"/>
        <v>1.8044374883174896E-9</v>
      </c>
      <c r="DK493" s="181">
        <f t="shared" ca="1" si="740"/>
        <v>1.8044374883174896E-9</v>
      </c>
      <c r="DL493" s="181">
        <f t="shared" ca="1" si="740"/>
        <v>1.8044374883174896E-9</v>
      </c>
      <c r="DM493" s="181">
        <f t="shared" ca="1" si="740"/>
        <v>1.8044374883174896E-9</v>
      </c>
      <c r="DN493" s="181">
        <f t="shared" ca="1" si="740"/>
        <v>1.8044374883174896E-9</v>
      </c>
      <c r="DO493" s="181">
        <f t="shared" ca="1" si="740"/>
        <v>1.8044374883174896E-9</v>
      </c>
      <c r="DP493" s="181">
        <f t="shared" ca="1" si="740"/>
        <v>1.8044374883174896E-9</v>
      </c>
      <c r="DQ493" s="181">
        <f t="shared" ca="1" si="740"/>
        <v>1.8044374883174896E-9</v>
      </c>
      <c r="DR493" s="181">
        <f t="shared" ca="1" si="740"/>
        <v>1.8044374883174896E-9</v>
      </c>
      <c r="DS493" s="181">
        <f t="shared" ca="1" si="740"/>
        <v>1.8044374883174896E-9</v>
      </c>
      <c r="DT493" s="181">
        <f t="shared" ca="1" si="740"/>
        <v>1.8044374883174896E-9</v>
      </c>
      <c r="DU493" s="181">
        <f t="shared" ca="1" si="740"/>
        <v>1.8044374883174896E-9</v>
      </c>
    </row>
    <row r="494" spans="1:125" s="150" customFormat="1" x14ac:dyDescent="0.3">
      <c r="A494" s="149"/>
      <c r="D494" s="174" t="s">
        <v>525</v>
      </c>
      <c r="K494" s="186">
        <f ca="1">SUM(K486:K493)</f>
        <v>13048816.390483823</v>
      </c>
      <c r="L494" s="186">
        <f t="shared" ref="L494:BW494" ca="1" si="741">SUM(L486:L493)</f>
        <v>20832205.601254001</v>
      </c>
      <c r="M494" s="186">
        <f t="shared" ca="1" si="741"/>
        <v>28912975.00347919</v>
      </c>
      <c r="N494" s="186">
        <f t="shared" ca="1" si="741"/>
        <v>37495409.05922541</v>
      </c>
      <c r="O494" s="186">
        <f t="shared" ca="1" si="741"/>
        <v>46471928.741658643</v>
      </c>
      <c r="P494" s="186">
        <f t="shared" ca="1" si="741"/>
        <v>55757886.781727418</v>
      </c>
      <c r="Q494" s="186">
        <f t="shared" ca="1" si="741"/>
        <v>65287242.738125481</v>
      </c>
      <c r="R494" s="186">
        <f t="shared" ca="1" si="741"/>
        <v>75007397.906035215</v>
      </c>
      <c r="S494" s="186">
        <f t="shared" ca="1" si="741"/>
        <v>84875637.835890532</v>
      </c>
      <c r="T494" s="186">
        <f t="shared" ca="1" si="741"/>
        <v>94856725.13321197</v>
      </c>
      <c r="U494" s="186">
        <f t="shared" ca="1" si="741"/>
        <v>104921220.56591763</v>
      </c>
      <c r="V494" s="186">
        <f t="shared" ca="1" si="741"/>
        <v>115044270.18870719</v>
      </c>
      <c r="W494" s="186">
        <f t="shared" ca="1" si="741"/>
        <v>125204700.86216056</v>
      </c>
      <c r="X494" s="186">
        <f t="shared" ca="1" si="741"/>
        <v>135384327.5981974</v>
      </c>
      <c r="Y494" s="186">
        <f t="shared" ca="1" si="741"/>
        <v>145567411.68494713</v>
      </c>
      <c r="Z494" s="186">
        <f t="shared" ca="1" si="741"/>
        <v>155740229.67698449</v>
      </c>
      <c r="AA494" s="186">
        <f ca="1">SUM(AA486:AA493)</f>
        <v>165890726.26997295</v>
      </c>
      <c r="AB494" s="186">
        <f t="shared" ca="1" si="741"/>
        <v>176008232.22600102</v>
      </c>
      <c r="AC494" s="186">
        <f t="shared" ca="1" si="741"/>
        <v>186084073.61089543</v>
      </c>
      <c r="AD494" s="186">
        <f t="shared" ca="1" si="741"/>
        <v>196144022.06415552</v>
      </c>
      <c r="AE494" s="186">
        <f t="shared" ca="1" si="741"/>
        <v>206180289.59155983</v>
      </c>
      <c r="AF494" s="186">
        <f t="shared" ca="1" si="741"/>
        <v>216185743.57951847</v>
      </c>
      <c r="AG494" s="186">
        <f t="shared" ca="1" si="741"/>
        <v>226153804.91954321</v>
      </c>
      <c r="AH494" s="186">
        <f t="shared" ca="1" si="741"/>
        <v>236078365.04475215</v>
      </c>
      <c r="AI494" s="186">
        <f t="shared" ca="1" si="741"/>
        <v>245953718.78648928</v>
      </c>
      <c r="AJ494" s="186">
        <f t="shared" ca="1" si="741"/>
        <v>255774510.47321358</v>
      </c>
      <c r="AK494" s="186">
        <f t="shared" ca="1" si="741"/>
        <v>265535691.10074902</v>
      </c>
      <c r="AL494" s="186">
        <f t="shared" ca="1" si="741"/>
        <v>275232484.7318123</v>
      </c>
      <c r="AM494" s="186">
        <f t="shared" ca="1" si="741"/>
        <v>284860362.5533585</v>
      </c>
      <c r="AN494" s="186">
        <f t="shared" ca="1" si="741"/>
        <v>294415023.24656737</v>
      </c>
      <c r="AO494" s="186">
        <f t="shared" ca="1" si="741"/>
        <v>303892378.51602858</v>
      </c>
      <c r="AP494" s="186">
        <f t="shared" ca="1" si="741"/>
        <v>313288542.78890175</v>
      </c>
      <c r="AQ494" s="186">
        <f t="shared" ca="1" si="741"/>
        <v>322599826.23667318</v>
      </c>
      <c r="AR494" s="186">
        <f t="shared" ca="1" si="741"/>
        <v>331822730.39541209</v>
      </c>
      <c r="AS494" s="186">
        <f t="shared" ca="1" si="741"/>
        <v>340953945.76806325</v>
      </c>
      <c r="AT494" s="186">
        <f t="shared" ca="1" si="741"/>
        <v>349990350.88654232</v>
      </c>
      <c r="AU494" s="186">
        <f t="shared" ca="1" si="741"/>
        <v>358929012.39400768</v>
      </c>
      <c r="AV494" s="186">
        <f t="shared" ca="1" si="741"/>
        <v>367767185.78012627</v>
      </c>
      <c r="AW494" s="186">
        <f t="shared" ca="1" si="741"/>
        <v>376502316.46561778</v>
      </c>
      <c r="AX494" s="186">
        <f t="shared" ca="1" si="741"/>
        <v>391932040.98787415</v>
      </c>
      <c r="AY494" s="198">
        <f t="shared" ca="1" si="741"/>
        <v>383326818.22007573</v>
      </c>
      <c r="AZ494" s="186">
        <f t="shared" ca="1" si="741"/>
        <v>376116741.37745053</v>
      </c>
      <c r="BA494" s="186">
        <f t="shared" ca="1" si="741"/>
        <v>369266899.96988797</v>
      </c>
      <c r="BB494" s="186">
        <f t="shared" ca="1" si="741"/>
        <v>362061493.61807179</v>
      </c>
      <c r="BC494" s="186">
        <f t="shared" ca="1" si="741"/>
        <v>355088736.930758</v>
      </c>
      <c r="BD494" s="186">
        <f t="shared" ca="1" si="741"/>
        <v>347978113.54277045</v>
      </c>
      <c r="BE494" s="186">
        <f t="shared" ca="1" si="741"/>
        <v>341093993.29014432</v>
      </c>
      <c r="BF494" s="186">
        <f t="shared" ca="1" si="741"/>
        <v>333897260.11545825</v>
      </c>
      <c r="BG494" s="186">
        <f t="shared" ca="1" si="741"/>
        <v>327060930.06706506</v>
      </c>
      <c r="BH494" s="186">
        <f t="shared" ca="1" si="741"/>
        <v>319869204.60552591</v>
      </c>
      <c r="BI494" s="186">
        <f t="shared" ca="1" si="741"/>
        <v>312984550.57815588</v>
      </c>
      <c r="BJ494" s="186">
        <f t="shared" ca="1" si="741"/>
        <v>305797287.97620213</v>
      </c>
      <c r="BK494" s="186">
        <f t="shared" ca="1" si="741"/>
        <v>298830026.23722237</v>
      </c>
      <c r="BL494" s="186">
        <f t="shared" ca="1" si="741"/>
        <v>291737843.24326646</v>
      </c>
      <c r="BM494" s="186">
        <f t="shared" ca="1" si="741"/>
        <v>284915778.38782096</v>
      </c>
      <c r="BN494" s="186">
        <f t="shared" ca="1" si="741"/>
        <v>277738497.10111094</v>
      </c>
      <c r="BO494" s="186">
        <f t="shared" ca="1" si="741"/>
        <v>270864363.22157156</v>
      </c>
      <c r="BP494" s="186">
        <f t="shared" ca="1" si="741"/>
        <v>263691858.19284186</v>
      </c>
      <c r="BQ494" s="186">
        <f t="shared" ca="1" si="741"/>
        <v>256728040.83702084</v>
      </c>
      <c r="BR494" s="186">
        <f t="shared" ca="1" si="741"/>
        <v>249559244.20230374</v>
      </c>
      <c r="BS494" s="186">
        <f t="shared" ca="1" si="741"/>
        <v>242660739.67658687</v>
      </c>
      <c r="BT494" s="186">
        <f t="shared" ca="1" si="741"/>
        <v>235588118.7862846</v>
      </c>
      <c r="BU494" s="186">
        <f t="shared" ca="1" si="741"/>
        <v>228723940.41374567</v>
      </c>
      <c r="BV494" s="186">
        <f t="shared" ca="1" si="741"/>
        <v>221565936.86383903</v>
      </c>
      <c r="BW494" s="186">
        <f t="shared" ca="1" si="741"/>
        <v>214605304.71605849</v>
      </c>
      <c r="BX494" s="186">
        <f t="shared" ref="BX494:DU494" ca="1" si="742">SUM(BX486:BX493)</f>
        <v>207451231.39055333</v>
      </c>
      <c r="BY494" s="186">
        <f t="shared" ca="1" si="742"/>
        <v>200658097.2727975</v>
      </c>
      <c r="BZ494" s="186">
        <f t="shared" ca="1" si="742"/>
        <v>193510109.62756532</v>
      </c>
      <c r="CA494" s="186">
        <f t="shared" ca="1" si="742"/>
        <v>186565992.95795211</v>
      </c>
      <c r="CB494" s="186">
        <f t="shared" ca="1" si="742"/>
        <v>179513868.42793658</v>
      </c>
      <c r="CC494" s="186">
        <f t="shared" ca="1" si="742"/>
        <v>172556478.90368658</v>
      </c>
      <c r="CD494" s="186">
        <f t="shared" ca="1" si="742"/>
        <v>165418056.47636253</v>
      </c>
      <c r="CE494" s="186">
        <f t="shared" ca="1" si="742"/>
        <v>158640769.92580372</v>
      </c>
      <c r="CF494" s="186">
        <f t="shared" ca="1" si="742"/>
        <v>151508828.62834698</v>
      </c>
      <c r="CG494" s="186">
        <f t="shared" ca="1" si="742"/>
        <v>144666294.82089761</v>
      </c>
      <c r="CH494" s="186">
        <f t="shared" ca="1" si="742"/>
        <v>137540095.46564376</v>
      </c>
      <c r="CI494" s="186">
        <f t="shared" ca="1" si="742"/>
        <v>130495533.77501941</v>
      </c>
      <c r="CJ494" s="186">
        <f t="shared" ca="1" si="742"/>
        <v>123464207.63729118</v>
      </c>
      <c r="CK494" s="186">
        <f t="shared" ca="1" si="742"/>
        <v>116703764.19482404</v>
      </c>
      <c r="CL494" s="186">
        <f t="shared" ca="1" si="742"/>
        <v>109588877.26638982</v>
      </c>
      <c r="CM494" s="186">
        <f t="shared" ca="1" si="742"/>
        <v>102758090.62778381</v>
      </c>
      <c r="CN494" s="186">
        <f t="shared" ca="1" si="742"/>
        <v>95649307.112326548</v>
      </c>
      <c r="CO494" s="186">
        <f t="shared" ca="1" si="742"/>
        <v>88698533.195788965</v>
      </c>
      <c r="CP494" s="186">
        <f t="shared" ca="1" si="742"/>
        <v>81594420.794215396</v>
      </c>
      <c r="CQ494" s="186">
        <f t="shared" ca="1" si="742"/>
        <v>74761413.130417153</v>
      </c>
      <c r="CR494" s="186">
        <f t="shared" ca="1" si="742"/>
        <v>67755111.010670155</v>
      </c>
      <c r="CS494" s="186">
        <f t="shared" ca="1" si="742"/>
        <v>60936728.576692939</v>
      </c>
      <c r="CT494" s="186">
        <f t="shared" ca="1" si="742"/>
        <v>53846450.708438918</v>
      </c>
      <c r="CU494" s="186">
        <f t="shared" ca="1" si="742"/>
        <v>46899023.909622885</v>
      </c>
      <c r="CV494" s="186">
        <f t="shared" ca="1" si="742"/>
        <v>39813691.174743608</v>
      </c>
      <c r="CW494" s="186">
        <f t="shared" ca="1" si="742"/>
        <v>6800000.0000000019</v>
      </c>
      <c r="CX494" s="186">
        <f t="shared" ca="1" si="742"/>
        <v>6800000.0000000019</v>
      </c>
      <c r="CY494" s="186">
        <f t="shared" ca="1" si="742"/>
        <v>6800000.0000000019</v>
      </c>
      <c r="CZ494" s="186">
        <f t="shared" ca="1" si="742"/>
        <v>6800000.0000000019</v>
      </c>
      <c r="DA494" s="186">
        <f t="shared" ca="1" si="742"/>
        <v>6800000.0000000019</v>
      </c>
      <c r="DB494" s="186">
        <f t="shared" ca="1" si="742"/>
        <v>6800000.0000000019</v>
      </c>
      <c r="DC494" s="186">
        <f t="shared" ca="1" si="742"/>
        <v>6800000.0000000019</v>
      </c>
      <c r="DD494" s="186">
        <f t="shared" ca="1" si="742"/>
        <v>6800000.0000000019</v>
      </c>
      <c r="DE494" s="186">
        <f t="shared" ca="1" si="742"/>
        <v>6800000.0000000019</v>
      </c>
      <c r="DF494" s="186">
        <f t="shared" ca="1" si="742"/>
        <v>6800000.0000000019</v>
      </c>
      <c r="DG494" s="186">
        <f t="shared" ca="1" si="742"/>
        <v>6800000.0000000019</v>
      </c>
      <c r="DH494" s="186">
        <f t="shared" ca="1" si="742"/>
        <v>6800000.0000000019</v>
      </c>
      <c r="DI494" s="186">
        <f t="shared" ca="1" si="742"/>
        <v>6800000.0000000019</v>
      </c>
      <c r="DJ494" s="186">
        <f t="shared" ca="1" si="742"/>
        <v>6800000.0000000019</v>
      </c>
      <c r="DK494" s="186">
        <f t="shared" ca="1" si="742"/>
        <v>6800000.0000000019</v>
      </c>
      <c r="DL494" s="186">
        <f t="shared" ca="1" si="742"/>
        <v>6800000.0000000019</v>
      </c>
      <c r="DM494" s="186">
        <f t="shared" ca="1" si="742"/>
        <v>6800000.0000000019</v>
      </c>
      <c r="DN494" s="186">
        <f t="shared" ca="1" si="742"/>
        <v>6800000.0000000019</v>
      </c>
      <c r="DO494" s="186">
        <f t="shared" ca="1" si="742"/>
        <v>6800000.0000000019</v>
      </c>
      <c r="DP494" s="186">
        <f t="shared" ca="1" si="742"/>
        <v>6800000.0000000019</v>
      </c>
      <c r="DQ494" s="186">
        <f t="shared" ca="1" si="742"/>
        <v>6800000.0000000019</v>
      </c>
      <c r="DR494" s="186">
        <f t="shared" ca="1" si="742"/>
        <v>6800000.0000000019</v>
      </c>
      <c r="DS494" s="186">
        <f t="shared" ca="1" si="742"/>
        <v>6800000.0000000019</v>
      </c>
      <c r="DT494" s="186">
        <f t="shared" ca="1" si="742"/>
        <v>6800000.0000000019</v>
      </c>
      <c r="DU494" s="186">
        <f t="shared" ca="1" si="742"/>
        <v>6800000.0000000019</v>
      </c>
    </row>
    <row r="495" spans="1:125" x14ac:dyDescent="0.3">
      <c r="K495" s="181"/>
      <c r="L495" s="181"/>
      <c r="M495" s="181"/>
      <c r="N495" s="181"/>
      <c r="O495" s="181"/>
      <c r="P495" s="181"/>
      <c r="Q495" s="181"/>
      <c r="R495" s="181"/>
      <c r="S495" s="181"/>
      <c r="T495" s="181"/>
      <c r="U495" s="181"/>
      <c r="V495" s="181"/>
      <c r="W495" s="181"/>
      <c r="X495" s="181"/>
      <c r="Y495" s="181"/>
      <c r="Z495" s="181"/>
      <c r="AA495" s="181"/>
      <c r="AB495" s="181"/>
      <c r="AC495" s="181"/>
      <c r="AD495" s="181"/>
      <c r="AE495" s="181"/>
      <c r="AF495" s="181"/>
      <c r="AG495" s="181"/>
      <c r="AH495" s="181"/>
      <c r="AI495" s="181"/>
      <c r="AJ495" s="181"/>
      <c r="AK495" s="181"/>
      <c r="AL495" s="181"/>
      <c r="AM495" s="181"/>
      <c r="AN495" s="181"/>
      <c r="AO495" s="181"/>
      <c r="AP495" s="181"/>
      <c r="AQ495" s="181"/>
      <c r="AR495" s="181"/>
      <c r="AS495" s="181"/>
      <c r="AT495" s="181"/>
      <c r="AU495" s="181"/>
      <c r="AV495" s="181"/>
      <c r="AW495" s="181"/>
      <c r="AX495" s="181"/>
      <c r="AZ495" s="181"/>
      <c r="BA495" s="181"/>
      <c r="BB495" s="181"/>
      <c r="BC495" s="181"/>
      <c r="BD495" s="181"/>
      <c r="BE495" s="181"/>
      <c r="BF495" s="181"/>
      <c r="BG495" s="181"/>
      <c r="BH495" s="181"/>
      <c r="BI495" s="181"/>
      <c r="BJ495" s="181"/>
      <c r="BK495" s="181"/>
      <c r="BL495" s="181"/>
      <c r="BM495" s="181"/>
      <c r="BN495" s="181"/>
      <c r="BO495" s="181"/>
      <c r="BP495" s="181"/>
      <c r="BQ495" s="181"/>
      <c r="BR495" s="181"/>
      <c r="BS495" s="181"/>
      <c r="BT495" s="181"/>
      <c r="BU495" s="181"/>
      <c r="BV495" s="181"/>
      <c r="BW495" s="181"/>
      <c r="BX495" s="181"/>
      <c r="BY495" s="181"/>
      <c r="BZ495" s="181"/>
      <c r="CA495" s="181"/>
      <c r="CB495" s="181"/>
      <c r="CC495" s="181"/>
      <c r="CD495" s="181"/>
      <c r="CE495" s="181"/>
      <c r="CF495" s="181"/>
      <c r="CG495" s="181"/>
      <c r="CH495" s="181"/>
      <c r="CI495" s="181"/>
      <c r="CJ495" s="181"/>
      <c r="CK495" s="181"/>
      <c r="CL495" s="181"/>
      <c r="CM495" s="181"/>
      <c r="CN495" s="181"/>
      <c r="CO495" s="181"/>
      <c r="CP495" s="181"/>
      <c r="CQ495" s="181"/>
      <c r="CR495" s="181"/>
      <c r="CS495" s="181"/>
      <c r="CT495" s="181"/>
      <c r="CU495" s="181"/>
      <c r="CV495" s="181"/>
      <c r="CW495" s="181"/>
      <c r="CX495" s="181"/>
      <c r="CY495" s="181"/>
      <c r="CZ495" s="181"/>
      <c r="DA495" s="181"/>
      <c r="DB495" s="181"/>
      <c r="DC495" s="181"/>
      <c r="DD495" s="181"/>
      <c r="DE495" s="181"/>
      <c r="DF495" s="181"/>
      <c r="DG495" s="181"/>
      <c r="DH495" s="181"/>
      <c r="DI495" s="181"/>
      <c r="DJ495" s="181"/>
      <c r="DK495" s="181"/>
      <c r="DL495" s="181"/>
      <c r="DM495" s="181"/>
      <c r="DN495" s="181"/>
      <c r="DO495" s="181"/>
      <c r="DP495" s="181"/>
      <c r="DQ495" s="181"/>
      <c r="DR495" s="181"/>
      <c r="DS495" s="181"/>
      <c r="DT495" s="181"/>
      <c r="DU495" s="181"/>
    </row>
    <row r="496" spans="1:125" x14ac:dyDescent="0.3">
      <c r="D496" s="141" t="s">
        <v>743</v>
      </c>
      <c r="K496" s="181">
        <f t="shared" ref="K496:AP496" ca="1" si="743">K164</f>
        <v>570739.17808211979</v>
      </c>
      <c r="L496" s="181">
        <f t="shared" ca="1" si="743"/>
        <v>1264977.7189248572</v>
      </c>
      <c r="M496" s="181">
        <f t="shared" ca="1" si="743"/>
        <v>1467349.7704038974</v>
      </c>
      <c r="N496" s="181">
        <f t="shared" ca="1" si="743"/>
        <v>1603008.1301869904</v>
      </c>
      <c r="O496" s="181">
        <f t="shared" ca="1" si="743"/>
        <v>1702742.422467971</v>
      </c>
      <c r="P496" s="181">
        <f t="shared" ca="1" si="743"/>
        <v>1778936.3793820383</v>
      </c>
      <c r="Q496" s="181">
        <f t="shared" ca="1" si="743"/>
        <v>1838165.2915303065</v>
      </c>
      <c r="R496" s="181">
        <f t="shared" ca="1" si="743"/>
        <v>1884468.4573867153</v>
      </c>
      <c r="S496" s="181">
        <f t="shared" ca="1" si="743"/>
        <v>1920564.1741457139</v>
      </c>
      <c r="T496" s="181">
        <f t="shared" ca="1" si="743"/>
        <v>1948397.9504948449</v>
      </c>
      <c r="U496" s="181">
        <f t="shared" ca="1" si="743"/>
        <v>1969423.7411052557</v>
      </c>
      <c r="V496" s="181">
        <f t="shared" ca="1" si="743"/>
        <v>1984762.3591154567</v>
      </c>
      <c r="W496" s="181">
        <f t="shared" ca="1" si="743"/>
        <v>1995297.4439747711</v>
      </c>
      <c r="X496" s="181">
        <f t="shared" ca="1" si="743"/>
        <v>2001737.1554032611</v>
      </c>
      <c r="Y496" s="181">
        <f t="shared" ca="1" si="743"/>
        <v>2004655.8619021508</v>
      </c>
      <c r="Z496" s="181">
        <f t="shared" ca="1" si="743"/>
        <v>2004523.5351843485</v>
      </c>
      <c r="AA496" s="181">
        <f t="shared" ca="1" si="743"/>
        <v>2001727.2445638708</v>
      </c>
      <c r="AB496" s="181">
        <f t="shared" ca="1" si="743"/>
        <v>1996587.3687314037</v>
      </c>
      <c r="AC496" s="181">
        <f t="shared" ca="1" si="743"/>
        <v>1989370.1449422126</v>
      </c>
      <c r="AD496" s="181">
        <f t="shared" ca="1" si="743"/>
        <v>1980297.5930103017</v>
      </c>
      <c r="AE496" s="181">
        <f t="shared" ca="1" si="743"/>
        <v>1969555.4993819599</v>
      </c>
      <c r="AF496" s="181">
        <f t="shared" ca="1" si="743"/>
        <v>1957299.9273485132</v>
      </c>
      <c r="AG496" s="181">
        <f t="shared" ca="1" si="743"/>
        <v>1943662.5793387494</v>
      </c>
      <c r="AH496" s="181">
        <f t="shared" ca="1" si="743"/>
        <v>1928755.2454907319</v>
      </c>
      <c r="AI496" s="181">
        <f t="shared" ca="1" si="743"/>
        <v>1912673.5112724011</v>
      </c>
      <c r="AJ496" s="181">
        <f t="shared" ca="1" si="743"/>
        <v>1895499.8548880816</v>
      </c>
      <c r="AK496" s="181">
        <f t="shared" ca="1" si="743"/>
        <v>1877306.235828608</v>
      </c>
      <c r="AL496" s="181">
        <f t="shared" ca="1" si="743"/>
        <v>1858156.2549414379</v>
      </c>
      <c r="AM496" s="181">
        <f t="shared" ca="1" si="743"/>
        <v>1838106.9510810333</v>
      </c>
      <c r="AN496" s="181">
        <f t="shared" ca="1" si="743"/>
        <v>1817210.2879656088</v>
      </c>
      <c r="AO496" s="181">
        <f t="shared" ca="1" si="743"/>
        <v>1795514.3761336496</v>
      </c>
      <c r="AP496" s="181">
        <f t="shared" ca="1" si="743"/>
        <v>1773064.4680710533</v>
      </c>
      <c r="AQ496" s="181">
        <f t="shared" ref="AQ496:BV496" ca="1" si="744">AQ164</f>
        <v>1749903.7591304919</v>
      </c>
      <c r="AR496" s="181">
        <f t="shared" ca="1" si="744"/>
        <v>1726074.0224205465</v>
      </c>
      <c r="AS496" s="181">
        <f t="shared" ca="1" si="744"/>
        <v>1701616.1021482206</v>
      </c>
      <c r="AT496" s="181">
        <f t="shared" ca="1" si="744"/>
        <v>1676570.2867759271</v>
      </c>
      <c r="AU496" s="181">
        <f t="shared" ca="1" si="744"/>
        <v>1650976.5806764106</v>
      </c>
      <c r="AV496" s="181">
        <f t="shared" ca="1" si="744"/>
        <v>1624874.8906456581</v>
      </c>
      <c r="AW496" s="181">
        <f t="shared" ca="1" si="744"/>
        <v>1598305.1415987429</v>
      </c>
      <c r="AX496" s="181">
        <f t="shared" ca="1" si="744"/>
        <v>1571307.3339781426</v>
      </c>
      <c r="AY496" s="198">
        <f t="shared" ca="1" si="744"/>
        <v>0</v>
      </c>
      <c r="AZ496" s="181">
        <f t="shared" ca="1" si="744"/>
        <v>0</v>
      </c>
      <c r="BA496" s="181">
        <f t="shared" ca="1" si="744"/>
        <v>0</v>
      </c>
      <c r="BB496" s="181">
        <f t="shared" ca="1" si="744"/>
        <v>0</v>
      </c>
      <c r="BC496" s="181">
        <f t="shared" ca="1" si="744"/>
        <v>0</v>
      </c>
      <c r="BD496" s="181">
        <f t="shared" ca="1" si="744"/>
        <v>0</v>
      </c>
      <c r="BE496" s="181">
        <f t="shared" ca="1" si="744"/>
        <v>0</v>
      </c>
      <c r="BF496" s="181">
        <f t="shared" ca="1" si="744"/>
        <v>0</v>
      </c>
      <c r="BG496" s="181">
        <f t="shared" ca="1" si="744"/>
        <v>0</v>
      </c>
      <c r="BH496" s="181">
        <f t="shared" ca="1" si="744"/>
        <v>0</v>
      </c>
      <c r="BI496" s="181">
        <f t="shared" ca="1" si="744"/>
        <v>0</v>
      </c>
      <c r="BJ496" s="181">
        <f t="shared" ca="1" si="744"/>
        <v>0</v>
      </c>
      <c r="BK496" s="181">
        <f t="shared" ca="1" si="744"/>
        <v>0</v>
      </c>
      <c r="BL496" s="181">
        <f t="shared" ca="1" si="744"/>
        <v>0</v>
      </c>
      <c r="BM496" s="181">
        <f t="shared" ca="1" si="744"/>
        <v>0</v>
      </c>
      <c r="BN496" s="181">
        <f t="shared" ca="1" si="744"/>
        <v>0</v>
      </c>
      <c r="BO496" s="181">
        <f t="shared" ca="1" si="744"/>
        <v>0</v>
      </c>
      <c r="BP496" s="181">
        <f t="shared" ca="1" si="744"/>
        <v>0</v>
      </c>
      <c r="BQ496" s="181">
        <f t="shared" ca="1" si="744"/>
        <v>0</v>
      </c>
      <c r="BR496" s="181">
        <f t="shared" ca="1" si="744"/>
        <v>0</v>
      </c>
      <c r="BS496" s="181">
        <f t="shared" ca="1" si="744"/>
        <v>0</v>
      </c>
      <c r="BT496" s="181">
        <f t="shared" ca="1" si="744"/>
        <v>0</v>
      </c>
      <c r="BU496" s="181">
        <f t="shared" ca="1" si="744"/>
        <v>0</v>
      </c>
      <c r="BV496" s="181">
        <f t="shared" ca="1" si="744"/>
        <v>0</v>
      </c>
      <c r="BW496" s="181">
        <f t="shared" ref="BW496:DB496" ca="1" si="745">BW164</f>
        <v>0</v>
      </c>
      <c r="BX496" s="181">
        <f t="shared" ca="1" si="745"/>
        <v>0</v>
      </c>
      <c r="BY496" s="181">
        <f t="shared" ca="1" si="745"/>
        <v>0</v>
      </c>
      <c r="BZ496" s="181">
        <f t="shared" ca="1" si="745"/>
        <v>0</v>
      </c>
      <c r="CA496" s="181">
        <f t="shared" ca="1" si="745"/>
        <v>0</v>
      </c>
      <c r="CB496" s="181">
        <f t="shared" ca="1" si="745"/>
        <v>0</v>
      </c>
      <c r="CC496" s="181">
        <f t="shared" ca="1" si="745"/>
        <v>0</v>
      </c>
      <c r="CD496" s="181">
        <f t="shared" ca="1" si="745"/>
        <v>0</v>
      </c>
      <c r="CE496" s="181">
        <f t="shared" ca="1" si="745"/>
        <v>0</v>
      </c>
      <c r="CF496" s="181">
        <f t="shared" ca="1" si="745"/>
        <v>0</v>
      </c>
      <c r="CG496" s="181">
        <f t="shared" ca="1" si="745"/>
        <v>0</v>
      </c>
      <c r="CH496" s="181">
        <f t="shared" ca="1" si="745"/>
        <v>0</v>
      </c>
      <c r="CI496" s="181">
        <f t="shared" ca="1" si="745"/>
        <v>0</v>
      </c>
      <c r="CJ496" s="181">
        <f t="shared" ca="1" si="745"/>
        <v>0</v>
      </c>
      <c r="CK496" s="181">
        <f t="shared" ca="1" si="745"/>
        <v>0</v>
      </c>
      <c r="CL496" s="181">
        <f t="shared" ca="1" si="745"/>
        <v>0</v>
      </c>
      <c r="CM496" s="181">
        <f t="shared" ca="1" si="745"/>
        <v>0</v>
      </c>
      <c r="CN496" s="181">
        <f t="shared" ca="1" si="745"/>
        <v>0</v>
      </c>
      <c r="CO496" s="181">
        <f t="shared" ca="1" si="745"/>
        <v>0</v>
      </c>
      <c r="CP496" s="181">
        <f t="shared" ca="1" si="745"/>
        <v>0</v>
      </c>
      <c r="CQ496" s="181">
        <f t="shared" ca="1" si="745"/>
        <v>0</v>
      </c>
      <c r="CR496" s="181">
        <f t="shared" ca="1" si="745"/>
        <v>0</v>
      </c>
      <c r="CS496" s="181">
        <f t="shared" ca="1" si="745"/>
        <v>0</v>
      </c>
      <c r="CT496" s="181">
        <f t="shared" ca="1" si="745"/>
        <v>0</v>
      </c>
      <c r="CU496" s="181">
        <f t="shared" ca="1" si="745"/>
        <v>0</v>
      </c>
      <c r="CV496" s="181">
        <f t="shared" ca="1" si="745"/>
        <v>0</v>
      </c>
      <c r="CW496" s="181">
        <f t="shared" ca="1" si="745"/>
        <v>0</v>
      </c>
      <c r="CX496" s="181">
        <f t="shared" ca="1" si="745"/>
        <v>0</v>
      </c>
      <c r="CY496" s="181">
        <f t="shared" ca="1" si="745"/>
        <v>0</v>
      </c>
      <c r="CZ496" s="181">
        <f t="shared" ca="1" si="745"/>
        <v>0</v>
      </c>
      <c r="DA496" s="181">
        <f t="shared" ca="1" si="745"/>
        <v>0</v>
      </c>
      <c r="DB496" s="181">
        <f t="shared" ca="1" si="745"/>
        <v>0</v>
      </c>
      <c r="DC496" s="181">
        <f t="shared" ref="DC496:DU496" ca="1" si="746">DC164</f>
        <v>0</v>
      </c>
      <c r="DD496" s="181">
        <f t="shared" ca="1" si="746"/>
        <v>0</v>
      </c>
      <c r="DE496" s="181">
        <f t="shared" ca="1" si="746"/>
        <v>0</v>
      </c>
      <c r="DF496" s="181">
        <f t="shared" ca="1" si="746"/>
        <v>0</v>
      </c>
      <c r="DG496" s="181">
        <f t="shared" ca="1" si="746"/>
        <v>0</v>
      </c>
      <c r="DH496" s="181">
        <f t="shared" ca="1" si="746"/>
        <v>0</v>
      </c>
      <c r="DI496" s="181">
        <f t="shared" ca="1" si="746"/>
        <v>0</v>
      </c>
      <c r="DJ496" s="181">
        <f t="shared" ca="1" si="746"/>
        <v>0</v>
      </c>
      <c r="DK496" s="181">
        <f t="shared" ca="1" si="746"/>
        <v>0</v>
      </c>
      <c r="DL496" s="181">
        <f t="shared" ca="1" si="746"/>
        <v>0</v>
      </c>
      <c r="DM496" s="181">
        <f t="shared" ca="1" si="746"/>
        <v>0</v>
      </c>
      <c r="DN496" s="181">
        <f t="shared" ca="1" si="746"/>
        <v>0</v>
      </c>
      <c r="DO496" s="181">
        <f t="shared" ca="1" si="746"/>
        <v>0</v>
      </c>
      <c r="DP496" s="181">
        <f t="shared" ca="1" si="746"/>
        <v>0</v>
      </c>
      <c r="DQ496" s="181">
        <f t="shared" ca="1" si="746"/>
        <v>0</v>
      </c>
      <c r="DR496" s="181">
        <f t="shared" ca="1" si="746"/>
        <v>0</v>
      </c>
      <c r="DS496" s="181">
        <f t="shared" ca="1" si="746"/>
        <v>0</v>
      </c>
      <c r="DT496" s="181">
        <f t="shared" ca="1" si="746"/>
        <v>0</v>
      </c>
      <c r="DU496" s="181">
        <f t="shared" ca="1" si="746"/>
        <v>0</v>
      </c>
    </row>
    <row r="497" spans="1:125" x14ac:dyDescent="0.3">
      <c r="D497" s="141" t="s">
        <v>526</v>
      </c>
      <c r="K497" s="181">
        <f t="shared" ref="K497:AP497" ca="1" si="747">K211</f>
        <v>3370685.4315805072</v>
      </c>
      <c r="L497" s="181">
        <f t="shared" ca="1" si="747"/>
        <v>3517450.6930805752</v>
      </c>
      <c r="M497" s="181">
        <f t="shared" ca="1" si="747"/>
        <v>3664735.7482151226</v>
      </c>
      <c r="N497" s="181">
        <f t="shared" ca="1" si="747"/>
        <v>3812542.437919938</v>
      </c>
      <c r="O497" s="181">
        <f t="shared" ca="1" si="747"/>
        <v>3960872.6096507916</v>
      </c>
      <c r="P497" s="181">
        <f t="shared" ca="1" si="747"/>
        <v>4109728.1174065252</v>
      </c>
      <c r="Q497" s="181">
        <f t="shared" ca="1" si="747"/>
        <v>4259110.8217522269</v>
      </c>
      <c r="R497" s="181">
        <f t="shared" ca="1" si="747"/>
        <v>4409022.5898424862</v>
      </c>
      <c r="S497" s="181">
        <f t="shared" ca="1" si="747"/>
        <v>4559465.2954447316</v>
      </c>
      <c r="T497" s="181">
        <f t="shared" ca="1" si="747"/>
        <v>4710440.8189626522</v>
      </c>
      <c r="U497" s="181">
        <f t="shared" ca="1" si="747"/>
        <v>4861951.0474596983</v>
      </c>
      <c r="V497" s="181">
        <f t="shared" ca="1" si="747"/>
        <v>5013997.8746826714</v>
      </c>
      <c r="W497" s="181">
        <f t="shared" ca="1" si="747"/>
        <v>5166583.2010853924</v>
      </c>
      <c r="X497" s="181">
        <f t="shared" ca="1" si="747"/>
        <v>5319708.9338524565</v>
      </c>
      <c r="Y497" s="181">
        <f t="shared" ca="1" si="747"/>
        <v>5473376.9869230706</v>
      </c>
      <c r="Z497" s="181">
        <f t="shared" ca="1" si="747"/>
        <v>5627589.281014977</v>
      </c>
      <c r="AA497" s="181">
        <f t="shared" ca="1" si="747"/>
        <v>5782347.7436484583</v>
      </c>
      <c r="AB497" s="181">
        <f t="shared" ca="1" si="747"/>
        <v>6174778.8245260539</v>
      </c>
      <c r="AC497" s="181">
        <f t="shared" ca="1" si="747"/>
        <v>16257837.433209676</v>
      </c>
      <c r="AD497" s="181">
        <f t="shared" ca="1" si="747"/>
        <v>26326858.438401662</v>
      </c>
      <c r="AE497" s="181">
        <f t="shared" ca="1" si="747"/>
        <v>36373868.059434339</v>
      </c>
      <c r="AF497" s="181">
        <f t="shared" ca="1" si="747"/>
        <v>46391577.619426399</v>
      </c>
      <c r="AG497" s="181">
        <f t="shared" ca="1" si="747"/>
        <v>56373276.307460904</v>
      </c>
      <c r="AH497" s="181">
        <f t="shared" ca="1" si="747"/>
        <v>66312743.766517878</v>
      </c>
      <c r="AI497" s="181">
        <f t="shared" ca="1" si="747"/>
        <v>76204179.242473364</v>
      </c>
      <c r="AJ497" s="181">
        <f t="shared" ca="1" si="747"/>
        <v>86042144.585581973</v>
      </c>
      <c r="AK497" s="181">
        <f t="shared" ca="1" si="747"/>
        <v>95821518.832176894</v>
      </c>
      <c r="AL497" s="181">
        <f t="shared" ca="1" si="747"/>
        <v>105537462.44412734</v>
      </c>
      <c r="AM497" s="181">
        <f t="shared" ca="1" si="747"/>
        <v>115185389.5695339</v>
      </c>
      <c r="AN497" s="181">
        <f t="shared" ca="1" si="747"/>
        <v>124760946.92585824</v>
      </c>
      <c r="AO497" s="181">
        <f t="shared" ca="1" si="747"/>
        <v>134259998.10715136</v>
      </c>
      <c r="AP497" s="181">
        <f t="shared" ca="1" si="747"/>
        <v>143678612.28808713</v>
      </c>
      <c r="AQ497" s="181">
        <f t="shared" ref="AQ497:BV497" ca="1" si="748">AQ211</f>
        <v>153013056.44479918</v>
      </c>
      <c r="AR497" s="181">
        <f t="shared" ca="1" si="748"/>
        <v>162259790.34024799</v>
      </c>
      <c r="AS497" s="181">
        <f t="shared" ca="1" si="748"/>
        <v>171415463.63317153</v>
      </c>
      <c r="AT497" s="181">
        <f t="shared" ca="1" si="748"/>
        <v>180476914.56702292</v>
      </c>
      <c r="AU497" s="181">
        <f t="shared" ca="1" si="748"/>
        <v>189441169.78058779</v>
      </c>
      <c r="AV497" s="181">
        <f t="shared" ca="1" si="748"/>
        <v>198305444.85673708</v>
      </c>
      <c r="AW497" s="181">
        <f t="shared" ca="1" si="748"/>
        <v>207067145.29127553</v>
      </c>
      <c r="AX497" s="181">
        <f t="shared" ca="1" si="748"/>
        <v>0</v>
      </c>
      <c r="AY497" s="198">
        <f t="shared" ca="1" si="748"/>
        <v>0</v>
      </c>
      <c r="AZ497" s="181">
        <f t="shared" ca="1" si="748"/>
        <v>0</v>
      </c>
      <c r="BA497" s="181">
        <f t="shared" ca="1" si="748"/>
        <v>0</v>
      </c>
      <c r="BB497" s="181">
        <f t="shared" ca="1" si="748"/>
        <v>0</v>
      </c>
      <c r="BC497" s="181">
        <f t="shared" ca="1" si="748"/>
        <v>0</v>
      </c>
      <c r="BD497" s="181">
        <f t="shared" ca="1" si="748"/>
        <v>0</v>
      </c>
      <c r="BE497" s="181">
        <f t="shared" ca="1" si="748"/>
        <v>0</v>
      </c>
      <c r="BF497" s="181">
        <f t="shared" ca="1" si="748"/>
        <v>0</v>
      </c>
      <c r="BG497" s="181">
        <f t="shared" ca="1" si="748"/>
        <v>0</v>
      </c>
      <c r="BH497" s="181">
        <f t="shared" ca="1" si="748"/>
        <v>0</v>
      </c>
      <c r="BI497" s="181">
        <f t="shared" ca="1" si="748"/>
        <v>0</v>
      </c>
      <c r="BJ497" s="181">
        <f t="shared" ca="1" si="748"/>
        <v>0</v>
      </c>
      <c r="BK497" s="181">
        <f t="shared" ca="1" si="748"/>
        <v>0</v>
      </c>
      <c r="BL497" s="181">
        <f t="shared" ca="1" si="748"/>
        <v>0</v>
      </c>
      <c r="BM497" s="181">
        <f t="shared" ca="1" si="748"/>
        <v>0</v>
      </c>
      <c r="BN497" s="181">
        <f t="shared" ca="1" si="748"/>
        <v>0</v>
      </c>
      <c r="BO497" s="181">
        <f t="shared" ca="1" si="748"/>
        <v>0</v>
      </c>
      <c r="BP497" s="181">
        <f t="shared" ca="1" si="748"/>
        <v>0</v>
      </c>
      <c r="BQ497" s="181">
        <f t="shared" ca="1" si="748"/>
        <v>0</v>
      </c>
      <c r="BR497" s="181">
        <f t="shared" ca="1" si="748"/>
        <v>0</v>
      </c>
      <c r="BS497" s="181">
        <f t="shared" ca="1" si="748"/>
        <v>0</v>
      </c>
      <c r="BT497" s="181">
        <f t="shared" ca="1" si="748"/>
        <v>0</v>
      </c>
      <c r="BU497" s="181">
        <f t="shared" ca="1" si="748"/>
        <v>0</v>
      </c>
      <c r="BV497" s="181">
        <f t="shared" ca="1" si="748"/>
        <v>0</v>
      </c>
      <c r="BW497" s="181">
        <f t="shared" ref="BW497:DB497" ca="1" si="749">BW211</f>
        <v>0</v>
      </c>
      <c r="BX497" s="181">
        <f t="shared" ca="1" si="749"/>
        <v>0</v>
      </c>
      <c r="BY497" s="181">
        <f t="shared" ca="1" si="749"/>
        <v>0</v>
      </c>
      <c r="BZ497" s="181">
        <f t="shared" ca="1" si="749"/>
        <v>0</v>
      </c>
      <c r="CA497" s="181">
        <f t="shared" ca="1" si="749"/>
        <v>0</v>
      </c>
      <c r="CB497" s="181">
        <f t="shared" ca="1" si="749"/>
        <v>0</v>
      </c>
      <c r="CC497" s="181">
        <f t="shared" ca="1" si="749"/>
        <v>0</v>
      </c>
      <c r="CD497" s="181">
        <f t="shared" ca="1" si="749"/>
        <v>0</v>
      </c>
      <c r="CE497" s="181">
        <f t="shared" ca="1" si="749"/>
        <v>0</v>
      </c>
      <c r="CF497" s="181">
        <f t="shared" ca="1" si="749"/>
        <v>0</v>
      </c>
      <c r="CG497" s="181">
        <f t="shared" ca="1" si="749"/>
        <v>0</v>
      </c>
      <c r="CH497" s="181">
        <f t="shared" ca="1" si="749"/>
        <v>0</v>
      </c>
      <c r="CI497" s="181">
        <f t="shared" ca="1" si="749"/>
        <v>0</v>
      </c>
      <c r="CJ497" s="181">
        <f t="shared" ca="1" si="749"/>
        <v>0</v>
      </c>
      <c r="CK497" s="181">
        <f t="shared" ca="1" si="749"/>
        <v>0</v>
      </c>
      <c r="CL497" s="181">
        <f t="shared" ca="1" si="749"/>
        <v>0</v>
      </c>
      <c r="CM497" s="181">
        <f t="shared" ca="1" si="749"/>
        <v>0</v>
      </c>
      <c r="CN497" s="181">
        <f t="shared" ca="1" si="749"/>
        <v>0</v>
      </c>
      <c r="CO497" s="181">
        <f t="shared" ca="1" si="749"/>
        <v>0</v>
      </c>
      <c r="CP497" s="181">
        <f t="shared" ca="1" si="749"/>
        <v>0</v>
      </c>
      <c r="CQ497" s="181">
        <f t="shared" ca="1" si="749"/>
        <v>0</v>
      </c>
      <c r="CR497" s="181">
        <f t="shared" ca="1" si="749"/>
        <v>0</v>
      </c>
      <c r="CS497" s="181">
        <f t="shared" ca="1" si="749"/>
        <v>0</v>
      </c>
      <c r="CT497" s="181">
        <f t="shared" ca="1" si="749"/>
        <v>0</v>
      </c>
      <c r="CU497" s="181">
        <f t="shared" ca="1" si="749"/>
        <v>0</v>
      </c>
      <c r="CV497" s="181">
        <f t="shared" ca="1" si="749"/>
        <v>0</v>
      </c>
      <c r="CW497" s="181">
        <f t="shared" ca="1" si="749"/>
        <v>0</v>
      </c>
      <c r="CX497" s="181">
        <f t="shared" ca="1" si="749"/>
        <v>0</v>
      </c>
      <c r="CY497" s="181">
        <f t="shared" ca="1" si="749"/>
        <v>0</v>
      </c>
      <c r="CZ497" s="181">
        <f t="shared" ca="1" si="749"/>
        <v>0</v>
      </c>
      <c r="DA497" s="181">
        <f t="shared" ca="1" si="749"/>
        <v>0</v>
      </c>
      <c r="DB497" s="181">
        <f t="shared" ca="1" si="749"/>
        <v>0</v>
      </c>
      <c r="DC497" s="181">
        <f t="shared" ref="DC497:DU497" ca="1" si="750">DC211</f>
        <v>0</v>
      </c>
      <c r="DD497" s="181">
        <f t="shared" ca="1" si="750"/>
        <v>0</v>
      </c>
      <c r="DE497" s="181">
        <f t="shared" ca="1" si="750"/>
        <v>0</v>
      </c>
      <c r="DF497" s="181">
        <f t="shared" ca="1" si="750"/>
        <v>0</v>
      </c>
      <c r="DG497" s="181">
        <f t="shared" ca="1" si="750"/>
        <v>0</v>
      </c>
      <c r="DH497" s="181">
        <f t="shared" ca="1" si="750"/>
        <v>0</v>
      </c>
      <c r="DI497" s="181">
        <f t="shared" ca="1" si="750"/>
        <v>0</v>
      </c>
      <c r="DJ497" s="181">
        <f t="shared" ca="1" si="750"/>
        <v>0</v>
      </c>
      <c r="DK497" s="181">
        <f t="shared" ca="1" si="750"/>
        <v>0</v>
      </c>
      <c r="DL497" s="181">
        <f t="shared" ca="1" si="750"/>
        <v>0</v>
      </c>
      <c r="DM497" s="181">
        <f t="shared" ca="1" si="750"/>
        <v>0</v>
      </c>
      <c r="DN497" s="181">
        <f t="shared" ca="1" si="750"/>
        <v>0</v>
      </c>
      <c r="DO497" s="181">
        <f t="shared" ca="1" si="750"/>
        <v>0</v>
      </c>
      <c r="DP497" s="181">
        <f t="shared" ca="1" si="750"/>
        <v>0</v>
      </c>
      <c r="DQ497" s="181">
        <f t="shared" ca="1" si="750"/>
        <v>0</v>
      </c>
      <c r="DR497" s="181">
        <f t="shared" ca="1" si="750"/>
        <v>0</v>
      </c>
      <c r="DS497" s="181">
        <f t="shared" ca="1" si="750"/>
        <v>0</v>
      </c>
      <c r="DT497" s="181">
        <f t="shared" ca="1" si="750"/>
        <v>0</v>
      </c>
      <c r="DU497" s="181">
        <f t="shared" ca="1" si="750"/>
        <v>0</v>
      </c>
    </row>
    <row r="498" spans="1:125" x14ac:dyDescent="0.3">
      <c r="D498" s="141" t="s">
        <v>527</v>
      </c>
      <c r="K498" s="181">
        <f t="shared" ref="K498:AP498" ca="1" si="751">K258</f>
        <v>0</v>
      </c>
      <c r="L498" s="181">
        <f t="shared" ca="1" si="751"/>
        <v>0</v>
      </c>
      <c r="M498" s="181">
        <f t="shared" ca="1" si="751"/>
        <v>0</v>
      </c>
      <c r="N498" s="181">
        <f t="shared" ca="1" si="751"/>
        <v>0</v>
      </c>
      <c r="O498" s="181">
        <f t="shared" ca="1" si="751"/>
        <v>0</v>
      </c>
      <c r="P498" s="181">
        <f t="shared" ca="1" si="751"/>
        <v>0</v>
      </c>
      <c r="Q498" s="181">
        <f t="shared" ca="1" si="751"/>
        <v>0</v>
      </c>
      <c r="R498" s="181">
        <f t="shared" ca="1" si="751"/>
        <v>0</v>
      </c>
      <c r="S498" s="181">
        <f t="shared" ca="1" si="751"/>
        <v>0</v>
      </c>
      <c r="T498" s="181">
        <f t="shared" ca="1" si="751"/>
        <v>0</v>
      </c>
      <c r="U498" s="181">
        <f t="shared" ca="1" si="751"/>
        <v>0</v>
      </c>
      <c r="V498" s="181">
        <f t="shared" ca="1" si="751"/>
        <v>0</v>
      </c>
      <c r="W498" s="181">
        <f t="shared" ca="1" si="751"/>
        <v>0</v>
      </c>
      <c r="X498" s="181">
        <f t="shared" ca="1" si="751"/>
        <v>0</v>
      </c>
      <c r="Y498" s="181">
        <f t="shared" ca="1" si="751"/>
        <v>0</v>
      </c>
      <c r="Z498" s="181">
        <f t="shared" ca="1" si="751"/>
        <v>0</v>
      </c>
      <c r="AA498" s="181">
        <f t="shared" ca="1" si="751"/>
        <v>0</v>
      </c>
      <c r="AB498" s="181">
        <f t="shared" ca="1" si="751"/>
        <v>0</v>
      </c>
      <c r="AC498" s="181">
        <f t="shared" ca="1" si="751"/>
        <v>0</v>
      </c>
      <c r="AD498" s="181">
        <f t="shared" ca="1" si="751"/>
        <v>0</v>
      </c>
      <c r="AE498" s="181">
        <f t="shared" ca="1" si="751"/>
        <v>0</v>
      </c>
      <c r="AF498" s="181">
        <f t="shared" ca="1" si="751"/>
        <v>0</v>
      </c>
      <c r="AG498" s="181">
        <f t="shared" ca="1" si="751"/>
        <v>0</v>
      </c>
      <c r="AH498" s="181">
        <f t="shared" ca="1" si="751"/>
        <v>0</v>
      </c>
      <c r="AI498" s="181">
        <f t="shared" ca="1" si="751"/>
        <v>0</v>
      </c>
      <c r="AJ498" s="181">
        <f t="shared" ca="1" si="751"/>
        <v>0</v>
      </c>
      <c r="AK498" s="181">
        <f t="shared" ca="1" si="751"/>
        <v>0</v>
      </c>
      <c r="AL498" s="181">
        <f t="shared" ca="1" si="751"/>
        <v>0</v>
      </c>
      <c r="AM498" s="181">
        <f t="shared" ca="1" si="751"/>
        <v>0</v>
      </c>
      <c r="AN498" s="181">
        <f t="shared" ca="1" si="751"/>
        <v>0</v>
      </c>
      <c r="AO498" s="181">
        <f t="shared" ca="1" si="751"/>
        <v>0</v>
      </c>
      <c r="AP498" s="181">
        <f t="shared" ca="1" si="751"/>
        <v>0</v>
      </c>
      <c r="AQ498" s="181">
        <f t="shared" ref="AQ498:BV498" ca="1" si="752">AQ258</f>
        <v>0</v>
      </c>
      <c r="AR498" s="181">
        <f t="shared" ca="1" si="752"/>
        <v>0</v>
      </c>
      <c r="AS498" s="181">
        <f t="shared" ca="1" si="752"/>
        <v>0</v>
      </c>
      <c r="AT498" s="181">
        <f t="shared" ca="1" si="752"/>
        <v>0</v>
      </c>
      <c r="AU498" s="181">
        <f t="shared" ca="1" si="752"/>
        <v>0</v>
      </c>
      <c r="AV498" s="181">
        <f t="shared" ca="1" si="752"/>
        <v>0</v>
      </c>
      <c r="AW498" s="181">
        <f t="shared" ca="1" si="752"/>
        <v>0</v>
      </c>
      <c r="AX498" s="181">
        <f t="shared" ca="1" si="752"/>
        <v>215723867.62115249</v>
      </c>
      <c r="AY498" s="198">
        <f t="shared" ca="1" si="752"/>
        <v>208461730.07420513</v>
      </c>
      <c r="AZ498" s="181">
        <f t="shared" ca="1" si="752"/>
        <v>200910461.61083776</v>
      </c>
      <c r="BA498" s="181">
        <f t="shared" ca="1" si="752"/>
        <v>193476558.95694739</v>
      </c>
      <c r="BB498" s="181">
        <f t="shared" ca="1" si="752"/>
        <v>185611889.17441419</v>
      </c>
      <c r="BC498" s="181">
        <f t="shared" ca="1" si="752"/>
        <v>177809234.90124291</v>
      </c>
      <c r="BD498" s="181">
        <f t="shared" ca="1" si="752"/>
        <v>169736644.57200947</v>
      </c>
      <c r="BE498" s="181">
        <f t="shared" ca="1" si="752"/>
        <v>161743783.07340223</v>
      </c>
      <c r="BF498" s="181">
        <f t="shared" ca="1" si="752"/>
        <v>153345096.77641493</v>
      </c>
      <c r="BG498" s="181">
        <f t="shared" ca="1" si="752"/>
        <v>145045463.09186819</v>
      </c>
      <c r="BH498" s="181">
        <f t="shared" ca="1" si="752"/>
        <v>136300699.8957341</v>
      </c>
      <c r="BI498" s="181">
        <f t="shared" ca="1" si="752"/>
        <v>127677210.96485324</v>
      </c>
      <c r="BJ498" s="181">
        <f t="shared" ca="1" si="752"/>
        <v>118644517.01094435</v>
      </c>
      <c r="BK498" s="181">
        <f t="shared" ca="1" si="752"/>
        <v>109679024.5938706</v>
      </c>
      <c r="BL498" s="181">
        <f t="shared" ca="1" si="752"/>
        <v>100434870.51991376</v>
      </c>
      <c r="BM498" s="181">
        <f t="shared" ca="1" si="752"/>
        <v>91201740.702122241</v>
      </c>
      <c r="BN498" s="181">
        <f t="shared" ca="1" si="752"/>
        <v>81509006.420128107</v>
      </c>
      <c r="BO498" s="181">
        <f t="shared" ca="1" si="752"/>
        <v>71919190.602541625</v>
      </c>
      <c r="BP498" s="181">
        <f t="shared" ca="1" si="752"/>
        <v>61908411.549882784</v>
      </c>
      <c r="BQ498" s="181">
        <f t="shared" ca="1" si="752"/>
        <v>52112745.34146142</v>
      </c>
      <c r="BR498" s="181">
        <f t="shared" ca="1" si="752"/>
        <v>41971760.741857469</v>
      </c>
      <c r="BS498" s="181">
        <f t="shared" ca="1" si="752"/>
        <v>31825248.134645209</v>
      </c>
      <c r="BT498" s="181">
        <f t="shared" ca="1" si="752"/>
        <v>21346445.005824793</v>
      </c>
      <c r="BU498" s="181">
        <f t="shared" ca="1" si="752"/>
        <v>10885387.150133468</v>
      </c>
      <c r="BV498" s="181">
        <f t="shared" ca="1" si="752"/>
        <v>1.7881393432617188E-7</v>
      </c>
      <c r="BW498" s="181">
        <f t="shared" ref="BW498:DB498" ca="1" si="753">BW258</f>
        <v>1.8328428268432618E-7</v>
      </c>
      <c r="BX498" s="181">
        <f t="shared" ca="1" si="753"/>
        <v>1.8786638975143433E-7</v>
      </c>
      <c r="BY498" s="181">
        <f t="shared" ca="1" si="753"/>
        <v>1.9256304949522019E-7</v>
      </c>
      <c r="BZ498" s="181">
        <f t="shared" ca="1" si="753"/>
        <v>1.9737712573260069E-7</v>
      </c>
      <c r="CA498" s="181">
        <f t="shared" ca="1" si="753"/>
        <v>2.023115538759157E-7</v>
      </c>
      <c r="CB498" s="181">
        <f t="shared" ca="1" si="753"/>
        <v>2.0736934272281359E-7</v>
      </c>
      <c r="CC498" s="181">
        <f t="shared" ca="1" si="753"/>
        <v>2.1255357629088393E-7</v>
      </c>
      <c r="CD498" s="181">
        <f t="shared" ca="1" si="753"/>
        <v>2.1786741569815603E-7</v>
      </c>
      <c r="CE498" s="181">
        <f t="shared" ca="1" si="753"/>
        <v>2.2331410109060993E-7</v>
      </c>
      <c r="CF498" s="181">
        <f t="shared" ca="1" si="753"/>
        <v>2.2889695361787517E-7</v>
      </c>
      <c r="CG498" s="181">
        <f t="shared" ca="1" si="753"/>
        <v>2.3461937745832205E-7</v>
      </c>
      <c r="CH498" s="181">
        <f t="shared" ca="1" si="753"/>
        <v>2.4048486189478009E-7</v>
      </c>
      <c r="CI498" s="181">
        <f t="shared" ca="1" si="753"/>
        <v>2.4649698344214956E-7</v>
      </c>
      <c r="CJ498" s="181">
        <f t="shared" ca="1" si="753"/>
        <v>2.526594080282033E-7</v>
      </c>
      <c r="CK498" s="181">
        <f t="shared" ca="1" si="753"/>
        <v>2.5897589322890836E-7</v>
      </c>
      <c r="CL498" s="181">
        <f t="shared" ca="1" si="753"/>
        <v>2.6545029055963105E-7</v>
      </c>
      <c r="CM498" s="181">
        <f t="shared" ca="1" si="753"/>
        <v>2.7208654782362182E-7</v>
      </c>
      <c r="CN498" s="181">
        <f t="shared" ca="1" si="753"/>
        <v>2.7888871151921236E-7</v>
      </c>
      <c r="CO498" s="181">
        <f t="shared" ca="1" si="753"/>
        <v>2.8586092930719267E-7</v>
      </c>
      <c r="CP498" s="181">
        <f t="shared" ca="1" si="753"/>
        <v>2.9300745253987251E-7</v>
      </c>
      <c r="CQ498" s="181">
        <f t="shared" ca="1" si="753"/>
        <v>3.0033263885336931E-7</v>
      </c>
      <c r="CR498" s="181">
        <f t="shared" ca="1" si="753"/>
        <v>3.0784095482470352E-7</v>
      </c>
      <c r="CS498" s="181">
        <f t="shared" ca="1" si="753"/>
        <v>3.1553697869532112E-7</v>
      </c>
      <c r="CT498" s="181">
        <f t="shared" ca="1" si="753"/>
        <v>3.2342540316270416E-7</v>
      </c>
      <c r="CU498" s="181">
        <f t="shared" ca="1" si="753"/>
        <v>3.3151103824177178E-7</v>
      </c>
      <c r="CV498" s="181">
        <f t="shared" ca="1" si="753"/>
        <v>3.3979881419781607E-7</v>
      </c>
      <c r="CW498" s="181">
        <f t="shared" ca="1" si="753"/>
        <v>3.4829378455276149E-7</v>
      </c>
      <c r="CX498" s="181">
        <f t="shared" ca="1" si="753"/>
        <v>3.5700112916658052E-7</v>
      </c>
      <c r="CY498" s="181">
        <f t="shared" ca="1" si="753"/>
        <v>3.6592615739574505E-7</v>
      </c>
      <c r="CZ498" s="181">
        <f t="shared" ca="1" si="753"/>
        <v>3.7507431133063868E-7</v>
      </c>
      <c r="DA498" s="181">
        <f t="shared" ca="1" si="753"/>
        <v>3.8445116911390463E-7</v>
      </c>
      <c r="DB498" s="181">
        <f t="shared" ca="1" si="753"/>
        <v>3.9406244834175223E-7</v>
      </c>
      <c r="DC498" s="181">
        <f t="shared" ref="DC498:DU498" ca="1" si="754">DC258</f>
        <v>4.0391400955029603E-7</v>
      </c>
      <c r="DD498" s="181">
        <f t="shared" ca="1" si="754"/>
        <v>4.1401185978905344E-7</v>
      </c>
      <c r="DE498" s="181">
        <f t="shared" ca="1" si="754"/>
        <v>4.2436215628377976E-7</v>
      </c>
      <c r="DF498" s="181">
        <f t="shared" ca="1" si="754"/>
        <v>4.3497121019087425E-7</v>
      </c>
      <c r="DG498" s="181">
        <f t="shared" ca="1" si="754"/>
        <v>4.4584549044564609E-7</v>
      </c>
      <c r="DH498" s="181">
        <f t="shared" ca="1" si="754"/>
        <v>4.5699162770678726E-7</v>
      </c>
      <c r="DI498" s="181">
        <f t="shared" ca="1" si="754"/>
        <v>4.6841641839945696E-7</v>
      </c>
      <c r="DJ498" s="181">
        <f t="shared" ca="1" si="754"/>
        <v>4.8012682885944344E-7</v>
      </c>
      <c r="DK498" s="181">
        <f t="shared" ca="1" si="754"/>
        <v>4.921299995809295E-7</v>
      </c>
      <c r="DL498" s="181">
        <f t="shared" ca="1" si="754"/>
        <v>5.0443324957045277E-7</v>
      </c>
      <c r="DM498" s="181">
        <f t="shared" ca="1" si="754"/>
        <v>5.1704408080971406E-7</v>
      </c>
      <c r="DN498" s="181">
        <f t="shared" ca="1" si="754"/>
        <v>5.2997018282995692E-7</v>
      </c>
      <c r="DO498" s="181">
        <f t="shared" ca="1" si="754"/>
        <v>5.4321943740070581E-7</v>
      </c>
      <c r="DP498" s="181">
        <f t="shared" ca="1" si="754"/>
        <v>5.5679992333572346E-7</v>
      </c>
      <c r="DQ498" s="181">
        <f t="shared" ca="1" si="754"/>
        <v>5.707199214191165E-7</v>
      </c>
      <c r="DR498" s="181">
        <f t="shared" ca="1" si="754"/>
        <v>5.8498791945459445E-7</v>
      </c>
      <c r="DS498" s="181">
        <f t="shared" ca="1" si="754"/>
        <v>5.9961261744095929E-7</v>
      </c>
      <c r="DT498" s="181">
        <f t="shared" ca="1" si="754"/>
        <v>6.1460293287698324E-7</v>
      </c>
      <c r="DU498" s="181">
        <f t="shared" ca="1" si="754"/>
        <v>6.2996800619890778E-7</v>
      </c>
    </row>
    <row r="499" spans="1:125" x14ac:dyDescent="0.3">
      <c r="D499" s="141" t="s">
        <v>528</v>
      </c>
      <c r="K499" s="181"/>
      <c r="L499" s="181"/>
      <c r="M499" s="181"/>
      <c r="N499" s="181"/>
      <c r="O499" s="181"/>
      <c r="P499" s="181"/>
      <c r="Q499" s="181"/>
      <c r="R499" s="181"/>
      <c r="S499" s="181"/>
      <c r="T499" s="181"/>
      <c r="U499" s="181"/>
      <c r="V499" s="181"/>
      <c r="W499" s="181"/>
      <c r="X499" s="181"/>
      <c r="Y499" s="181"/>
      <c r="Z499" s="181"/>
      <c r="AA499" s="181"/>
      <c r="AB499" s="181"/>
      <c r="AC499" s="181"/>
      <c r="AD499" s="181"/>
      <c r="AE499" s="181"/>
      <c r="AF499" s="181"/>
      <c r="AG499" s="181"/>
      <c r="AH499" s="181"/>
      <c r="AI499" s="181"/>
      <c r="AJ499" s="181"/>
      <c r="AK499" s="181"/>
      <c r="AL499" s="181"/>
      <c r="AM499" s="181"/>
      <c r="AN499" s="181"/>
      <c r="AO499" s="181"/>
      <c r="AP499" s="181"/>
      <c r="AQ499" s="181"/>
      <c r="AR499" s="181"/>
      <c r="AS499" s="181"/>
      <c r="AT499" s="181"/>
      <c r="AU499" s="181"/>
      <c r="AV499" s="181"/>
      <c r="AW499" s="181"/>
      <c r="AX499" s="181"/>
      <c r="AZ499" s="181"/>
      <c r="BA499" s="181"/>
      <c r="BB499" s="181"/>
      <c r="BC499" s="181"/>
      <c r="BD499" s="181"/>
      <c r="BE499" s="181"/>
      <c r="BF499" s="181"/>
      <c r="BG499" s="181"/>
      <c r="BH499" s="181"/>
      <c r="BI499" s="181"/>
      <c r="BJ499" s="181"/>
      <c r="BK499" s="181"/>
      <c r="BL499" s="181"/>
      <c r="BM499" s="181"/>
      <c r="BN499" s="181"/>
      <c r="BO499" s="181"/>
      <c r="BP499" s="181"/>
      <c r="BQ499" s="181"/>
      <c r="BR499" s="181"/>
      <c r="BS499" s="181"/>
      <c r="BT499" s="181"/>
      <c r="BU499" s="181"/>
      <c r="BV499" s="181"/>
      <c r="BW499" s="181"/>
      <c r="BX499" s="181"/>
      <c r="BY499" s="181"/>
      <c r="BZ499" s="181"/>
      <c r="CA499" s="181"/>
      <c r="CB499" s="181"/>
      <c r="CC499" s="181"/>
      <c r="CD499" s="181"/>
      <c r="CE499" s="181"/>
      <c r="CF499" s="181"/>
      <c r="CG499" s="181"/>
      <c r="CH499" s="181"/>
      <c r="CI499" s="181"/>
      <c r="CJ499" s="181"/>
      <c r="CK499" s="181"/>
      <c r="CL499" s="181"/>
      <c r="CM499" s="181"/>
      <c r="CN499" s="181"/>
      <c r="CO499" s="181"/>
      <c r="CP499" s="181"/>
      <c r="CQ499" s="181"/>
      <c r="CR499" s="181"/>
      <c r="CS499" s="181"/>
      <c r="CT499" s="181"/>
      <c r="CU499" s="181"/>
      <c r="CV499" s="181"/>
      <c r="CW499" s="181"/>
      <c r="CX499" s="181"/>
      <c r="CY499" s="181"/>
      <c r="CZ499" s="181"/>
      <c r="DA499" s="181"/>
      <c r="DB499" s="181"/>
      <c r="DC499" s="181"/>
      <c r="DD499" s="181"/>
      <c r="DE499" s="181"/>
      <c r="DF499" s="181"/>
      <c r="DG499" s="181"/>
      <c r="DH499" s="181"/>
      <c r="DI499" s="181"/>
      <c r="DJ499" s="181"/>
      <c r="DK499" s="181"/>
      <c r="DL499" s="181"/>
      <c r="DM499" s="181"/>
      <c r="DN499" s="181"/>
      <c r="DO499" s="181"/>
      <c r="DP499" s="181"/>
      <c r="DQ499" s="181"/>
      <c r="DR499" s="181"/>
      <c r="DS499" s="181"/>
      <c r="DT499" s="181"/>
      <c r="DU499" s="181"/>
    </row>
    <row r="500" spans="1:125" x14ac:dyDescent="0.3">
      <c r="D500" s="141" t="s">
        <v>529</v>
      </c>
      <c r="K500" s="181">
        <f t="shared" ref="K500:AP500" ca="1" si="755">K285</f>
        <v>0</v>
      </c>
      <c r="L500" s="181">
        <f t="shared" ca="1" si="755"/>
        <v>0</v>
      </c>
      <c r="M500" s="181">
        <f t="shared" ca="1" si="755"/>
        <v>0</v>
      </c>
      <c r="N500" s="181">
        <f t="shared" ca="1" si="755"/>
        <v>0</v>
      </c>
      <c r="O500" s="181">
        <f t="shared" ca="1" si="755"/>
        <v>0</v>
      </c>
      <c r="P500" s="181">
        <f t="shared" ca="1" si="755"/>
        <v>0</v>
      </c>
      <c r="Q500" s="181">
        <f t="shared" ca="1" si="755"/>
        <v>0</v>
      </c>
      <c r="R500" s="181">
        <f t="shared" ca="1" si="755"/>
        <v>0</v>
      </c>
      <c r="S500" s="181">
        <f t="shared" ca="1" si="755"/>
        <v>0</v>
      </c>
      <c r="T500" s="181">
        <f t="shared" ca="1" si="755"/>
        <v>0</v>
      </c>
      <c r="U500" s="181">
        <f t="shared" ca="1" si="755"/>
        <v>0</v>
      </c>
      <c r="V500" s="181">
        <f t="shared" ca="1" si="755"/>
        <v>0</v>
      </c>
      <c r="W500" s="181">
        <f t="shared" ca="1" si="755"/>
        <v>0</v>
      </c>
      <c r="X500" s="181">
        <f t="shared" ca="1" si="755"/>
        <v>0</v>
      </c>
      <c r="Y500" s="181">
        <f t="shared" ca="1" si="755"/>
        <v>0</v>
      </c>
      <c r="Z500" s="181">
        <f t="shared" ca="1" si="755"/>
        <v>0</v>
      </c>
      <c r="AA500" s="181">
        <f t="shared" ca="1" si="755"/>
        <v>0</v>
      </c>
      <c r="AB500" s="181">
        <f t="shared" ca="1" si="755"/>
        <v>0</v>
      </c>
      <c r="AC500" s="181">
        <f t="shared" ca="1" si="755"/>
        <v>0</v>
      </c>
      <c r="AD500" s="181">
        <f t="shared" ca="1" si="755"/>
        <v>0</v>
      </c>
      <c r="AE500" s="181">
        <f t="shared" ca="1" si="755"/>
        <v>0</v>
      </c>
      <c r="AF500" s="181">
        <f t="shared" ca="1" si="755"/>
        <v>0</v>
      </c>
      <c r="AG500" s="181">
        <f t="shared" ca="1" si="755"/>
        <v>0</v>
      </c>
      <c r="AH500" s="181">
        <f t="shared" ca="1" si="755"/>
        <v>0</v>
      </c>
      <c r="AI500" s="181">
        <f t="shared" ca="1" si="755"/>
        <v>0</v>
      </c>
      <c r="AJ500" s="181">
        <f t="shared" ca="1" si="755"/>
        <v>0</v>
      </c>
      <c r="AK500" s="181">
        <f t="shared" ca="1" si="755"/>
        <v>0</v>
      </c>
      <c r="AL500" s="181">
        <f t="shared" ca="1" si="755"/>
        <v>0</v>
      </c>
      <c r="AM500" s="181">
        <f t="shared" ca="1" si="755"/>
        <v>0</v>
      </c>
      <c r="AN500" s="181">
        <f t="shared" ca="1" si="755"/>
        <v>0</v>
      </c>
      <c r="AO500" s="181">
        <f t="shared" ca="1" si="755"/>
        <v>0</v>
      </c>
      <c r="AP500" s="181">
        <f t="shared" ca="1" si="755"/>
        <v>0</v>
      </c>
      <c r="AQ500" s="181">
        <f t="shared" ref="AQ500:BV500" ca="1" si="756">AQ285</f>
        <v>0</v>
      </c>
      <c r="AR500" s="181">
        <f t="shared" ca="1" si="756"/>
        <v>0</v>
      </c>
      <c r="AS500" s="181">
        <f t="shared" ca="1" si="756"/>
        <v>0</v>
      </c>
      <c r="AT500" s="181">
        <f t="shared" ca="1" si="756"/>
        <v>0</v>
      </c>
      <c r="AU500" s="181">
        <f t="shared" ca="1" si="756"/>
        <v>0</v>
      </c>
      <c r="AV500" s="181">
        <f t="shared" ca="1" si="756"/>
        <v>0</v>
      </c>
      <c r="AW500" s="181">
        <f t="shared" ca="1" si="756"/>
        <v>0</v>
      </c>
      <c r="AX500" s="181">
        <f t="shared" ca="1" si="756"/>
        <v>0</v>
      </c>
      <c r="AY500" s="198">
        <f t="shared" ca="1" si="756"/>
        <v>0</v>
      </c>
      <c r="AZ500" s="181">
        <f t="shared" ca="1" si="756"/>
        <v>0</v>
      </c>
      <c r="BA500" s="181">
        <f t="shared" ca="1" si="756"/>
        <v>0</v>
      </c>
      <c r="BB500" s="181">
        <f t="shared" ca="1" si="756"/>
        <v>0</v>
      </c>
      <c r="BC500" s="181">
        <f t="shared" ca="1" si="756"/>
        <v>0</v>
      </c>
      <c r="BD500" s="181">
        <f t="shared" ca="1" si="756"/>
        <v>0</v>
      </c>
      <c r="BE500" s="181">
        <f t="shared" ca="1" si="756"/>
        <v>0</v>
      </c>
      <c r="BF500" s="181">
        <f t="shared" ca="1" si="756"/>
        <v>0</v>
      </c>
      <c r="BG500" s="181">
        <f t="shared" ca="1" si="756"/>
        <v>0</v>
      </c>
      <c r="BH500" s="181">
        <f t="shared" ca="1" si="756"/>
        <v>0</v>
      </c>
      <c r="BI500" s="181">
        <f t="shared" ca="1" si="756"/>
        <v>0</v>
      </c>
      <c r="BJ500" s="181">
        <f t="shared" ca="1" si="756"/>
        <v>0</v>
      </c>
      <c r="BK500" s="181">
        <f t="shared" ca="1" si="756"/>
        <v>0</v>
      </c>
      <c r="BL500" s="181">
        <f t="shared" ca="1" si="756"/>
        <v>0</v>
      </c>
      <c r="BM500" s="181">
        <f t="shared" ca="1" si="756"/>
        <v>0</v>
      </c>
      <c r="BN500" s="181">
        <f t="shared" ca="1" si="756"/>
        <v>0</v>
      </c>
      <c r="BO500" s="181">
        <f t="shared" ca="1" si="756"/>
        <v>0</v>
      </c>
      <c r="BP500" s="181">
        <f t="shared" ca="1" si="756"/>
        <v>0</v>
      </c>
      <c r="BQ500" s="181">
        <f t="shared" ca="1" si="756"/>
        <v>0</v>
      </c>
      <c r="BR500" s="181">
        <f t="shared" ca="1" si="756"/>
        <v>0</v>
      </c>
      <c r="BS500" s="181">
        <f t="shared" ca="1" si="756"/>
        <v>0</v>
      </c>
      <c r="BT500" s="181">
        <f t="shared" ca="1" si="756"/>
        <v>0</v>
      </c>
      <c r="BU500" s="181">
        <f t="shared" ca="1" si="756"/>
        <v>0</v>
      </c>
      <c r="BV500" s="181">
        <f t="shared" ca="1" si="756"/>
        <v>0</v>
      </c>
      <c r="BW500" s="181">
        <f t="shared" ref="BW500:DB500" ca="1" si="757">BW285</f>
        <v>0</v>
      </c>
      <c r="BX500" s="181">
        <f t="shared" ca="1" si="757"/>
        <v>0</v>
      </c>
      <c r="BY500" s="181">
        <f t="shared" ca="1" si="757"/>
        <v>0</v>
      </c>
      <c r="BZ500" s="181">
        <f t="shared" ca="1" si="757"/>
        <v>0</v>
      </c>
      <c r="CA500" s="181">
        <f t="shared" ca="1" si="757"/>
        <v>0</v>
      </c>
      <c r="CB500" s="181">
        <f t="shared" ca="1" si="757"/>
        <v>0</v>
      </c>
      <c r="CC500" s="181">
        <f t="shared" ca="1" si="757"/>
        <v>0</v>
      </c>
      <c r="CD500" s="181">
        <f t="shared" ca="1" si="757"/>
        <v>0</v>
      </c>
      <c r="CE500" s="181">
        <f t="shared" ca="1" si="757"/>
        <v>0</v>
      </c>
      <c r="CF500" s="181">
        <f t="shared" ca="1" si="757"/>
        <v>0</v>
      </c>
      <c r="CG500" s="181">
        <f t="shared" ca="1" si="757"/>
        <v>0</v>
      </c>
      <c r="CH500" s="181">
        <f t="shared" ca="1" si="757"/>
        <v>0</v>
      </c>
      <c r="CI500" s="181">
        <f t="shared" ca="1" si="757"/>
        <v>0</v>
      </c>
      <c r="CJ500" s="181">
        <f t="shared" ca="1" si="757"/>
        <v>0</v>
      </c>
      <c r="CK500" s="181">
        <f t="shared" ca="1" si="757"/>
        <v>0</v>
      </c>
      <c r="CL500" s="181">
        <f t="shared" ca="1" si="757"/>
        <v>0</v>
      </c>
      <c r="CM500" s="181">
        <f t="shared" ca="1" si="757"/>
        <v>0</v>
      </c>
      <c r="CN500" s="181">
        <f t="shared" ca="1" si="757"/>
        <v>0</v>
      </c>
      <c r="CO500" s="181">
        <f t="shared" ca="1" si="757"/>
        <v>0</v>
      </c>
      <c r="CP500" s="181">
        <f t="shared" ca="1" si="757"/>
        <v>0</v>
      </c>
      <c r="CQ500" s="181">
        <f t="shared" ca="1" si="757"/>
        <v>0</v>
      </c>
      <c r="CR500" s="181">
        <f t="shared" ca="1" si="757"/>
        <v>0</v>
      </c>
      <c r="CS500" s="181">
        <f t="shared" ca="1" si="757"/>
        <v>0</v>
      </c>
      <c r="CT500" s="181">
        <f t="shared" ca="1" si="757"/>
        <v>0</v>
      </c>
      <c r="CU500" s="181">
        <f t="shared" ca="1" si="757"/>
        <v>0</v>
      </c>
      <c r="CV500" s="181">
        <f t="shared" ca="1" si="757"/>
        <v>0</v>
      </c>
      <c r="CW500" s="181">
        <f t="shared" ca="1" si="757"/>
        <v>0</v>
      </c>
      <c r="CX500" s="181">
        <f t="shared" ca="1" si="757"/>
        <v>0</v>
      </c>
      <c r="CY500" s="181">
        <f t="shared" ca="1" si="757"/>
        <v>0</v>
      </c>
      <c r="CZ500" s="181">
        <f t="shared" ca="1" si="757"/>
        <v>0</v>
      </c>
      <c r="DA500" s="181">
        <f t="shared" ca="1" si="757"/>
        <v>0</v>
      </c>
      <c r="DB500" s="181">
        <f t="shared" ca="1" si="757"/>
        <v>0</v>
      </c>
      <c r="DC500" s="181">
        <f t="shared" ref="DC500:DU500" ca="1" si="758">DC285</f>
        <v>0</v>
      </c>
      <c r="DD500" s="181">
        <f t="shared" ca="1" si="758"/>
        <v>0</v>
      </c>
      <c r="DE500" s="181">
        <f t="shared" ca="1" si="758"/>
        <v>0</v>
      </c>
      <c r="DF500" s="181">
        <f t="shared" ca="1" si="758"/>
        <v>0</v>
      </c>
      <c r="DG500" s="181">
        <f t="shared" ca="1" si="758"/>
        <v>0</v>
      </c>
      <c r="DH500" s="181">
        <f t="shared" ca="1" si="758"/>
        <v>0</v>
      </c>
      <c r="DI500" s="181">
        <f t="shared" ca="1" si="758"/>
        <v>0</v>
      </c>
      <c r="DJ500" s="181">
        <f t="shared" ca="1" si="758"/>
        <v>0</v>
      </c>
      <c r="DK500" s="181">
        <f t="shared" ca="1" si="758"/>
        <v>0</v>
      </c>
      <c r="DL500" s="181">
        <f t="shared" ca="1" si="758"/>
        <v>0</v>
      </c>
      <c r="DM500" s="181">
        <f t="shared" ca="1" si="758"/>
        <v>0</v>
      </c>
      <c r="DN500" s="181">
        <f t="shared" ca="1" si="758"/>
        <v>0</v>
      </c>
      <c r="DO500" s="181">
        <f t="shared" ca="1" si="758"/>
        <v>0</v>
      </c>
      <c r="DP500" s="181">
        <f t="shared" ca="1" si="758"/>
        <v>0</v>
      </c>
      <c r="DQ500" s="181">
        <f t="shared" ca="1" si="758"/>
        <v>0</v>
      </c>
      <c r="DR500" s="181">
        <f t="shared" ca="1" si="758"/>
        <v>0</v>
      </c>
      <c r="DS500" s="181">
        <f t="shared" ca="1" si="758"/>
        <v>0</v>
      </c>
      <c r="DT500" s="181">
        <f t="shared" ca="1" si="758"/>
        <v>0</v>
      </c>
      <c r="DU500" s="181">
        <f t="shared" ca="1" si="758"/>
        <v>0</v>
      </c>
    </row>
    <row r="501" spans="1:125" x14ac:dyDescent="0.3">
      <c r="D501" s="141" t="s">
        <v>810</v>
      </c>
      <c r="K501" s="181">
        <f t="shared" ref="K501:AP501" ca="1" si="759">K298+K196</f>
        <v>0</v>
      </c>
      <c r="L501" s="181">
        <f t="shared" ca="1" si="759"/>
        <v>0</v>
      </c>
      <c r="M501" s="181">
        <f t="shared" ca="1" si="759"/>
        <v>0</v>
      </c>
      <c r="N501" s="181">
        <f t="shared" ca="1" si="759"/>
        <v>0</v>
      </c>
      <c r="O501" s="181">
        <f t="shared" ca="1" si="759"/>
        <v>0</v>
      </c>
      <c r="P501" s="181">
        <f t="shared" ca="1" si="759"/>
        <v>0</v>
      </c>
      <c r="Q501" s="181">
        <f t="shared" ca="1" si="759"/>
        <v>0</v>
      </c>
      <c r="R501" s="181">
        <f t="shared" ca="1" si="759"/>
        <v>0</v>
      </c>
      <c r="S501" s="181">
        <f t="shared" ca="1" si="759"/>
        <v>0</v>
      </c>
      <c r="T501" s="181">
        <f t="shared" ca="1" si="759"/>
        <v>0</v>
      </c>
      <c r="U501" s="181">
        <f t="shared" ca="1" si="759"/>
        <v>0</v>
      </c>
      <c r="V501" s="181">
        <f t="shared" ca="1" si="759"/>
        <v>0</v>
      </c>
      <c r="W501" s="181">
        <f t="shared" ca="1" si="759"/>
        <v>0</v>
      </c>
      <c r="X501" s="181">
        <f t="shared" ca="1" si="759"/>
        <v>0</v>
      </c>
      <c r="Y501" s="181">
        <f t="shared" ca="1" si="759"/>
        <v>0</v>
      </c>
      <c r="Z501" s="181">
        <f t="shared" ca="1" si="759"/>
        <v>0</v>
      </c>
      <c r="AA501" s="181">
        <f t="shared" ca="1" si="759"/>
        <v>0</v>
      </c>
      <c r="AB501" s="181">
        <f t="shared" ca="1" si="759"/>
        <v>0</v>
      </c>
      <c r="AC501" s="181">
        <f t="shared" ca="1" si="759"/>
        <v>0</v>
      </c>
      <c r="AD501" s="181">
        <f t="shared" ca="1" si="759"/>
        <v>0</v>
      </c>
      <c r="AE501" s="181">
        <f t="shared" ca="1" si="759"/>
        <v>0</v>
      </c>
      <c r="AF501" s="181">
        <f t="shared" ca="1" si="759"/>
        <v>0</v>
      </c>
      <c r="AG501" s="181">
        <f t="shared" ca="1" si="759"/>
        <v>0</v>
      </c>
      <c r="AH501" s="181">
        <f t="shared" ca="1" si="759"/>
        <v>0</v>
      </c>
      <c r="AI501" s="181">
        <f t="shared" ca="1" si="759"/>
        <v>0</v>
      </c>
      <c r="AJ501" s="181">
        <f t="shared" ca="1" si="759"/>
        <v>0</v>
      </c>
      <c r="AK501" s="181">
        <f t="shared" ca="1" si="759"/>
        <v>0</v>
      </c>
      <c r="AL501" s="181">
        <f t="shared" ca="1" si="759"/>
        <v>0</v>
      </c>
      <c r="AM501" s="181">
        <f t="shared" ca="1" si="759"/>
        <v>0</v>
      </c>
      <c r="AN501" s="181">
        <f t="shared" ca="1" si="759"/>
        <v>0</v>
      </c>
      <c r="AO501" s="181">
        <f t="shared" ca="1" si="759"/>
        <v>0</v>
      </c>
      <c r="AP501" s="181">
        <f t="shared" ca="1" si="759"/>
        <v>0</v>
      </c>
      <c r="AQ501" s="181">
        <f t="shared" ref="AQ501:BV501" ca="1" si="760">AQ298+AQ196</f>
        <v>0</v>
      </c>
      <c r="AR501" s="181">
        <f t="shared" ca="1" si="760"/>
        <v>0</v>
      </c>
      <c r="AS501" s="181">
        <f t="shared" ca="1" si="760"/>
        <v>0</v>
      </c>
      <c r="AT501" s="181">
        <f t="shared" ca="1" si="760"/>
        <v>0</v>
      </c>
      <c r="AU501" s="181">
        <f t="shared" ca="1" si="760"/>
        <v>0</v>
      </c>
      <c r="AV501" s="181">
        <f t="shared" ca="1" si="760"/>
        <v>0</v>
      </c>
      <c r="AW501" s="181">
        <f t="shared" ca="1" si="760"/>
        <v>0</v>
      </c>
      <c r="AX501" s="181">
        <f t="shared" ca="1" si="760"/>
        <v>0</v>
      </c>
      <c r="AY501" s="198">
        <f t="shared" ca="1" si="760"/>
        <v>0</v>
      </c>
      <c r="AZ501" s="181">
        <f t="shared" ca="1" si="760"/>
        <v>0</v>
      </c>
      <c r="BA501" s="181">
        <f t="shared" ca="1" si="760"/>
        <v>0</v>
      </c>
      <c r="BB501" s="181">
        <f t="shared" ca="1" si="760"/>
        <v>0</v>
      </c>
      <c r="BC501" s="181">
        <f t="shared" ca="1" si="760"/>
        <v>0</v>
      </c>
      <c r="BD501" s="181">
        <f t="shared" ca="1" si="760"/>
        <v>0</v>
      </c>
      <c r="BE501" s="181">
        <f t="shared" ca="1" si="760"/>
        <v>0</v>
      </c>
      <c r="BF501" s="181">
        <f t="shared" ca="1" si="760"/>
        <v>0</v>
      </c>
      <c r="BG501" s="181">
        <f t="shared" ca="1" si="760"/>
        <v>0</v>
      </c>
      <c r="BH501" s="181">
        <f t="shared" ca="1" si="760"/>
        <v>0</v>
      </c>
      <c r="BI501" s="181">
        <f t="shared" ca="1" si="760"/>
        <v>0</v>
      </c>
      <c r="BJ501" s="181">
        <f t="shared" ca="1" si="760"/>
        <v>0</v>
      </c>
      <c r="BK501" s="181">
        <f t="shared" ca="1" si="760"/>
        <v>0</v>
      </c>
      <c r="BL501" s="181">
        <f t="shared" ca="1" si="760"/>
        <v>0</v>
      </c>
      <c r="BM501" s="181">
        <f t="shared" ca="1" si="760"/>
        <v>0</v>
      </c>
      <c r="BN501" s="181">
        <f t="shared" ca="1" si="760"/>
        <v>0</v>
      </c>
      <c r="BO501" s="181">
        <f t="shared" ca="1" si="760"/>
        <v>0</v>
      </c>
      <c r="BP501" s="181">
        <f t="shared" ca="1" si="760"/>
        <v>0</v>
      </c>
      <c r="BQ501" s="181">
        <f t="shared" ca="1" si="760"/>
        <v>0</v>
      </c>
      <c r="BR501" s="181">
        <f t="shared" ca="1" si="760"/>
        <v>0</v>
      </c>
      <c r="BS501" s="181">
        <f t="shared" ca="1" si="760"/>
        <v>0</v>
      </c>
      <c r="BT501" s="181">
        <f t="shared" ca="1" si="760"/>
        <v>0</v>
      </c>
      <c r="BU501" s="181">
        <f t="shared" ca="1" si="760"/>
        <v>0</v>
      </c>
      <c r="BV501" s="181">
        <f t="shared" ca="1" si="760"/>
        <v>0</v>
      </c>
      <c r="BW501" s="181">
        <f t="shared" ref="BW501:DB501" ca="1" si="761">BW298+BW196</f>
        <v>0</v>
      </c>
      <c r="BX501" s="181">
        <f t="shared" ca="1" si="761"/>
        <v>0</v>
      </c>
      <c r="BY501" s="181">
        <f t="shared" ca="1" si="761"/>
        <v>0</v>
      </c>
      <c r="BZ501" s="181">
        <f t="shared" ca="1" si="761"/>
        <v>0</v>
      </c>
      <c r="CA501" s="181">
        <f t="shared" ca="1" si="761"/>
        <v>0</v>
      </c>
      <c r="CB501" s="181">
        <f t="shared" ca="1" si="761"/>
        <v>0</v>
      </c>
      <c r="CC501" s="181">
        <f t="shared" ca="1" si="761"/>
        <v>0</v>
      </c>
      <c r="CD501" s="181">
        <f t="shared" ca="1" si="761"/>
        <v>0</v>
      </c>
      <c r="CE501" s="181">
        <f t="shared" ca="1" si="761"/>
        <v>0</v>
      </c>
      <c r="CF501" s="181">
        <f t="shared" ca="1" si="761"/>
        <v>0</v>
      </c>
      <c r="CG501" s="181">
        <f t="shared" ca="1" si="761"/>
        <v>0</v>
      </c>
      <c r="CH501" s="181">
        <f t="shared" ca="1" si="761"/>
        <v>0</v>
      </c>
      <c r="CI501" s="181">
        <f t="shared" ca="1" si="761"/>
        <v>0</v>
      </c>
      <c r="CJ501" s="181">
        <f t="shared" ca="1" si="761"/>
        <v>0</v>
      </c>
      <c r="CK501" s="181">
        <f t="shared" ca="1" si="761"/>
        <v>0</v>
      </c>
      <c r="CL501" s="181">
        <f t="shared" ca="1" si="761"/>
        <v>0</v>
      </c>
      <c r="CM501" s="181">
        <f t="shared" ca="1" si="761"/>
        <v>0</v>
      </c>
      <c r="CN501" s="181">
        <f t="shared" ca="1" si="761"/>
        <v>0</v>
      </c>
      <c r="CO501" s="181">
        <f t="shared" ca="1" si="761"/>
        <v>0</v>
      </c>
      <c r="CP501" s="181">
        <f t="shared" ca="1" si="761"/>
        <v>0</v>
      </c>
      <c r="CQ501" s="181">
        <f t="shared" ca="1" si="761"/>
        <v>0</v>
      </c>
      <c r="CR501" s="181">
        <f t="shared" ca="1" si="761"/>
        <v>0</v>
      </c>
      <c r="CS501" s="181">
        <f t="shared" ca="1" si="761"/>
        <v>0</v>
      </c>
      <c r="CT501" s="181">
        <f t="shared" ca="1" si="761"/>
        <v>0</v>
      </c>
      <c r="CU501" s="181">
        <f t="shared" ca="1" si="761"/>
        <v>0</v>
      </c>
      <c r="CV501" s="181">
        <f t="shared" ca="1" si="761"/>
        <v>0</v>
      </c>
      <c r="CW501" s="181">
        <f t="shared" ca="1" si="761"/>
        <v>0</v>
      </c>
      <c r="CX501" s="181">
        <f t="shared" ca="1" si="761"/>
        <v>0</v>
      </c>
      <c r="CY501" s="181">
        <f t="shared" ca="1" si="761"/>
        <v>0</v>
      </c>
      <c r="CZ501" s="181">
        <f t="shared" ca="1" si="761"/>
        <v>0</v>
      </c>
      <c r="DA501" s="181">
        <f t="shared" ca="1" si="761"/>
        <v>0</v>
      </c>
      <c r="DB501" s="181">
        <f t="shared" ca="1" si="761"/>
        <v>0</v>
      </c>
      <c r="DC501" s="181">
        <f t="shared" ref="DC501:DU501" ca="1" si="762">DC298+DC196</f>
        <v>0</v>
      </c>
      <c r="DD501" s="181">
        <f t="shared" ca="1" si="762"/>
        <v>0</v>
      </c>
      <c r="DE501" s="181">
        <f t="shared" ca="1" si="762"/>
        <v>0</v>
      </c>
      <c r="DF501" s="181">
        <f t="shared" ca="1" si="762"/>
        <v>0</v>
      </c>
      <c r="DG501" s="181">
        <f t="shared" ca="1" si="762"/>
        <v>0</v>
      </c>
      <c r="DH501" s="181">
        <f t="shared" ca="1" si="762"/>
        <v>0</v>
      </c>
      <c r="DI501" s="181">
        <f t="shared" ca="1" si="762"/>
        <v>0</v>
      </c>
      <c r="DJ501" s="181">
        <f t="shared" ca="1" si="762"/>
        <v>0</v>
      </c>
      <c r="DK501" s="181">
        <f t="shared" ca="1" si="762"/>
        <v>0</v>
      </c>
      <c r="DL501" s="181">
        <f t="shared" ca="1" si="762"/>
        <v>0</v>
      </c>
      <c r="DM501" s="181">
        <f t="shared" ca="1" si="762"/>
        <v>0</v>
      </c>
      <c r="DN501" s="181">
        <f t="shared" ca="1" si="762"/>
        <v>0</v>
      </c>
      <c r="DO501" s="181">
        <f t="shared" ca="1" si="762"/>
        <v>0</v>
      </c>
      <c r="DP501" s="181">
        <f t="shared" ca="1" si="762"/>
        <v>0</v>
      </c>
      <c r="DQ501" s="181">
        <f t="shared" ca="1" si="762"/>
        <v>0</v>
      </c>
      <c r="DR501" s="181">
        <f t="shared" ca="1" si="762"/>
        <v>0</v>
      </c>
      <c r="DS501" s="181">
        <f t="shared" ca="1" si="762"/>
        <v>0</v>
      </c>
      <c r="DT501" s="181">
        <f t="shared" ca="1" si="762"/>
        <v>0</v>
      </c>
      <c r="DU501" s="181">
        <f t="shared" ca="1" si="762"/>
        <v>0</v>
      </c>
    </row>
    <row r="502" spans="1:125" x14ac:dyDescent="0.3">
      <c r="D502" s="148" t="s">
        <v>18</v>
      </c>
      <c r="K502" s="181">
        <f ca="1">K483</f>
        <v>9107391.7808211967</v>
      </c>
      <c r="L502" s="181">
        <f t="shared" ref="L502:BW502" ca="1" si="763">L483</f>
        <v>16049777.189248569</v>
      </c>
      <c r="M502" s="181">
        <f t="shared" ca="1" si="763"/>
        <v>23780889.484860171</v>
      </c>
      <c r="N502" s="181">
        <f t="shared" ca="1" si="763"/>
        <v>32079858.491118472</v>
      </c>
      <c r="O502" s="181">
        <f t="shared" ca="1" si="763"/>
        <v>40808313.709539875</v>
      </c>
      <c r="P502" s="181">
        <f t="shared" ca="1" si="763"/>
        <v>49869222.28493885</v>
      </c>
      <c r="Q502" s="181">
        <f t="shared" ca="1" si="763"/>
        <v>59189966.624842942</v>
      </c>
      <c r="R502" s="181">
        <f t="shared" ca="1" si="763"/>
        <v>68713906.858806014</v>
      </c>
      <c r="S502" s="181">
        <f t="shared" ca="1" si="763"/>
        <v>78395608.366300091</v>
      </c>
      <c r="T502" s="181">
        <f t="shared" ca="1" si="763"/>
        <v>88197886.363754466</v>
      </c>
      <c r="U502" s="181">
        <f t="shared" ca="1" si="763"/>
        <v>98089845.777352646</v>
      </c>
      <c r="V502" s="181">
        <f t="shared" ca="1" si="763"/>
        <v>108045509.95490903</v>
      </c>
      <c r="W502" s="181">
        <f t="shared" ca="1" si="763"/>
        <v>118042820.21710035</v>
      </c>
      <c r="X502" s="181">
        <f t="shared" ca="1" si="763"/>
        <v>128062881.50894164</v>
      </c>
      <c r="Y502" s="181">
        <f t="shared" ca="1" si="763"/>
        <v>138089378.83612186</v>
      </c>
      <c r="Z502" s="181">
        <f t="shared" ca="1" si="763"/>
        <v>148108116.86078513</v>
      </c>
      <c r="AA502" s="181">
        <f t="shared" ca="1" si="763"/>
        <v>158106651.28176057</v>
      </c>
      <c r="AB502" s="181">
        <f t="shared" ca="1" si="763"/>
        <v>167836866.03274354</v>
      </c>
      <c r="AC502" s="181">
        <f t="shared" ca="1" si="763"/>
        <v>167836866.03274354</v>
      </c>
      <c r="AD502" s="181">
        <f t="shared" ca="1" si="763"/>
        <v>167836866.03274354</v>
      </c>
      <c r="AE502" s="181">
        <f t="shared" ca="1" si="763"/>
        <v>167836866.03274354</v>
      </c>
      <c r="AF502" s="181">
        <f t="shared" ca="1" si="763"/>
        <v>167836866.03274354</v>
      </c>
      <c r="AG502" s="181">
        <f t="shared" ca="1" si="763"/>
        <v>167836866.03274354</v>
      </c>
      <c r="AH502" s="181">
        <f t="shared" ca="1" si="763"/>
        <v>167836866.03274354</v>
      </c>
      <c r="AI502" s="181">
        <f t="shared" ca="1" si="763"/>
        <v>167836866.03274354</v>
      </c>
      <c r="AJ502" s="181">
        <f t="shared" ca="1" si="763"/>
        <v>167836866.03274354</v>
      </c>
      <c r="AK502" s="181">
        <f t="shared" ca="1" si="763"/>
        <v>167836866.03274354</v>
      </c>
      <c r="AL502" s="181">
        <f t="shared" ca="1" si="763"/>
        <v>167836866.03274354</v>
      </c>
      <c r="AM502" s="181">
        <f t="shared" ca="1" si="763"/>
        <v>167836866.03274354</v>
      </c>
      <c r="AN502" s="181">
        <f t="shared" ca="1" si="763"/>
        <v>167836866.03274354</v>
      </c>
      <c r="AO502" s="181">
        <f t="shared" ca="1" si="763"/>
        <v>167836866.03274354</v>
      </c>
      <c r="AP502" s="181">
        <f t="shared" ca="1" si="763"/>
        <v>167836866.03274354</v>
      </c>
      <c r="AQ502" s="181">
        <f t="shared" ca="1" si="763"/>
        <v>167836866.03274354</v>
      </c>
      <c r="AR502" s="181">
        <f t="shared" ca="1" si="763"/>
        <v>167836866.03274354</v>
      </c>
      <c r="AS502" s="181">
        <f t="shared" ca="1" si="763"/>
        <v>167836866.03274354</v>
      </c>
      <c r="AT502" s="181">
        <f t="shared" ca="1" si="763"/>
        <v>167836866.03274354</v>
      </c>
      <c r="AU502" s="181">
        <f t="shared" ca="1" si="763"/>
        <v>167836866.03274354</v>
      </c>
      <c r="AV502" s="181">
        <f t="shared" ca="1" si="763"/>
        <v>167836866.03274354</v>
      </c>
      <c r="AW502" s="181">
        <f t="shared" ca="1" si="763"/>
        <v>167836866.03274354</v>
      </c>
      <c r="AX502" s="181">
        <f t="shared" ca="1" si="763"/>
        <v>174636866.03274354</v>
      </c>
      <c r="AY502" s="198">
        <f t="shared" ca="1" si="763"/>
        <v>174865088.14587066</v>
      </c>
      <c r="AZ502" s="181">
        <f t="shared" ca="1" si="763"/>
        <v>175206279.7666128</v>
      </c>
      <c r="BA502" s="181">
        <f t="shared" ca="1" si="763"/>
        <v>175790341.01294068</v>
      </c>
      <c r="BB502" s="181">
        <f t="shared" ca="1" si="763"/>
        <v>176449604.44365767</v>
      </c>
      <c r="BC502" s="181">
        <f t="shared" ca="1" si="763"/>
        <v>177279502.02951518</v>
      </c>
      <c r="BD502" s="181">
        <f t="shared" ca="1" si="763"/>
        <v>178241468.97076106</v>
      </c>
      <c r="BE502" s="181">
        <f t="shared" ca="1" si="763"/>
        <v>179350210.21674213</v>
      </c>
      <c r="BF502" s="181">
        <f t="shared" ca="1" si="763"/>
        <v>180552163.33904329</v>
      </c>
      <c r="BG502" s="181">
        <f t="shared" ca="1" si="763"/>
        <v>182015466.9751969</v>
      </c>
      <c r="BH502" s="181">
        <f t="shared" ca="1" si="763"/>
        <v>183568504.70979187</v>
      </c>
      <c r="BI502" s="181">
        <f t="shared" ca="1" si="763"/>
        <v>185307339.61330271</v>
      </c>
      <c r="BJ502" s="181">
        <f t="shared" ca="1" si="763"/>
        <v>187152770.96525779</v>
      </c>
      <c r="BK502" s="181">
        <f t="shared" ca="1" si="763"/>
        <v>189151001.64335182</v>
      </c>
      <c r="BL502" s="181">
        <f t="shared" ca="1" si="763"/>
        <v>191302972.72335279</v>
      </c>
      <c r="BM502" s="181">
        <f t="shared" ca="1" si="763"/>
        <v>193714037.68569884</v>
      </c>
      <c r="BN502" s="181">
        <f t="shared" ca="1" si="763"/>
        <v>196229490.68098292</v>
      </c>
      <c r="BO502" s="181">
        <f t="shared" ca="1" si="763"/>
        <v>198945172.61903003</v>
      </c>
      <c r="BP502" s="181">
        <f t="shared" ca="1" si="763"/>
        <v>201783446.64295915</v>
      </c>
      <c r="BQ502" s="181">
        <f t="shared" ca="1" si="763"/>
        <v>204615295.49555948</v>
      </c>
      <c r="BR502" s="181">
        <f t="shared" ca="1" si="763"/>
        <v>207587483.46044633</v>
      </c>
      <c r="BS502" s="181">
        <f t="shared" ca="1" si="763"/>
        <v>210835491.5419417</v>
      </c>
      <c r="BT502" s="181">
        <f t="shared" ca="1" si="763"/>
        <v>214241673.78045988</v>
      </c>
      <c r="BU502" s="181">
        <f t="shared" ca="1" si="763"/>
        <v>217838553.26361227</v>
      </c>
      <c r="BV502" s="181">
        <f t="shared" ca="1" si="763"/>
        <v>221565936.86383894</v>
      </c>
      <c r="BW502" s="181">
        <f t="shared" ca="1" si="763"/>
        <v>214605304.71605837</v>
      </c>
      <c r="BX502" s="181">
        <f t="shared" ref="BX502:DU502" ca="1" si="764">BX483</f>
        <v>207451231.39055318</v>
      </c>
      <c r="BY502" s="181">
        <f t="shared" ca="1" si="764"/>
        <v>200658097.27279735</v>
      </c>
      <c r="BZ502" s="181">
        <f t="shared" ca="1" si="764"/>
        <v>193510109.62756521</v>
      </c>
      <c r="CA502" s="181">
        <f t="shared" ca="1" si="764"/>
        <v>186565992.95795196</v>
      </c>
      <c r="CB502" s="181">
        <f t="shared" ca="1" si="764"/>
        <v>179513868.42793646</v>
      </c>
      <c r="CC502" s="181">
        <f t="shared" ca="1" si="764"/>
        <v>172556478.9036864</v>
      </c>
      <c r="CD502" s="181">
        <f t="shared" ca="1" si="764"/>
        <v>165418056.47636238</v>
      </c>
      <c r="CE502" s="181">
        <f t="shared" ca="1" si="764"/>
        <v>158640769.92580357</v>
      </c>
      <c r="CF502" s="181">
        <f t="shared" ca="1" si="764"/>
        <v>151508828.62834683</v>
      </c>
      <c r="CG502" s="181">
        <f t="shared" ca="1" si="764"/>
        <v>144666294.82089746</v>
      </c>
      <c r="CH502" s="181">
        <f t="shared" ca="1" si="764"/>
        <v>137540095.46564358</v>
      </c>
      <c r="CI502" s="181">
        <f t="shared" ca="1" si="764"/>
        <v>130495533.77501923</v>
      </c>
      <c r="CJ502" s="181">
        <f t="shared" ca="1" si="764"/>
        <v>123464207.637291</v>
      </c>
      <c r="CK502" s="181">
        <f t="shared" ca="1" si="764"/>
        <v>116703764.19482385</v>
      </c>
      <c r="CL502" s="181">
        <f t="shared" ca="1" si="764"/>
        <v>109588877.26638962</v>
      </c>
      <c r="CM502" s="181">
        <f t="shared" ca="1" si="764"/>
        <v>102758090.62778361</v>
      </c>
      <c r="CN502" s="181">
        <f t="shared" ca="1" si="764"/>
        <v>95649307.112326339</v>
      </c>
      <c r="CO502" s="181">
        <f t="shared" ca="1" si="764"/>
        <v>88698533.195788756</v>
      </c>
      <c r="CP502" s="181">
        <f t="shared" ca="1" si="764"/>
        <v>81594420.794215173</v>
      </c>
      <c r="CQ502" s="181">
        <f t="shared" ca="1" si="764"/>
        <v>74761413.13041693</v>
      </c>
      <c r="CR502" s="181">
        <f t="shared" ca="1" si="764"/>
        <v>67755111.010669932</v>
      </c>
      <c r="CS502" s="181">
        <f t="shared" ca="1" si="764"/>
        <v>60936728.5766927</v>
      </c>
      <c r="CT502" s="181">
        <f t="shared" ca="1" si="764"/>
        <v>53846450.70843868</v>
      </c>
      <c r="CU502" s="181">
        <f t="shared" ca="1" si="764"/>
        <v>46899023.909622632</v>
      </c>
      <c r="CV502" s="181">
        <f t="shared" ca="1" si="764"/>
        <v>39813691.174743339</v>
      </c>
      <c r="CW502" s="181">
        <f t="shared" ca="1" si="764"/>
        <v>6799999.9999997243</v>
      </c>
      <c r="CX502" s="181">
        <f t="shared" ca="1" si="764"/>
        <v>6799999.9999997159</v>
      </c>
      <c r="CY502" s="181">
        <f t="shared" ca="1" si="764"/>
        <v>6799999.9999997066</v>
      </c>
      <c r="CZ502" s="181">
        <f t="shared" ca="1" si="764"/>
        <v>6799999.9999996973</v>
      </c>
      <c r="DA502" s="181">
        <f t="shared" ca="1" si="764"/>
        <v>6799999.999999688</v>
      </c>
      <c r="DB502" s="181">
        <f t="shared" ca="1" si="764"/>
        <v>6799999.9999996787</v>
      </c>
      <c r="DC502" s="181">
        <f t="shared" ca="1" si="764"/>
        <v>6799999.9999996684</v>
      </c>
      <c r="DD502" s="181">
        <f t="shared" ca="1" si="764"/>
        <v>6799999.9999996582</v>
      </c>
      <c r="DE502" s="181">
        <f t="shared" ca="1" si="764"/>
        <v>6799999.999999648</v>
      </c>
      <c r="DF502" s="181">
        <f t="shared" ca="1" si="764"/>
        <v>6799999.9999996377</v>
      </c>
      <c r="DG502" s="181">
        <f t="shared" ca="1" si="764"/>
        <v>6799999.9999996265</v>
      </c>
      <c r="DH502" s="181">
        <f t="shared" ca="1" si="764"/>
        <v>6799999.9999996154</v>
      </c>
      <c r="DI502" s="181">
        <f t="shared" ca="1" si="764"/>
        <v>6799999.9999996042</v>
      </c>
      <c r="DJ502" s="181">
        <f t="shared" ca="1" si="764"/>
        <v>6799999.9999995921</v>
      </c>
      <c r="DK502" s="181">
        <f t="shared" ca="1" si="764"/>
        <v>6799999.99999958</v>
      </c>
      <c r="DL502" s="181">
        <f t="shared" ca="1" si="764"/>
        <v>6799999.9999995679</v>
      </c>
      <c r="DM502" s="181">
        <f t="shared" ca="1" si="764"/>
        <v>6799999.9999995548</v>
      </c>
      <c r="DN502" s="181">
        <f t="shared" ca="1" si="764"/>
        <v>6799999.9999995418</v>
      </c>
      <c r="DO502" s="181">
        <f t="shared" ca="1" si="764"/>
        <v>6799999.9999995288</v>
      </c>
      <c r="DP502" s="181">
        <f t="shared" ca="1" si="764"/>
        <v>6799999.9999995148</v>
      </c>
      <c r="DQ502" s="181">
        <f t="shared" ca="1" si="764"/>
        <v>6799999.9999995008</v>
      </c>
      <c r="DR502" s="181">
        <f t="shared" ca="1" si="764"/>
        <v>6799999.9999994868</v>
      </c>
      <c r="DS502" s="181">
        <f t="shared" ca="1" si="764"/>
        <v>6799999.9999994719</v>
      </c>
      <c r="DT502" s="181">
        <f t="shared" ca="1" si="764"/>
        <v>6799999.999999457</v>
      </c>
      <c r="DU502" s="181">
        <f t="shared" ca="1" si="764"/>
        <v>6799999.9999994421</v>
      </c>
    </row>
    <row r="503" spans="1:125" s="150" customFormat="1" x14ac:dyDescent="0.3">
      <c r="A503" s="149"/>
      <c r="D503" s="174" t="s">
        <v>530</v>
      </c>
      <c r="K503" s="186">
        <f ca="1">SUM(K496:K502)</f>
        <v>13048816.390483823</v>
      </c>
      <c r="L503" s="186">
        <f t="shared" ref="L503:BW503" ca="1" si="765">SUM(L496:L502)</f>
        <v>20832205.601254001</v>
      </c>
      <c r="M503" s="186">
        <f t="shared" ca="1" si="765"/>
        <v>28912975.00347919</v>
      </c>
      <c r="N503" s="186">
        <f t="shared" ca="1" si="765"/>
        <v>37495409.059225403</v>
      </c>
      <c r="O503" s="186">
        <f t="shared" ca="1" si="765"/>
        <v>46471928.741658635</v>
      </c>
      <c r="P503" s="186">
        <f t="shared" ca="1" si="765"/>
        <v>55757886.781727411</v>
      </c>
      <c r="Q503" s="186">
        <f t="shared" ca="1" si="765"/>
        <v>65287242.738125473</v>
      </c>
      <c r="R503" s="186">
        <f t="shared" ca="1" si="765"/>
        <v>75007397.906035215</v>
      </c>
      <c r="S503" s="186">
        <f t="shared" ca="1" si="765"/>
        <v>84875637.835890532</v>
      </c>
      <c r="T503" s="186">
        <f t="shared" ca="1" si="765"/>
        <v>94856725.13321197</v>
      </c>
      <c r="U503" s="186">
        <f t="shared" ca="1" si="765"/>
        <v>104921220.5659176</v>
      </c>
      <c r="V503" s="186">
        <f t="shared" ca="1" si="765"/>
        <v>115044270.18870716</v>
      </c>
      <c r="W503" s="186">
        <f t="shared" ca="1" si="765"/>
        <v>125204700.86216052</v>
      </c>
      <c r="X503" s="186">
        <f t="shared" ca="1" si="765"/>
        <v>135384327.59819734</v>
      </c>
      <c r="Y503" s="186">
        <f t="shared" ca="1" si="765"/>
        <v>145567411.68494707</v>
      </c>
      <c r="Z503" s="186">
        <f t="shared" ca="1" si="765"/>
        <v>155740229.67698446</v>
      </c>
      <c r="AA503" s="186">
        <f t="shared" ca="1" si="765"/>
        <v>165890726.26997289</v>
      </c>
      <c r="AB503" s="186">
        <f t="shared" ca="1" si="765"/>
        <v>176008232.22600099</v>
      </c>
      <c r="AC503" s="186">
        <f t="shared" ca="1" si="765"/>
        <v>186084073.61089543</v>
      </c>
      <c r="AD503" s="186">
        <f t="shared" ca="1" si="765"/>
        <v>196144022.06415552</v>
      </c>
      <c r="AE503" s="186">
        <f t="shared" ca="1" si="765"/>
        <v>206180289.59155983</v>
      </c>
      <c r="AF503" s="186">
        <f t="shared" ca="1" si="765"/>
        <v>216185743.57951844</v>
      </c>
      <c r="AG503" s="186">
        <f t="shared" ca="1" si="765"/>
        <v>226153804.91954321</v>
      </c>
      <c r="AH503" s="186">
        <f t="shared" ca="1" si="765"/>
        <v>236078365.04475215</v>
      </c>
      <c r="AI503" s="186">
        <f t="shared" ca="1" si="765"/>
        <v>245953718.78648931</v>
      </c>
      <c r="AJ503" s="186">
        <f t="shared" ca="1" si="765"/>
        <v>255774510.47321361</v>
      </c>
      <c r="AK503" s="186">
        <f t="shared" ca="1" si="765"/>
        <v>265535691.10074905</v>
      </c>
      <c r="AL503" s="186">
        <f t="shared" ca="1" si="765"/>
        <v>275232484.7318123</v>
      </c>
      <c r="AM503" s="186">
        <f t="shared" ca="1" si="765"/>
        <v>284860362.5533585</v>
      </c>
      <c r="AN503" s="186">
        <f t="shared" ca="1" si="765"/>
        <v>294415023.24656737</v>
      </c>
      <c r="AO503" s="186">
        <f t="shared" ca="1" si="765"/>
        <v>303892378.51602852</v>
      </c>
      <c r="AP503" s="186">
        <f t="shared" ca="1" si="765"/>
        <v>313288542.78890169</v>
      </c>
      <c r="AQ503" s="186">
        <f t="shared" ca="1" si="765"/>
        <v>322599826.23667324</v>
      </c>
      <c r="AR503" s="186">
        <f t="shared" ca="1" si="765"/>
        <v>331822730.39541209</v>
      </c>
      <c r="AS503" s="186">
        <f t="shared" ca="1" si="765"/>
        <v>340953945.76806331</v>
      </c>
      <c r="AT503" s="186">
        <f t="shared" ca="1" si="765"/>
        <v>349990350.88654238</v>
      </c>
      <c r="AU503" s="186">
        <f t="shared" ca="1" si="765"/>
        <v>358929012.39400774</v>
      </c>
      <c r="AV503" s="186">
        <f t="shared" ca="1" si="765"/>
        <v>367767185.78012627</v>
      </c>
      <c r="AW503" s="186">
        <f t="shared" ca="1" si="765"/>
        <v>376502316.46561778</v>
      </c>
      <c r="AX503" s="186">
        <f t="shared" ca="1" si="765"/>
        <v>391932040.98787415</v>
      </c>
      <c r="AY503" s="198">
        <f t="shared" ca="1" si="765"/>
        <v>383326818.22007579</v>
      </c>
      <c r="AZ503" s="186">
        <f t="shared" ca="1" si="765"/>
        <v>376116741.37745059</v>
      </c>
      <c r="BA503" s="186">
        <f t="shared" ca="1" si="765"/>
        <v>369266899.96988809</v>
      </c>
      <c r="BB503" s="186">
        <f t="shared" ca="1" si="765"/>
        <v>362061493.61807185</v>
      </c>
      <c r="BC503" s="186">
        <f t="shared" ca="1" si="765"/>
        <v>355088736.93075812</v>
      </c>
      <c r="BD503" s="186">
        <f t="shared" ca="1" si="765"/>
        <v>347978113.5427705</v>
      </c>
      <c r="BE503" s="186">
        <f t="shared" ca="1" si="765"/>
        <v>341093993.29014432</v>
      </c>
      <c r="BF503" s="186">
        <f t="shared" ca="1" si="765"/>
        <v>333897260.11545825</v>
      </c>
      <c r="BG503" s="186">
        <f t="shared" ca="1" si="765"/>
        <v>327060930.06706512</v>
      </c>
      <c r="BH503" s="186">
        <f t="shared" ca="1" si="765"/>
        <v>319869204.60552597</v>
      </c>
      <c r="BI503" s="186">
        <f t="shared" ca="1" si="765"/>
        <v>312984550.57815593</v>
      </c>
      <c r="BJ503" s="186">
        <f t="shared" ca="1" si="765"/>
        <v>305797287.97620213</v>
      </c>
      <c r="BK503" s="186">
        <f t="shared" ca="1" si="765"/>
        <v>298830026.23722243</v>
      </c>
      <c r="BL503" s="186">
        <f t="shared" ca="1" si="765"/>
        <v>291737843.24326658</v>
      </c>
      <c r="BM503" s="186">
        <f t="shared" ca="1" si="765"/>
        <v>284915778.38782108</v>
      </c>
      <c r="BN503" s="186">
        <f t="shared" ca="1" si="765"/>
        <v>277738497.10111105</v>
      </c>
      <c r="BO503" s="186">
        <f t="shared" ca="1" si="765"/>
        <v>270864363.22157168</v>
      </c>
      <c r="BP503" s="186">
        <f t="shared" ca="1" si="765"/>
        <v>263691858.19284195</v>
      </c>
      <c r="BQ503" s="186">
        <f t="shared" ca="1" si="765"/>
        <v>256728040.8370209</v>
      </c>
      <c r="BR503" s="186">
        <f t="shared" ca="1" si="765"/>
        <v>249559244.2023038</v>
      </c>
      <c r="BS503" s="186">
        <f t="shared" ca="1" si="765"/>
        <v>242660739.67658693</v>
      </c>
      <c r="BT503" s="186">
        <f t="shared" ca="1" si="765"/>
        <v>235588118.78628469</v>
      </c>
      <c r="BU503" s="186">
        <f t="shared" ca="1" si="765"/>
        <v>228723940.41374573</v>
      </c>
      <c r="BV503" s="186">
        <f t="shared" ca="1" si="765"/>
        <v>221565936.86383912</v>
      </c>
      <c r="BW503" s="186">
        <f t="shared" ca="1" si="765"/>
        <v>214605304.71605855</v>
      </c>
      <c r="BX503" s="186">
        <f t="shared" ref="BX503:DU503" ca="1" si="766">SUM(BX496:BX502)</f>
        <v>207451231.39055336</v>
      </c>
      <c r="BY503" s="186">
        <f t="shared" ca="1" si="766"/>
        <v>200658097.27279752</v>
      </c>
      <c r="BZ503" s="186">
        <f t="shared" ca="1" si="766"/>
        <v>193510109.62756541</v>
      </c>
      <c r="CA503" s="186">
        <f t="shared" ca="1" si="766"/>
        <v>186565992.95795217</v>
      </c>
      <c r="CB503" s="186">
        <f t="shared" ca="1" si="766"/>
        <v>179513868.42793667</v>
      </c>
      <c r="CC503" s="186">
        <f t="shared" ca="1" si="766"/>
        <v>172556478.90368661</v>
      </c>
      <c r="CD503" s="186">
        <f t="shared" ca="1" si="766"/>
        <v>165418056.47636259</v>
      </c>
      <c r="CE503" s="186">
        <f t="shared" ca="1" si="766"/>
        <v>158640769.92580378</v>
      </c>
      <c r="CF503" s="186">
        <f t="shared" ca="1" si="766"/>
        <v>151508828.62834707</v>
      </c>
      <c r="CG503" s="186">
        <f t="shared" ca="1" si="766"/>
        <v>144666294.8208977</v>
      </c>
      <c r="CH503" s="186">
        <f t="shared" ca="1" si="766"/>
        <v>137540095.46564382</v>
      </c>
      <c r="CI503" s="186">
        <f t="shared" ca="1" si="766"/>
        <v>130495533.77501948</v>
      </c>
      <c r="CJ503" s="186">
        <f t="shared" ca="1" si="766"/>
        <v>123464207.63729125</v>
      </c>
      <c r="CK503" s="186">
        <f t="shared" ca="1" si="766"/>
        <v>116703764.1948241</v>
      </c>
      <c r="CL503" s="186">
        <f t="shared" ca="1" si="766"/>
        <v>109588877.26638989</v>
      </c>
      <c r="CM503" s="186">
        <f t="shared" ca="1" si="766"/>
        <v>102758090.62778388</v>
      </c>
      <c r="CN503" s="186">
        <f t="shared" ca="1" si="766"/>
        <v>95649307.112326622</v>
      </c>
      <c r="CO503" s="186">
        <f t="shared" ca="1" si="766"/>
        <v>88698533.195789039</v>
      </c>
      <c r="CP503" s="186">
        <f t="shared" ca="1" si="766"/>
        <v>81594420.794215471</v>
      </c>
      <c r="CQ503" s="186">
        <f t="shared" ca="1" si="766"/>
        <v>74761413.130417228</v>
      </c>
      <c r="CR503" s="186">
        <f t="shared" ca="1" si="766"/>
        <v>67755111.010670245</v>
      </c>
      <c r="CS503" s="186">
        <f t="shared" ca="1" si="766"/>
        <v>60936728.576693013</v>
      </c>
      <c r="CT503" s="186">
        <f t="shared" ca="1" si="766"/>
        <v>53846450.708439</v>
      </c>
      <c r="CU503" s="186">
        <f t="shared" ca="1" si="766"/>
        <v>46899023.90962296</v>
      </c>
      <c r="CV503" s="186">
        <f t="shared" ca="1" si="766"/>
        <v>39813691.174743682</v>
      </c>
      <c r="CW503" s="186">
        <f t="shared" ca="1" si="766"/>
        <v>6800000.0000000726</v>
      </c>
      <c r="CX503" s="186">
        <f t="shared" ca="1" si="766"/>
        <v>6800000.0000000726</v>
      </c>
      <c r="CY503" s="186">
        <f t="shared" ca="1" si="766"/>
        <v>6800000.0000000726</v>
      </c>
      <c r="CZ503" s="186">
        <f t="shared" ca="1" si="766"/>
        <v>6800000.0000000726</v>
      </c>
      <c r="DA503" s="186">
        <f t="shared" ca="1" si="766"/>
        <v>6800000.0000000726</v>
      </c>
      <c r="DB503" s="186">
        <f t="shared" ca="1" si="766"/>
        <v>6800000.0000000726</v>
      </c>
      <c r="DC503" s="186">
        <f t="shared" ca="1" si="766"/>
        <v>6800000.0000000726</v>
      </c>
      <c r="DD503" s="186">
        <f t="shared" ca="1" si="766"/>
        <v>6800000.0000000726</v>
      </c>
      <c r="DE503" s="186">
        <f t="shared" ca="1" si="766"/>
        <v>6800000.0000000726</v>
      </c>
      <c r="DF503" s="186">
        <f t="shared" ca="1" si="766"/>
        <v>6800000.0000000726</v>
      </c>
      <c r="DG503" s="186">
        <f t="shared" ca="1" si="766"/>
        <v>6800000.0000000726</v>
      </c>
      <c r="DH503" s="186">
        <f t="shared" ca="1" si="766"/>
        <v>6800000.0000000726</v>
      </c>
      <c r="DI503" s="186">
        <f t="shared" ca="1" si="766"/>
        <v>6800000.0000000726</v>
      </c>
      <c r="DJ503" s="186">
        <f t="shared" ca="1" si="766"/>
        <v>6800000.0000000726</v>
      </c>
      <c r="DK503" s="186">
        <f t="shared" ca="1" si="766"/>
        <v>6800000.0000000717</v>
      </c>
      <c r="DL503" s="186">
        <f t="shared" ca="1" si="766"/>
        <v>6800000.0000000726</v>
      </c>
      <c r="DM503" s="186">
        <f t="shared" ca="1" si="766"/>
        <v>6800000.0000000717</v>
      </c>
      <c r="DN503" s="186">
        <f t="shared" ca="1" si="766"/>
        <v>6800000.0000000717</v>
      </c>
      <c r="DO503" s="186">
        <f t="shared" ca="1" si="766"/>
        <v>6800000.0000000717</v>
      </c>
      <c r="DP503" s="186">
        <f t="shared" ca="1" si="766"/>
        <v>6800000.0000000717</v>
      </c>
      <c r="DQ503" s="186">
        <f t="shared" ca="1" si="766"/>
        <v>6800000.0000000717</v>
      </c>
      <c r="DR503" s="186">
        <f t="shared" ca="1" si="766"/>
        <v>6800000.0000000717</v>
      </c>
      <c r="DS503" s="186">
        <f t="shared" ca="1" si="766"/>
        <v>6800000.0000000717</v>
      </c>
      <c r="DT503" s="186">
        <f t="shared" ca="1" si="766"/>
        <v>6800000.0000000717</v>
      </c>
      <c r="DU503" s="186">
        <f t="shared" ca="1" si="766"/>
        <v>6800000.0000000717</v>
      </c>
    </row>
    <row r="504" spans="1:125" x14ac:dyDescent="0.3">
      <c r="K504" s="68"/>
      <c r="DM504" s="181"/>
      <c r="DN504" s="181"/>
      <c r="DO504" s="181"/>
      <c r="DP504" s="181"/>
      <c r="DQ504" s="181"/>
      <c r="DR504" s="181"/>
      <c r="DS504" s="181"/>
      <c r="DT504" s="181"/>
      <c r="DU504" s="181"/>
    </row>
    <row r="505" spans="1:125" x14ac:dyDescent="0.3">
      <c r="D505" s="141" t="s">
        <v>248</v>
      </c>
      <c r="K505" s="68">
        <f ca="1">K503-K494</f>
        <v>0</v>
      </c>
      <c r="L505" s="68">
        <f t="shared" ref="L505:BW505" ca="1" si="767">L503-L494</f>
        <v>0</v>
      </c>
      <c r="M505" s="68">
        <f t="shared" ca="1" si="767"/>
        <v>0</v>
      </c>
      <c r="N505" s="68">
        <f t="shared" ca="1" si="767"/>
        <v>0</v>
      </c>
      <c r="O505" s="68">
        <f t="shared" ca="1" si="767"/>
        <v>0</v>
      </c>
      <c r="P505" s="68">
        <f t="shared" ca="1" si="767"/>
        <v>0</v>
      </c>
      <c r="Q505" s="68">
        <f t="shared" ca="1" si="767"/>
        <v>0</v>
      </c>
      <c r="R505" s="68">
        <f t="shared" ca="1" si="767"/>
        <v>0</v>
      </c>
      <c r="S505" s="68">
        <f t="shared" ca="1" si="767"/>
        <v>0</v>
      </c>
      <c r="T505" s="68">
        <f t="shared" ca="1" si="767"/>
        <v>0</v>
      </c>
      <c r="U505" s="68">
        <f t="shared" ca="1" si="767"/>
        <v>0</v>
      </c>
      <c r="V505" s="68">
        <f t="shared" ca="1" si="767"/>
        <v>0</v>
      </c>
      <c r="W505" s="68">
        <f t="shared" ca="1" si="767"/>
        <v>0</v>
      </c>
      <c r="X505" s="68">
        <f t="shared" ca="1" si="767"/>
        <v>0</v>
      </c>
      <c r="Y505" s="68">
        <f t="shared" ca="1" si="767"/>
        <v>0</v>
      </c>
      <c r="Z505" s="68">
        <f t="shared" ca="1" si="767"/>
        <v>0</v>
      </c>
      <c r="AA505" s="68">
        <f t="shared" ca="1" si="767"/>
        <v>0</v>
      </c>
      <c r="AB505" s="68">
        <f t="shared" ca="1" si="767"/>
        <v>0</v>
      </c>
      <c r="AC505" s="68">
        <f t="shared" ca="1" si="767"/>
        <v>0</v>
      </c>
      <c r="AD505" s="68">
        <f t="shared" ca="1" si="767"/>
        <v>0</v>
      </c>
      <c r="AE505" s="68">
        <f t="shared" ca="1" si="767"/>
        <v>0</v>
      </c>
      <c r="AF505" s="68">
        <f t="shared" ca="1" si="767"/>
        <v>0</v>
      </c>
      <c r="AG505" s="68">
        <f t="shared" ca="1" si="767"/>
        <v>0</v>
      </c>
      <c r="AH505" s="68">
        <f t="shared" ca="1" si="767"/>
        <v>0</v>
      </c>
      <c r="AI505" s="68">
        <f t="shared" ca="1" si="767"/>
        <v>0</v>
      </c>
      <c r="AJ505" s="68">
        <f t="shared" ca="1" si="767"/>
        <v>0</v>
      </c>
      <c r="AK505" s="68">
        <f t="shared" ca="1" si="767"/>
        <v>0</v>
      </c>
      <c r="AL505" s="68">
        <f t="shared" ca="1" si="767"/>
        <v>0</v>
      </c>
      <c r="AM505" s="68">
        <f t="shared" ca="1" si="767"/>
        <v>0</v>
      </c>
      <c r="AN505" s="68">
        <f t="shared" ca="1" si="767"/>
        <v>0</v>
      </c>
      <c r="AO505" s="68">
        <f t="shared" ca="1" si="767"/>
        <v>0</v>
      </c>
      <c r="AP505" s="68">
        <f t="shared" ca="1" si="767"/>
        <v>0</v>
      </c>
      <c r="AQ505" s="68">
        <f t="shared" ca="1" si="767"/>
        <v>0</v>
      </c>
      <c r="AR505" s="68">
        <f t="shared" ca="1" si="767"/>
        <v>0</v>
      </c>
      <c r="AS505" s="68">
        <f t="shared" ca="1" si="767"/>
        <v>0</v>
      </c>
      <c r="AT505" s="68">
        <f t="shared" ca="1" si="767"/>
        <v>0</v>
      </c>
      <c r="AU505" s="68">
        <f t="shared" ca="1" si="767"/>
        <v>0</v>
      </c>
      <c r="AV505" s="68">
        <f t="shared" ca="1" si="767"/>
        <v>0</v>
      </c>
      <c r="AW505" s="68">
        <f t="shared" ca="1" si="767"/>
        <v>0</v>
      </c>
      <c r="AX505" s="68">
        <f t="shared" ca="1" si="767"/>
        <v>0</v>
      </c>
      <c r="AY505" s="198">
        <f t="shared" ca="1" si="767"/>
        <v>0</v>
      </c>
      <c r="AZ505" s="68">
        <f t="shared" ca="1" si="767"/>
        <v>0</v>
      </c>
      <c r="BA505" s="68">
        <f t="shared" ca="1" si="767"/>
        <v>0</v>
      </c>
      <c r="BB505" s="68">
        <f t="shared" ca="1" si="767"/>
        <v>0</v>
      </c>
      <c r="BC505" s="68">
        <f t="shared" ca="1" si="767"/>
        <v>0</v>
      </c>
      <c r="BD505" s="68">
        <f t="shared" ca="1" si="767"/>
        <v>0</v>
      </c>
      <c r="BE505" s="68">
        <f t="shared" ca="1" si="767"/>
        <v>0</v>
      </c>
      <c r="BF505" s="68">
        <f t="shared" ca="1" si="767"/>
        <v>0</v>
      </c>
      <c r="BG505" s="68">
        <f t="shared" ca="1" si="767"/>
        <v>0</v>
      </c>
      <c r="BH505" s="68">
        <f t="shared" ca="1" si="767"/>
        <v>0</v>
      </c>
      <c r="BI505" s="68">
        <f t="shared" ca="1" si="767"/>
        <v>0</v>
      </c>
      <c r="BJ505" s="68">
        <f t="shared" ca="1" si="767"/>
        <v>0</v>
      </c>
      <c r="BK505" s="68">
        <f t="shared" ca="1" si="767"/>
        <v>0</v>
      </c>
      <c r="BL505" s="68">
        <f t="shared" ca="1" si="767"/>
        <v>0</v>
      </c>
      <c r="BM505" s="68">
        <f t="shared" ca="1" si="767"/>
        <v>0</v>
      </c>
      <c r="BN505" s="68">
        <f t="shared" ca="1" si="767"/>
        <v>0</v>
      </c>
      <c r="BO505" s="68">
        <f t="shared" ca="1" si="767"/>
        <v>0</v>
      </c>
      <c r="BP505" s="68">
        <f t="shared" ca="1" si="767"/>
        <v>0</v>
      </c>
      <c r="BQ505" s="68">
        <f t="shared" ca="1" si="767"/>
        <v>0</v>
      </c>
      <c r="BR505" s="68">
        <f t="shared" ca="1" si="767"/>
        <v>0</v>
      </c>
      <c r="BS505" s="68">
        <f t="shared" ca="1" si="767"/>
        <v>0</v>
      </c>
      <c r="BT505" s="68">
        <f t="shared" ca="1" si="767"/>
        <v>0</v>
      </c>
      <c r="BU505" s="68">
        <f t="shared" ca="1" si="767"/>
        <v>0</v>
      </c>
      <c r="BV505" s="68">
        <f t="shared" ca="1" si="767"/>
        <v>0</v>
      </c>
      <c r="BW505" s="68">
        <f t="shared" ca="1" si="767"/>
        <v>0</v>
      </c>
      <c r="BX505" s="68">
        <f t="shared" ref="BX505:DU505" ca="1" si="768">BX503-BX494</f>
        <v>0</v>
      </c>
      <c r="BY505" s="68">
        <f t="shared" ca="1" si="768"/>
        <v>0</v>
      </c>
      <c r="BZ505" s="68">
        <f t="shared" ca="1" si="768"/>
        <v>0</v>
      </c>
      <c r="CA505" s="68">
        <f t="shared" ca="1" si="768"/>
        <v>0</v>
      </c>
      <c r="CB505" s="68">
        <f t="shared" ca="1" si="768"/>
        <v>0</v>
      </c>
      <c r="CC505" s="68">
        <f t="shared" ca="1" si="768"/>
        <v>0</v>
      </c>
      <c r="CD505" s="68">
        <f t="shared" ca="1" si="768"/>
        <v>0</v>
      </c>
      <c r="CE505" s="68">
        <f t="shared" ca="1" si="768"/>
        <v>0</v>
      </c>
      <c r="CF505" s="68">
        <f t="shared" ca="1" si="768"/>
        <v>0</v>
      </c>
      <c r="CG505" s="68">
        <f t="shared" ca="1" si="768"/>
        <v>0</v>
      </c>
      <c r="CH505" s="68">
        <f t="shared" ca="1" si="768"/>
        <v>0</v>
      </c>
      <c r="CI505" s="68">
        <f t="shared" ca="1" si="768"/>
        <v>0</v>
      </c>
      <c r="CJ505" s="68">
        <f t="shared" ca="1" si="768"/>
        <v>0</v>
      </c>
      <c r="CK505" s="68">
        <f t="shared" ca="1" si="768"/>
        <v>0</v>
      </c>
      <c r="CL505" s="68">
        <f t="shared" ca="1" si="768"/>
        <v>0</v>
      </c>
      <c r="CM505" s="68">
        <f t="shared" ca="1" si="768"/>
        <v>0</v>
      </c>
      <c r="CN505" s="68">
        <f t="shared" ca="1" si="768"/>
        <v>0</v>
      </c>
      <c r="CO505" s="68">
        <f t="shared" ca="1" si="768"/>
        <v>0</v>
      </c>
      <c r="CP505" s="68">
        <f t="shared" ca="1" si="768"/>
        <v>0</v>
      </c>
      <c r="CQ505" s="68">
        <f t="shared" ca="1" si="768"/>
        <v>0</v>
      </c>
      <c r="CR505" s="68">
        <f t="shared" ca="1" si="768"/>
        <v>0</v>
      </c>
      <c r="CS505" s="68">
        <f t="shared" ca="1" si="768"/>
        <v>7.4505805969238281E-8</v>
      </c>
      <c r="CT505" s="68">
        <f t="shared" ca="1" si="768"/>
        <v>8.1956386566162109E-8</v>
      </c>
      <c r="CU505" s="68">
        <f t="shared" ca="1" si="768"/>
        <v>7.4505805969238281E-8</v>
      </c>
      <c r="CV505" s="68">
        <f t="shared" ca="1" si="768"/>
        <v>7.4505805969238281E-8</v>
      </c>
      <c r="CW505" s="68">
        <f t="shared" ca="1" si="768"/>
        <v>7.0780515670776367E-8</v>
      </c>
      <c r="CX505" s="68">
        <f t="shared" ca="1" si="768"/>
        <v>7.0780515670776367E-8</v>
      </c>
      <c r="CY505" s="68">
        <f t="shared" ca="1" si="768"/>
        <v>7.0780515670776367E-8</v>
      </c>
      <c r="CZ505" s="68">
        <f t="shared" ca="1" si="768"/>
        <v>7.0780515670776367E-8</v>
      </c>
      <c r="DA505" s="68">
        <f t="shared" ca="1" si="768"/>
        <v>7.0780515670776367E-8</v>
      </c>
      <c r="DB505" s="68">
        <f t="shared" ca="1" si="768"/>
        <v>7.0780515670776367E-8</v>
      </c>
      <c r="DC505" s="68">
        <f t="shared" ca="1" si="768"/>
        <v>7.0780515670776367E-8</v>
      </c>
      <c r="DD505" s="68">
        <f t="shared" ca="1" si="768"/>
        <v>7.0780515670776367E-8</v>
      </c>
      <c r="DE505" s="68">
        <f t="shared" ca="1" si="768"/>
        <v>7.0780515670776367E-8</v>
      </c>
      <c r="DF505" s="68">
        <f t="shared" ca="1" si="768"/>
        <v>7.0780515670776367E-8</v>
      </c>
      <c r="DG505" s="68">
        <f t="shared" ca="1" si="768"/>
        <v>7.0780515670776367E-8</v>
      </c>
      <c r="DH505" s="68">
        <f t="shared" ca="1" si="768"/>
        <v>7.0780515670776367E-8</v>
      </c>
      <c r="DI505" s="68">
        <f t="shared" ca="1" si="768"/>
        <v>7.0780515670776367E-8</v>
      </c>
      <c r="DJ505" s="68">
        <f t="shared" ca="1" si="768"/>
        <v>7.0780515670776367E-8</v>
      </c>
      <c r="DK505" s="68">
        <f t="shared" ca="1" si="768"/>
        <v>6.9849193096160889E-8</v>
      </c>
      <c r="DL505" s="68">
        <f t="shared" ca="1" si="768"/>
        <v>7.0780515670776367E-8</v>
      </c>
      <c r="DM505" s="181">
        <f t="shared" ca="1" si="768"/>
        <v>6.9849193096160889E-8</v>
      </c>
      <c r="DN505" s="181">
        <f t="shared" ca="1" si="768"/>
        <v>6.9849193096160889E-8</v>
      </c>
      <c r="DO505" s="181">
        <f t="shared" ca="1" si="768"/>
        <v>6.9849193096160889E-8</v>
      </c>
      <c r="DP505" s="181">
        <f t="shared" ca="1" si="768"/>
        <v>6.9849193096160889E-8</v>
      </c>
      <c r="DQ505" s="181">
        <f t="shared" ca="1" si="768"/>
        <v>6.9849193096160889E-8</v>
      </c>
      <c r="DR505" s="181">
        <f t="shared" ca="1" si="768"/>
        <v>6.9849193096160889E-8</v>
      </c>
      <c r="DS505" s="181">
        <f t="shared" ca="1" si="768"/>
        <v>6.9849193096160889E-8</v>
      </c>
      <c r="DT505" s="181">
        <f t="shared" ca="1" si="768"/>
        <v>6.9849193096160889E-8</v>
      </c>
      <c r="DU505" s="181">
        <f t="shared" ca="1" si="768"/>
        <v>6.9849193096160889E-8</v>
      </c>
    </row>
    <row r="506" spans="1:125" x14ac:dyDescent="0.3">
      <c r="K506" s="68"/>
      <c r="L506" s="68">
        <f ca="1">L505-K505</f>
        <v>0</v>
      </c>
      <c r="M506" s="68">
        <f t="shared" ref="M506:BX506" ca="1" si="769">M505-L505</f>
        <v>0</v>
      </c>
      <c r="N506" s="68">
        <f t="shared" ca="1" si="769"/>
        <v>0</v>
      </c>
      <c r="O506" s="68">
        <f t="shared" ca="1" si="769"/>
        <v>0</v>
      </c>
      <c r="P506" s="68">
        <f t="shared" ca="1" si="769"/>
        <v>0</v>
      </c>
      <c r="Q506" s="68">
        <f t="shared" ca="1" si="769"/>
        <v>0</v>
      </c>
      <c r="R506" s="68">
        <f t="shared" ca="1" si="769"/>
        <v>0</v>
      </c>
      <c r="S506" s="68">
        <f t="shared" ca="1" si="769"/>
        <v>0</v>
      </c>
      <c r="T506" s="68">
        <f t="shared" ca="1" si="769"/>
        <v>0</v>
      </c>
      <c r="U506" s="68">
        <f t="shared" ca="1" si="769"/>
        <v>0</v>
      </c>
      <c r="V506" s="68">
        <f t="shared" ca="1" si="769"/>
        <v>0</v>
      </c>
      <c r="W506" s="68">
        <f t="shared" ca="1" si="769"/>
        <v>0</v>
      </c>
      <c r="X506" s="68">
        <f t="shared" ca="1" si="769"/>
        <v>0</v>
      </c>
      <c r="Y506" s="68">
        <f t="shared" ca="1" si="769"/>
        <v>0</v>
      </c>
      <c r="Z506" s="68">
        <f t="shared" ca="1" si="769"/>
        <v>0</v>
      </c>
      <c r="AA506" s="68">
        <f t="shared" ca="1" si="769"/>
        <v>0</v>
      </c>
      <c r="AB506" s="68">
        <f t="shared" ca="1" si="769"/>
        <v>0</v>
      </c>
      <c r="AC506" s="68">
        <f t="shared" ca="1" si="769"/>
        <v>0</v>
      </c>
      <c r="AD506" s="68">
        <f t="shared" ca="1" si="769"/>
        <v>0</v>
      </c>
      <c r="AE506" s="68">
        <f t="shared" ca="1" si="769"/>
        <v>0</v>
      </c>
      <c r="AF506" s="68">
        <f t="shared" ca="1" si="769"/>
        <v>0</v>
      </c>
      <c r="AG506" s="68">
        <f t="shared" ca="1" si="769"/>
        <v>0</v>
      </c>
      <c r="AH506" s="68">
        <f t="shared" ca="1" si="769"/>
        <v>0</v>
      </c>
      <c r="AI506" s="68">
        <f t="shared" ca="1" si="769"/>
        <v>0</v>
      </c>
      <c r="AJ506" s="68">
        <f t="shared" ca="1" si="769"/>
        <v>0</v>
      </c>
      <c r="AK506" s="68">
        <f t="shared" ca="1" si="769"/>
        <v>0</v>
      </c>
      <c r="AL506" s="68">
        <f t="shared" ca="1" si="769"/>
        <v>0</v>
      </c>
      <c r="AM506" s="68">
        <f t="shared" ca="1" si="769"/>
        <v>0</v>
      </c>
      <c r="AN506" s="68">
        <f t="shared" ca="1" si="769"/>
        <v>0</v>
      </c>
      <c r="AO506" s="68">
        <f t="shared" ca="1" si="769"/>
        <v>0</v>
      </c>
      <c r="AP506" s="68">
        <f t="shared" ca="1" si="769"/>
        <v>0</v>
      </c>
      <c r="AQ506" s="68">
        <f t="shared" ca="1" si="769"/>
        <v>0</v>
      </c>
      <c r="AR506" s="68">
        <f t="shared" ca="1" si="769"/>
        <v>0</v>
      </c>
      <c r="AS506" s="68">
        <f t="shared" ca="1" si="769"/>
        <v>0</v>
      </c>
      <c r="AT506" s="68">
        <f t="shared" ca="1" si="769"/>
        <v>0</v>
      </c>
      <c r="AU506" s="68">
        <f t="shared" ca="1" si="769"/>
        <v>0</v>
      </c>
      <c r="AV506" s="68">
        <f t="shared" ca="1" si="769"/>
        <v>0</v>
      </c>
      <c r="AW506" s="68">
        <f t="shared" ca="1" si="769"/>
        <v>0</v>
      </c>
      <c r="AX506" s="68">
        <f t="shared" ca="1" si="769"/>
        <v>0</v>
      </c>
      <c r="AY506" s="198">
        <f t="shared" ca="1" si="769"/>
        <v>0</v>
      </c>
      <c r="AZ506" s="68">
        <f t="shared" ca="1" si="769"/>
        <v>0</v>
      </c>
      <c r="BA506" s="68">
        <f t="shared" ca="1" si="769"/>
        <v>0</v>
      </c>
      <c r="BB506" s="68">
        <f t="shared" ca="1" si="769"/>
        <v>0</v>
      </c>
      <c r="BC506" s="68">
        <f t="shared" ca="1" si="769"/>
        <v>0</v>
      </c>
      <c r="BD506" s="68">
        <f t="shared" ca="1" si="769"/>
        <v>0</v>
      </c>
      <c r="BE506" s="68">
        <f t="shared" ca="1" si="769"/>
        <v>0</v>
      </c>
      <c r="BF506" s="68">
        <f t="shared" ca="1" si="769"/>
        <v>0</v>
      </c>
      <c r="BG506" s="68">
        <f t="shared" ca="1" si="769"/>
        <v>0</v>
      </c>
      <c r="BH506" s="68">
        <f t="shared" ca="1" si="769"/>
        <v>0</v>
      </c>
      <c r="BI506" s="68">
        <f t="shared" ca="1" si="769"/>
        <v>0</v>
      </c>
      <c r="BJ506" s="68">
        <f t="shared" ca="1" si="769"/>
        <v>0</v>
      </c>
      <c r="BK506" s="68">
        <f t="shared" ca="1" si="769"/>
        <v>0</v>
      </c>
      <c r="BL506" s="68">
        <f t="shared" ca="1" si="769"/>
        <v>0</v>
      </c>
      <c r="BM506" s="68">
        <f t="shared" ca="1" si="769"/>
        <v>0</v>
      </c>
      <c r="BN506" s="68">
        <f t="shared" ca="1" si="769"/>
        <v>0</v>
      </c>
      <c r="BO506" s="68">
        <f t="shared" ca="1" si="769"/>
        <v>0</v>
      </c>
      <c r="BP506" s="68">
        <f t="shared" ca="1" si="769"/>
        <v>0</v>
      </c>
      <c r="BQ506" s="68">
        <f t="shared" ca="1" si="769"/>
        <v>0</v>
      </c>
      <c r="BR506" s="68">
        <f t="shared" ca="1" si="769"/>
        <v>0</v>
      </c>
      <c r="BS506" s="68">
        <f t="shared" ca="1" si="769"/>
        <v>0</v>
      </c>
      <c r="BT506" s="68">
        <f t="shared" ca="1" si="769"/>
        <v>0</v>
      </c>
      <c r="BU506" s="68">
        <f t="shared" ca="1" si="769"/>
        <v>0</v>
      </c>
      <c r="BV506" s="68">
        <f t="shared" ca="1" si="769"/>
        <v>0</v>
      </c>
      <c r="BW506" s="68">
        <f t="shared" ca="1" si="769"/>
        <v>0</v>
      </c>
      <c r="BX506" s="68">
        <f t="shared" ca="1" si="769"/>
        <v>0</v>
      </c>
      <c r="BY506" s="68">
        <f t="shared" ref="BY506:DU506" ca="1" si="770">BY505-BX505</f>
        <v>0</v>
      </c>
      <c r="BZ506" s="68">
        <f t="shared" ca="1" si="770"/>
        <v>0</v>
      </c>
      <c r="CA506" s="68">
        <f t="shared" ca="1" si="770"/>
        <v>0</v>
      </c>
      <c r="CB506" s="68">
        <f t="shared" ca="1" si="770"/>
        <v>0</v>
      </c>
      <c r="CC506" s="68">
        <f t="shared" ca="1" si="770"/>
        <v>0</v>
      </c>
      <c r="CD506" s="68">
        <f t="shared" ca="1" si="770"/>
        <v>0</v>
      </c>
      <c r="CE506" s="68">
        <f t="shared" ca="1" si="770"/>
        <v>0</v>
      </c>
      <c r="CF506" s="68">
        <f t="shared" ca="1" si="770"/>
        <v>0</v>
      </c>
      <c r="CG506" s="68">
        <f t="shared" ca="1" si="770"/>
        <v>0</v>
      </c>
      <c r="CH506" s="68">
        <f t="shared" ca="1" si="770"/>
        <v>0</v>
      </c>
      <c r="CI506" s="68">
        <f t="shared" ca="1" si="770"/>
        <v>0</v>
      </c>
      <c r="CJ506" s="68">
        <f t="shared" ca="1" si="770"/>
        <v>0</v>
      </c>
      <c r="CK506" s="68">
        <f t="shared" ca="1" si="770"/>
        <v>0</v>
      </c>
      <c r="CL506" s="68">
        <f t="shared" ca="1" si="770"/>
        <v>0</v>
      </c>
      <c r="CM506" s="68">
        <f t="shared" ca="1" si="770"/>
        <v>0</v>
      </c>
      <c r="CN506" s="68">
        <f t="shared" ca="1" si="770"/>
        <v>0</v>
      </c>
      <c r="CO506" s="68">
        <f t="shared" ca="1" si="770"/>
        <v>0</v>
      </c>
      <c r="CP506" s="68">
        <f t="shared" ca="1" si="770"/>
        <v>0</v>
      </c>
      <c r="CQ506" s="68">
        <f t="shared" ca="1" si="770"/>
        <v>0</v>
      </c>
      <c r="CR506" s="68">
        <f t="shared" ca="1" si="770"/>
        <v>0</v>
      </c>
      <c r="CS506" s="68">
        <f t="shared" ca="1" si="770"/>
        <v>7.4505805969238281E-8</v>
      </c>
      <c r="CT506" s="68">
        <f t="shared" ca="1" si="770"/>
        <v>7.4505805969238281E-9</v>
      </c>
      <c r="CU506" s="68">
        <f t="shared" ca="1" si="770"/>
        <v>-7.4505805969238281E-9</v>
      </c>
      <c r="CV506" s="68">
        <f t="shared" ca="1" si="770"/>
        <v>0</v>
      </c>
      <c r="CW506" s="68">
        <f t="shared" ca="1" si="770"/>
        <v>-3.7252902984619141E-9</v>
      </c>
      <c r="CX506" s="68">
        <f t="shared" ca="1" si="770"/>
        <v>0</v>
      </c>
      <c r="CY506" s="68">
        <f t="shared" ca="1" si="770"/>
        <v>0</v>
      </c>
      <c r="CZ506" s="68">
        <f t="shared" ca="1" si="770"/>
        <v>0</v>
      </c>
      <c r="DA506" s="68">
        <f t="shared" ca="1" si="770"/>
        <v>0</v>
      </c>
      <c r="DB506" s="68">
        <f t="shared" ca="1" si="770"/>
        <v>0</v>
      </c>
      <c r="DC506" s="68">
        <f t="shared" ca="1" si="770"/>
        <v>0</v>
      </c>
      <c r="DD506" s="68">
        <f t="shared" ca="1" si="770"/>
        <v>0</v>
      </c>
      <c r="DE506" s="68">
        <f t="shared" ca="1" si="770"/>
        <v>0</v>
      </c>
      <c r="DF506" s="68">
        <f t="shared" ca="1" si="770"/>
        <v>0</v>
      </c>
      <c r="DG506" s="68">
        <f t="shared" ca="1" si="770"/>
        <v>0</v>
      </c>
      <c r="DH506" s="68">
        <f t="shared" ca="1" si="770"/>
        <v>0</v>
      </c>
      <c r="DI506" s="68">
        <f t="shared" ca="1" si="770"/>
        <v>0</v>
      </c>
      <c r="DJ506" s="68">
        <f t="shared" ca="1" si="770"/>
        <v>0</v>
      </c>
      <c r="DK506" s="68">
        <f t="shared" ca="1" si="770"/>
        <v>-9.3132257461547852E-10</v>
      </c>
      <c r="DL506" s="68">
        <f t="shared" ca="1" si="770"/>
        <v>9.3132257461547852E-10</v>
      </c>
      <c r="DM506" s="181">
        <f t="shared" ca="1" si="770"/>
        <v>-9.3132257461547852E-10</v>
      </c>
      <c r="DN506" s="181">
        <f t="shared" ca="1" si="770"/>
        <v>0</v>
      </c>
      <c r="DO506" s="181">
        <f t="shared" ca="1" si="770"/>
        <v>0</v>
      </c>
      <c r="DP506" s="181">
        <f t="shared" ca="1" si="770"/>
        <v>0</v>
      </c>
      <c r="DQ506" s="181">
        <f t="shared" ca="1" si="770"/>
        <v>0</v>
      </c>
      <c r="DR506" s="181">
        <f t="shared" ca="1" si="770"/>
        <v>0</v>
      </c>
      <c r="DS506" s="181">
        <f t="shared" ca="1" si="770"/>
        <v>0</v>
      </c>
      <c r="DT506" s="181">
        <f t="shared" ca="1" si="770"/>
        <v>0</v>
      </c>
      <c r="DU506" s="181">
        <f t="shared" ca="1" si="770"/>
        <v>0</v>
      </c>
    </row>
    <row r="507" spans="1:125" x14ac:dyDescent="0.3">
      <c r="D507" s="141" t="s">
        <v>364</v>
      </c>
      <c r="I507" s="126" t="b">
        <f ca="1">AND(K507:DU507)</f>
        <v>1</v>
      </c>
      <c r="J507" s="126"/>
      <c r="K507" s="126" t="b">
        <f ca="1">ROUND(K505,2)=0</f>
        <v>1</v>
      </c>
      <c r="L507" s="126" t="b">
        <f t="shared" ref="L507:BW507" ca="1" si="771">ROUND(L505,2)=0</f>
        <v>1</v>
      </c>
      <c r="M507" s="126" t="b">
        <f t="shared" ca="1" si="771"/>
        <v>1</v>
      </c>
      <c r="N507" s="126" t="b">
        <f t="shared" ca="1" si="771"/>
        <v>1</v>
      </c>
      <c r="O507" s="126" t="b">
        <f t="shared" ca="1" si="771"/>
        <v>1</v>
      </c>
      <c r="P507" s="126" t="b">
        <f t="shared" ca="1" si="771"/>
        <v>1</v>
      </c>
      <c r="Q507" s="126" t="b">
        <f t="shared" ca="1" si="771"/>
        <v>1</v>
      </c>
      <c r="R507" s="126" t="b">
        <f t="shared" ca="1" si="771"/>
        <v>1</v>
      </c>
      <c r="S507" s="126" t="b">
        <f t="shared" ca="1" si="771"/>
        <v>1</v>
      </c>
      <c r="T507" s="126" t="b">
        <f t="shared" ca="1" si="771"/>
        <v>1</v>
      </c>
      <c r="U507" s="126" t="b">
        <f t="shared" ca="1" si="771"/>
        <v>1</v>
      </c>
      <c r="V507" s="126" t="b">
        <f t="shared" ca="1" si="771"/>
        <v>1</v>
      </c>
      <c r="W507" s="126" t="b">
        <f t="shared" ca="1" si="771"/>
        <v>1</v>
      </c>
      <c r="X507" s="126" t="b">
        <f t="shared" ca="1" si="771"/>
        <v>1</v>
      </c>
      <c r="Y507" s="126" t="b">
        <f t="shared" ca="1" si="771"/>
        <v>1</v>
      </c>
      <c r="Z507" s="126" t="b">
        <f t="shared" ca="1" si="771"/>
        <v>1</v>
      </c>
      <c r="AA507" s="126" t="b">
        <f t="shared" ca="1" si="771"/>
        <v>1</v>
      </c>
      <c r="AB507" s="126" t="b">
        <f t="shared" ca="1" si="771"/>
        <v>1</v>
      </c>
      <c r="AC507" s="126" t="b">
        <f t="shared" ca="1" si="771"/>
        <v>1</v>
      </c>
      <c r="AD507" s="126" t="b">
        <f t="shared" ca="1" si="771"/>
        <v>1</v>
      </c>
      <c r="AE507" s="126" t="b">
        <f t="shared" ca="1" si="771"/>
        <v>1</v>
      </c>
      <c r="AF507" s="126" t="b">
        <f t="shared" ca="1" si="771"/>
        <v>1</v>
      </c>
      <c r="AG507" s="126" t="b">
        <f t="shared" ca="1" si="771"/>
        <v>1</v>
      </c>
      <c r="AH507" s="126" t="b">
        <f t="shared" ca="1" si="771"/>
        <v>1</v>
      </c>
      <c r="AI507" s="126" t="b">
        <f t="shared" ca="1" si="771"/>
        <v>1</v>
      </c>
      <c r="AJ507" s="126" t="b">
        <f t="shared" ca="1" si="771"/>
        <v>1</v>
      </c>
      <c r="AK507" s="126" t="b">
        <f t="shared" ca="1" si="771"/>
        <v>1</v>
      </c>
      <c r="AL507" s="126" t="b">
        <f t="shared" ca="1" si="771"/>
        <v>1</v>
      </c>
      <c r="AM507" s="126" t="b">
        <f t="shared" ca="1" si="771"/>
        <v>1</v>
      </c>
      <c r="AN507" s="126" t="b">
        <f t="shared" ca="1" si="771"/>
        <v>1</v>
      </c>
      <c r="AO507" s="126" t="b">
        <f t="shared" ca="1" si="771"/>
        <v>1</v>
      </c>
      <c r="AP507" s="126" t="b">
        <f t="shared" ca="1" si="771"/>
        <v>1</v>
      </c>
      <c r="AQ507" s="126" t="b">
        <f t="shared" ca="1" si="771"/>
        <v>1</v>
      </c>
      <c r="AR507" s="126" t="b">
        <f t="shared" ca="1" si="771"/>
        <v>1</v>
      </c>
      <c r="AS507" s="126" t="b">
        <f t="shared" ca="1" si="771"/>
        <v>1</v>
      </c>
      <c r="AT507" s="126" t="b">
        <f t="shared" ca="1" si="771"/>
        <v>1</v>
      </c>
      <c r="AU507" s="126" t="b">
        <f t="shared" ca="1" si="771"/>
        <v>1</v>
      </c>
      <c r="AV507" s="126" t="b">
        <f t="shared" ca="1" si="771"/>
        <v>1</v>
      </c>
      <c r="AW507" s="126" t="b">
        <f t="shared" ca="1" si="771"/>
        <v>1</v>
      </c>
      <c r="AX507" s="126" t="b">
        <f t="shared" ca="1" si="771"/>
        <v>1</v>
      </c>
      <c r="AY507" s="198" t="b">
        <f t="shared" ca="1" si="771"/>
        <v>1</v>
      </c>
      <c r="AZ507" s="126" t="b">
        <f t="shared" ca="1" si="771"/>
        <v>1</v>
      </c>
      <c r="BA507" s="126" t="b">
        <f t="shared" ca="1" si="771"/>
        <v>1</v>
      </c>
      <c r="BB507" s="126" t="b">
        <f t="shared" ca="1" si="771"/>
        <v>1</v>
      </c>
      <c r="BC507" s="126" t="b">
        <f t="shared" ca="1" si="771"/>
        <v>1</v>
      </c>
      <c r="BD507" s="126" t="b">
        <f t="shared" ca="1" si="771"/>
        <v>1</v>
      </c>
      <c r="BE507" s="126" t="b">
        <f t="shared" ca="1" si="771"/>
        <v>1</v>
      </c>
      <c r="BF507" s="126" t="b">
        <f t="shared" ca="1" si="771"/>
        <v>1</v>
      </c>
      <c r="BG507" s="126" t="b">
        <f t="shared" ca="1" si="771"/>
        <v>1</v>
      </c>
      <c r="BH507" s="126" t="b">
        <f t="shared" ca="1" si="771"/>
        <v>1</v>
      </c>
      <c r="BI507" s="126" t="b">
        <f t="shared" ca="1" si="771"/>
        <v>1</v>
      </c>
      <c r="BJ507" s="126" t="b">
        <f t="shared" ca="1" si="771"/>
        <v>1</v>
      </c>
      <c r="BK507" s="126" t="b">
        <f t="shared" ca="1" si="771"/>
        <v>1</v>
      </c>
      <c r="BL507" s="126" t="b">
        <f t="shared" ca="1" si="771"/>
        <v>1</v>
      </c>
      <c r="BM507" s="126" t="b">
        <f t="shared" ca="1" si="771"/>
        <v>1</v>
      </c>
      <c r="BN507" s="126" t="b">
        <f t="shared" ca="1" si="771"/>
        <v>1</v>
      </c>
      <c r="BO507" s="126" t="b">
        <f t="shared" ca="1" si="771"/>
        <v>1</v>
      </c>
      <c r="BP507" s="126" t="b">
        <f t="shared" ca="1" si="771"/>
        <v>1</v>
      </c>
      <c r="BQ507" s="126" t="b">
        <f t="shared" ca="1" si="771"/>
        <v>1</v>
      </c>
      <c r="BR507" s="126" t="b">
        <f t="shared" ca="1" si="771"/>
        <v>1</v>
      </c>
      <c r="BS507" s="126" t="b">
        <f t="shared" ca="1" si="771"/>
        <v>1</v>
      </c>
      <c r="BT507" s="126" t="b">
        <f t="shared" ca="1" si="771"/>
        <v>1</v>
      </c>
      <c r="BU507" s="126" t="b">
        <f t="shared" ca="1" si="771"/>
        <v>1</v>
      </c>
      <c r="BV507" s="126" t="b">
        <f t="shared" ca="1" si="771"/>
        <v>1</v>
      </c>
      <c r="BW507" s="126" t="b">
        <f t="shared" ca="1" si="771"/>
        <v>1</v>
      </c>
      <c r="BX507" s="126" t="b">
        <f t="shared" ref="BX507:DU507" ca="1" si="772">ROUND(BX505,2)=0</f>
        <v>1</v>
      </c>
      <c r="BY507" s="126" t="b">
        <f t="shared" ca="1" si="772"/>
        <v>1</v>
      </c>
      <c r="BZ507" s="126" t="b">
        <f t="shared" ca="1" si="772"/>
        <v>1</v>
      </c>
      <c r="CA507" s="126" t="b">
        <f t="shared" ca="1" si="772"/>
        <v>1</v>
      </c>
      <c r="CB507" s="126" t="b">
        <f t="shared" ca="1" si="772"/>
        <v>1</v>
      </c>
      <c r="CC507" s="126" t="b">
        <f t="shared" ca="1" si="772"/>
        <v>1</v>
      </c>
      <c r="CD507" s="126" t="b">
        <f t="shared" ca="1" si="772"/>
        <v>1</v>
      </c>
      <c r="CE507" s="126" t="b">
        <f t="shared" ca="1" si="772"/>
        <v>1</v>
      </c>
      <c r="CF507" s="126" t="b">
        <f t="shared" ca="1" si="772"/>
        <v>1</v>
      </c>
      <c r="CG507" s="126" t="b">
        <f t="shared" ca="1" si="772"/>
        <v>1</v>
      </c>
      <c r="CH507" s="126" t="b">
        <f t="shared" ca="1" si="772"/>
        <v>1</v>
      </c>
      <c r="CI507" s="126" t="b">
        <f t="shared" ca="1" si="772"/>
        <v>1</v>
      </c>
      <c r="CJ507" s="126" t="b">
        <f t="shared" ca="1" si="772"/>
        <v>1</v>
      </c>
      <c r="CK507" s="126" t="b">
        <f t="shared" ca="1" si="772"/>
        <v>1</v>
      </c>
      <c r="CL507" s="126" t="b">
        <f t="shared" ca="1" si="772"/>
        <v>1</v>
      </c>
      <c r="CM507" s="126" t="b">
        <f t="shared" ca="1" si="772"/>
        <v>1</v>
      </c>
      <c r="CN507" s="126" t="b">
        <f t="shared" ca="1" si="772"/>
        <v>1</v>
      </c>
      <c r="CO507" s="126" t="b">
        <f t="shared" ca="1" si="772"/>
        <v>1</v>
      </c>
      <c r="CP507" s="126" t="b">
        <f t="shared" ca="1" si="772"/>
        <v>1</v>
      </c>
      <c r="CQ507" s="126" t="b">
        <f t="shared" ca="1" si="772"/>
        <v>1</v>
      </c>
      <c r="CR507" s="126" t="b">
        <f t="shared" ca="1" si="772"/>
        <v>1</v>
      </c>
      <c r="CS507" s="126" t="b">
        <f t="shared" ca="1" si="772"/>
        <v>1</v>
      </c>
      <c r="CT507" s="126" t="b">
        <f t="shared" ca="1" si="772"/>
        <v>1</v>
      </c>
      <c r="CU507" s="126" t="b">
        <f t="shared" ca="1" si="772"/>
        <v>1</v>
      </c>
      <c r="CV507" s="126" t="b">
        <f t="shared" ca="1" si="772"/>
        <v>1</v>
      </c>
      <c r="CW507" s="126" t="b">
        <f t="shared" ca="1" si="772"/>
        <v>1</v>
      </c>
      <c r="CX507" s="126" t="b">
        <f t="shared" ca="1" si="772"/>
        <v>1</v>
      </c>
      <c r="CY507" s="126" t="b">
        <f t="shared" ca="1" si="772"/>
        <v>1</v>
      </c>
      <c r="CZ507" s="126" t="b">
        <f t="shared" ca="1" si="772"/>
        <v>1</v>
      </c>
      <c r="DA507" s="126" t="b">
        <f t="shared" ca="1" si="772"/>
        <v>1</v>
      </c>
      <c r="DB507" s="126" t="b">
        <f t="shared" ca="1" si="772"/>
        <v>1</v>
      </c>
      <c r="DC507" s="126" t="b">
        <f t="shared" ca="1" si="772"/>
        <v>1</v>
      </c>
      <c r="DD507" s="126" t="b">
        <f t="shared" ca="1" si="772"/>
        <v>1</v>
      </c>
      <c r="DE507" s="126" t="b">
        <f t="shared" ca="1" si="772"/>
        <v>1</v>
      </c>
      <c r="DF507" s="126" t="b">
        <f t="shared" ca="1" si="772"/>
        <v>1</v>
      </c>
      <c r="DG507" s="126" t="b">
        <f t="shared" ca="1" si="772"/>
        <v>1</v>
      </c>
      <c r="DH507" s="126" t="b">
        <f t="shared" ca="1" si="772"/>
        <v>1</v>
      </c>
      <c r="DI507" s="126" t="b">
        <f t="shared" ca="1" si="772"/>
        <v>1</v>
      </c>
      <c r="DJ507" s="126" t="b">
        <f t="shared" ca="1" si="772"/>
        <v>1</v>
      </c>
      <c r="DK507" s="126" t="b">
        <f t="shared" ca="1" si="772"/>
        <v>1</v>
      </c>
      <c r="DL507" s="126" t="b">
        <f t="shared" ca="1" si="772"/>
        <v>1</v>
      </c>
      <c r="DM507" s="126" t="b">
        <f t="shared" ca="1" si="772"/>
        <v>1</v>
      </c>
      <c r="DN507" s="126" t="b">
        <f t="shared" ca="1" si="772"/>
        <v>1</v>
      </c>
      <c r="DO507" s="126" t="b">
        <f t="shared" ca="1" si="772"/>
        <v>1</v>
      </c>
      <c r="DP507" s="126" t="b">
        <f t="shared" ca="1" si="772"/>
        <v>1</v>
      </c>
      <c r="DQ507" s="126" t="b">
        <f t="shared" ca="1" si="772"/>
        <v>1</v>
      </c>
      <c r="DR507" s="126" t="b">
        <f t="shared" ca="1" si="772"/>
        <v>1</v>
      </c>
      <c r="DS507" s="126" t="b">
        <f t="shared" ca="1" si="772"/>
        <v>1</v>
      </c>
      <c r="DT507" s="126" t="b">
        <f t="shared" ca="1" si="772"/>
        <v>1</v>
      </c>
      <c r="DU507" s="126" t="b">
        <f t="shared" ca="1" si="772"/>
        <v>1</v>
      </c>
    </row>
    <row r="508" spans="1:125" x14ac:dyDescent="0.3">
      <c r="K508" s="68"/>
      <c r="L508" s="68"/>
      <c r="M508" s="68"/>
      <c r="N508" s="68"/>
      <c r="O508" s="68"/>
      <c r="P508" s="68"/>
      <c r="Q508" s="68"/>
      <c r="R508" s="68"/>
      <c r="S508" s="68"/>
      <c r="T508" s="68"/>
      <c r="U508" s="68"/>
      <c r="V508" s="68"/>
      <c r="W508" s="68"/>
      <c r="X508" s="68"/>
      <c r="Y508" s="68"/>
      <c r="Z508" s="68"/>
      <c r="AA508" s="68"/>
      <c r="AB508" s="68"/>
      <c r="AC508" s="68"/>
      <c r="AD508" s="68"/>
      <c r="AE508" s="68"/>
      <c r="AF508" s="68"/>
      <c r="AG508" s="68"/>
      <c r="AH508" s="68"/>
      <c r="AI508" s="68"/>
      <c r="AJ508" s="68"/>
      <c r="AK508" s="68"/>
      <c r="AL508" s="68"/>
      <c r="AM508" s="68"/>
      <c r="AN508" s="68"/>
      <c r="AO508" s="68"/>
      <c r="AP508" s="68"/>
      <c r="AQ508" s="68"/>
      <c r="AR508" s="68"/>
      <c r="AS508" s="68"/>
      <c r="AT508" s="68"/>
      <c r="AU508" s="68"/>
      <c r="AV508" s="68"/>
      <c r="AW508" s="68"/>
      <c r="AX508" s="68"/>
      <c r="AZ508" s="68"/>
      <c r="BA508" s="68"/>
      <c r="BB508" s="68"/>
      <c r="BC508" s="68"/>
      <c r="BD508" s="68"/>
      <c r="BE508" s="68"/>
      <c r="BF508" s="68"/>
      <c r="BG508" s="68"/>
      <c r="BH508" s="68"/>
      <c r="BI508" s="68"/>
      <c r="BJ508" s="68"/>
      <c r="BK508" s="68"/>
      <c r="BL508" s="68"/>
      <c r="BM508" s="68"/>
      <c r="BN508" s="68"/>
      <c r="BO508" s="68"/>
      <c r="BP508" s="68"/>
      <c r="BQ508" s="68"/>
      <c r="BR508" s="68"/>
      <c r="BS508" s="68"/>
      <c r="BT508" s="68"/>
      <c r="BU508" s="68"/>
      <c r="BV508" s="68"/>
      <c r="BW508" s="68"/>
      <c r="BX508" s="68"/>
      <c r="BY508" s="68"/>
      <c r="BZ508" s="68"/>
      <c r="CA508" s="68"/>
      <c r="CB508" s="68"/>
      <c r="CC508" s="68"/>
      <c r="CD508" s="68"/>
      <c r="CE508" s="68"/>
      <c r="CF508" s="68"/>
      <c r="CG508" s="68"/>
      <c r="CH508" s="68"/>
      <c r="CI508" s="68"/>
      <c r="CJ508" s="68"/>
      <c r="CK508" s="68"/>
      <c r="CL508" s="68"/>
      <c r="CM508" s="68"/>
      <c r="CN508" s="68"/>
      <c r="CO508" s="68"/>
      <c r="CP508" s="68"/>
      <c r="CQ508" s="68"/>
      <c r="CR508" s="68"/>
      <c r="CS508" s="68"/>
      <c r="CT508" s="68"/>
      <c r="CU508" s="68"/>
      <c r="CV508" s="68"/>
      <c r="CW508" s="68"/>
      <c r="CX508" s="68"/>
      <c r="CY508" s="68"/>
      <c r="CZ508" s="68"/>
      <c r="DA508" s="68"/>
      <c r="DB508" s="68"/>
      <c r="DC508" s="68"/>
      <c r="DD508" s="68"/>
      <c r="DE508" s="68"/>
      <c r="DF508" s="68"/>
      <c r="DG508" s="68"/>
      <c r="DH508" s="68"/>
      <c r="DI508" s="68"/>
      <c r="DJ508" s="68"/>
      <c r="DK508" s="68"/>
      <c r="DL508" s="68"/>
      <c r="DM508" s="68"/>
      <c r="DN508" s="68"/>
      <c r="DO508" s="68"/>
      <c r="DP508" s="68"/>
      <c r="DQ508" s="68"/>
      <c r="DR508" s="68"/>
      <c r="DS508" s="68"/>
      <c r="DT508" s="68"/>
      <c r="DU508" s="68"/>
    </row>
    <row r="509" spans="1:125" x14ac:dyDescent="0.3">
      <c r="K509" s="53">
        <f t="shared" ref="K509:AP509" si="773">K6</f>
        <v>46143</v>
      </c>
      <c r="L509" s="53">
        <f t="shared" si="773"/>
        <v>46174</v>
      </c>
      <c r="M509" s="53">
        <f t="shared" si="773"/>
        <v>46204</v>
      </c>
      <c r="N509" s="53">
        <f t="shared" si="773"/>
        <v>46235</v>
      </c>
      <c r="O509" s="53">
        <f t="shared" si="773"/>
        <v>46266</v>
      </c>
      <c r="P509" s="53">
        <f t="shared" si="773"/>
        <v>46296</v>
      </c>
      <c r="Q509" s="53">
        <f t="shared" si="773"/>
        <v>46327</v>
      </c>
      <c r="R509" s="53">
        <f t="shared" si="773"/>
        <v>46357</v>
      </c>
      <c r="S509" s="53">
        <f t="shared" si="773"/>
        <v>46388</v>
      </c>
      <c r="T509" s="53">
        <f t="shared" si="773"/>
        <v>46419</v>
      </c>
      <c r="U509" s="53">
        <f t="shared" si="773"/>
        <v>46447</v>
      </c>
      <c r="V509" s="53">
        <f t="shared" si="773"/>
        <v>46478</v>
      </c>
      <c r="W509" s="53">
        <f t="shared" si="773"/>
        <v>46508</v>
      </c>
      <c r="X509" s="53">
        <f t="shared" si="773"/>
        <v>46539</v>
      </c>
      <c r="Y509" s="53">
        <f t="shared" si="773"/>
        <v>46569</v>
      </c>
      <c r="Z509" s="53">
        <f t="shared" si="773"/>
        <v>46600</v>
      </c>
      <c r="AA509" s="53">
        <f t="shared" si="773"/>
        <v>46631</v>
      </c>
      <c r="AB509" s="53">
        <f t="shared" si="773"/>
        <v>46661</v>
      </c>
      <c r="AC509" s="53">
        <f t="shared" si="773"/>
        <v>46692</v>
      </c>
      <c r="AD509" s="53">
        <f t="shared" si="773"/>
        <v>46722</v>
      </c>
      <c r="AE509" s="53">
        <f t="shared" si="773"/>
        <v>46753</v>
      </c>
      <c r="AF509" s="53">
        <f t="shared" si="773"/>
        <v>46784</v>
      </c>
      <c r="AG509" s="53">
        <f t="shared" si="773"/>
        <v>46813</v>
      </c>
      <c r="AH509" s="53">
        <f t="shared" si="773"/>
        <v>46844</v>
      </c>
      <c r="AI509" s="53">
        <f t="shared" si="773"/>
        <v>46874</v>
      </c>
      <c r="AJ509" s="53">
        <f t="shared" si="773"/>
        <v>46905</v>
      </c>
      <c r="AK509" s="53">
        <f t="shared" si="773"/>
        <v>46935</v>
      </c>
      <c r="AL509" s="53">
        <f t="shared" si="773"/>
        <v>46966</v>
      </c>
      <c r="AM509" s="53">
        <f t="shared" si="773"/>
        <v>46997</v>
      </c>
      <c r="AN509" s="53">
        <f t="shared" si="773"/>
        <v>47027</v>
      </c>
      <c r="AO509" s="53">
        <f t="shared" si="773"/>
        <v>47058</v>
      </c>
      <c r="AP509" s="53">
        <f t="shared" si="773"/>
        <v>47088</v>
      </c>
      <c r="AQ509" s="53">
        <f t="shared" ref="AQ509:BV509" si="774">AQ6</f>
        <v>47119</v>
      </c>
      <c r="AR509" s="53">
        <f t="shared" si="774"/>
        <v>47150</v>
      </c>
      <c r="AS509" s="53">
        <f t="shared" si="774"/>
        <v>47178</v>
      </c>
      <c r="AT509" s="53">
        <f t="shared" si="774"/>
        <v>47209</v>
      </c>
      <c r="AU509" s="53">
        <f t="shared" si="774"/>
        <v>47239</v>
      </c>
      <c r="AV509" s="53">
        <f t="shared" si="774"/>
        <v>47270</v>
      </c>
      <c r="AW509" s="53">
        <f t="shared" si="774"/>
        <v>47300</v>
      </c>
      <c r="AX509" s="53">
        <f t="shared" si="774"/>
        <v>47331</v>
      </c>
      <c r="AY509" s="198">
        <f t="shared" si="774"/>
        <v>47362</v>
      </c>
      <c r="AZ509" s="53">
        <f t="shared" si="774"/>
        <v>47543</v>
      </c>
      <c r="BA509" s="53">
        <f t="shared" si="774"/>
        <v>47727</v>
      </c>
      <c r="BB509" s="53">
        <f t="shared" si="774"/>
        <v>47908</v>
      </c>
      <c r="BC509" s="53">
        <f t="shared" si="774"/>
        <v>48092</v>
      </c>
      <c r="BD509" s="53">
        <f t="shared" si="774"/>
        <v>48274</v>
      </c>
      <c r="BE509" s="53">
        <f t="shared" si="774"/>
        <v>48458</v>
      </c>
      <c r="BF509" s="53">
        <f t="shared" si="774"/>
        <v>48639</v>
      </c>
      <c r="BG509" s="53">
        <f t="shared" si="774"/>
        <v>48823</v>
      </c>
      <c r="BH509" s="53">
        <f t="shared" si="774"/>
        <v>49004</v>
      </c>
      <c r="BI509" s="53">
        <f t="shared" si="774"/>
        <v>49188</v>
      </c>
      <c r="BJ509" s="53">
        <f t="shared" si="774"/>
        <v>49369</v>
      </c>
      <c r="BK509" s="53">
        <f t="shared" si="774"/>
        <v>49553</v>
      </c>
      <c r="BL509" s="53">
        <f t="shared" si="774"/>
        <v>49735</v>
      </c>
      <c r="BM509" s="53">
        <f t="shared" si="774"/>
        <v>49919</v>
      </c>
      <c r="BN509" s="53">
        <f t="shared" si="774"/>
        <v>50100</v>
      </c>
      <c r="BO509" s="53">
        <f t="shared" si="774"/>
        <v>50284</v>
      </c>
      <c r="BP509" s="53">
        <f t="shared" si="774"/>
        <v>50465</v>
      </c>
      <c r="BQ509" s="53">
        <f t="shared" si="774"/>
        <v>50649</v>
      </c>
      <c r="BR509" s="53">
        <f t="shared" si="774"/>
        <v>50830</v>
      </c>
      <c r="BS509" s="53">
        <f t="shared" si="774"/>
        <v>51014</v>
      </c>
      <c r="BT509" s="53">
        <f t="shared" si="774"/>
        <v>51196</v>
      </c>
      <c r="BU509" s="53">
        <f t="shared" si="774"/>
        <v>51380</v>
      </c>
      <c r="BV509" s="53">
        <f t="shared" si="774"/>
        <v>51561</v>
      </c>
      <c r="BW509" s="53">
        <f t="shared" ref="BW509:DB509" si="775">BW6</f>
        <v>51745</v>
      </c>
      <c r="BX509" s="53">
        <f t="shared" si="775"/>
        <v>51926</v>
      </c>
      <c r="BY509" s="53">
        <f t="shared" si="775"/>
        <v>52110</v>
      </c>
      <c r="BZ509" s="53">
        <f t="shared" si="775"/>
        <v>52291</v>
      </c>
      <c r="CA509" s="53">
        <f t="shared" si="775"/>
        <v>52475</v>
      </c>
      <c r="CB509" s="53">
        <f t="shared" si="775"/>
        <v>52657</v>
      </c>
      <c r="CC509" s="53">
        <f t="shared" si="775"/>
        <v>52841</v>
      </c>
      <c r="CD509" s="53">
        <f t="shared" si="775"/>
        <v>53022</v>
      </c>
      <c r="CE509" s="53">
        <f t="shared" si="775"/>
        <v>53206</v>
      </c>
      <c r="CF509" s="53">
        <f t="shared" si="775"/>
        <v>53387</v>
      </c>
      <c r="CG509" s="53">
        <f t="shared" si="775"/>
        <v>53571</v>
      </c>
      <c r="CH509" s="53">
        <f t="shared" si="775"/>
        <v>53752</v>
      </c>
      <c r="CI509" s="53">
        <f t="shared" si="775"/>
        <v>53936</v>
      </c>
      <c r="CJ509" s="53">
        <f t="shared" si="775"/>
        <v>54118</v>
      </c>
      <c r="CK509" s="53">
        <f t="shared" si="775"/>
        <v>54302</v>
      </c>
      <c r="CL509" s="53">
        <f t="shared" si="775"/>
        <v>54483</v>
      </c>
      <c r="CM509" s="53">
        <f t="shared" si="775"/>
        <v>54667</v>
      </c>
      <c r="CN509" s="53">
        <f t="shared" si="775"/>
        <v>54848</v>
      </c>
      <c r="CO509" s="53">
        <f t="shared" si="775"/>
        <v>55032</v>
      </c>
      <c r="CP509" s="53">
        <f t="shared" si="775"/>
        <v>55213</v>
      </c>
      <c r="CQ509" s="53">
        <f t="shared" si="775"/>
        <v>55397</v>
      </c>
      <c r="CR509" s="53">
        <f t="shared" si="775"/>
        <v>55579</v>
      </c>
      <c r="CS509" s="53">
        <f t="shared" si="775"/>
        <v>55763</v>
      </c>
      <c r="CT509" s="53">
        <f t="shared" si="775"/>
        <v>55944</v>
      </c>
      <c r="CU509" s="53">
        <f t="shared" si="775"/>
        <v>56128</v>
      </c>
      <c r="CV509" s="53">
        <f t="shared" si="775"/>
        <v>56309</v>
      </c>
      <c r="CW509" s="53">
        <f t="shared" si="775"/>
        <v>56493</v>
      </c>
      <c r="CX509" s="53">
        <f t="shared" si="775"/>
        <v>56674</v>
      </c>
      <c r="CY509" s="53">
        <f t="shared" si="775"/>
        <v>56858</v>
      </c>
      <c r="CZ509" s="53">
        <f t="shared" si="775"/>
        <v>57040</v>
      </c>
      <c r="DA509" s="53">
        <f t="shared" si="775"/>
        <v>57224</v>
      </c>
      <c r="DB509" s="53">
        <f t="shared" si="775"/>
        <v>57405</v>
      </c>
      <c r="DC509" s="53">
        <f t="shared" ref="DC509:DU509" si="776">DC6</f>
        <v>57589</v>
      </c>
      <c r="DD509" s="53">
        <f t="shared" si="776"/>
        <v>57770</v>
      </c>
      <c r="DE509" s="53">
        <f t="shared" si="776"/>
        <v>57954</v>
      </c>
      <c r="DF509" s="53">
        <f t="shared" si="776"/>
        <v>58135</v>
      </c>
      <c r="DG509" s="53">
        <f t="shared" si="776"/>
        <v>58319</v>
      </c>
      <c r="DH509" s="53">
        <f t="shared" si="776"/>
        <v>58501</v>
      </c>
      <c r="DI509" s="53">
        <f t="shared" si="776"/>
        <v>58685</v>
      </c>
      <c r="DJ509" s="53">
        <f t="shared" si="776"/>
        <v>58866</v>
      </c>
      <c r="DK509" s="53">
        <f t="shared" si="776"/>
        <v>59050</v>
      </c>
      <c r="DL509" s="53">
        <f t="shared" si="776"/>
        <v>59231</v>
      </c>
      <c r="DM509" s="53">
        <f t="shared" si="776"/>
        <v>59415</v>
      </c>
      <c r="DN509" s="53">
        <f t="shared" si="776"/>
        <v>59596</v>
      </c>
      <c r="DO509" s="53">
        <f t="shared" si="776"/>
        <v>59780</v>
      </c>
      <c r="DP509" s="53">
        <f t="shared" si="776"/>
        <v>59962</v>
      </c>
      <c r="DQ509" s="53">
        <f t="shared" si="776"/>
        <v>60146</v>
      </c>
      <c r="DR509" s="53">
        <f t="shared" si="776"/>
        <v>60327</v>
      </c>
      <c r="DS509" s="53">
        <f t="shared" si="776"/>
        <v>60511</v>
      </c>
      <c r="DT509" s="53">
        <f t="shared" si="776"/>
        <v>60692</v>
      </c>
      <c r="DU509" s="53">
        <f t="shared" si="776"/>
        <v>60876</v>
      </c>
    </row>
    <row r="510" spans="1:125" x14ac:dyDescent="0.3">
      <c r="D510" s="141" t="s">
        <v>586</v>
      </c>
      <c r="K510" s="72">
        <f ca="1">K483/K503</f>
        <v>0.6979477301453173</v>
      </c>
      <c r="L510" s="72">
        <f t="shared" ref="L510:Z510" ca="1" si="777">L483/L503</f>
        <v>0.77043100939261311</v>
      </c>
      <c r="M510" s="72">
        <f t="shared" ca="1" si="777"/>
        <v>0.82249887747623829</v>
      </c>
      <c r="N510" s="72">
        <f t="shared" ca="1" si="777"/>
        <v>0.85556763603904507</v>
      </c>
      <c r="O510" s="72">
        <f t="shared" ca="1" si="777"/>
        <v>0.87812825536888572</v>
      </c>
      <c r="P510" s="72">
        <f t="shared" ca="1" si="777"/>
        <v>0.89438867151044266</v>
      </c>
      <c r="Q510" s="72">
        <f t="shared" ca="1" si="777"/>
        <v>0.90660846043476828</v>
      </c>
      <c r="R510" s="72">
        <f t="shared" ca="1" si="777"/>
        <v>0.91609506231487581</v>
      </c>
      <c r="S510" s="72">
        <f t="shared" ca="1" si="777"/>
        <v>0.92365265658303786</v>
      </c>
      <c r="T510" s="72">
        <f t="shared" ca="1" si="777"/>
        <v>0.92980108937867956</v>
      </c>
      <c r="U510" s="72">
        <f t="shared" ca="1" si="777"/>
        <v>0.93489043730411925</v>
      </c>
      <c r="V510" s="72">
        <f t="shared" ca="1" si="777"/>
        <v>0.9391646344288328</v>
      </c>
      <c r="W510" s="72">
        <f t="shared" ca="1" si="777"/>
        <v>0.94279862820051163</v>
      </c>
      <c r="X510" s="72">
        <f t="shared" ca="1" si="777"/>
        <v>0.94592102188530436</v>
      </c>
      <c r="Y510" s="72">
        <f t="shared" ca="1" si="777"/>
        <v>0.94862838624203893</v>
      </c>
      <c r="Z510" s="72">
        <f t="shared" ca="1" si="777"/>
        <v>0.95099459637353279</v>
      </c>
      <c r="AA510" s="72">
        <f t="shared" ref="AA510:BF510" ca="1" si="778">AA483/AA503</f>
        <v>0.95307709380002104</v>
      </c>
      <c r="AB510" s="72">
        <f t="shared" ca="1" si="778"/>
        <v>0.9535739545252343</v>
      </c>
      <c r="AC510" s="72">
        <f t="shared" ca="1" si="778"/>
        <v>0.9019410569423203</v>
      </c>
      <c r="AD510" s="72">
        <f t="shared" ca="1" si="778"/>
        <v>0.85568178049212651</v>
      </c>
      <c r="AE510" s="72">
        <f t="shared" ca="1" si="778"/>
        <v>0.81402963573882814</v>
      </c>
      <c r="AF510" s="72">
        <f t="shared" ca="1" si="778"/>
        <v>0.77635492171577458</v>
      </c>
      <c r="AG510" s="72">
        <f t="shared" ca="1" si="778"/>
        <v>0.74213593749817042</v>
      </c>
      <c r="AH510" s="72">
        <f t="shared" ca="1" si="778"/>
        <v>0.71093709074496336</v>
      </c>
      <c r="AI510" s="72">
        <f t="shared" ca="1" si="778"/>
        <v>0.68239206490080173</v>
      </c>
      <c r="AJ510" s="72">
        <f t="shared" ca="1" si="778"/>
        <v>0.65619074286262991</v>
      </c>
      <c r="AK510" s="72">
        <f t="shared" ca="1" si="778"/>
        <v>0.63206895215100556</v>
      </c>
      <c r="AL510" s="72">
        <f t="shared" ca="1" si="778"/>
        <v>0.60980035185993575</v>
      </c>
      <c r="AM510" s="72">
        <f t="shared" ca="1" si="778"/>
        <v>0.58918996145455393</v>
      </c>
      <c r="AN510" s="72">
        <f t="shared" ca="1" si="778"/>
        <v>0.57006895973573724</v>
      </c>
      <c r="AO510" s="72">
        <f t="shared" ca="1" si="778"/>
        <v>0.55229047484615068</v>
      </c>
      <c r="AP510" s="72">
        <f t="shared" ca="1" si="778"/>
        <v>0.5357261537196859</v>
      </c>
      <c r="AQ510" s="72">
        <f t="shared" ca="1" si="778"/>
        <v>0.52026334914889616</v>
      </c>
      <c r="AR510" s="72">
        <f t="shared" ca="1" si="778"/>
        <v>0.50580279968386432</v>
      </c>
      <c r="AS510" s="72">
        <f t="shared" ca="1" si="778"/>
        <v>0.49225670538775912</v>
      </c>
      <c r="AT510" s="72">
        <f t="shared" ca="1" si="778"/>
        <v>0.47954712353527662</v>
      </c>
      <c r="AU510" s="72">
        <f t="shared" ca="1" si="778"/>
        <v>0.4676046244166624</v>
      </c>
      <c r="AV510" s="72">
        <f t="shared" ca="1" si="778"/>
        <v>0.45636715977451747</v>
      </c>
      <c r="AW510" s="72">
        <f t="shared" ca="1" si="778"/>
        <v>0.44577910597814457</v>
      </c>
      <c r="AX510" s="72">
        <f t="shared" ca="1" si="778"/>
        <v>0.44557945707262697</v>
      </c>
      <c r="AY510" s="198">
        <f t="shared" ca="1" si="778"/>
        <v>0.45617754833286156</v>
      </c>
      <c r="AZ510" s="72">
        <f t="shared" ca="1" si="778"/>
        <v>0.46582951645533155</v>
      </c>
      <c r="BA510" s="72">
        <f t="shared" ca="1" si="778"/>
        <v>0.47605225658534656</v>
      </c>
      <c r="BB510" s="72">
        <f t="shared" ca="1" si="778"/>
        <v>0.48734705997150091</v>
      </c>
      <c r="BC510" s="72">
        <f t="shared" ca="1" si="778"/>
        <v>0.49925408381534914</v>
      </c>
      <c r="BD510" s="72">
        <f t="shared" ca="1" si="778"/>
        <v>0.51222034384887583</v>
      </c>
      <c r="BE510" s="72">
        <f t="shared" ca="1" si="778"/>
        <v>0.52580876164588952</v>
      </c>
      <c r="BF510" s="72">
        <f t="shared" ca="1" si="778"/>
        <v>0.54074167388079253</v>
      </c>
      <c r="BG510" s="72">
        <f t="shared" ref="BG510:CK510" ca="1" si="779">BG483/BG503</f>
        <v>0.55651852680133307</v>
      </c>
      <c r="BH510" s="72">
        <f t="shared" ca="1" si="779"/>
        <v>0.5738861449203122</v>
      </c>
      <c r="BI510" s="72">
        <f t="shared" ca="1" si="779"/>
        <v>0.59206545265891419</v>
      </c>
      <c r="BJ510" s="72">
        <f t="shared" ca="1" si="779"/>
        <v>0.61201579714409526</v>
      </c>
      <c r="BK510" s="72">
        <f t="shared" ca="1" si="779"/>
        <v>0.63297187376076025</v>
      </c>
      <c r="BL510" s="72">
        <f t="shared" ca="1" si="779"/>
        <v>0.65573588464433175</v>
      </c>
      <c r="BM510" s="72">
        <f t="shared" ca="1" si="779"/>
        <v>0.67989929789714754</v>
      </c>
      <c r="BN510" s="72">
        <f t="shared" ca="1" si="779"/>
        <v>0.70652607661207778</v>
      </c>
      <c r="BO510" s="72">
        <f t="shared" ca="1" si="779"/>
        <v>0.7344826401407758</v>
      </c>
      <c r="BP510" s="72">
        <f t="shared" ca="1" si="779"/>
        <v>0.76522441013477094</v>
      </c>
      <c r="BQ510" s="72">
        <f t="shared" ca="1" si="779"/>
        <v>0.79701186838977112</v>
      </c>
      <c r="BR510" s="72">
        <f t="shared" ca="1" si="779"/>
        <v>0.83181644552572331</v>
      </c>
      <c r="BS510" s="72">
        <f t="shared" ca="1" si="779"/>
        <v>0.86884879615441202</v>
      </c>
      <c r="BT510" s="72">
        <f t="shared" ca="1" si="779"/>
        <v>0.90939082532770099</v>
      </c>
      <c r="BU510" s="72">
        <f t="shared" ca="1" si="779"/>
        <v>0.95240818634707614</v>
      </c>
      <c r="BV510" s="72">
        <f t="shared" ca="1" si="779"/>
        <v>0.99999999999999922</v>
      </c>
      <c r="BW510" s="72">
        <f t="shared" ca="1" si="779"/>
        <v>0.99999999999999911</v>
      </c>
      <c r="BX510" s="72">
        <f t="shared" ca="1" si="779"/>
        <v>0.99999999999999911</v>
      </c>
      <c r="BY510" s="72">
        <f t="shared" ca="1" si="779"/>
        <v>0.99999999999999911</v>
      </c>
      <c r="BZ510" s="72">
        <f t="shared" ca="1" si="779"/>
        <v>0.99999999999999889</v>
      </c>
      <c r="CA510" s="72">
        <f t="shared" ca="1" si="779"/>
        <v>0.99999999999999889</v>
      </c>
      <c r="CB510" s="72">
        <f t="shared" ca="1" si="779"/>
        <v>0.99999999999999889</v>
      </c>
      <c r="CC510" s="72">
        <f t="shared" ca="1" si="779"/>
        <v>0.99999999999999878</v>
      </c>
      <c r="CD510" s="72">
        <f t="shared" ca="1" si="779"/>
        <v>0.99999999999999878</v>
      </c>
      <c r="CE510" s="72">
        <f t="shared" ca="1" si="779"/>
        <v>0.99999999999999867</v>
      </c>
      <c r="CF510" s="72">
        <f t="shared" ca="1" si="779"/>
        <v>0.99999999999999845</v>
      </c>
      <c r="CG510" s="72">
        <f t="shared" ca="1" si="779"/>
        <v>0.99999999999999833</v>
      </c>
      <c r="CH510" s="72">
        <f t="shared" ca="1" si="779"/>
        <v>0.99999999999999822</v>
      </c>
      <c r="CI510" s="72">
        <f t="shared" ca="1" si="779"/>
        <v>0.99999999999999811</v>
      </c>
      <c r="CJ510" s="72">
        <f t="shared" ca="1" si="779"/>
        <v>0.999999999999998</v>
      </c>
      <c r="CK510" s="72">
        <f t="shared" ca="1" si="779"/>
        <v>0.99999999999999778</v>
      </c>
      <c r="CL510" s="72">
        <f t="shared" ref="CL510:DU510" ca="1" si="780">CL483/CL503</f>
        <v>0.99999999999999756</v>
      </c>
      <c r="CM510" s="72">
        <f t="shared" ca="1" si="780"/>
        <v>0.99999999999999734</v>
      </c>
      <c r="CN510" s="72">
        <f t="shared" ca="1" si="780"/>
        <v>0.999999999999997</v>
      </c>
      <c r="CO510" s="72">
        <f t="shared" ca="1" si="780"/>
        <v>0.99999999999999678</v>
      </c>
      <c r="CP510" s="72">
        <f t="shared" ca="1" si="780"/>
        <v>0.99999999999999634</v>
      </c>
      <c r="CQ510" s="72">
        <f t="shared" ca="1" si="780"/>
        <v>0.999999999999996</v>
      </c>
      <c r="CR510" s="72">
        <f t="shared" ca="1" si="780"/>
        <v>0.99999999999999534</v>
      </c>
      <c r="CS510" s="72">
        <f t="shared" ca="1" si="780"/>
        <v>0.99999999999999489</v>
      </c>
      <c r="CT510" s="72">
        <f t="shared" ca="1" si="780"/>
        <v>0.999999999999994</v>
      </c>
      <c r="CU510" s="72">
        <f t="shared" ca="1" si="780"/>
        <v>0.99999999999999301</v>
      </c>
      <c r="CV510" s="72">
        <f t="shared" ca="1" si="780"/>
        <v>0.99999999999999134</v>
      </c>
      <c r="CW510" s="72">
        <f t="shared" ca="1" si="780"/>
        <v>0.99999999999994882</v>
      </c>
      <c r="CX510" s="72">
        <f t="shared" ca="1" si="780"/>
        <v>0.9999999999999476</v>
      </c>
      <c r="CY510" s="72">
        <f t="shared" ca="1" si="780"/>
        <v>0.99999999999994615</v>
      </c>
      <c r="CZ510" s="72">
        <f t="shared" ca="1" si="780"/>
        <v>0.99999999999994482</v>
      </c>
      <c r="DA510" s="72">
        <f t="shared" ca="1" si="780"/>
        <v>0.99999999999994349</v>
      </c>
      <c r="DB510" s="72">
        <f t="shared" ca="1" si="780"/>
        <v>0.99999999999994205</v>
      </c>
      <c r="DC510" s="72">
        <f t="shared" ca="1" si="780"/>
        <v>0.9999999999999406</v>
      </c>
      <c r="DD510" s="72">
        <f t="shared" ca="1" si="780"/>
        <v>0.99999999999993905</v>
      </c>
      <c r="DE510" s="72">
        <f t="shared" ca="1" si="780"/>
        <v>0.99999999999993749</v>
      </c>
      <c r="DF510" s="72">
        <f t="shared" ca="1" si="780"/>
        <v>0.99999999999993605</v>
      </c>
      <c r="DG510" s="72">
        <f t="shared" ca="1" si="780"/>
        <v>0.99999999999993439</v>
      </c>
      <c r="DH510" s="72">
        <f t="shared" ca="1" si="780"/>
        <v>0.99999999999993272</v>
      </c>
      <c r="DI510" s="72">
        <f t="shared" ca="1" si="780"/>
        <v>0.99999999999993106</v>
      </c>
      <c r="DJ510" s="72">
        <f t="shared" ca="1" si="780"/>
        <v>0.99999999999992928</v>
      </c>
      <c r="DK510" s="72">
        <f t="shared" ca="1" si="780"/>
        <v>0.99999999999992772</v>
      </c>
      <c r="DL510" s="72">
        <f t="shared" ca="1" si="780"/>
        <v>0.99999999999992573</v>
      </c>
      <c r="DM510" s="72">
        <f t="shared" ca="1" si="780"/>
        <v>0.99999999999992395</v>
      </c>
      <c r="DN510" s="72">
        <f t="shared" ca="1" si="780"/>
        <v>0.99999999999992206</v>
      </c>
      <c r="DO510" s="72">
        <f t="shared" ca="1" si="780"/>
        <v>0.99999999999992017</v>
      </c>
      <c r="DP510" s="72">
        <f t="shared" ca="1" si="780"/>
        <v>0.99999999999991807</v>
      </c>
      <c r="DQ510" s="72">
        <f t="shared" ca="1" si="780"/>
        <v>0.99999999999991607</v>
      </c>
      <c r="DR510" s="72">
        <f t="shared" ca="1" si="780"/>
        <v>0.99999999999991396</v>
      </c>
      <c r="DS510" s="72">
        <f t="shared" ca="1" si="780"/>
        <v>0.99999999999991185</v>
      </c>
      <c r="DT510" s="72">
        <f t="shared" ca="1" si="780"/>
        <v>0.99999999999990963</v>
      </c>
      <c r="DU510" s="72">
        <f t="shared" ca="1" si="780"/>
        <v>0.99999999999990741</v>
      </c>
    </row>
    <row r="511" spans="1:125" x14ac:dyDescent="0.3">
      <c r="D511" s="141" t="s">
        <v>587</v>
      </c>
      <c r="E511" s="126" t="str">
        <f>"pf_sheet"</f>
        <v>pf_sheet</v>
      </c>
      <c r="F511" s="126" t="s">
        <v>847</v>
      </c>
      <c r="K511" s="72">
        <f t="shared" ref="K511:BV511" ca="1" si="781">(K503-K483)/K503</f>
        <v>0.3020522698546827</v>
      </c>
      <c r="L511" s="72">
        <f t="shared" ca="1" si="781"/>
        <v>0.22956899060738686</v>
      </c>
      <c r="M511" s="72">
        <f t="shared" ca="1" si="781"/>
        <v>0.17750112252376171</v>
      </c>
      <c r="N511" s="72">
        <f t="shared" ca="1" si="781"/>
        <v>0.14443236396095493</v>
      </c>
      <c r="O511" s="72">
        <f t="shared" ca="1" si="781"/>
        <v>0.12187174463111425</v>
      </c>
      <c r="P511" s="72">
        <f t="shared" ca="1" si="781"/>
        <v>0.10561132848955736</v>
      </c>
      <c r="Q511" s="72">
        <f t="shared" ca="1" si="781"/>
        <v>9.3391539565231704E-2</v>
      </c>
      <c r="R511" s="72">
        <f t="shared" ca="1" si="781"/>
        <v>8.3904937685124206E-2</v>
      </c>
      <c r="S511" s="72">
        <f t="shared" ca="1" si="781"/>
        <v>7.6347343416962143E-2</v>
      </c>
      <c r="T511" s="72">
        <f t="shared" ca="1" si="781"/>
        <v>7.0198910621320401E-2</v>
      </c>
      <c r="U511" s="72">
        <f t="shared" ca="1" si="781"/>
        <v>6.5109562695880807E-2</v>
      </c>
      <c r="V511" s="72">
        <f t="shared" ca="1" si="781"/>
        <v>6.0835365571167192E-2</v>
      </c>
      <c r="W511" s="72">
        <f t="shared" ca="1" si="781"/>
        <v>5.7201371799488379E-2</v>
      </c>
      <c r="X511" s="72">
        <f t="shared" ca="1" si="781"/>
        <v>5.407897811469569E-2</v>
      </c>
      <c r="Y511" s="72">
        <f t="shared" ca="1" si="781"/>
        <v>5.1371613757961114E-2</v>
      </c>
      <c r="Z511" s="72">
        <f t="shared" ca="1" si="781"/>
        <v>4.9005403626467221E-2</v>
      </c>
      <c r="AA511" s="72">
        <f t="shared" ca="1" si="781"/>
        <v>4.6922906199978923E-2</v>
      </c>
      <c r="AB511" s="72">
        <f t="shared" ca="1" si="781"/>
        <v>4.642604547476574E-2</v>
      </c>
      <c r="AC511" s="72">
        <f t="shared" ca="1" si="781"/>
        <v>9.8058943057679746E-2</v>
      </c>
      <c r="AD511" s="72">
        <f t="shared" ca="1" si="781"/>
        <v>0.14431821950787349</v>
      </c>
      <c r="AE511" s="72">
        <f t="shared" ca="1" si="781"/>
        <v>0.18597036426117186</v>
      </c>
      <c r="AF511" s="72">
        <f t="shared" ca="1" si="781"/>
        <v>0.22364507828422547</v>
      </c>
      <c r="AG511" s="72">
        <f t="shared" ca="1" si="781"/>
        <v>0.25786406250182958</v>
      </c>
      <c r="AH511" s="72">
        <f t="shared" ca="1" si="781"/>
        <v>0.28906290925503664</v>
      </c>
      <c r="AI511" s="72">
        <f t="shared" ca="1" si="781"/>
        <v>0.31760793509919827</v>
      </c>
      <c r="AJ511" s="72">
        <f t="shared" ca="1" si="781"/>
        <v>0.34380925713737015</v>
      </c>
      <c r="AK511" s="72">
        <f t="shared" ca="1" si="781"/>
        <v>0.36793104784899444</v>
      </c>
      <c r="AL511" s="72">
        <f t="shared" ca="1" si="781"/>
        <v>0.39019964814006419</v>
      </c>
      <c r="AM511" s="72">
        <f t="shared" ca="1" si="781"/>
        <v>0.41081003854544607</v>
      </c>
      <c r="AN511" s="72">
        <f t="shared" ca="1" si="781"/>
        <v>0.42993104026426282</v>
      </c>
      <c r="AO511" s="72">
        <f t="shared" ca="1" si="781"/>
        <v>0.44770952515384937</v>
      </c>
      <c r="AP511" s="72">
        <f t="shared" ca="1" si="781"/>
        <v>0.4642738462803141</v>
      </c>
      <c r="AQ511" s="72">
        <f t="shared" ca="1" si="781"/>
        <v>0.4797366508511039</v>
      </c>
      <c r="AR511" s="72">
        <f t="shared" ca="1" si="781"/>
        <v>0.49419720031613568</v>
      </c>
      <c r="AS511" s="72">
        <f t="shared" ca="1" si="781"/>
        <v>0.50774329461224088</v>
      </c>
      <c r="AT511" s="72">
        <f t="shared" ca="1" si="781"/>
        <v>0.52045287646472338</v>
      </c>
      <c r="AU511" s="72">
        <f t="shared" ca="1" si="781"/>
        <v>0.5323953755833376</v>
      </c>
      <c r="AV511" s="72">
        <f t="shared" ca="1" si="781"/>
        <v>0.54363284022548253</v>
      </c>
      <c r="AW511" s="72">
        <f t="shared" ca="1" si="781"/>
        <v>0.55422089402185548</v>
      </c>
      <c r="AX511" s="72">
        <f t="shared" ca="1" si="781"/>
        <v>0.55442054292737308</v>
      </c>
      <c r="AY511" s="198">
        <f t="shared" ca="1" si="781"/>
        <v>0.5438224516671385</v>
      </c>
      <c r="AZ511" s="72">
        <f t="shared" ca="1" si="781"/>
        <v>0.53417048354466845</v>
      </c>
      <c r="BA511" s="72">
        <f t="shared" ca="1" si="781"/>
        <v>0.52394774341465344</v>
      </c>
      <c r="BB511" s="72">
        <f t="shared" ca="1" si="781"/>
        <v>0.51265294002849904</v>
      </c>
      <c r="BC511" s="72">
        <f t="shared" ca="1" si="781"/>
        <v>0.50074591618465081</v>
      </c>
      <c r="BD511" s="72">
        <f t="shared" ca="1" si="781"/>
        <v>0.48777965615112417</v>
      </c>
      <c r="BE511" s="72">
        <f t="shared" ca="1" si="781"/>
        <v>0.47419123835411048</v>
      </c>
      <c r="BF511" s="72">
        <f t="shared" ca="1" si="781"/>
        <v>0.45925832611920742</v>
      </c>
      <c r="BG511" s="72">
        <f t="shared" ca="1" si="781"/>
        <v>0.44348147319866693</v>
      </c>
      <c r="BH511" s="72">
        <f t="shared" ca="1" si="781"/>
        <v>0.4261138550796878</v>
      </c>
      <c r="BI511" s="72">
        <f t="shared" ca="1" si="781"/>
        <v>0.40793454734108586</v>
      </c>
      <c r="BJ511" s="72">
        <f t="shared" ca="1" si="781"/>
        <v>0.38798420285590479</v>
      </c>
      <c r="BK511" s="72">
        <f t="shared" ca="1" si="781"/>
        <v>0.3670281262392398</v>
      </c>
      <c r="BL511" s="72">
        <f t="shared" ca="1" si="781"/>
        <v>0.34426411535566825</v>
      </c>
      <c r="BM511" s="72">
        <f t="shared" ca="1" si="781"/>
        <v>0.32010070210285246</v>
      </c>
      <c r="BN511" s="72">
        <f t="shared" ca="1" si="781"/>
        <v>0.29347392338792228</v>
      </c>
      <c r="BO511" s="72">
        <f t="shared" ca="1" si="781"/>
        <v>0.2655173598592242</v>
      </c>
      <c r="BP511" s="72">
        <f t="shared" ca="1" si="781"/>
        <v>0.23477558986522906</v>
      </c>
      <c r="BQ511" s="72">
        <f t="shared" ca="1" si="781"/>
        <v>0.20298813161022891</v>
      </c>
      <c r="BR511" s="72">
        <f t="shared" ca="1" si="781"/>
        <v>0.16818355447427666</v>
      </c>
      <c r="BS511" s="72">
        <f t="shared" ca="1" si="781"/>
        <v>0.13115120384558804</v>
      </c>
      <c r="BT511" s="72">
        <f t="shared" ca="1" si="781"/>
        <v>9.0609174672299037E-2</v>
      </c>
      <c r="BU511" s="72">
        <f t="shared" ca="1" si="781"/>
        <v>4.759181365292392E-2</v>
      </c>
      <c r="BV511" s="72">
        <f t="shared" ca="1" si="781"/>
        <v>8.0704614101426605E-16</v>
      </c>
      <c r="BW511" s="72">
        <f t="shared" ref="BW511:DT511" ca="1" si="782">(BW503-BW483)/BW503</f>
        <v>8.3322234071873584E-16</v>
      </c>
      <c r="BX511" s="72">
        <f t="shared" ca="1" si="782"/>
        <v>8.6195648551987566E-16</v>
      </c>
      <c r="BY511" s="72">
        <f t="shared" ca="1" si="782"/>
        <v>8.9113739618028875E-16</v>
      </c>
      <c r="BZ511" s="72">
        <f t="shared" ca="1" si="782"/>
        <v>1.0780638650630474E-15</v>
      </c>
      <c r="CA511" s="72">
        <f t="shared" ca="1" si="782"/>
        <v>1.1181901556994079E-15</v>
      </c>
      <c r="CB511" s="72">
        <f t="shared" ca="1" si="782"/>
        <v>1.1621177714055739E-15</v>
      </c>
      <c r="CC511" s="72">
        <f t="shared" ca="1" si="782"/>
        <v>1.2089737692799559E-15</v>
      </c>
      <c r="CD511" s="72">
        <f t="shared" ca="1" si="782"/>
        <v>1.2611456158879332E-15</v>
      </c>
      <c r="CE511" s="72">
        <f t="shared" ca="1" si="782"/>
        <v>1.3150229717835895E-15</v>
      </c>
      <c r="CF511" s="72">
        <f t="shared" ca="1" si="782"/>
        <v>1.5736282912357936E-15</v>
      </c>
      <c r="CG511" s="72">
        <f t="shared" ca="1" si="782"/>
        <v>1.6480589303592356E-15</v>
      </c>
      <c r="CH511" s="72">
        <f t="shared" ca="1" si="782"/>
        <v>1.7334478233012216E-15</v>
      </c>
      <c r="CI511" s="72">
        <f t="shared" ca="1" si="782"/>
        <v>1.9412138712129832E-15</v>
      </c>
      <c r="CJ511" s="72">
        <f t="shared" ca="1" si="782"/>
        <v>2.0517666224336355E-15</v>
      </c>
      <c r="CK511" s="72">
        <f t="shared" ca="1" si="782"/>
        <v>2.1706218479167535E-15</v>
      </c>
      <c r="CL511" s="72">
        <f t="shared" ca="1" si="782"/>
        <v>2.4475193849943676E-15</v>
      </c>
      <c r="CM511" s="72">
        <f t="shared" ca="1" si="782"/>
        <v>2.6102168680889819E-15</v>
      </c>
      <c r="CN511" s="72">
        <f t="shared" ca="1" si="782"/>
        <v>2.9600011879920734E-15</v>
      </c>
      <c r="CO511" s="72">
        <f t="shared" ca="1" si="782"/>
        <v>3.1919587898726007E-15</v>
      </c>
      <c r="CP511" s="72">
        <f t="shared" ca="1" si="782"/>
        <v>3.6524951213095819E-15</v>
      </c>
      <c r="CQ511" s="72">
        <f t="shared" ca="1" si="782"/>
        <v>3.9863241129092596E-15</v>
      </c>
      <c r="CR511" s="72">
        <f t="shared" ca="1" si="782"/>
        <v>4.6184616983583814E-15</v>
      </c>
      <c r="CS511" s="72">
        <f t="shared" ca="1" si="782"/>
        <v>5.1352344042717059E-15</v>
      </c>
      <c r="CT511" s="72">
        <f t="shared" ca="1" si="782"/>
        <v>5.9497879888583695E-15</v>
      </c>
      <c r="CU511" s="72">
        <f t="shared" ca="1" si="782"/>
        <v>6.9900291932810073E-15</v>
      </c>
      <c r="CV511" s="72">
        <f t="shared" ca="1" si="782"/>
        <v>8.608262568628882E-15</v>
      </c>
      <c r="CW511" s="72">
        <f t="shared" ca="1" si="782"/>
        <v>5.1222741603850771E-14</v>
      </c>
      <c r="CX511" s="72">
        <f t="shared" ca="1" si="782"/>
        <v>5.2455374423194774E-14</v>
      </c>
      <c r="CY511" s="72">
        <f t="shared" ca="1" si="782"/>
        <v>5.3824966444688112E-14</v>
      </c>
      <c r="CZ511" s="72">
        <f t="shared" ca="1" si="782"/>
        <v>5.5194558466181444E-14</v>
      </c>
      <c r="DA511" s="72">
        <f t="shared" ca="1" si="782"/>
        <v>5.6564150487674782E-14</v>
      </c>
      <c r="DB511" s="72">
        <f t="shared" ca="1" si="782"/>
        <v>5.793374250916812E-14</v>
      </c>
      <c r="DC511" s="72">
        <f t="shared" ca="1" si="782"/>
        <v>5.9440293732810787E-14</v>
      </c>
      <c r="DD511" s="72">
        <f t="shared" ca="1" si="782"/>
        <v>6.0946844956453453E-14</v>
      </c>
      <c r="DE511" s="72">
        <f t="shared" ca="1" si="782"/>
        <v>6.2453396180096133E-14</v>
      </c>
      <c r="DF511" s="72">
        <f t="shared" ca="1" si="782"/>
        <v>6.39599474037388E-14</v>
      </c>
      <c r="DG511" s="72">
        <f t="shared" ca="1" si="782"/>
        <v>6.5603457829530795E-14</v>
      </c>
      <c r="DH511" s="72">
        <f t="shared" ca="1" si="782"/>
        <v>6.7246968255322803E-14</v>
      </c>
      <c r="DI511" s="72">
        <f t="shared" ca="1" si="782"/>
        <v>6.8890478681114811E-14</v>
      </c>
      <c r="DJ511" s="72">
        <f t="shared" ca="1" si="782"/>
        <v>7.0670948309056148E-14</v>
      </c>
      <c r="DK511" s="72">
        <f t="shared" ca="1" si="782"/>
        <v>7.2314458734848156E-14</v>
      </c>
      <c r="DL511" s="72">
        <f t="shared" ca="1" si="782"/>
        <v>7.4231887564938822E-14</v>
      </c>
      <c r="DM511" s="72">
        <f t="shared" ca="1" si="782"/>
        <v>7.6012357192880172E-14</v>
      </c>
      <c r="DN511" s="72">
        <f t="shared" ca="1" si="782"/>
        <v>7.7929786022970837E-14</v>
      </c>
      <c r="DO511" s="72">
        <f t="shared" ca="1" si="782"/>
        <v>7.9847214853061503E-14</v>
      </c>
      <c r="DP511" s="72">
        <f t="shared" ca="1" si="782"/>
        <v>8.190160288530151E-14</v>
      </c>
      <c r="DQ511" s="72">
        <f t="shared" ca="1" si="782"/>
        <v>8.3955990917541517E-14</v>
      </c>
      <c r="DR511" s="72">
        <f t="shared" ca="1" si="782"/>
        <v>8.6010378949781524E-14</v>
      </c>
      <c r="DS511" s="72">
        <f t="shared" ca="1" si="782"/>
        <v>8.820172618417086E-14</v>
      </c>
      <c r="DT511" s="72">
        <f t="shared" ca="1" si="782"/>
        <v>9.0393073418560195E-14</v>
      </c>
      <c r="DU511" s="72">
        <f ca="1">(DU503-DU483)/DU503</f>
        <v>9.2584420652949531E-14</v>
      </c>
    </row>
    <row r="512" spans="1:125" x14ac:dyDescent="0.3">
      <c r="K512" s="68"/>
    </row>
  </sheetData>
  <conditionalFormatting sqref="C274:C275 E274:E275">
    <cfRule type="expression" dxfId="63" priority="43">
      <formula>$C274=$F$276</formula>
    </cfRule>
  </conditionalFormatting>
  <conditionalFormatting sqref="F115:F118">
    <cfRule type="expression" dxfId="62" priority="58">
      <formula>M$6=$F$4</formula>
    </cfRule>
  </conditionalFormatting>
  <conditionalFormatting sqref="I144:I209 I85:I120 I3:I23 I273:I363 I508:I1048576 I507:DU507 G210:I210 I211:I237 I365:I506">
    <cfRule type="containsText" dxfId="61" priority="42" operator="containsText" text="F">
      <formula>NOT(ISERROR(SEARCH("F",G3)))</formula>
    </cfRule>
  </conditionalFormatting>
  <conditionalFormatting sqref="I29 S137 I239:I257 I267:I271 I31:I83 I259:I262">
    <cfRule type="containsText" dxfId="60" priority="53" operator="containsText" text="F">
      <formula>NOT(ISERROR(SEARCH("F",I29)))</formula>
    </cfRule>
  </conditionalFormatting>
  <conditionalFormatting sqref="I270:DU270 C269:C271 I269:J269 E269:E270 E271:DU271">
    <cfRule type="expression" dxfId="59" priority="66">
      <formula>$C269=$F$268</formula>
    </cfRule>
  </conditionalFormatting>
  <conditionalFormatting sqref="I274:I275 K274:DU275">
    <cfRule type="expression" dxfId="58" priority="63">
      <formula>$C274=$F$276</formula>
    </cfRule>
  </conditionalFormatting>
  <conditionalFormatting sqref="I124">
    <cfRule type="expression" dxfId="57" priority="61">
      <formula>L$6=$F$4</formula>
    </cfRule>
  </conditionalFormatting>
  <conditionalFormatting sqref="I137:J139">
    <cfRule type="expression" dxfId="56" priority="46">
      <formula>L$6=$F$4</formula>
    </cfRule>
  </conditionalFormatting>
  <conditionalFormatting sqref="K35:DU35 J85:DU85 J86 K112:DU120 K263:DU263 J264 J267:DU267 K463:DU463 K278:DU278 J88:J100 J101:DU102 J3:DU5 J144:DU147 J36:DU36 J273 J27:DU27 J31:DU31 K121:M122 Q121:DU122 N123:O123 Q134:R139 K137:K139 K143 Q124:R128 K125:K135 R140:R142 J11:DU17 J6:J10 L9:DU10 J18:J24 J26 J32:J34 J40:DU40 J37:J38 J59:DU59 J62:DU63 J60:J61 J42:DU47 J41 J64:J83 J106:DU107 J108:J122 J169:DU170 J172:DU173 J171:BD171 J212:DU212 J227:DU227 J249:DU252 J262:DU262 K289:DU293 K302:DU302 K353:DU354 K474:DU477 J103:J105 J165:DU165 J148:J164 J166:J168 J197:DU197 J174:J196 J198:J211 J213:J226 J239:DU241 J238 J243:DU244 J242 J245:J248 J259:DU259 J253:J258 J260:J261 J270:DU271 J268:J269 K281:DU281 K286:DU286 K297:DU297 K299:DU299 K305:DU308 K329:DU334 K374:DU376 K398:DU401 K404:DU413 K416:DU430 K439:DU441 K444:DU447 J444:J506 K450:DU456 K460:DU461 K468:DU470 K465:DL467 K504:DL506 L507:DU507 J508:DU1048576 J29:DU29 J28 AY1:AY47 J346:J408 AY111:AY227 J230:DU237 J228:J229 J53:DU54 J48:J52 AY53:AY109 K266:DU266 J276:J289 J291:J343 J410:J421 J423:J436 AY230:AY1048576">
    <cfRule type="expression" dxfId="55" priority="54">
      <formula>J$6=$F$4</formula>
    </cfRule>
  </conditionalFormatting>
  <conditionalFormatting sqref="J4:DU4 K11:DU16 L9:DU10">
    <cfRule type="containsText" dxfId="54" priority="51" operator="containsText" text="F">
      <formula>NOT(ISERROR(SEARCH("F",J4)))</formula>
    </cfRule>
    <cfRule type="containsText" dxfId="53" priority="52" operator="containsText" text="T">
      <formula>NOT(ISERROR(SEARCH("T",J4)))</formula>
    </cfRule>
  </conditionalFormatting>
  <conditionalFormatting sqref="J87:DU87">
    <cfRule type="expression" dxfId="52" priority="50">
      <formula>J$6=$F$4</formula>
    </cfRule>
  </conditionalFormatting>
  <conditionalFormatting sqref="AY85:AY100">
    <cfRule type="expression" dxfId="51" priority="47">
      <formula>AY$6=$F$4</formula>
    </cfRule>
  </conditionalFormatting>
  <conditionalFormatting sqref="K3:DU5 K144:DU147 K31:DU31 K11:DU17 L9:DU10 K27:DU27 K35:DU36 K40:DU40 K59:DU59 K62:DU63 K42:DU47 K85:DU102 K106:DU107 K112:DU122 K169:DU170 K172:DU173 K171:BD171 K212:DU212 K227:DU227 K249:DU252 K262:DU263 K289:DU293 K302:DU302 K474:DU477 K165:DU165 K197:DU197 K239:DU241 K243:DU244 K259:DU259 K266:DU267 K270:DU278 K281:DU281 K286:DU286 K297:DU297 K299:DU299 K305:DU308 K329:DU334 K353:DU354 K374:DU376 K398:DU401 K404:DU413 K416:DU430 K439:DU441 K444:DU447 K450:DU456 K460:DU463 K468:DU470 K465:DL467 K508:DU1048576 K504:DL506 L507:DU507 K29:DU29 AY1:AY47 AY111:AY227 K230:DU237 K53:DU54 AY53:AY109 AY230:AY1048576">
    <cfRule type="expression" dxfId="50" priority="65">
      <formula>K$233</formula>
    </cfRule>
  </conditionalFormatting>
  <conditionalFormatting sqref="K232:DU234">
    <cfRule type="containsText" dxfId="49" priority="44" operator="containsText" text="F">
      <formula>NOT(ISERROR(SEARCH("F",K232)))</formula>
    </cfRule>
    <cfRule type="containsText" dxfId="48" priority="45" operator="containsText" text="T">
      <formula>NOT(ISERROR(SEARCH("T",K232)))</formula>
    </cfRule>
  </conditionalFormatting>
  <conditionalFormatting sqref="K272:DU275">
    <cfRule type="expression" dxfId="47" priority="48">
      <formula>K$6=$F$4</formula>
    </cfRule>
  </conditionalFormatting>
  <conditionalFormatting sqref="J124:K124">
    <cfRule type="expression" dxfId="46" priority="59">
      <formula>J$6=$F$4</formula>
    </cfRule>
  </conditionalFormatting>
  <conditionalFormatting sqref="O124 O121:P122 O134:O135 O143">
    <cfRule type="expression" dxfId="45" priority="60">
      <formula>N$6=$F$4</formula>
    </cfRule>
  </conditionalFormatting>
  <conditionalFormatting sqref="S129:T135">
    <cfRule type="expression" dxfId="44" priority="56">
      <formula>M$6=$F$4</formula>
    </cfRule>
  </conditionalFormatting>
  <conditionalFormatting sqref="T137:V137">
    <cfRule type="expression" dxfId="43" priority="57">
      <formula>J$6=$F$4</formula>
    </cfRule>
  </conditionalFormatting>
  <conditionalFormatting sqref="N133">
    <cfRule type="containsText" dxfId="42" priority="37" operator="containsText" text="F">
      <formula>NOT(ISERROR(SEARCH("F",N133)))</formula>
    </cfRule>
  </conditionalFormatting>
  <conditionalFormatting sqref="H125:H137 H140:H143">
    <cfRule type="expression" dxfId="41" priority="36">
      <formula>O$6=$F$4</formula>
    </cfRule>
  </conditionalFormatting>
  <conditionalFormatting sqref="H138:H139">
    <cfRule type="containsText" dxfId="40" priority="35" operator="containsText" text="F">
      <formula>NOT(ISERROR(SEARCH("F",H138)))</formula>
    </cfRule>
  </conditionalFormatting>
  <conditionalFormatting sqref="I123:L123 P123:AW123 S136:AW136 W137:AW137 P143:AW143 S124:AW128 S138:AW142 U129:AW135 AZ123:DT143">
    <cfRule type="expression" dxfId="39" priority="204">
      <formula>J$6=$F$4</formula>
    </cfRule>
  </conditionalFormatting>
  <conditionalFormatting sqref="O129:P133 J129:L133 S129:AW133 J134:AW139 J123:AW128 K143:AW143 AZ123:DT143 L140:AW142">
    <cfRule type="expression" dxfId="38" priority="215">
      <formula>K$233</formula>
    </cfRule>
  </conditionalFormatting>
  <conditionalFormatting sqref="N131">
    <cfRule type="expression" dxfId="37" priority="232">
      <formula>R$6=$F$4</formula>
    </cfRule>
    <cfRule type="expression" dxfId="36" priority="233">
      <formula>S$233</formula>
    </cfRule>
  </conditionalFormatting>
  <conditionalFormatting sqref="K9">
    <cfRule type="expression" dxfId="35" priority="33">
      <formula>K$6=$F$4</formula>
    </cfRule>
  </conditionalFormatting>
  <conditionalFormatting sqref="K9">
    <cfRule type="containsText" dxfId="34" priority="31" operator="containsText" text="F">
      <formula>NOT(ISERROR(SEARCH("F",K9)))</formula>
    </cfRule>
    <cfRule type="containsText" dxfId="33" priority="32" operator="containsText" text="T">
      <formula>NOT(ISERROR(SEARCH("T",K9)))</formula>
    </cfRule>
  </conditionalFormatting>
  <conditionalFormatting sqref="K9">
    <cfRule type="expression" dxfId="32" priority="34">
      <formula>K$233</formula>
    </cfRule>
  </conditionalFormatting>
  <conditionalFormatting sqref="K10">
    <cfRule type="expression" dxfId="31" priority="29">
      <formula>K$6=$F$4</formula>
    </cfRule>
  </conditionalFormatting>
  <conditionalFormatting sqref="K10">
    <cfRule type="containsText" dxfId="30" priority="27" operator="containsText" text="F">
      <formula>NOT(ISERROR(SEARCH("F",K10)))</formula>
    </cfRule>
    <cfRule type="containsText" dxfId="29" priority="28" operator="containsText" text="T">
      <formula>NOT(ISERROR(SEARCH("T",K10)))</formula>
    </cfRule>
  </conditionalFormatting>
  <conditionalFormatting sqref="K10">
    <cfRule type="expression" dxfId="28" priority="30">
      <formula>K$233</formula>
    </cfRule>
  </conditionalFormatting>
  <conditionalFormatting sqref="K450:DU450">
    <cfRule type="containsText" dxfId="27" priority="25" operator="containsText" text="F">
      <formula>NOT(ISERROR(SEARCH("F",K450)))</formula>
    </cfRule>
    <cfRule type="containsText" dxfId="26" priority="26" operator="containsText" text="T">
      <formula>NOT(ISERROR(SEARCH("T",K450)))</formula>
    </cfRule>
  </conditionalFormatting>
  <conditionalFormatting sqref="K451:DU451">
    <cfRule type="containsText" dxfId="25" priority="23" operator="containsText" text="F">
      <formula>NOT(ISERROR(SEARCH("F",K451)))</formula>
    </cfRule>
    <cfRule type="containsText" dxfId="24" priority="24" operator="containsText" text="T">
      <formula>NOT(ISERROR(SEARCH("T",K451)))</formula>
    </cfRule>
  </conditionalFormatting>
  <conditionalFormatting sqref="K419:DU419">
    <cfRule type="containsText" dxfId="23" priority="21" operator="containsText" text="F">
      <formula>NOT(ISERROR(SEARCH("F",K419)))</formula>
    </cfRule>
    <cfRule type="containsText" dxfId="22" priority="22" operator="containsText" text="T">
      <formula>NOT(ISERROR(SEARCH("T",K419)))</formula>
    </cfRule>
  </conditionalFormatting>
  <conditionalFormatting sqref="C273:C275 E274:E275">
    <cfRule type="expression" dxfId="21" priority="234">
      <formula>D$233</formula>
    </cfRule>
  </conditionalFormatting>
  <conditionalFormatting sqref="D469">
    <cfRule type="containsText" dxfId="20" priority="20" operator="containsText" text="F">
      <formula>NOT(ISERROR(SEARCH("F",D469)))</formula>
    </cfRule>
  </conditionalFormatting>
  <conditionalFormatting sqref="F238">
    <cfRule type="expression" dxfId="19" priority="19">
      <formula>M$6=$F$4</formula>
    </cfRule>
  </conditionalFormatting>
  <conditionalFormatting sqref="H104">
    <cfRule type="containsText" dxfId="18" priority="18" operator="containsText" text="F">
      <formula>NOT(ISERROR(SEARCH("F",H104)))</formula>
    </cfRule>
  </conditionalFormatting>
  <conditionalFormatting sqref="H211">
    <cfRule type="containsText" dxfId="17" priority="17" operator="containsText" text="F">
      <formula>NOT(ISERROR(SEARCH("F",H211)))</formula>
    </cfRule>
  </conditionalFormatting>
  <conditionalFormatting sqref="N132">
    <cfRule type="expression" dxfId="16" priority="16">
      <formula>O$233</formula>
    </cfRule>
  </conditionalFormatting>
  <conditionalFormatting sqref="N129:N130">
    <cfRule type="expression" dxfId="15" priority="15">
      <formula>O$233</formula>
    </cfRule>
  </conditionalFormatting>
  <conditionalFormatting sqref="F154">
    <cfRule type="expression" dxfId="14" priority="14">
      <formula>G$233</formula>
    </cfRule>
  </conditionalFormatting>
  <conditionalFormatting sqref="F179">
    <cfRule type="expression" dxfId="13" priority="13">
      <formula>G$233</formula>
    </cfRule>
  </conditionalFormatting>
  <conditionalFormatting sqref="F174:F176">
    <cfRule type="expression" dxfId="12" priority="12">
      <formula>G$233</formula>
    </cfRule>
  </conditionalFormatting>
  <conditionalFormatting sqref="F203">
    <cfRule type="expression" dxfId="11" priority="11">
      <formula>G$233</formula>
    </cfRule>
  </conditionalFormatting>
  <conditionalFormatting sqref="H219">
    <cfRule type="expression" dxfId="10" priority="10">
      <formula>I$233</formula>
    </cfRule>
  </conditionalFormatting>
  <conditionalFormatting sqref="F242">
    <cfRule type="expression" dxfId="9" priority="9">
      <formula>G$233</formula>
    </cfRule>
  </conditionalFormatting>
  <conditionalFormatting sqref="H9">
    <cfRule type="containsText" dxfId="8" priority="8" operator="containsText" text="F">
      <formula>NOT(ISERROR(SEARCH("F",H9)))</formula>
    </cfRule>
  </conditionalFormatting>
  <conditionalFormatting sqref="I258">
    <cfRule type="containsText" dxfId="7" priority="7" operator="containsText" text="F">
      <formula>NOT(ISERROR(SEARCH("F",I258)))</formula>
    </cfRule>
  </conditionalFormatting>
  <conditionalFormatting sqref="I263:J263">
    <cfRule type="containsText" dxfId="6" priority="6" operator="containsText" text="F">
      <formula>NOT(ISERROR(SEARCH("F",I263)))</formula>
    </cfRule>
  </conditionalFormatting>
  <conditionalFormatting sqref="G269:G270">
    <cfRule type="expression" dxfId="5" priority="5">
      <formula>H$233</formula>
    </cfRule>
  </conditionalFormatting>
  <conditionalFormatting sqref="H263:H265">
    <cfRule type="expression" dxfId="4" priority="4">
      <formula>I$233</formula>
    </cfRule>
  </conditionalFormatting>
  <conditionalFormatting sqref="F295">
    <cfRule type="expression" dxfId="3" priority="3">
      <formula>G$233</formula>
    </cfRule>
  </conditionalFormatting>
  <conditionalFormatting sqref="H310">
    <cfRule type="containsText" dxfId="2" priority="2" operator="containsText" text="F">
      <formula>NOT(ISERROR(SEARCH("F",H310)))</formula>
    </cfRule>
  </conditionalFormatting>
  <conditionalFormatting sqref="F254">
    <cfRule type="expression" dxfId="1" priority="1">
      <formula>G$233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Check Box 1">
              <controlPr defaultSize="0" autoFill="0" autoLine="0" autoPict="0">
                <anchor moveWithCells="1">
                  <from>
                    <xdr:col>6</xdr:col>
                    <xdr:colOff>31750</xdr:colOff>
                    <xdr:row>216</xdr:row>
                    <xdr:rowOff>0</xdr:rowOff>
                  </from>
                  <to>
                    <xdr:col>6</xdr:col>
                    <xdr:colOff>336550</xdr:colOff>
                    <xdr:row>217</xdr:row>
                    <xdr:rowOff>76200</xdr:rowOff>
                  </to>
                </anchor>
              </controlPr>
            </control>
          </mc:Choice>
        </mc:AlternateContent>
        <mc:AlternateContent xmlns:mc="http://schemas.openxmlformats.org/markup-compatibility/2006">
          <mc:Choice Requires="x14">
            <control shapeId="9218" r:id="rId4" name="Check Box 2">
              <controlPr defaultSize="0" autoFill="0" autoLine="0" autoPict="0" macro="[0]!CopyPaste">
                <anchor moveWithCells="1">
                  <from>
                    <xdr:col>5</xdr:col>
                    <xdr:colOff>336550</xdr:colOff>
                    <xdr:row>87</xdr:row>
                    <xdr:rowOff>146050</xdr:rowOff>
                  </from>
                  <to>
                    <xdr:col>5</xdr:col>
                    <xdr:colOff>647700</xdr:colOff>
                    <xdr:row>89</xdr:row>
                    <xdr:rowOff>76200</xdr:rowOff>
                  </to>
                </anchor>
              </controlPr>
            </control>
          </mc:Choice>
        </mc:AlternateContent>
        <mc:AlternateContent xmlns:mc="http://schemas.openxmlformats.org/markup-compatibility/2006">
          <mc:Choice Requires="x14">
            <control shapeId="9219" r:id="rId5" name="Drop Down 3">
              <controlPr defaultSize="0" autoLine="0" autoPict="0">
                <anchor moveWithCells="1">
                  <from>
                    <xdr:col>5</xdr:col>
                    <xdr:colOff>82550</xdr:colOff>
                    <xdr:row>92</xdr:row>
                    <xdr:rowOff>31750</xdr:rowOff>
                  </from>
                  <to>
                    <xdr:col>5</xdr:col>
                    <xdr:colOff>1047750</xdr:colOff>
                    <xdr:row>93</xdr:row>
                    <xdr:rowOff>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5</xdr:col>
                    <xdr:colOff>120650</xdr:colOff>
                    <xdr:row>94</xdr:row>
                    <xdr:rowOff>114300</xdr:rowOff>
                  </from>
                  <to>
                    <xdr:col>5</xdr:col>
                    <xdr:colOff>431800</xdr:colOff>
                    <xdr:row>96</xdr:row>
                    <xdr:rowOff>50800</xdr:rowOff>
                  </to>
                </anchor>
              </controlPr>
            </control>
          </mc:Choice>
        </mc:AlternateContent>
        <mc:AlternateContent xmlns:mc="http://schemas.openxmlformats.org/markup-compatibility/2006">
          <mc:Choice Requires="x14">
            <control shapeId="9221" r:id="rId7" name="Spinner 5">
              <controlPr defaultSize="0" autoPict="0">
                <anchor moveWithCells="1" sizeWithCells="1">
                  <from>
                    <xdr:col>6</xdr:col>
                    <xdr:colOff>120650</xdr:colOff>
                    <xdr:row>236</xdr:row>
                    <xdr:rowOff>38100</xdr:rowOff>
                  </from>
                  <to>
                    <xdr:col>6</xdr:col>
                    <xdr:colOff>482600</xdr:colOff>
                    <xdr:row>236</xdr:row>
                    <xdr:rowOff>139700</xdr:rowOff>
                  </to>
                </anchor>
              </controlPr>
            </control>
          </mc:Choice>
        </mc:AlternateContent>
        <mc:AlternateContent xmlns:mc="http://schemas.openxmlformats.org/markup-compatibility/2006">
          <mc:Choice Requires="x14">
            <control shapeId="9222" r:id="rId8" name="Spinner 6">
              <controlPr defaultSize="0" autoPict="0">
                <anchor moveWithCells="1" sizeWithCells="1">
                  <from>
                    <xdr:col>6</xdr:col>
                    <xdr:colOff>114300</xdr:colOff>
                    <xdr:row>235</xdr:row>
                    <xdr:rowOff>0</xdr:rowOff>
                  </from>
                  <to>
                    <xdr:col>6</xdr:col>
                    <xdr:colOff>482600</xdr:colOff>
                    <xdr:row>235</xdr:row>
                    <xdr:rowOff>107950</xdr:rowOff>
                  </to>
                </anchor>
              </controlPr>
            </control>
          </mc:Choice>
        </mc:AlternateContent>
        <mc:AlternateContent xmlns:mc="http://schemas.openxmlformats.org/markup-compatibility/2006">
          <mc:Choice Requires="x14">
            <control shapeId="9223" r:id="rId9" name="Spinner 7">
              <controlPr defaultSize="0" autoPict="0">
                <anchor moveWithCells="1" sizeWithCells="1">
                  <from>
                    <xdr:col>5</xdr:col>
                    <xdr:colOff>63500</xdr:colOff>
                    <xdr:row>101</xdr:row>
                    <xdr:rowOff>146050</xdr:rowOff>
                  </from>
                  <to>
                    <xdr:col>5</xdr:col>
                    <xdr:colOff>381000</xdr:colOff>
                    <xdr:row>102</xdr:row>
                    <xdr:rowOff>152400</xdr:rowOff>
                  </to>
                </anchor>
              </controlPr>
            </control>
          </mc:Choice>
        </mc:AlternateContent>
        <mc:AlternateContent xmlns:mc="http://schemas.openxmlformats.org/markup-compatibility/2006">
          <mc:Choice Requires="x14">
            <control shapeId="9227" r:id="rId10" name="Spinner 11">
              <controlPr defaultSize="0" autoPict="0">
                <anchor moveWithCells="1" sizeWithCells="1">
                  <from>
                    <xdr:col>6</xdr:col>
                    <xdr:colOff>184150</xdr:colOff>
                    <xdr:row>103</xdr:row>
                    <xdr:rowOff>0</xdr:rowOff>
                  </from>
                  <to>
                    <xdr:col>6</xdr:col>
                    <xdr:colOff>425450</xdr:colOff>
                    <xdr:row>103</xdr:row>
                    <xdr:rowOff>114300</xdr:rowOff>
                  </to>
                </anchor>
              </controlPr>
            </control>
          </mc:Choice>
        </mc:AlternateContent>
        <mc:AlternateContent xmlns:mc="http://schemas.openxmlformats.org/markup-compatibility/2006">
          <mc:Choice Requires="x14">
            <control shapeId="9231" r:id="rId11" name="Drop Down 15">
              <controlPr defaultSize="0" autoLine="0" autoPict="0">
                <anchor moveWithCells="1">
                  <from>
                    <xdr:col>5</xdr:col>
                    <xdr:colOff>177800</xdr:colOff>
                    <xdr:row>97</xdr:row>
                    <xdr:rowOff>57150</xdr:rowOff>
                  </from>
                  <to>
                    <xdr:col>6</xdr:col>
                    <xdr:colOff>222250</xdr:colOff>
                    <xdr:row>98</xdr:row>
                    <xdr:rowOff>50800</xdr:rowOff>
                  </to>
                </anchor>
              </controlPr>
            </control>
          </mc:Choice>
        </mc:AlternateContent>
        <mc:AlternateContent xmlns:mc="http://schemas.openxmlformats.org/markup-compatibility/2006">
          <mc:Choice Requires="x14">
            <control shapeId="9233" r:id="rId12" name="Check Box 17">
              <controlPr defaultSize="0" autoFill="0" autoLine="0" autoPict="0" macro="[0]!CopyPaste">
                <anchor moveWithCells="1">
                  <from>
                    <xdr:col>6</xdr:col>
                    <xdr:colOff>228600</xdr:colOff>
                    <xdr:row>238</xdr:row>
                    <xdr:rowOff>76200</xdr:rowOff>
                  </from>
                  <to>
                    <xdr:col>6</xdr:col>
                    <xdr:colOff>603250</xdr:colOff>
                    <xdr:row>240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C8196-9CBE-499A-A14A-025F2A57C4A9}">
  <sheetPr codeName="Sheet4">
    <tabColor rgb="FFFF0000"/>
  </sheetPr>
  <dimension ref="A1:V37"/>
  <sheetViews>
    <sheetView showGridLines="0" zoomScale="70" zoomScaleNormal="70" workbookViewId="0">
      <pane xSplit="4" ySplit="5" topLeftCell="E6" activePane="bottomRight" state="frozen"/>
      <selection pane="topRight" activeCell="E1" sqref="E1"/>
      <selection pane="bottomLeft" activeCell="A4" sqref="A4"/>
      <selection pane="bottomRight" activeCell="L2" sqref="L2"/>
    </sheetView>
  </sheetViews>
  <sheetFormatPr defaultRowHeight="14.5" x14ac:dyDescent="0.35"/>
  <cols>
    <col min="1" max="2" width="2.453125" style="96" customWidth="1"/>
    <col min="3" max="3" width="11.1796875" style="96" customWidth="1"/>
    <col min="4" max="4" width="39.453125" style="96" customWidth="1"/>
    <col min="5" max="6" width="13.453125" style="96" customWidth="1"/>
    <col min="7" max="7" width="16.08984375" style="96" bestFit="1" customWidth="1"/>
    <col min="8" max="8" width="13.453125" style="96" customWidth="1"/>
    <col min="9" max="9" width="16.453125" style="96" customWidth="1"/>
    <col min="10" max="10" width="13.453125" style="96" customWidth="1"/>
    <col min="11" max="11" width="13.453125" style="153" customWidth="1"/>
    <col min="12" max="12" width="16.1796875" style="96" customWidth="1"/>
    <col min="13" max="13" width="13.453125" style="96" customWidth="1"/>
    <col min="14" max="14" width="15.81640625" style="96" customWidth="1"/>
    <col min="15" max="15" width="13.453125" style="96" customWidth="1"/>
    <col min="16" max="16" width="8.7265625" style="96"/>
    <col min="17" max="23" width="11.08984375" style="96" customWidth="1"/>
    <col min="24" max="16384" width="8.7265625" style="96"/>
  </cols>
  <sheetData>
    <row r="1" spans="1:22" x14ac:dyDescent="0.35">
      <c r="A1" s="112" t="str">
        <f ca="1">'Project Finance Dashboard'!$A$1</f>
        <v>Model Functioning Without Errors</v>
      </c>
    </row>
    <row r="2" spans="1:22" x14ac:dyDescent="0.35">
      <c r="D2" s="141" t="s">
        <v>43</v>
      </c>
      <c r="F2" s="126">
        <v>5</v>
      </c>
      <c r="G2" s="14" t="s">
        <v>654</v>
      </c>
      <c r="L2" s="141" t="s">
        <v>44</v>
      </c>
      <c r="M2" s="126" t="str">
        <f>"Scenarios"</f>
        <v>Scenarios</v>
      </c>
      <c r="N2" s="14" t="s">
        <v>654</v>
      </c>
      <c r="Q2" s="154"/>
    </row>
    <row r="3" spans="1:22" x14ac:dyDescent="0.35">
      <c r="N3" s="106"/>
      <c r="Q3" s="154"/>
    </row>
    <row r="4" spans="1:22" ht="15" thickBot="1" x14ac:dyDescent="0.4">
      <c r="K4" s="96"/>
      <c r="Q4" s="154"/>
    </row>
    <row r="5" spans="1:22" ht="29" customHeight="1" x14ac:dyDescent="0.35">
      <c r="D5" s="298"/>
      <c r="E5" s="298" t="s">
        <v>3</v>
      </c>
      <c r="F5" s="298" t="s">
        <v>4</v>
      </c>
      <c r="G5" s="298" t="s">
        <v>45</v>
      </c>
      <c r="H5" s="298" t="s">
        <v>796</v>
      </c>
      <c r="I5" s="298" t="s">
        <v>5</v>
      </c>
      <c r="J5" s="298" t="s">
        <v>46</v>
      </c>
      <c r="K5" s="298" t="s">
        <v>655</v>
      </c>
      <c r="L5" s="298" t="s">
        <v>47</v>
      </c>
      <c r="M5" s="298" t="s">
        <v>653</v>
      </c>
      <c r="N5" s="298" t="s">
        <v>48</v>
      </c>
      <c r="O5" s="298" t="s">
        <v>49</v>
      </c>
      <c r="P5" s="106"/>
      <c r="Q5" s="155"/>
      <c r="R5" s="155"/>
      <c r="S5" s="155"/>
      <c r="T5" s="155"/>
      <c r="U5" s="155"/>
      <c r="V5" s="155"/>
    </row>
    <row r="6" spans="1:22" x14ac:dyDescent="0.35">
      <c r="E6" s="155"/>
      <c r="F6" s="155"/>
      <c r="G6" s="155"/>
      <c r="H6" s="155"/>
      <c r="I6" s="155"/>
      <c r="J6" s="155"/>
      <c r="K6" s="155"/>
      <c r="L6" s="155"/>
      <c r="M6" s="155"/>
      <c r="N6" s="155"/>
      <c r="O6" s="155"/>
      <c r="P6" s="106"/>
      <c r="Q6" s="155"/>
      <c r="R6" s="155"/>
      <c r="S6" s="155"/>
      <c r="T6" s="155"/>
      <c r="U6" s="155"/>
      <c r="V6" s="155"/>
    </row>
    <row r="7" spans="1:22" x14ac:dyDescent="0.35">
      <c r="D7" s="141" t="s">
        <v>51</v>
      </c>
      <c r="E7" s="297">
        <v>40</v>
      </c>
      <c r="F7" s="297">
        <v>25</v>
      </c>
      <c r="G7" s="295">
        <f>'Operating Assumptions'!$F$35*'Operating Assumptions'!$F$31*1000</f>
        <v>340000000</v>
      </c>
      <c r="H7" s="295">
        <f>'Operating Assumptions'!$F$31</f>
        <v>300</v>
      </c>
      <c r="I7" s="295">
        <v>6516.24</v>
      </c>
      <c r="J7" s="296">
        <v>3.0000000000000001E-3</v>
      </c>
      <c r="K7" s="295">
        <v>1</v>
      </c>
      <c r="L7" s="251">
        <v>0.8</v>
      </c>
      <c r="M7" s="295">
        <f>IF('Project Finance Dashboard'!$E$15=1,'Policies, Data &amp; Conversions'!$C$28,'Policies, Data &amp; Conversions'!$C$31)*10</f>
        <v>142.64411200000001</v>
      </c>
      <c r="N7" s="295">
        <v>2</v>
      </c>
      <c r="O7" s="295">
        <v>12</v>
      </c>
      <c r="Q7" s="158"/>
      <c r="R7" s="159"/>
      <c r="S7" s="100"/>
      <c r="T7" s="105"/>
      <c r="V7" s="99"/>
    </row>
    <row r="8" spans="1:22" x14ac:dyDescent="0.35">
      <c r="D8" s="141" t="s">
        <v>52</v>
      </c>
      <c r="E8" s="297">
        <v>45</v>
      </c>
      <c r="F8" s="297">
        <v>23</v>
      </c>
      <c r="G8" s="295">
        <f>'Operating Assumptions'!$F$36*'Operating Assumptions'!$F$31*1000</f>
        <v>500000000</v>
      </c>
      <c r="H8" s="295">
        <f>H7*0.95</f>
        <v>285</v>
      </c>
      <c r="I8" s="295">
        <f>I7*1.03</f>
        <v>6711.7272000000003</v>
      </c>
      <c r="J8" s="296">
        <v>5.0000000000000001E-4</v>
      </c>
      <c r="K8" s="295">
        <v>2</v>
      </c>
      <c r="L8" s="251">
        <v>0.75</v>
      </c>
      <c r="M8" s="295">
        <f>M7*1.025</f>
        <v>146.21021479999999</v>
      </c>
      <c r="N8" s="295">
        <v>3</v>
      </c>
      <c r="O8" s="295">
        <v>14</v>
      </c>
      <c r="Q8" s="158"/>
      <c r="R8" s="159"/>
      <c r="S8" s="100"/>
      <c r="T8" s="105"/>
      <c r="V8" s="99"/>
    </row>
    <row r="9" spans="1:22" x14ac:dyDescent="0.35">
      <c r="D9" s="141" t="s">
        <v>53</v>
      </c>
      <c r="E9" s="297">
        <v>35</v>
      </c>
      <c r="F9" s="297">
        <v>30</v>
      </c>
      <c r="G9" s="295">
        <f>'Operating Assumptions'!$F$34*'Operating Assumptions'!$F$31*1000</f>
        <v>259259259.25925928</v>
      </c>
      <c r="H9" s="295">
        <f>H7*1.05</f>
        <v>315</v>
      </c>
      <c r="I9" s="295">
        <f>I7*0.97</f>
        <v>6320.7527999999993</v>
      </c>
      <c r="J9" s="296">
        <v>1E-3</v>
      </c>
      <c r="K9" s="295">
        <v>3</v>
      </c>
      <c r="L9" s="251">
        <v>0.85</v>
      </c>
      <c r="M9" s="295">
        <f>M7*0.975</f>
        <v>139.0780092</v>
      </c>
      <c r="N9" s="295">
        <v>1</v>
      </c>
      <c r="O9" s="295">
        <v>10</v>
      </c>
      <c r="Q9" s="158"/>
      <c r="R9" s="159"/>
      <c r="S9" s="100"/>
      <c r="T9" s="105"/>
      <c r="V9" s="99"/>
    </row>
    <row r="10" spans="1:22" x14ac:dyDescent="0.35">
      <c r="E10" s="100"/>
      <c r="F10" s="100"/>
      <c r="G10" s="156"/>
      <c r="H10" s="156"/>
      <c r="I10" s="156"/>
      <c r="J10" s="99"/>
      <c r="K10" s="160"/>
      <c r="L10" s="105"/>
      <c r="M10" s="105"/>
      <c r="N10" s="105"/>
      <c r="O10" s="105"/>
      <c r="Q10" s="158"/>
      <c r="R10" s="159"/>
      <c r="S10" s="100"/>
      <c r="T10" s="105"/>
      <c r="V10" s="99"/>
    </row>
    <row r="11" spans="1:22" x14ac:dyDescent="0.35">
      <c r="D11" s="141" t="s">
        <v>54</v>
      </c>
      <c r="E11" s="222">
        <f>spinner/E16</f>
        <v>40</v>
      </c>
      <c r="F11" s="222">
        <f t="shared" ref="F11:N11" si="0">F18/F16</f>
        <v>25</v>
      </c>
      <c r="G11" s="222">
        <f>G18/G16</f>
        <v>340000000</v>
      </c>
      <c r="H11" s="222">
        <f t="shared" si="0"/>
        <v>300</v>
      </c>
      <c r="I11" s="222">
        <f t="shared" si="0"/>
        <v>6516.24</v>
      </c>
      <c r="J11" s="176">
        <f>(J18/J16)/10</f>
        <v>3.0000000000000003E-4</v>
      </c>
      <c r="K11" s="222">
        <f t="shared" si="0"/>
        <v>1</v>
      </c>
      <c r="L11" s="139">
        <f t="shared" si="0"/>
        <v>0.8</v>
      </c>
      <c r="M11" s="222">
        <f>M18</f>
        <v>150</v>
      </c>
      <c r="N11" s="222">
        <f t="shared" si="0"/>
        <v>2</v>
      </c>
      <c r="O11" s="222">
        <f>O18/O16</f>
        <v>12</v>
      </c>
      <c r="Q11" s="158"/>
      <c r="R11" s="159"/>
      <c r="S11" s="100"/>
      <c r="T11" s="105"/>
      <c r="V11" s="99"/>
    </row>
    <row r="12" spans="1:22" x14ac:dyDescent="0.35">
      <c r="K12" s="157"/>
    </row>
    <row r="13" spans="1:22" x14ac:dyDescent="0.35">
      <c r="D13" s="222" t="str">
        <f t="shared" ref="D13:J13" si="1">INDEX(D7:D11,$F$2)</f>
        <v>Custom Case</v>
      </c>
      <c r="E13" s="222">
        <f t="shared" si="1"/>
        <v>40</v>
      </c>
      <c r="F13" s="222">
        <f t="shared" si="1"/>
        <v>25</v>
      </c>
      <c r="G13" s="222">
        <f t="shared" si="1"/>
        <v>340000000</v>
      </c>
      <c r="H13" s="222">
        <f t="shared" si="1"/>
        <v>300</v>
      </c>
      <c r="I13" s="222">
        <f t="shared" si="1"/>
        <v>6516.24</v>
      </c>
      <c r="J13" s="176">
        <f t="shared" si="1"/>
        <v>3.0000000000000003E-4</v>
      </c>
      <c r="K13" s="222">
        <v>1</v>
      </c>
      <c r="L13" s="139">
        <f>INDEX(L7:L11,$F$2)</f>
        <v>0.8</v>
      </c>
      <c r="M13" s="222">
        <f>INDEX(M7:M11,$F$2)</f>
        <v>150</v>
      </c>
      <c r="N13" s="222">
        <f>INDEX(N7:N11,$F$2)</f>
        <v>2</v>
      </c>
      <c r="O13" s="222">
        <f>INDEX(O7:O11,$F$2)</f>
        <v>12</v>
      </c>
      <c r="Q13" s="105"/>
      <c r="R13" s="156"/>
    </row>
    <row r="14" spans="1:22" x14ac:dyDescent="0.35">
      <c r="K14" s="157"/>
    </row>
    <row r="15" spans="1:22" x14ac:dyDescent="0.35">
      <c r="D15" s="141" t="s">
        <v>55</v>
      </c>
      <c r="E15" s="263">
        <v>40</v>
      </c>
      <c r="F15" s="263">
        <v>25</v>
      </c>
      <c r="G15" s="263">
        <v>340000000</v>
      </c>
      <c r="H15" s="263">
        <v>300</v>
      </c>
      <c r="I15" s="263">
        <v>6516.24</v>
      </c>
      <c r="J15" s="263">
        <v>3.0000000000000001E-3</v>
      </c>
      <c r="K15" s="263">
        <v>1</v>
      </c>
      <c r="L15" s="263">
        <v>0.8</v>
      </c>
      <c r="M15" s="263">
        <v>142.64411200000001</v>
      </c>
      <c r="N15" s="263">
        <v>2</v>
      </c>
      <c r="O15" s="263">
        <v>12</v>
      </c>
    </row>
    <row r="16" spans="1:22" x14ac:dyDescent="0.35">
      <c r="D16" s="141" t="s">
        <v>56</v>
      </c>
      <c r="E16" s="263">
        <v>1</v>
      </c>
      <c r="F16" s="263">
        <v>1</v>
      </c>
      <c r="G16" s="263">
        <v>1.0000000000000001E-5</v>
      </c>
      <c r="H16" s="263">
        <v>1</v>
      </c>
      <c r="I16" s="263">
        <v>1</v>
      </c>
      <c r="J16" s="263">
        <v>1000</v>
      </c>
      <c r="K16" s="263">
        <v>1</v>
      </c>
      <c r="L16" s="263">
        <v>100</v>
      </c>
      <c r="M16" s="263">
        <v>1</v>
      </c>
      <c r="N16" s="263">
        <v>1</v>
      </c>
      <c r="O16" s="263">
        <v>1</v>
      </c>
    </row>
    <row r="17" spans="4:15" x14ac:dyDescent="0.35">
      <c r="D17" s="141" t="s">
        <v>57</v>
      </c>
      <c r="E17" s="263">
        <f t="shared" ref="E17:O17" si="2">E15*E16</f>
        <v>40</v>
      </c>
      <c r="F17" s="263">
        <f t="shared" si="2"/>
        <v>25</v>
      </c>
      <c r="G17" s="263">
        <f t="shared" si="2"/>
        <v>3400.0000000000005</v>
      </c>
      <c r="H17" s="263">
        <f t="shared" si="2"/>
        <v>300</v>
      </c>
      <c r="I17" s="263">
        <f t="shared" si="2"/>
        <v>6516.24</v>
      </c>
      <c r="J17" s="263">
        <f t="shared" si="2"/>
        <v>3</v>
      </c>
      <c r="K17" s="263">
        <f t="shared" si="2"/>
        <v>1</v>
      </c>
      <c r="L17" s="263">
        <f t="shared" si="2"/>
        <v>80</v>
      </c>
      <c r="M17" s="263">
        <f t="shared" si="2"/>
        <v>142.64411200000001</v>
      </c>
      <c r="N17" s="263">
        <f t="shared" si="2"/>
        <v>2</v>
      </c>
      <c r="O17" s="263">
        <f t="shared" si="2"/>
        <v>12</v>
      </c>
    </row>
    <row r="18" spans="4:15" x14ac:dyDescent="0.35">
      <c r="D18" s="141" t="s">
        <v>58</v>
      </c>
      <c r="E18" s="222">
        <v>40</v>
      </c>
      <c r="F18" s="222">
        <v>25</v>
      </c>
      <c r="G18" s="222">
        <v>3400.0000000000005</v>
      </c>
      <c r="H18" s="222">
        <v>300</v>
      </c>
      <c r="I18" s="222">
        <v>6516.24</v>
      </c>
      <c r="J18" s="222">
        <v>3</v>
      </c>
      <c r="K18" s="222">
        <v>1</v>
      </c>
      <c r="L18" s="222">
        <v>80</v>
      </c>
      <c r="M18" s="222">
        <v>150</v>
      </c>
      <c r="N18" s="222">
        <v>2</v>
      </c>
      <c r="O18" s="222">
        <v>12</v>
      </c>
    </row>
    <row r="20" spans="4:15" x14ac:dyDescent="0.35">
      <c r="D20" s="141" t="s">
        <v>649</v>
      </c>
    </row>
    <row r="21" spans="4:15" x14ac:dyDescent="0.35">
      <c r="D21" s="297">
        <v>1</v>
      </c>
      <c r="E21" s="127" t="s">
        <v>651</v>
      </c>
    </row>
    <row r="22" spans="4:15" x14ac:dyDescent="0.35">
      <c r="D22" s="297">
        <v>2</v>
      </c>
      <c r="E22" s="127" t="s">
        <v>650</v>
      </c>
    </row>
    <row r="27" spans="4:15" x14ac:dyDescent="0.35">
      <c r="O27" s="161"/>
    </row>
    <row r="28" spans="4:15" x14ac:dyDescent="0.35">
      <c r="O28" s="161"/>
    </row>
    <row r="30" spans="4:15" x14ac:dyDescent="0.35">
      <c r="I30" s="111"/>
    </row>
    <row r="34" spans="13:15" x14ac:dyDescent="0.35">
      <c r="M34" s="4" t="str">
        <f>'Project Finance Dashboard'!I38</f>
        <v>Nợ cao cấp</v>
      </c>
      <c r="N34" s="162">
        <f ca="1">'Project Finance Dashboard'!J38</f>
        <v>215723867.62115249</v>
      </c>
      <c r="O34" s="163">
        <f ca="1">'Project Finance Dashboard'!K38</f>
        <v>0.55262696532489586</v>
      </c>
    </row>
    <row r="35" spans="13:15" x14ac:dyDescent="0.35">
      <c r="M35" s="4" t="str">
        <f>'Project Finance Dashboard'!I39</f>
        <v>Nợ dưới mức</v>
      </c>
      <c r="N35" s="162">
        <f ca="1">'Project Finance Dashboard'!J39</f>
        <v>0</v>
      </c>
      <c r="O35" s="163">
        <f ca="1">'Project Finance Dashboard'!K39</f>
        <v>0</v>
      </c>
    </row>
    <row r="36" spans="13:15" x14ac:dyDescent="0.35">
      <c r="M36" s="4" t="str">
        <f>'Project Finance Dashboard'!I40</f>
        <v>Công bằng</v>
      </c>
      <c r="N36" s="162">
        <f ca="1">'Project Finance Dashboard'!J40</f>
        <v>174636866.03274354</v>
      </c>
      <c r="O36" s="163">
        <f ca="1">'Project Finance Dashboard'!K40</f>
        <v>0.4473730346751042</v>
      </c>
    </row>
    <row r="37" spans="13:15" ht="15" thickBot="1" x14ac:dyDescent="0.4">
      <c r="M37" s="164" t="str">
        <f>'Project Finance Dashboard'!I41</f>
        <v>Tổng cộng</v>
      </c>
      <c r="N37" s="165">
        <f ca="1">'Project Finance Dashboard'!J41</f>
        <v>390360733.65389603</v>
      </c>
      <c r="O37" s="166">
        <f ca="1">'Project Finance Dashboard'!K41</f>
        <v>1</v>
      </c>
    </row>
  </sheetData>
  <dataValidations count="1">
    <dataValidation type="list" allowBlank="1" showInputMessage="1" showErrorMessage="1" errorTitle="Error" error="U should have read the message" promptTitle="Scenario Number" prompt="Enter Scenario Number from 1 to 4" sqref="F3" xr:uid="{210258A1-171B-418F-AAE6-E556D7BED8DA}">
      <formula1>"1,2,3,4"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Spinner 1">
              <controlPr defaultSize="0" autoPict="0">
                <anchor moveWithCells="1" sizeWithCells="1">
                  <from>
                    <xdr:col>4</xdr:col>
                    <xdr:colOff>234950</xdr:colOff>
                    <xdr:row>10</xdr:row>
                    <xdr:rowOff>0</xdr:rowOff>
                  </from>
                  <to>
                    <xdr:col>4</xdr:col>
                    <xdr:colOff>565150</xdr:colOff>
                    <xdr:row>10</xdr:row>
                    <xdr:rowOff>0</xdr:rowOff>
                  </to>
                </anchor>
              </controlPr>
            </control>
          </mc:Choice>
        </mc:AlternateContent>
        <mc:AlternateContent xmlns:mc="http://schemas.openxmlformats.org/markup-compatibility/2006">
          <mc:Choice Requires="x14">
            <control shapeId="4098" r:id="rId4" name="Drop Down 2">
              <controlPr defaultSize="0" autoLine="0" autoPict="0" macro="[0]!copy_custom">
                <anchor moveWithCells="1">
                  <from>
                    <xdr:col>3</xdr:col>
                    <xdr:colOff>57150</xdr:colOff>
                    <xdr:row>4</xdr:row>
                    <xdr:rowOff>82550</xdr:rowOff>
                  </from>
                  <to>
                    <xdr:col>3</xdr:col>
                    <xdr:colOff>2711450</xdr:colOff>
                    <xdr:row>4</xdr:row>
                    <xdr:rowOff>247650</xdr:rowOff>
                  </to>
                </anchor>
              </controlPr>
            </control>
          </mc:Choice>
        </mc:AlternateContent>
        <mc:AlternateContent xmlns:mc="http://schemas.openxmlformats.org/markup-compatibility/2006">
          <mc:Choice Requires="x14">
            <control shapeId="4100" r:id="rId5" name="Spinner 4">
              <controlPr defaultSize="0" autoPict="0">
                <anchor moveWithCells="1" sizeWithCells="1">
                  <from>
                    <xdr:col>5</xdr:col>
                    <xdr:colOff>234950</xdr:colOff>
                    <xdr:row>10</xdr:row>
                    <xdr:rowOff>0</xdr:rowOff>
                  </from>
                  <to>
                    <xdr:col>5</xdr:col>
                    <xdr:colOff>565150</xdr:colOff>
                    <xdr:row>10</xdr:row>
                    <xdr:rowOff>0</xdr:rowOff>
                  </to>
                </anchor>
              </controlPr>
            </control>
          </mc:Choice>
        </mc:AlternateContent>
        <mc:AlternateContent xmlns:mc="http://schemas.openxmlformats.org/markup-compatibility/2006">
          <mc:Choice Requires="x14">
            <control shapeId="4101" r:id="rId6" name="Spinner 5">
              <controlPr defaultSize="0" autoPict="0">
                <anchor moveWithCells="1" sizeWithCells="1">
                  <from>
                    <xdr:col>6</xdr:col>
                    <xdr:colOff>82550</xdr:colOff>
                    <xdr:row>10</xdr:row>
                    <xdr:rowOff>0</xdr:rowOff>
                  </from>
                  <to>
                    <xdr:col>6</xdr:col>
                    <xdr:colOff>412750</xdr:colOff>
                    <xdr:row>10</xdr:row>
                    <xdr:rowOff>0</xdr:rowOff>
                  </to>
                </anchor>
              </controlPr>
            </control>
          </mc:Choice>
        </mc:AlternateContent>
        <mc:AlternateContent xmlns:mc="http://schemas.openxmlformats.org/markup-compatibility/2006">
          <mc:Choice Requires="x14">
            <control shapeId="4102" r:id="rId7" name="Spinner 6">
              <controlPr defaultSize="0" autoPict="0">
                <anchor moveWithCells="1" sizeWithCells="1">
                  <from>
                    <xdr:col>8</xdr:col>
                    <xdr:colOff>146050</xdr:colOff>
                    <xdr:row>10</xdr:row>
                    <xdr:rowOff>0</xdr:rowOff>
                  </from>
                  <to>
                    <xdr:col>8</xdr:col>
                    <xdr:colOff>463550</xdr:colOff>
                    <xdr:row>10</xdr:row>
                    <xdr:rowOff>0</xdr:rowOff>
                  </to>
                </anchor>
              </controlPr>
            </control>
          </mc:Choice>
        </mc:AlternateContent>
        <mc:AlternateContent xmlns:mc="http://schemas.openxmlformats.org/markup-compatibility/2006">
          <mc:Choice Requires="x14">
            <control shapeId="4103" r:id="rId8" name="Spinner 7">
              <controlPr defaultSize="0" autoPict="0">
                <anchor moveWithCells="1" sizeWithCells="1">
                  <from>
                    <xdr:col>11</xdr:col>
                    <xdr:colOff>76200</xdr:colOff>
                    <xdr:row>10</xdr:row>
                    <xdr:rowOff>0</xdr:rowOff>
                  </from>
                  <to>
                    <xdr:col>11</xdr:col>
                    <xdr:colOff>406400</xdr:colOff>
                    <xdr:row>10</xdr:row>
                    <xdr:rowOff>0</xdr:rowOff>
                  </to>
                </anchor>
              </controlPr>
            </control>
          </mc:Choice>
        </mc:AlternateContent>
        <mc:AlternateContent xmlns:mc="http://schemas.openxmlformats.org/markup-compatibility/2006">
          <mc:Choice Requires="x14">
            <control shapeId="4105" r:id="rId9" name="Spinner 9">
              <controlPr defaultSize="0" autoPict="0">
                <anchor moveWithCells="1" sizeWithCells="1">
                  <from>
                    <xdr:col>7</xdr:col>
                    <xdr:colOff>146050</xdr:colOff>
                    <xdr:row>10</xdr:row>
                    <xdr:rowOff>0</xdr:rowOff>
                  </from>
                  <to>
                    <xdr:col>7</xdr:col>
                    <xdr:colOff>463550</xdr:colOff>
                    <xdr:row>10</xdr:row>
                    <xdr:rowOff>0</xdr:rowOff>
                  </to>
                </anchor>
              </controlPr>
            </control>
          </mc:Choice>
        </mc:AlternateContent>
        <mc:AlternateContent xmlns:mc="http://schemas.openxmlformats.org/markup-compatibility/2006">
          <mc:Choice Requires="x14">
            <control shapeId="4106" r:id="rId10" name="Spinner 10">
              <controlPr defaultSize="0" autoPict="0">
                <anchor moveWithCells="1" sizeWithCells="1">
                  <from>
                    <xdr:col>9</xdr:col>
                    <xdr:colOff>146050</xdr:colOff>
                    <xdr:row>10</xdr:row>
                    <xdr:rowOff>0</xdr:rowOff>
                  </from>
                  <to>
                    <xdr:col>9</xdr:col>
                    <xdr:colOff>463550</xdr:colOff>
                    <xdr:row>10</xdr:row>
                    <xdr:rowOff>0</xdr:rowOff>
                  </to>
                </anchor>
              </controlPr>
            </control>
          </mc:Choice>
        </mc:AlternateContent>
        <mc:AlternateContent xmlns:mc="http://schemas.openxmlformats.org/markup-compatibility/2006">
          <mc:Choice Requires="x14">
            <control shapeId="4107" r:id="rId11" name="Spinner 11">
              <controlPr defaultSize="0" autoPict="0">
                <anchor moveWithCells="1" sizeWithCells="1">
                  <from>
                    <xdr:col>12</xdr:col>
                    <xdr:colOff>234950</xdr:colOff>
                    <xdr:row>10</xdr:row>
                    <xdr:rowOff>0</xdr:rowOff>
                  </from>
                  <to>
                    <xdr:col>12</xdr:col>
                    <xdr:colOff>565150</xdr:colOff>
                    <xdr:row>10</xdr:row>
                    <xdr:rowOff>0</xdr:rowOff>
                  </to>
                </anchor>
              </controlPr>
            </control>
          </mc:Choice>
        </mc:AlternateContent>
        <mc:AlternateContent xmlns:mc="http://schemas.openxmlformats.org/markup-compatibility/2006">
          <mc:Choice Requires="x14">
            <control shapeId="4108" r:id="rId12" name="Spinner 12">
              <controlPr defaultSize="0" autoPict="0">
                <anchor moveWithCells="1" sizeWithCells="1">
                  <from>
                    <xdr:col>13</xdr:col>
                    <xdr:colOff>234950</xdr:colOff>
                    <xdr:row>10</xdr:row>
                    <xdr:rowOff>0</xdr:rowOff>
                  </from>
                  <to>
                    <xdr:col>13</xdr:col>
                    <xdr:colOff>565150</xdr:colOff>
                    <xdr:row>10</xdr:row>
                    <xdr:rowOff>0</xdr:rowOff>
                  </to>
                </anchor>
              </controlPr>
            </control>
          </mc:Choice>
        </mc:AlternateContent>
        <mc:AlternateContent xmlns:mc="http://schemas.openxmlformats.org/markup-compatibility/2006">
          <mc:Choice Requires="x14">
            <control shapeId="4109" r:id="rId13" name="Spinner 13">
              <controlPr defaultSize="0" autoPict="0">
                <anchor moveWithCells="1" sizeWithCells="1">
                  <from>
                    <xdr:col>14</xdr:col>
                    <xdr:colOff>234950</xdr:colOff>
                    <xdr:row>10</xdr:row>
                    <xdr:rowOff>0</xdr:rowOff>
                  </from>
                  <to>
                    <xdr:col>14</xdr:col>
                    <xdr:colOff>565150</xdr:colOff>
                    <xdr:row>10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3D710-FE06-44C1-9EAC-1C94B0414480}">
  <sheetPr codeName="Sheet12">
    <tabColor rgb="FFFF0000"/>
  </sheetPr>
  <dimension ref="A1:CF158"/>
  <sheetViews>
    <sheetView showGridLines="0" zoomScale="88" zoomScaleNormal="70" workbookViewId="0">
      <pane xSplit="6" ySplit="2" topLeftCell="G3" activePane="bottomRight" state="frozen"/>
      <selection pane="topRight" activeCell="G1" sqref="G1"/>
      <selection pane="bottomLeft" activeCell="A4" sqref="A4"/>
      <selection pane="bottomRight" activeCell="F8" sqref="F8"/>
    </sheetView>
  </sheetViews>
  <sheetFormatPr defaultColWidth="9.08984375" defaultRowHeight="12" outlineLevelRow="1" x14ac:dyDescent="0.3"/>
  <cols>
    <col min="1" max="3" width="1.08984375" style="19" customWidth="1"/>
    <col min="4" max="4" width="44.453125" style="19" customWidth="1"/>
    <col min="5" max="5" width="15.453125" style="127" customWidth="1"/>
    <col min="6" max="6" width="13.54296875" style="19" customWidth="1"/>
    <col min="7" max="7" width="13.7265625" style="19" customWidth="1"/>
    <col min="8" max="8" width="26.81640625" style="19" customWidth="1"/>
    <col min="9" max="9" width="14.453125" style="19" bestFit="1" customWidth="1"/>
    <col min="10" max="11" width="12.36328125" style="19" customWidth="1"/>
    <col min="12" max="82" width="11.36328125" style="19" customWidth="1"/>
    <col min="83" max="16384" width="9.08984375" style="19"/>
  </cols>
  <sheetData>
    <row r="1" spans="1:16" x14ac:dyDescent="0.3">
      <c r="A1" s="112" t="str">
        <f ca="1">'Project Finance Dashboard'!$A$1</f>
        <v>Model Functioning Without Errors</v>
      </c>
      <c r="H1" s="7"/>
    </row>
    <row r="2" spans="1:16" s="133" customFormat="1" x14ac:dyDescent="0.35">
      <c r="A2" s="133" t="s">
        <v>900</v>
      </c>
    </row>
    <row r="3" spans="1:16" x14ac:dyDescent="0.3">
      <c r="A3" s="5"/>
      <c r="C3" s="1"/>
      <c r="D3" s="141" t="s">
        <v>59</v>
      </c>
      <c r="E3" s="127" t="s">
        <v>60</v>
      </c>
      <c r="F3" s="177">
        <f>F4</f>
        <v>46023</v>
      </c>
      <c r="G3" s="1"/>
      <c r="H3" s="1"/>
      <c r="I3" s="1"/>
      <c r="J3" s="1"/>
      <c r="K3" s="1"/>
      <c r="L3" s="1"/>
      <c r="M3" s="1"/>
      <c r="N3" s="1"/>
      <c r="O3" s="1"/>
      <c r="P3" s="1"/>
    </row>
    <row r="4" spans="1:16" x14ac:dyDescent="0.3">
      <c r="A4" s="5"/>
      <c r="C4" s="20"/>
      <c r="D4" s="141" t="s">
        <v>61</v>
      </c>
      <c r="E4" s="127" t="s">
        <v>60</v>
      </c>
      <c r="F4" s="260">
        <v>46023</v>
      </c>
      <c r="G4" s="1"/>
      <c r="H4" s="1"/>
      <c r="I4" s="1"/>
      <c r="J4" s="1"/>
      <c r="K4" s="1"/>
      <c r="L4" s="1"/>
      <c r="M4" s="1"/>
      <c r="N4" s="1"/>
      <c r="O4" s="1"/>
      <c r="P4" s="1"/>
    </row>
    <row r="5" spans="1:16" x14ac:dyDescent="0.3">
      <c r="A5" s="5"/>
      <c r="C5" s="1"/>
      <c r="D5" s="141" t="s">
        <v>63</v>
      </c>
      <c r="E5" s="127" t="s">
        <v>64</v>
      </c>
      <c r="F5" s="247">
        <v>4</v>
      </c>
      <c r="G5" s="1"/>
      <c r="H5" s="1"/>
      <c r="I5" s="1"/>
      <c r="J5" s="1"/>
      <c r="K5" s="1"/>
      <c r="L5" s="1"/>
      <c r="M5" s="1"/>
      <c r="N5" s="1"/>
      <c r="O5" s="1"/>
      <c r="P5" s="1"/>
    </row>
    <row r="6" spans="1:16" x14ac:dyDescent="0.3">
      <c r="A6" s="5"/>
      <c r="C6" s="1"/>
      <c r="D6" s="141" t="s">
        <v>65</v>
      </c>
      <c r="E6" s="127" t="s">
        <v>60</v>
      </c>
      <c r="F6" s="178">
        <f>EDATE(F3,F5)</f>
        <v>46143</v>
      </c>
      <c r="G6" s="1"/>
      <c r="H6" s="1"/>
      <c r="I6" s="1"/>
      <c r="J6" s="1"/>
      <c r="K6" s="1"/>
      <c r="L6" s="1"/>
      <c r="M6" s="1"/>
      <c r="N6" s="1"/>
      <c r="O6" s="1"/>
      <c r="P6" s="1"/>
    </row>
    <row r="7" spans="1:16" x14ac:dyDescent="0.3">
      <c r="A7" s="5"/>
      <c r="C7" s="1"/>
      <c r="D7" s="141" t="s">
        <v>66</v>
      </c>
      <c r="E7" s="127" t="s">
        <v>64</v>
      </c>
      <c r="F7" s="21">
        <v>40</v>
      </c>
      <c r="G7" s="1"/>
      <c r="H7" s="1"/>
      <c r="I7" s="1"/>
      <c r="J7" s="1"/>
      <c r="K7" s="1"/>
      <c r="L7" s="1"/>
      <c r="M7" s="1"/>
      <c r="N7" s="1"/>
      <c r="O7" s="1"/>
      <c r="P7" s="1"/>
    </row>
    <row r="8" spans="1:16" x14ac:dyDescent="0.3">
      <c r="A8" s="5"/>
      <c r="C8" s="1"/>
      <c r="D8" s="141" t="s">
        <v>67</v>
      </c>
      <c r="E8" s="127" t="s">
        <v>60</v>
      </c>
      <c r="F8" s="178">
        <f>EDATE(F6,F7)</f>
        <v>47362</v>
      </c>
      <c r="G8" s="1"/>
      <c r="H8" s="1"/>
      <c r="I8" s="1"/>
      <c r="J8" s="1"/>
      <c r="K8" s="1"/>
      <c r="L8" s="1"/>
      <c r="M8" s="1"/>
      <c r="N8" s="1"/>
      <c r="O8" s="1"/>
      <c r="P8" s="1"/>
    </row>
    <row r="9" spans="1:16" x14ac:dyDescent="0.3">
      <c r="A9" s="5"/>
      <c r="C9" s="1"/>
      <c r="D9" s="141" t="s">
        <v>68</v>
      </c>
      <c r="E9" s="127" t="s">
        <v>69</v>
      </c>
      <c r="F9" s="21">
        <f>Scenarios!$F$13</f>
        <v>25</v>
      </c>
      <c r="G9" s="1"/>
      <c r="H9" s="1"/>
      <c r="I9" s="1"/>
      <c r="J9" s="1"/>
      <c r="K9" s="1"/>
      <c r="L9" s="1"/>
      <c r="M9" s="1"/>
      <c r="N9" s="1"/>
      <c r="O9" s="1"/>
      <c r="P9" s="1"/>
    </row>
    <row r="10" spans="1:16" x14ac:dyDescent="0.3">
      <c r="A10" s="5"/>
      <c r="C10" s="1"/>
      <c r="D10" s="141" t="s">
        <v>70</v>
      </c>
      <c r="E10" s="127" t="s">
        <v>60</v>
      </c>
      <c r="F10" s="178">
        <f>EDATE(F8,F9*12)</f>
        <v>56493</v>
      </c>
      <c r="G10" s="1"/>
      <c r="H10" s="1"/>
      <c r="I10" s="1"/>
      <c r="J10" s="1"/>
      <c r="K10" s="1"/>
      <c r="L10" s="1"/>
      <c r="M10" s="1"/>
      <c r="N10" s="1"/>
      <c r="O10" s="1"/>
      <c r="P10" s="1"/>
    </row>
    <row r="11" spans="1:16" s="20" customFormat="1" x14ac:dyDescent="0.3">
      <c r="A11" s="22"/>
      <c r="D11" s="141" t="s">
        <v>591</v>
      </c>
      <c r="E11" s="127"/>
      <c r="F11" s="181">
        <f>F10-'Project Finance Dashboard'!I21</f>
        <v>10350</v>
      </c>
      <c r="K11" s="23"/>
      <c r="L11" s="23"/>
    </row>
    <row r="12" spans="1:16" s="20" customFormat="1" x14ac:dyDescent="0.3">
      <c r="A12" s="22"/>
      <c r="E12" s="127"/>
      <c r="K12" s="23"/>
      <c r="L12" s="23"/>
    </row>
    <row r="13" spans="1:16" s="20" customFormat="1" x14ac:dyDescent="0.3">
      <c r="A13" s="22"/>
      <c r="D13" s="141" t="s">
        <v>71</v>
      </c>
      <c r="E13" s="127" t="s">
        <v>72</v>
      </c>
      <c r="F13" s="247">
        <v>12</v>
      </c>
    </row>
    <row r="14" spans="1:16" s="20" customFormat="1" x14ac:dyDescent="0.3">
      <c r="A14" s="22"/>
      <c r="D14" s="141" t="s">
        <v>73</v>
      </c>
      <c r="E14" s="127" t="s">
        <v>72</v>
      </c>
      <c r="F14" s="247">
        <v>6</v>
      </c>
    </row>
    <row r="15" spans="1:16" s="20" customFormat="1" x14ac:dyDescent="0.3">
      <c r="A15" s="22"/>
      <c r="D15" s="141" t="s">
        <v>74</v>
      </c>
      <c r="E15" s="127" t="s">
        <v>75</v>
      </c>
      <c r="F15" s="20">
        <f>12/F14</f>
        <v>2</v>
      </c>
    </row>
    <row r="16" spans="1:16" s="20" customFormat="1" x14ac:dyDescent="0.3">
      <c r="A16" s="22"/>
      <c r="D16" s="141" t="s">
        <v>718</v>
      </c>
      <c r="E16" s="127" t="s">
        <v>76</v>
      </c>
      <c r="F16" s="247">
        <v>0.5</v>
      </c>
    </row>
    <row r="17" spans="1:16" s="20" customFormat="1" x14ac:dyDescent="0.3">
      <c r="A17" s="22"/>
      <c r="D17" s="141" t="s">
        <v>77</v>
      </c>
      <c r="E17" s="127" t="s">
        <v>76</v>
      </c>
      <c r="F17" s="262">
        <f>1/F13</f>
        <v>8.3333333333333329E-2</v>
      </c>
    </row>
    <row r="18" spans="1:16" x14ac:dyDescent="0.3">
      <c r="A18" s="5"/>
      <c r="C18" s="1"/>
      <c r="D18" s="1"/>
      <c r="F18" s="1"/>
      <c r="G18" s="1"/>
      <c r="H18" s="1"/>
      <c r="I18" s="1"/>
      <c r="J18" s="1"/>
      <c r="K18" s="1"/>
      <c r="L18" s="1"/>
      <c r="M18" s="1"/>
      <c r="N18" s="1"/>
      <c r="O18" s="1"/>
      <c r="P18" s="1"/>
    </row>
    <row r="19" spans="1:16" x14ac:dyDescent="0.3">
      <c r="A19" s="5"/>
      <c r="C19" s="1"/>
      <c r="D19" s="141" t="s">
        <v>78</v>
      </c>
      <c r="E19" s="127" t="s">
        <v>79</v>
      </c>
      <c r="F19" s="263">
        <f>MONTH(F8)</f>
        <v>9</v>
      </c>
      <c r="G19" s="1"/>
      <c r="H19" s="1"/>
      <c r="I19" s="1"/>
      <c r="J19" s="1"/>
      <c r="K19" s="1"/>
      <c r="L19" s="1"/>
      <c r="M19" s="1"/>
      <c r="N19" s="1"/>
      <c r="O19" s="1"/>
      <c r="P19" s="1"/>
    </row>
    <row r="20" spans="1:16" x14ac:dyDescent="0.3">
      <c r="A20" s="5"/>
      <c r="C20" s="1"/>
      <c r="D20" s="141" t="s">
        <v>80</v>
      </c>
      <c r="E20" s="127" t="s">
        <v>79</v>
      </c>
      <c r="F20" s="263">
        <f>F19+6</f>
        <v>15</v>
      </c>
      <c r="G20" s="1"/>
      <c r="H20" s="1"/>
      <c r="I20" s="1"/>
      <c r="J20" s="1"/>
      <c r="K20" s="1"/>
      <c r="L20" s="1"/>
      <c r="M20" s="1"/>
      <c r="N20" s="1"/>
      <c r="O20" s="1"/>
      <c r="P20" s="1"/>
    </row>
    <row r="21" spans="1:16" x14ac:dyDescent="0.3">
      <c r="A21" s="5"/>
      <c r="C21" s="1"/>
      <c r="D21" s="1"/>
      <c r="F21" s="263"/>
      <c r="G21" s="1"/>
      <c r="H21" s="1"/>
      <c r="I21" s="1"/>
      <c r="J21" s="1"/>
      <c r="K21" s="1"/>
      <c r="L21" s="1"/>
      <c r="M21" s="1"/>
      <c r="N21" s="1"/>
      <c r="O21" s="1"/>
      <c r="P21" s="1"/>
    </row>
    <row r="22" spans="1:16" x14ac:dyDescent="0.3">
      <c r="A22" s="5"/>
      <c r="C22" s="1"/>
      <c r="D22" s="141" t="s">
        <v>747</v>
      </c>
      <c r="E22" s="127" t="s">
        <v>64</v>
      </c>
      <c r="F22" s="263">
        <f>F5+F7</f>
        <v>44</v>
      </c>
      <c r="G22" s="1"/>
      <c r="H22" s="1"/>
      <c r="I22" s="1"/>
      <c r="J22" s="1"/>
      <c r="K22" s="1"/>
      <c r="L22" s="1"/>
      <c r="M22" s="1"/>
      <c r="N22" s="1"/>
      <c r="O22" s="1"/>
      <c r="P22" s="1"/>
    </row>
    <row r="23" spans="1:16" x14ac:dyDescent="0.3">
      <c r="A23" s="5"/>
      <c r="C23" s="1"/>
      <c r="D23" s="1"/>
      <c r="F23" s="1"/>
      <c r="G23" s="1"/>
      <c r="H23" s="1"/>
      <c r="I23" s="1"/>
      <c r="J23" s="1"/>
      <c r="K23" s="1"/>
      <c r="L23" s="1"/>
      <c r="M23" s="1"/>
      <c r="N23" s="1"/>
      <c r="O23" s="1"/>
      <c r="P23" s="1"/>
    </row>
    <row r="24" spans="1:16" x14ac:dyDescent="0.3">
      <c r="A24" s="5"/>
      <c r="C24" s="1"/>
      <c r="D24" s="141" t="s">
        <v>748</v>
      </c>
      <c r="E24" s="127" t="s">
        <v>64</v>
      </c>
      <c r="F24" s="247">
        <v>1</v>
      </c>
      <c r="G24" s="1"/>
      <c r="H24" s="1"/>
      <c r="I24" s="1"/>
      <c r="J24" s="1"/>
      <c r="K24" s="1"/>
      <c r="L24" s="1"/>
      <c r="M24" s="1"/>
      <c r="N24" s="1"/>
      <c r="O24" s="1"/>
      <c r="P24" s="1"/>
    </row>
    <row r="25" spans="1:16" x14ac:dyDescent="0.3">
      <c r="A25" s="5"/>
      <c r="C25" s="1"/>
      <c r="D25" s="141" t="s">
        <v>749</v>
      </c>
      <c r="E25" s="127" t="s">
        <v>81</v>
      </c>
      <c r="F25" s="263">
        <f>12/F24</f>
        <v>12</v>
      </c>
      <c r="G25" s="1"/>
      <c r="H25" s="1"/>
      <c r="I25" s="1"/>
      <c r="J25" s="1"/>
      <c r="K25" s="1"/>
      <c r="L25" s="1"/>
      <c r="M25" s="1"/>
      <c r="N25" s="1"/>
      <c r="O25" s="1"/>
      <c r="P25" s="1"/>
    </row>
    <row r="26" spans="1:16" x14ac:dyDescent="0.3">
      <c r="A26" s="5"/>
      <c r="C26" s="1"/>
      <c r="D26" s="1"/>
      <c r="F26" s="1"/>
      <c r="G26" s="1"/>
      <c r="H26" s="1"/>
      <c r="I26" s="1"/>
      <c r="J26" s="1"/>
      <c r="K26" s="1"/>
      <c r="L26" s="1"/>
      <c r="M26" s="1"/>
      <c r="N26" s="1"/>
      <c r="O26" s="1"/>
      <c r="P26" s="1"/>
    </row>
    <row r="27" spans="1:16" x14ac:dyDescent="0.3">
      <c r="A27" s="5"/>
      <c r="C27" s="1"/>
      <c r="D27" s="141" t="s">
        <v>750</v>
      </c>
      <c r="E27" s="127" t="s">
        <v>64</v>
      </c>
      <c r="F27" s="247">
        <v>3</v>
      </c>
      <c r="G27" s="1"/>
      <c r="H27" s="1"/>
      <c r="I27" s="1"/>
      <c r="J27" s="1"/>
      <c r="K27" s="1"/>
      <c r="L27" s="1"/>
      <c r="M27" s="1"/>
      <c r="N27" s="1"/>
      <c r="O27" s="1"/>
      <c r="P27" s="1"/>
    </row>
    <row r="28" spans="1:16" x14ac:dyDescent="0.3">
      <c r="A28" s="5"/>
      <c r="C28" s="1"/>
      <c r="D28" s="141" t="s">
        <v>751</v>
      </c>
      <c r="E28" s="127" t="s">
        <v>81</v>
      </c>
      <c r="F28" s="263">
        <f>12/F27</f>
        <v>4</v>
      </c>
      <c r="G28" s="1"/>
      <c r="H28" s="1"/>
      <c r="I28" s="1"/>
      <c r="J28" s="1"/>
      <c r="K28" s="1"/>
      <c r="L28" s="1"/>
      <c r="M28" s="1"/>
      <c r="N28" s="1"/>
      <c r="O28" s="1"/>
      <c r="P28" s="1"/>
    </row>
    <row r="29" spans="1:16" x14ac:dyDescent="0.3">
      <c r="A29" s="5"/>
      <c r="B29" s="1"/>
      <c r="C29" s="1"/>
      <c r="D29" s="1"/>
      <c r="F29" s="1"/>
      <c r="G29" s="1"/>
      <c r="H29" s="1"/>
      <c r="I29" s="1"/>
      <c r="J29" s="1"/>
      <c r="K29" s="1"/>
      <c r="L29" s="1"/>
      <c r="M29" s="1"/>
      <c r="N29" s="1"/>
      <c r="O29" s="1"/>
      <c r="P29" s="1"/>
    </row>
    <row r="30" spans="1:16" s="133" customFormat="1" x14ac:dyDescent="0.35">
      <c r="A30" s="133" t="s">
        <v>82</v>
      </c>
    </row>
    <row r="31" spans="1:16" x14ac:dyDescent="0.3">
      <c r="A31" s="5"/>
      <c r="C31" s="1"/>
      <c r="D31" s="141" t="s">
        <v>83</v>
      </c>
      <c r="E31" s="127" t="s">
        <v>84</v>
      </c>
      <c r="F31" s="248">
        <v>300</v>
      </c>
      <c r="G31" s="1"/>
      <c r="H31" s="1"/>
      <c r="I31" s="1"/>
      <c r="J31" s="1"/>
      <c r="K31" s="1"/>
      <c r="L31" s="1"/>
      <c r="M31" s="1"/>
      <c r="N31" s="1"/>
      <c r="O31" s="1"/>
      <c r="P31" s="1"/>
    </row>
    <row r="32" spans="1:16" x14ac:dyDescent="0.3">
      <c r="A32" s="5"/>
      <c r="C32" s="1"/>
      <c r="D32" s="1"/>
      <c r="F32" s="1"/>
      <c r="G32" s="1"/>
      <c r="H32" s="1"/>
      <c r="I32" s="1"/>
      <c r="J32" s="1"/>
      <c r="K32" s="1"/>
      <c r="L32" s="1"/>
      <c r="M32" s="1"/>
      <c r="N32" s="1"/>
      <c r="O32" s="1"/>
      <c r="P32" s="1"/>
    </row>
    <row r="33" spans="1:82" x14ac:dyDescent="0.3">
      <c r="A33" s="5"/>
      <c r="C33" s="1"/>
      <c r="D33" s="141" t="s">
        <v>689</v>
      </c>
      <c r="E33" s="127" t="s">
        <v>572</v>
      </c>
      <c r="F33" s="222">
        <f>Scenarios!G13</f>
        <v>340000000</v>
      </c>
      <c r="G33" s="1"/>
      <c r="H33" s="1"/>
      <c r="I33" s="27"/>
      <c r="J33" s="1"/>
      <c r="K33" s="1"/>
      <c r="L33" s="1"/>
      <c r="M33" s="1"/>
      <c r="N33" s="1"/>
      <c r="O33" s="1"/>
      <c r="P33" s="1"/>
    </row>
    <row r="34" spans="1:82" x14ac:dyDescent="0.3">
      <c r="A34" s="5"/>
      <c r="C34" s="1"/>
      <c r="D34" s="141" t="s">
        <v>704</v>
      </c>
      <c r="E34" s="127" t="s">
        <v>675</v>
      </c>
      <c r="F34" s="222">
        <f>'Policies, Data &amp; Conversions'!E65</f>
        <v>864.19753086419757</v>
      </c>
      <c r="G34" s="1"/>
      <c r="H34" s="1"/>
      <c r="I34" s="27"/>
      <c r="J34" s="1"/>
      <c r="K34" s="1"/>
      <c r="L34" s="1"/>
      <c r="M34" s="1"/>
      <c r="N34" s="1"/>
      <c r="O34" s="1"/>
      <c r="P34" s="1"/>
    </row>
    <row r="35" spans="1:82" x14ac:dyDescent="0.3">
      <c r="A35" s="5"/>
      <c r="C35" s="1"/>
      <c r="D35" s="141" t="s">
        <v>705</v>
      </c>
      <c r="E35" s="127" t="s">
        <v>675</v>
      </c>
      <c r="F35" s="222">
        <f>'Policies, Data &amp; Conversions'!$E$67</f>
        <v>1133.3333333333333</v>
      </c>
      <c r="G35" s="1"/>
      <c r="H35" s="1"/>
      <c r="I35" s="27"/>
      <c r="J35" s="1"/>
      <c r="K35" s="1"/>
      <c r="L35" s="1"/>
      <c r="M35" s="1"/>
      <c r="N35" s="1"/>
      <c r="O35" s="1"/>
      <c r="P35" s="1"/>
    </row>
    <row r="36" spans="1:82" x14ac:dyDescent="0.3">
      <c r="A36" s="5"/>
      <c r="C36" s="1"/>
      <c r="D36" s="141" t="s">
        <v>706</v>
      </c>
      <c r="E36" s="127" t="s">
        <v>675</v>
      </c>
      <c r="F36" s="222">
        <f>'Policies, Data &amp; Conversions'!$E$68</f>
        <v>1666.6666666666667</v>
      </c>
      <c r="G36" s="1"/>
      <c r="H36" s="1"/>
      <c r="I36" s="27"/>
      <c r="J36" s="1"/>
      <c r="K36" s="1"/>
      <c r="L36" s="1"/>
      <c r="M36" s="1"/>
      <c r="N36" s="1"/>
      <c r="O36" s="1"/>
      <c r="P36" s="1"/>
    </row>
    <row r="37" spans="1:82" x14ac:dyDescent="0.3">
      <c r="A37" s="5"/>
      <c r="C37" s="1"/>
      <c r="D37" s="1"/>
      <c r="F37" s="26"/>
      <c r="G37" s="1"/>
      <c r="H37" s="1"/>
      <c r="I37" s="27"/>
      <c r="J37" s="1"/>
      <c r="K37" s="1"/>
      <c r="L37" s="1"/>
      <c r="M37" s="1"/>
      <c r="N37" s="1"/>
      <c r="O37" s="1"/>
      <c r="P37" s="1"/>
    </row>
    <row r="38" spans="1:82" x14ac:dyDescent="0.3">
      <c r="A38" s="5"/>
      <c r="C38" s="1"/>
      <c r="D38" s="123" t="s">
        <v>87</v>
      </c>
      <c r="F38" s="247">
        <v>1</v>
      </c>
      <c r="G38" s="1"/>
      <c r="H38" s="1"/>
      <c r="I38" s="1"/>
      <c r="J38" s="1"/>
      <c r="K38" s="1"/>
      <c r="L38" s="1"/>
      <c r="M38" s="1"/>
      <c r="N38" s="1"/>
      <c r="O38" s="1"/>
      <c r="P38" s="1"/>
    </row>
    <row r="39" spans="1:82" x14ac:dyDescent="0.3">
      <c r="A39" s="5"/>
      <c r="D39" s="141" t="s">
        <v>88</v>
      </c>
      <c r="F39" s="247">
        <f>F7/2</f>
        <v>20</v>
      </c>
      <c r="G39" s="1"/>
      <c r="H39" s="1"/>
      <c r="I39" s="1"/>
      <c r="J39" s="1"/>
      <c r="K39" s="1"/>
      <c r="L39" s="1"/>
      <c r="M39" s="1"/>
      <c r="N39" s="1"/>
      <c r="O39" s="1"/>
      <c r="P39" s="1"/>
    </row>
    <row r="40" spans="1:82" x14ac:dyDescent="0.3">
      <c r="A40" s="5"/>
      <c r="D40" s="141" t="s">
        <v>89</v>
      </c>
      <c r="F40" s="247">
        <v>0.5</v>
      </c>
      <c r="G40" s="1"/>
      <c r="H40" s="1"/>
      <c r="I40" s="1"/>
      <c r="J40" s="1"/>
      <c r="K40" s="1"/>
      <c r="L40" s="1"/>
      <c r="M40" s="1"/>
      <c r="N40" s="1"/>
      <c r="O40" s="1"/>
      <c r="P40" s="1"/>
    </row>
    <row r="41" spans="1:82" x14ac:dyDescent="0.3">
      <c r="A41" s="5"/>
      <c r="D41" s="141" t="s">
        <v>90</v>
      </c>
      <c r="F41" s="181">
        <f>F39/F40</f>
        <v>40</v>
      </c>
      <c r="G41" s="1"/>
      <c r="H41" s="1"/>
      <c r="I41" s="1"/>
      <c r="J41" s="1"/>
      <c r="K41" s="1"/>
      <c r="L41" s="1"/>
      <c r="M41" s="1"/>
      <c r="N41" s="1"/>
      <c r="O41" s="1"/>
      <c r="P41" s="1"/>
    </row>
    <row r="42" spans="1:82" x14ac:dyDescent="0.3">
      <c r="A42" s="5"/>
      <c r="D42" s="141" t="s">
        <v>91</v>
      </c>
      <c r="F42" s="247">
        <v>1.3</v>
      </c>
      <c r="G42" s="1"/>
      <c r="H42" s="1"/>
      <c r="I42" s="1"/>
      <c r="J42" s="1"/>
      <c r="K42" s="1"/>
      <c r="L42" s="1"/>
      <c r="M42" s="1"/>
      <c r="N42" s="1"/>
      <c r="O42" s="1"/>
      <c r="P42" s="1"/>
    </row>
    <row r="43" spans="1:82" x14ac:dyDescent="0.3">
      <c r="A43" s="5"/>
      <c r="B43" s="1"/>
      <c r="D43" s="141" t="s">
        <v>92</v>
      </c>
      <c r="F43" s="1"/>
      <c r="G43" s="1"/>
      <c r="H43" s="1"/>
      <c r="I43" s="1"/>
      <c r="J43" s="1"/>
      <c r="K43" s="1"/>
      <c r="L43" s="181">
        <v>1</v>
      </c>
      <c r="M43" s="181">
        <f>IF(L43&lt;$F$7,L43+1)</f>
        <v>2</v>
      </c>
      <c r="N43" s="181">
        <f t="shared" ref="N43:BY43" si="0">IF(M43&lt;$F$7,M43+1)</f>
        <v>3</v>
      </c>
      <c r="O43" s="181">
        <f t="shared" si="0"/>
        <v>4</v>
      </c>
      <c r="P43" s="181">
        <f t="shared" si="0"/>
        <v>5</v>
      </c>
      <c r="Q43" s="181">
        <f t="shared" si="0"/>
        <v>6</v>
      </c>
      <c r="R43" s="181">
        <f t="shared" si="0"/>
        <v>7</v>
      </c>
      <c r="S43" s="181">
        <f t="shared" si="0"/>
        <v>8</v>
      </c>
      <c r="T43" s="181">
        <f t="shared" si="0"/>
        <v>9</v>
      </c>
      <c r="U43" s="181">
        <f t="shared" si="0"/>
        <v>10</v>
      </c>
      <c r="V43" s="181">
        <f t="shared" si="0"/>
        <v>11</v>
      </c>
      <c r="W43" s="181">
        <f t="shared" si="0"/>
        <v>12</v>
      </c>
      <c r="X43" s="181">
        <f t="shared" si="0"/>
        <v>13</v>
      </c>
      <c r="Y43" s="181">
        <f t="shared" si="0"/>
        <v>14</v>
      </c>
      <c r="Z43" s="181">
        <f t="shared" si="0"/>
        <v>15</v>
      </c>
      <c r="AA43" s="181">
        <f t="shared" si="0"/>
        <v>16</v>
      </c>
      <c r="AB43" s="181">
        <f t="shared" si="0"/>
        <v>17</v>
      </c>
      <c r="AC43" s="181">
        <f t="shared" si="0"/>
        <v>18</v>
      </c>
      <c r="AD43" s="181">
        <f t="shared" si="0"/>
        <v>19</v>
      </c>
      <c r="AE43" s="181">
        <f t="shared" si="0"/>
        <v>20</v>
      </c>
      <c r="AF43" s="181">
        <f t="shared" si="0"/>
        <v>21</v>
      </c>
      <c r="AG43" s="181">
        <f t="shared" si="0"/>
        <v>22</v>
      </c>
      <c r="AH43" s="181">
        <f t="shared" si="0"/>
        <v>23</v>
      </c>
      <c r="AI43" s="181">
        <f t="shared" si="0"/>
        <v>24</v>
      </c>
      <c r="AJ43" s="181">
        <f t="shared" si="0"/>
        <v>25</v>
      </c>
      <c r="AK43" s="181">
        <f t="shared" si="0"/>
        <v>26</v>
      </c>
      <c r="AL43" s="181">
        <f t="shared" si="0"/>
        <v>27</v>
      </c>
      <c r="AM43" s="181">
        <f t="shared" si="0"/>
        <v>28</v>
      </c>
      <c r="AN43" s="181">
        <f t="shared" si="0"/>
        <v>29</v>
      </c>
      <c r="AO43" s="181">
        <f t="shared" si="0"/>
        <v>30</v>
      </c>
      <c r="AP43" s="181">
        <f t="shared" si="0"/>
        <v>31</v>
      </c>
      <c r="AQ43" s="181">
        <f t="shared" si="0"/>
        <v>32</v>
      </c>
      <c r="AR43" s="181">
        <f t="shared" si="0"/>
        <v>33</v>
      </c>
      <c r="AS43" s="181">
        <f t="shared" si="0"/>
        <v>34</v>
      </c>
      <c r="AT43" s="181">
        <f t="shared" si="0"/>
        <v>35</v>
      </c>
      <c r="AU43" s="181">
        <f t="shared" si="0"/>
        <v>36</v>
      </c>
      <c r="AV43" s="181">
        <f t="shared" si="0"/>
        <v>37</v>
      </c>
      <c r="AW43" s="181">
        <f t="shared" si="0"/>
        <v>38</v>
      </c>
      <c r="AX43" s="181">
        <f t="shared" si="0"/>
        <v>39</v>
      </c>
      <c r="AY43" s="181">
        <f t="shared" si="0"/>
        <v>40</v>
      </c>
      <c r="AZ43" s="181" t="b">
        <f t="shared" si="0"/>
        <v>0</v>
      </c>
      <c r="BA43" s="181" t="b">
        <f t="shared" si="0"/>
        <v>0</v>
      </c>
      <c r="BB43" s="181" t="b">
        <f t="shared" si="0"/>
        <v>0</v>
      </c>
      <c r="BC43" s="181" t="b">
        <f t="shared" si="0"/>
        <v>0</v>
      </c>
      <c r="BD43" s="181" t="b">
        <f t="shared" si="0"/>
        <v>0</v>
      </c>
      <c r="BE43" s="181" t="b">
        <f t="shared" si="0"/>
        <v>0</v>
      </c>
      <c r="BF43" s="181" t="b">
        <f t="shared" si="0"/>
        <v>0</v>
      </c>
      <c r="BG43" s="181" t="b">
        <f t="shared" si="0"/>
        <v>0</v>
      </c>
      <c r="BH43" s="181" t="b">
        <f t="shared" si="0"/>
        <v>0</v>
      </c>
      <c r="BI43" s="181" t="b">
        <f t="shared" si="0"/>
        <v>0</v>
      </c>
      <c r="BJ43" s="181" t="b">
        <f t="shared" si="0"/>
        <v>0</v>
      </c>
      <c r="BK43" s="181" t="b">
        <f t="shared" si="0"/>
        <v>0</v>
      </c>
      <c r="BL43" s="181" t="b">
        <f t="shared" si="0"/>
        <v>0</v>
      </c>
      <c r="BM43" s="181" t="b">
        <f t="shared" si="0"/>
        <v>0</v>
      </c>
      <c r="BN43" s="181" t="b">
        <f t="shared" si="0"/>
        <v>0</v>
      </c>
      <c r="BO43" s="181" t="b">
        <f t="shared" si="0"/>
        <v>0</v>
      </c>
      <c r="BP43" s="181" t="b">
        <f t="shared" si="0"/>
        <v>0</v>
      </c>
      <c r="BQ43" s="181" t="b">
        <f t="shared" si="0"/>
        <v>0</v>
      </c>
      <c r="BR43" s="181" t="b">
        <f t="shared" si="0"/>
        <v>0</v>
      </c>
      <c r="BS43" s="181" t="b">
        <f t="shared" si="0"/>
        <v>0</v>
      </c>
      <c r="BT43" s="181" t="b">
        <f t="shared" si="0"/>
        <v>0</v>
      </c>
      <c r="BU43" s="181" t="b">
        <f t="shared" si="0"/>
        <v>0</v>
      </c>
      <c r="BV43" s="181" t="b">
        <f t="shared" si="0"/>
        <v>0</v>
      </c>
      <c r="BW43" s="181" t="b">
        <f t="shared" si="0"/>
        <v>0</v>
      </c>
      <c r="BX43" s="181" t="b">
        <f t="shared" si="0"/>
        <v>0</v>
      </c>
      <c r="BY43" s="181" t="b">
        <f t="shared" si="0"/>
        <v>0</v>
      </c>
      <c r="BZ43" s="181" t="b">
        <f>IF(BY43&lt;$F$7,BY43+1)</f>
        <v>0</v>
      </c>
      <c r="CA43" s="181" t="b">
        <f>IF(BZ43&lt;$F$7,BZ43+1)</f>
        <v>0</v>
      </c>
      <c r="CB43" s="181" t="b">
        <f>IF(CA43&lt;$F$7,CA43+1)</f>
        <v>0</v>
      </c>
      <c r="CC43" s="181" t="b">
        <f>IF(CB43&lt;$F$7,CB43+1)</f>
        <v>0</v>
      </c>
      <c r="CD43" s="181" t="b">
        <f>IF(CC43&lt;$F$7,CC43+1)</f>
        <v>0</v>
      </c>
    </row>
    <row r="44" spans="1:82" x14ac:dyDescent="0.3">
      <c r="A44" s="5"/>
      <c r="B44" s="1"/>
      <c r="D44" s="141" t="s">
        <v>93</v>
      </c>
      <c r="F44" s="1"/>
      <c r="G44" s="1"/>
      <c r="H44" s="1"/>
      <c r="I44" s="1"/>
      <c r="J44" s="28"/>
      <c r="K44" s="1"/>
      <c r="L44" s="181">
        <f>WEIBULL(L43,$F$42,$F$41,0)</f>
        <v>1.0657988944809259E-2</v>
      </c>
      <c r="M44" s="181">
        <f t="shared" ref="M44:BX44" si="1">WEIBULL(M43,$F$42,$F$41,0)</f>
        <v>1.2963865115640355E-2</v>
      </c>
      <c r="N44" s="181">
        <f t="shared" si="1"/>
        <v>1.4435334076949378E-2</v>
      </c>
      <c r="O44" s="181">
        <f t="shared" si="1"/>
        <v>1.5492342011708606E-2</v>
      </c>
      <c r="P44" s="181">
        <f t="shared" si="1"/>
        <v>1.6287888347040324E-2</v>
      </c>
      <c r="Q44" s="181">
        <f t="shared" si="1"/>
        <v>1.6898112915875438E-2</v>
      </c>
      <c r="R44" s="181">
        <f t="shared" si="1"/>
        <v>1.736763694598089E-2</v>
      </c>
      <c r="S44" s="181">
        <f t="shared" si="1"/>
        <v>1.7725458563083569E-2</v>
      </c>
      <c r="T44" s="181">
        <f t="shared" si="1"/>
        <v>1.7991828254267182E-2</v>
      </c>
      <c r="U44" s="181">
        <f t="shared" si="1"/>
        <v>1.8181658153494193E-2</v>
      </c>
      <c r="V44" s="181">
        <f t="shared" si="1"/>
        <v>1.830638515328005E-2</v>
      </c>
      <c r="W44" s="181">
        <f t="shared" si="1"/>
        <v>1.8375066377202289E-2</v>
      </c>
      <c r="X44" s="181">
        <f t="shared" si="1"/>
        <v>1.8395061319303904E-2</v>
      </c>
      <c r="Y44" s="181">
        <f t="shared" si="1"/>
        <v>1.8372476740307626E-2</v>
      </c>
      <c r="Z44" s="181">
        <f t="shared" si="1"/>
        <v>1.8312468159684337E-2</v>
      </c>
      <c r="AA44" s="181">
        <f t="shared" si="1"/>
        <v>1.8219450871480612E-2</v>
      </c>
      <c r="AB44" s="181">
        <f t="shared" si="1"/>
        <v>1.8097251778978588E-2</v>
      </c>
      <c r="AC44" s="181">
        <f t="shared" si="1"/>
        <v>1.7949221305199686E-2</v>
      </c>
      <c r="AD44" s="181">
        <f t="shared" si="1"/>
        <v>1.7778317640929651E-2</v>
      </c>
      <c r="AE44" s="181">
        <f t="shared" si="1"/>
        <v>1.7587171372702277E-2</v>
      </c>
      <c r="AF44" s="181">
        <f t="shared" si="1"/>
        <v>1.737813590456427E-2</v>
      </c>
      <c r="AG44" s="181">
        <f t="shared" si="1"/>
        <v>1.7153327402547634E-2</v>
      </c>
      <c r="AH44" s="181">
        <f t="shared" si="1"/>
        <v>1.691465688324089E-2</v>
      </c>
      <c r="AI44" s="181">
        <f t="shared" si="1"/>
        <v>1.6663856323290888E-2</v>
      </c>
      <c r="AJ44" s="181">
        <f t="shared" si="1"/>
        <v>1.640250015592911E-2</v>
      </c>
      <c r="AK44" s="181">
        <f t="shared" si="1"/>
        <v>1.6132023163834244E-2</v>
      </c>
      <c r="AL44" s="181">
        <f t="shared" si="1"/>
        <v>1.5853735524258599E-2</v>
      </c>
      <c r="AM44" s="181">
        <f t="shared" si="1"/>
        <v>1.5568835579665376E-2</v>
      </c>
      <c r="AN44" s="181">
        <f t="shared" si="1"/>
        <v>1.5278420773591797E-2</v>
      </c>
      <c r="AO44" s="181">
        <f t="shared" si="1"/>
        <v>1.4983497092604627E-2</v>
      </c>
      <c r="AP44" s="181">
        <f t="shared" si="1"/>
        <v>1.4684987281182825E-2</v>
      </c>
      <c r="AQ44" s="181">
        <f t="shared" si="1"/>
        <v>1.4383738040316721E-2</v>
      </c>
      <c r="AR44" s="181">
        <f t="shared" si="1"/>
        <v>1.4080526377757929E-2</v>
      </c>
      <c r="AS44" s="181">
        <f t="shared" si="1"/>
        <v>1.3776065244779851E-2</v>
      </c>
      <c r="AT44" s="181">
        <f t="shared" si="1"/>
        <v>1.3471008568560953E-2</v>
      </c>
      <c r="AU44" s="181">
        <f t="shared" si="1"/>
        <v>1.3165955769096389E-2</v>
      </c>
      <c r="AV44" s="181">
        <f t="shared" si="1"/>
        <v>1.2861455833565478E-2</v>
      </c>
      <c r="AW44" s="181">
        <f t="shared" si="1"/>
        <v>1.2558011008357831E-2</v>
      </c>
      <c r="AX44" s="181">
        <f t="shared" si="1"/>
        <v>1.2256080158759678E-2</v>
      </c>
      <c r="AY44" s="181">
        <f t="shared" si="1"/>
        <v>1.1956081838071874E-2</v>
      </c>
      <c r="AZ44" s="181">
        <f t="shared" si="1"/>
        <v>0</v>
      </c>
      <c r="BA44" s="181">
        <f t="shared" si="1"/>
        <v>0</v>
      </c>
      <c r="BB44" s="181">
        <f t="shared" si="1"/>
        <v>0</v>
      </c>
      <c r="BC44" s="181">
        <f t="shared" si="1"/>
        <v>0</v>
      </c>
      <c r="BD44" s="181">
        <f t="shared" si="1"/>
        <v>0</v>
      </c>
      <c r="BE44" s="181">
        <f t="shared" si="1"/>
        <v>0</v>
      </c>
      <c r="BF44" s="181">
        <f t="shared" si="1"/>
        <v>0</v>
      </c>
      <c r="BG44" s="181">
        <f t="shared" si="1"/>
        <v>0</v>
      </c>
      <c r="BH44" s="181">
        <f t="shared" si="1"/>
        <v>0</v>
      </c>
      <c r="BI44" s="181">
        <f t="shared" si="1"/>
        <v>0</v>
      </c>
      <c r="BJ44" s="181">
        <f t="shared" si="1"/>
        <v>0</v>
      </c>
      <c r="BK44" s="181">
        <f t="shared" si="1"/>
        <v>0</v>
      </c>
      <c r="BL44" s="181">
        <f t="shared" si="1"/>
        <v>0</v>
      </c>
      <c r="BM44" s="181">
        <f t="shared" si="1"/>
        <v>0</v>
      </c>
      <c r="BN44" s="181">
        <f t="shared" si="1"/>
        <v>0</v>
      </c>
      <c r="BO44" s="181">
        <f t="shared" si="1"/>
        <v>0</v>
      </c>
      <c r="BP44" s="181">
        <f t="shared" si="1"/>
        <v>0</v>
      </c>
      <c r="BQ44" s="181">
        <f t="shared" si="1"/>
        <v>0</v>
      </c>
      <c r="BR44" s="181">
        <f t="shared" si="1"/>
        <v>0</v>
      </c>
      <c r="BS44" s="181">
        <f t="shared" si="1"/>
        <v>0</v>
      </c>
      <c r="BT44" s="181">
        <f t="shared" si="1"/>
        <v>0</v>
      </c>
      <c r="BU44" s="181">
        <f t="shared" si="1"/>
        <v>0</v>
      </c>
      <c r="BV44" s="181">
        <f t="shared" si="1"/>
        <v>0</v>
      </c>
      <c r="BW44" s="181">
        <f t="shared" si="1"/>
        <v>0</v>
      </c>
      <c r="BX44" s="181">
        <f t="shared" si="1"/>
        <v>0</v>
      </c>
      <c r="BY44" s="181">
        <f t="shared" ref="BY44:CD44" si="2">WEIBULL(BY43,$F$42,$F$41,0)</f>
        <v>0</v>
      </c>
      <c r="BZ44" s="181">
        <f t="shared" si="2"/>
        <v>0</v>
      </c>
      <c r="CA44" s="181">
        <f t="shared" si="2"/>
        <v>0</v>
      </c>
      <c r="CB44" s="181">
        <f t="shared" si="2"/>
        <v>0</v>
      </c>
      <c r="CC44" s="181">
        <f t="shared" si="2"/>
        <v>0</v>
      </c>
      <c r="CD44" s="181">
        <f t="shared" si="2"/>
        <v>0</v>
      </c>
    </row>
    <row r="45" spans="1:82" x14ac:dyDescent="0.3">
      <c r="A45" s="5"/>
      <c r="B45" s="1"/>
      <c r="D45" s="141" t="s">
        <v>94</v>
      </c>
      <c r="F45" s="1"/>
      <c r="G45" s="1"/>
      <c r="H45" s="1"/>
      <c r="I45" s="1"/>
      <c r="J45" s="1"/>
      <c r="K45" s="1"/>
      <c r="L45" s="181">
        <f t="shared" ref="L45:AQ45" si="3">L44/SUM(44:44)</f>
        <v>1.6786405345714666E-2</v>
      </c>
      <c r="M45" s="181">
        <f t="shared" si="3"/>
        <v>2.0418176056027398E-2</v>
      </c>
      <c r="N45" s="181">
        <f t="shared" si="3"/>
        <v>2.2735749715193272E-2</v>
      </c>
      <c r="O45" s="181">
        <f t="shared" si="3"/>
        <v>2.4400544428190851E-2</v>
      </c>
      <c r="P45" s="181">
        <f t="shared" si="3"/>
        <v>2.5653535337200942E-2</v>
      </c>
      <c r="Q45" s="181">
        <f t="shared" si="3"/>
        <v>2.6614643198864568E-2</v>
      </c>
      <c r="R45" s="181">
        <f t="shared" si="3"/>
        <v>2.735414675152515E-2</v>
      </c>
      <c r="S45" s="181">
        <f t="shared" si="3"/>
        <v>2.7917718241160634E-2</v>
      </c>
      <c r="T45" s="181">
        <f t="shared" si="3"/>
        <v>2.8337252323169478E-2</v>
      </c>
      <c r="U45" s="181">
        <f t="shared" si="3"/>
        <v>2.8636235710341476E-2</v>
      </c>
      <c r="V45" s="181">
        <f t="shared" si="3"/>
        <v>2.8832681586463346E-2</v>
      </c>
      <c r="W45" s="181">
        <f t="shared" si="3"/>
        <v>2.894085498299891E-2</v>
      </c>
      <c r="X45" s="181">
        <f t="shared" si="3"/>
        <v>2.8972347153306072E-2</v>
      </c>
      <c r="Y45" s="181">
        <f t="shared" si="3"/>
        <v>2.8936776287211446E-2</v>
      </c>
      <c r="Z45" s="181">
        <f t="shared" si="3"/>
        <v>2.8842262363076243E-2</v>
      </c>
      <c r="AA45" s="181">
        <f t="shared" si="3"/>
        <v>2.869575949916519E-2</v>
      </c>
      <c r="AB45" s="181">
        <f t="shared" si="3"/>
        <v>2.8503295094272324E-2</v>
      </c>
      <c r="AC45" s="181">
        <f t="shared" si="3"/>
        <v>2.8270146087528324E-2</v>
      </c>
      <c r="AD45" s="181">
        <f t="shared" si="3"/>
        <v>2.8000971649615066E-2</v>
      </c>
      <c r="AE45" s="181">
        <f t="shared" si="3"/>
        <v>2.7699914972281196E-2</v>
      </c>
      <c r="AF45" s="181">
        <f t="shared" si="3"/>
        <v>2.7370682682965979E-2</v>
      </c>
      <c r="AG45" s="181">
        <f t="shared" si="3"/>
        <v>2.7016607757616006E-2</v>
      </c>
      <c r="AH45" s="181">
        <f t="shared" si="3"/>
        <v>2.6640700060403911E-2</v>
      </c>
      <c r="AI45" s="181">
        <f t="shared" si="3"/>
        <v>2.6245687466371962E-2</v>
      </c>
      <c r="AJ45" s="181">
        <f t="shared" si="3"/>
        <v>2.5834049718607744E-2</v>
      </c>
      <c r="AK45" s="181">
        <f t="shared" si="3"/>
        <v>2.5408046609624844E-2</v>
      </c>
      <c r="AL45" s="181">
        <f t="shared" si="3"/>
        <v>2.4969741677539695E-2</v>
      </c>
      <c r="AM45" s="181">
        <f t="shared" si="3"/>
        <v>2.4521022319912412E-2</v>
      </c>
      <c r="AN45" s="181">
        <f t="shared" si="3"/>
        <v>2.4063617017805912E-2</v>
      </c>
      <c r="AO45" s="181">
        <f t="shared" si="3"/>
        <v>2.3599110206930299E-2</v>
      </c>
      <c r="AP45" s="181">
        <f t="shared" si="3"/>
        <v>2.3128955216139127E-2</v>
      </c>
      <c r="AQ45" s="181">
        <f t="shared" si="3"/>
        <v>2.2654485605272237E-2</v>
      </c>
      <c r="AR45" s="181">
        <f t="shared" ref="AR45:BW45" si="4">AR44/SUM(44:44)</f>
        <v>2.2176925166842731E-2</v>
      </c>
      <c r="AS45" s="181">
        <f t="shared" si="4"/>
        <v>2.1697396803973239E-2</v>
      </c>
      <c r="AT45" s="181">
        <f t="shared" si="4"/>
        <v>2.1216930456433927E-2</v>
      </c>
      <c r="AU45" s="181">
        <f t="shared" si="4"/>
        <v>2.0736470214809156E-2</v>
      </c>
      <c r="AV45" s="181">
        <f t="shared" si="4"/>
        <v>2.0256880737654061E-2</v>
      </c>
      <c r="AW45" s="181">
        <f t="shared" si="4"/>
        <v>1.9778953066460905E-2</v>
      </c>
      <c r="AX45" s="181">
        <f t="shared" si="4"/>
        <v>1.9303409917187982E-2</v>
      </c>
      <c r="AY45" s="181">
        <f t="shared" si="4"/>
        <v>1.8830910514141427E-2</v>
      </c>
      <c r="AZ45" s="181">
        <f t="shared" si="4"/>
        <v>0</v>
      </c>
      <c r="BA45" s="181">
        <f t="shared" si="4"/>
        <v>0</v>
      </c>
      <c r="BB45" s="181">
        <f t="shared" si="4"/>
        <v>0</v>
      </c>
      <c r="BC45" s="181">
        <f t="shared" si="4"/>
        <v>0</v>
      </c>
      <c r="BD45" s="181">
        <f t="shared" si="4"/>
        <v>0</v>
      </c>
      <c r="BE45" s="181">
        <f t="shared" si="4"/>
        <v>0</v>
      </c>
      <c r="BF45" s="181">
        <f t="shared" si="4"/>
        <v>0</v>
      </c>
      <c r="BG45" s="181">
        <f t="shared" si="4"/>
        <v>0</v>
      </c>
      <c r="BH45" s="181">
        <f t="shared" si="4"/>
        <v>0</v>
      </c>
      <c r="BI45" s="181">
        <f t="shared" si="4"/>
        <v>0</v>
      </c>
      <c r="BJ45" s="181">
        <f t="shared" si="4"/>
        <v>0</v>
      </c>
      <c r="BK45" s="181">
        <f t="shared" si="4"/>
        <v>0</v>
      </c>
      <c r="BL45" s="181">
        <f t="shared" si="4"/>
        <v>0</v>
      </c>
      <c r="BM45" s="181">
        <f t="shared" si="4"/>
        <v>0</v>
      </c>
      <c r="BN45" s="181">
        <f t="shared" si="4"/>
        <v>0</v>
      </c>
      <c r="BO45" s="181">
        <f t="shared" si="4"/>
        <v>0</v>
      </c>
      <c r="BP45" s="181">
        <f t="shared" si="4"/>
        <v>0</v>
      </c>
      <c r="BQ45" s="181">
        <f t="shared" si="4"/>
        <v>0</v>
      </c>
      <c r="BR45" s="181">
        <f t="shared" si="4"/>
        <v>0</v>
      </c>
      <c r="BS45" s="181">
        <f t="shared" si="4"/>
        <v>0</v>
      </c>
      <c r="BT45" s="181">
        <f t="shared" si="4"/>
        <v>0</v>
      </c>
      <c r="BU45" s="181">
        <f t="shared" si="4"/>
        <v>0</v>
      </c>
      <c r="BV45" s="181">
        <f t="shared" si="4"/>
        <v>0</v>
      </c>
      <c r="BW45" s="181">
        <f t="shared" si="4"/>
        <v>0</v>
      </c>
      <c r="BX45" s="181">
        <f t="shared" ref="BX45:CD45" si="5">BX44/SUM(44:44)</f>
        <v>0</v>
      </c>
      <c r="BY45" s="181">
        <f t="shared" si="5"/>
        <v>0</v>
      </c>
      <c r="BZ45" s="181">
        <f t="shared" si="5"/>
        <v>0</v>
      </c>
      <c r="CA45" s="181">
        <f t="shared" si="5"/>
        <v>0</v>
      </c>
      <c r="CB45" s="181">
        <f t="shared" si="5"/>
        <v>0</v>
      </c>
      <c r="CC45" s="181">
        <f t="shared" si="5"/>
        <v>0</v>
      </c>
      <c r="CD45" s="181">
        <f t="shared" si="5"/>
        <v>0</v>
      </c>
    </row>
    <row r="46" spans="1:82" x14ac:dyDescent="0.3">
      <c r="A46" s="5"/>
      <c r="B46" s="1"/>
      <c r="C46" s="1"/>
      <c r="D46" s="1"/>
      <c r="F46" s="1"/>
      <c r="G46" s="1"/>
      <c r="H46" s="1"/>
      <c r="I46" s="1"/>
      <c r="J46" s="258">
        <f>SUM(L45:CD45)</f>
        <v>1</v>
      </c>
      <c r="K46" s="1"/>
      <c r="L46" s="1"/>
      <c r="M46" s="1"/>
      <c r="N46" s="1"/>
      <c r="O46" s="1"/>
      <c r="P46" s="1"/>
    </row>
    <row r="47" spans="1:82" x14ac:dyDescent="0.3">
      <c r="A47" s="5"/>
      <c r="C47" s="1"/>
      <c r="D47" s="123" t="s">
        <v>95</v>
      </c>
      <c r="F47" s="247">
        <v>2</v>
      </c>
      <c r="G47" s="1"/>
      <c r="H47" s="1"/>
      <c r="I47" s="1"/>
      <c r="J47" s="259"/>
      <c r="K47" s="1"/>
      <c r="L47" s="1"/>
      <c r="M47" s="1"/>
      <c r="N47" s="1"/>
      <c r="O47" s="1"/>
      <c r="P47" s="1"/>
    </row>
    <row r="48" spans="1:82" x14ac:dyDescent="0.3">
      <c r="A48" s="5"/>
      <c r="D48" s="141" t="s">
        <v>88</v>
      </c>
      <c r="F48" s="247">
        <v>29</v>
      </c>
      <c r="G48" s="1"/>
      <c r="H48" s="1"/>
      <c r="I48" s="1"/>
      <c r="J48" s="259"/>
      <c r="K48" s="1"/>
      <c r="L48" s="1"/>
      <c r="M48" s="1"/>
      <c r="N48" s="1"/>
      <c r="O48" s="1"/>
      <c r="P48" s="1"/>
    </row>
    <row r="49" spans="1:82" x14ac:dyDescent="0.3">
      <c r="A49" s="5"/>
      <c r="D49" s="141" t="s">
        <v>89</v>
      </c>
      <c r="F49" s="247">
        <v>1</v>
      </c>
      <c r="G49" s="1"/>
      <c r="H49" s="1"/>
      <c r="I49" s="1"/>
      <c r="J49" s="259"/>
      <c r="K49" s="1"/>
      <c r="L49" s="1"/>
      <c r="M49" s="1"/>
      <c r="N49" s="1"/>
      <c r="O49" s="1"/>
      <c r="P49" s="1"/>
    </row>
    <row r="50" spans="1:82" x14ac:dyDescent="0.3">
      <c r="A50" s="5"/>
      <c r="D50" s="141" t="s">
        <v>90</v>
      </c>
      <c r="F50" s="181">
        <f>F48/F49</f>
        <v>29</v>
      </c>
      <c r="G50" s="7"/>
      <c r="H50" s="1"/>
      <c r="I50" s="1"/>
      <c r="J50" s="259"/>
      <c r="K50" s="1"/>
      <c r="L50" s="1"/>
      <c r="M50" s="1"/>
      <c r="N50" s="1"/>
      <c r="O50" s="1"/>
      <c r="P50" s="1"/>
    </row>
    <row r="51" spans="1:82" x14ac:dyDescent="0.3">
      <c r="A51" s="5"/>
      <c r="D51" s="141" t="s">
        <v>91</v>
      </c>
      <c r="F51" s="247">
        <v>3</v>
      </c>
      <c r="G51" s="1"/>
      <c r="H51" s="1"/>
      <c r="I51" s="1"/>
      <c r="J51" s="259"/>
      <c r="K51" s="1"/>
      <c r="L51" s="1"/>
      <c r="M51" s="1"/>
      <c r="N51" s="1"/>
      <c r="O51" s="1"/>
      <c r="P51" s="1"/>
    </row>
    <row r="52" spans="1:82" x14ac:dyDescent="0.3">
      <c r="A52" s="5"/>
      <c r="B52" s="1"/>
      <c r="D52" s="141" t="s">
        <v>92</v>
      </c>
      <c r="F52" s="1"/>
      <c r="G52" s="1"/>
      <c r="H52" s="1"/>
      <c r="I52" s="1"/>
      <c r="J52" s="259"/>
      <c r="K52" s="1"/>
      <c r="L52" s="181">
        <f t="shared" ref="L52" si="6">IF(K52&lt;$F$7,K52+1)</f>
        <v>1</v>
      </c>
      <c r="M52" s="181">
        <f t="shared" ref="M52" si="7">IF(L52&lt;$F$7,L52+1)</f>
        <v>2</v>
      </c>
      <c r="N52" s="181">
        <f t="shared" ref="N52" si="8">IF(M52&lt;$F$7,M52+1)</f>
        <v>3</v>
      </c>
      <c r="O52" s="181">
        <f t="shared" ref="O52" si="9">IF(N52&lt;$F$7,N52+1)</f>
        <v>4</v>
      </c>
      <c r="P52" s="181">
        <f t="shared" ref="P52" si="10">IF(O52&lt;$F$7,O52+1)</f>
        <v>5</v>
      </c>
      <c r="Q52" s="181">
        <f t="shared" ref="Q52" si="11">IF(P52&lt;$F$7,P52+1)</f>
        <v>6</v>
      </c>
      <c r="R52" s="181">
        <f t="shared" ref="R52" si="12">IF(Q52&lt;$F$7,Q52+1)</f>
        <v>7</v>
      </c>
      <c r="S52" s="181">
        <f t="shared" ref="S52" si="13">IF(R52&lt;$F$7,R52+1)</f>
        <v>8</v>
      </c>
      <c r="T52" s="181">
        <f t="shared" ref="T52" si="14">IF(S52&lt;$F$7,S52+1)</f>
        <v>9</v>
      </c>
      <c r="U52" s="181">
        <f t="shared" ref="U52" si="15">IF(T52&lt;$F$7,T52+1)</f>
        <v>10</v>
      </c>
      <c r="V52" s="181">
        <f t="shared" ref="V52" si="16">IF(U52&lt;$F$7,U52+1)</f>
        <v>11</v>
      </c>
      <c r="W52" s="181">
        <f t="shared" ref="W52" si="17">IF(V52&lt;$F$7,V52+1)</f>
        <v>12</v>
      </c>
      <c r="X52" s="181">
        <f t="shared" ref="X52" si="18">IF(W52&lt;$F$7,W52+1)</f>
        <v>13</v>
      </c>
      <c r="Y52" s="181">
        <f t="shared" ref="Y52" si="19">IF(X52&lt;$F$7,X52+1)</f>
        <v>14</v>
      </c>
      <c r="Z52" s="181">
        <f t="shared" ref="Z52" si="20">IF(Y52&lt;$F$7,Y52+1)</f>
        <v>15</v>
      </c>
      <c r="AA52" s="181">
        <f t="shared" ref="AA52" si="21">IF(Z52&lt;$F$7,Z52+1)</f>
        <v>16</v>
      </c>
      <c r="AB52" s="181">
        <f t="shared" ref="AB52" si="22">IF(AA52&lt;$F$7,AA52+1)</f>
        <v>17</v>
      </c>
      <c r="AC52" s="181">
        <f t="shared" ref="AC52" si="23">IF(AB52&lt;$F$7,AB52+1)</f>
        <v>18</v>
      </c>
      <c r="AD52" s="181">
        <f t="shared" ref="AD52" si="24">IF(AC52&lt;$F$7,AC52+1)</f>
        <v>19</v>
      </c>
      <c r="AE52" s="181">
        <f t="shared" ref="AE52" si="25">IF(AD52&lt;$F$7,AD52+1)</f>
        <v>20</v>
      </c>
      <c r="AF52" s="181">
        <f t="shared" ref="AF52" si="26">IF(AE52&lt;$F$7,AE52+1)</f>
        <v>21</v>
      </c>
      <c r="AG52" s="181">
        <f t="shared" ref="AG52" si="27">IF(AF52&lt;$F$7,AF52+1)</f>
        <v>22</v>
      </c>
      <c r="AH52" s="181">
        <f t="shared" ref="AH52" si="28">IF(AG52&lt;$F$7,AG52+1)</f>
        <v>23</v>
      </c>
      <c r="AI52" s="181">
        <f t="shared" ref="AI52" si="29">IF(AH52&lt;$F$7,AH52+1)</f>
        <v>24</v>
      </c>
      <c r="AJ52" s="181">
        <f t="shared" ref="AJ52" si="30">IF(AI52&lt;$F$7,AI52+1)</f>
        <v>25</v>
      </c>
      <c r="AK52" s="181">
        <f t="shared" ref="AK52" si="31">IF(AJ52&lt;$F$7,AJ52+1)</f>
        <v>26</v>
      </c>
      <c r="AL52" s="181">
        <f t="shared" ref="AL52" si="32">IF(AK52&lt;$F$7,AK52+1)</f>
        <v>27</v>
      </c>
      <c r="AM52" s="181">
        <f t="shared" ref="AM52" si="33">IF(AL52&lt;$F$7,AL52+1)</f>
        <v>28</v>
      </c>
      <c r="AN52" s="181">
        <f t="shared" ref="AN52" si="34">IF(AM52&lt;$F$7,AM52+1)</f>
        <v>29</v>
      </c>
      <c r="AO52" s="181">
        <f t="shared" ref="AO52" si="35">IF(AN52&lt;$F$7,AN52+1)</f>
        <v>30</v>
      </c>
      <c r="AP52" s="181">
        <f t="shared" ref="AP52" si="36">IF(AO52&lt;$F$7,AO52+1)</f>
        <v>31</v>
      </c>
      <c r="AQ52" s="181">
        <f t="shared" ref="AQ52" si="37">IF(AP52&lt;$F$7,AP52+1)</f>
        <v>32</v>
      </c>
      <c r="AR52" s="181">
        <f t="shared" ref="AR52" si="38">IF(AQ52&lt;$F$7,AQ52+1)</f>
        <v>33</v>
      </c>
      <c r="AS52" s="181">
        <f t="shared" ref="AS52" si="39">IF(AR52&lt;$F$7,AR52+1)</f>
        <v>34</v>
      </c>
      <c r="AT52" s="181">
        <f t="shared" ref="AT52" si="40">IF(AS52&lt;$F$7,AS52+1)</f>
        <v>35</v>
      </c>
      <c r="AU52" s="181">
        <f t="shared" ref="AU52" si="41">IF(AT52&lt;$F$7,AT52+1)</f>
        <v>36</v>
      </c>
      <c r="AV52" s="181">
        <f t="shared" ref="AV52" si="42">IF(AU52&lt;$F$7,AU52+1)</f>
        <v>37</v>
      </c>
      <c r="AW52" s="181">
        <f t="shared" ref="AW52" si="43">IF(AV52&lt;$F$7,AV52+1)</f>
        <v>38</v>
      </c>
      <c r="AX52" s="181">
        <f t="shared" ref="AX52" si="44">IF(AW52&lt;$F$7,AW52+1)</f>
        <v>39</v>
      </c>
      <c r="AY52" s="181">
        <f t="shared" ref="AY52" si="45">IF(AX52&lt;$F$7,AX52+1)</f>
        <v>40</v>
      </c>
      <c r="AZ52" s="181" t="b">
        <f t="shared" ref="AZ52" si="46">IF(AY52&lt;$F$7,AY52+1)</f>
        <v>0</v>
      </c>
      <c r="BA52" s="181" t="b">
        <f t="shared" ref="BA52" si="47">IF(AZ52&lt;$F$7,AZ52+1)</f>
        <v>0</v>
      </c>
      <c r="BB52" s="181" t="b">
        <f t="shared" ref="BB52" si="48">IF(BA52&lt;$F$7,BA52+1)</f>
        <v>0</v>
      </c>
      <c r="BC52" s="181" t="b">
        <f t="shared" ref="BC52" si="49">IF(BB52&lt;$F$7,BB52+1)</f>
        <v>0</v>
      </c>
      <c r="BD52" s="181" t="b">
        <f t="shared" ref="BD52" si="50">IF(BC52&lt;$F$7,BC52+1)</f>
        <v>0</v>
      </c>
      <c r="BE52" s="181" t="b">
        <f t="shared" ref="BE52" si="51">IF(BD52&lt;$F$7,BD52+1)</f>
        <v>0</v>
      </c>
      <c r="BF52" s="181" t="b">
        <f t="shared" ref="BF52" si="52">IF(BE52&lt;$F$7,BE52+1)</f>
        <v>0</v>
      </c>
      <c r="BG52" s="181" t="b">
        <f t="shared" ref="BG52" si="53">IF(BF52&lt;$F$7,BF52+1)</f>
        <v>0</v>
      </c>
      <c r="BH52" s="181" t="b">
        <f t="shared" ref="BH52" si="54">IF(BG52&lt;$F$7,BG52+1)</f>
        <v>0</v>
      </c>
      <c r="BI52" s="181" t="b">
        <f t="shared" ref="BI52" si="55">IF(BH52&lt;$F$7,BH52+1)</f>
        <v>0</v>
      </c>
      <c r="BJ52" s="181" t="b">
        <f t="shared" ref="BJ52" si="56">IF(BI52&lt;$F$7,BI52+1)</f>
        <v>0</v>
      </c>
      <c r="BK52" s="181" t="b">
        <f t="shared" ref="BK52" si="57">IF(BJ52&lt;$F$7,BJ52+1)</f>
        <v>0</v>
      </c>
      <c r="BL52" s="181" t="b">
        <f t="shared" ref="BL52" si="58">IF(BK52&lt;$F$7,BK52+1)</f>
        <v>0</v>
      </c>
      <c r="BM52" s="181" t="b">
        <f t="shared" ref="BM52" si="59">IF(BL52&lt;$F$7,BL52+1)</f>
        <v>0</v>
      </c>
      <c r="BN52" s="181" t="b">
        <f t="shared" ref="BN52" si="60">IF(BM52&lt;$F$7,BM52+1)</f>
        <v>0</v>
      </c>
      <c r="BO52" s="181" t="b">
        <f t="shared" ref="BO52" si="61">IF(BN52&lt;$F$7,BN52+1)</f>
        <v>0</v>
      </c>
      <c r="BP52" s="181" t="b">
        <f t="shared" ref="BP52" si="62">IF(BO52&lt;$F$7,BO52+1)</f>
        <v>0</v>
      </c>
      <c r="BQ52" s="181" t="b">
        <f t="shared" ref="BQ52" si="63">IF(BP52&lt;$F$7,BP52+1)</f>
        <v>0</v>
      </c>
      <c r="BR52" s="181" t="b">
        <f t="shared" ref="BR52" si="64">IF(BQ52&lt;$F$7,BQ52+1)</f>
        <v>0</v>
      </c>
      <c r="BS52" s="181" t="b">
        <f t="shared" ref="BS52" si="65">IF(BR52&lt;$F$7,BR52+1)</f>
        <v>0</v>
      </c>
      <c r="BT52" s="181" t="b">
        <f t="shared" ref="BT52" si="66">IF(BS52&lt;$F$7,BS52+1)</f>
        <v>0</v>
      </c>
      <c r="BU52" s="181" t="b">
        <f t="shared" ref="BU52" si="67">IF(BT52&lt;$F$7,BT52+1)</f>
        <v>0</v>
      </c>
      <c r="BV52" s="181" t="b">
        <f t="shared" ref="BV52" si="68">IF(BU52&lt;$F$7,BU52+1)</f>
        <v>0</v>
      </c>
      <c r="BW52" s="181" t="b">
        <f t="shared" ref="BW52" si="69">IF(BV52&lt;$F$7,BV52+1)</f>
        <v>0</v>
      </c>
      <c r="BX52" s="181" t="b">
        <f t="shared" ref="BX52" si="70">IF(BW52&lt;$F$7,BW52+1)</f>
        <v>0</v>
      </c>
      <c r="BY52" s="181" t="b">
        <f t="shared" ref="BY52" si="71">IF(BX52&lt;$F$7,BX52+1)</f>
        <v>0</v>
      </c>
      <c r="BZ52" s="181" t="b">
        <f t="shared" ref="BZ52" si="72">IF(BY52&lt;$F$7,BY52+1)</f>
        <v>0</v>
      </c>
      <c r="CA52" s="181" t="b">
        <f t="shared" ref="CA52" si="73">IF(BZ52&lt;$F$7,BZ52+1)</f>
        <v>0</v>
      </c>
      <c r="CB52" s="181" t="b">
        <f t="shared" ref="CB52" si="74">IF(CA52&lt;$F$7,CA52+1)</f>
        <v>0</v>
      </c>
      <c r="CC52" s="181" t="b">
        <f t="shared" ref="CC52" si="75">IF(CB52&lt;$F$7,CB52+1)</f>
        <v>0</v>
      </c>
      <c r="CD52" s="181" t="b">
        <f t="shared" ref="CD52" si="76">IF(CC52&lt;$F$7,CC52+1)</f>
        <v>0</v>
      </c>
    </row>
    <row r="53" spans="1:82" x14ac:dyDescent="0.3">
      <c r="A53" s="5"/>
      <c r="B53" s="1"/>
      <c r="D53" s="141" t="s">
        <v>93</v>
      </c>
      <c r="F53" s="1"/>
      <c r="G53" s="1"/>
      <c r="H53" s="1"/>
      <c r="I53" s="1"/>
      <c r="J53" s="259"/>
      <c r="K53" s="1"/>
      <c r="L53" s="181">
        <f>WEIBULL(L52,$F$51,$F$50,0)</f>
        <v>1.2300122990890989E-4</v>
      </c>
      <c r="M53" s="181">
        <f t="shared" ref="M53:BX53" si="77">WEIBULL(M52,$F$51,$F$50,0)</f>
        <v>4.918637272849658E-4</v>
      </c>
      <c r="N53" s="181">
        <f t="shared" si="77"/>
        <v>1.105831564013634E-3</v>
      </c>
      <c r="O53" s="181">
        <f t="shared" si="77"/>
        <v>1.9629425846707915E-3</v>
      </c>
      <c r="P53" s="181">
        <f t="shared" si="77"/>
        <v>3.0594361710829247E-3</v>
      </c>
      <c r="Q53" s="181">
        <f t="shared" si="77"/>
        <v>4.3891806275772769E-3</v>
      </c>
      <c r="R53" s="181">
        <f t="shared" si="77"/>
        <v>5.9431343261985761E-3</v>
      </c>
      <c r="S53" s="181">
        <f t="shared" si="77"/>
        <v>7.7088582553555942E-3</v>
      </c>
      <c r="T53" s="181">
        <f t="shared" si="77"/>
        <v>9.6701005538371264E-3</v>
      </c>
      <c r="U53" s="181">
        <f t="shared" si="77"/>
        <v>1.1806475741254152E-2</v>
      </c>
      <c r="V53" s="181">
        <f t="shared" si="77"/>
        <v>1.409326241149928E-2</v>
      </c>
      <c r="W53" s="181">
        <f t="shared" si="77"/>
        <v>1.6501342872954818E-2</v>
      </c>
      <c r="X53" s="181">
        <f t="shared" si="77"/>
        <v>1.8997306357394758E-2</v>
      </c>
      <c r="Y53" s="181">
        <f t="shared" si="77"/>
        <v>2.1543733791386226E-2</v>
      </c>
      <c r="Z53" s="181">
        <f t="shared" si="77"/>
        <v>2.4099676626289798E-2</v>
      </c>
      <c r="AA53" s="181">
        <f t="shared" si="77"/>
        <v>2.6621334867562053E-2</v>
      </c>
      <c r="AB53" s="181">
        <f t="shared" si="77"/>
        <v>2.9062930385352913E-2</v>
      </c>
      <c r="AC53" s="181">
        <f t="shared" si="77"/>
        <v>3.1377761143365518E-2</v>
      </c>
      <c r="AD53" s="181">
        <f t="shared" si="77"/>
        <v>3.3519410640094137E-2</v>
      </c>
      <c r="AE53" s="181">
        <f t="shared" si="77"/>
        <v>3.5443075269617243E-2</v>
      </c>
      <c r="AF53" s="181">
        <f t="shared" si="77"/>
        <v>3.7106961272855704E-2</v>
      </c>
      <c r="AG53" s="181">
        <f t="shared" si="77"/>
        <v>3.8473693356512691E-2</v>
      </c>
      <c r="AH53" s="181">
        <f t="shared" si="77"/>
        <v>3.9511669831846487E-2</v>
      </c>
      <c r="AI53" s="181">
        <f t="shared" si="77"/>
        <v>4.019629514992993E-2</v>
      </c>
      <c r="AJ53" s="181">
        <f t="shared" si="77"/>
        <v>4.0511020730012844E-2</v>
      </c>
      <c r="AK53" s="181">
        <f t="shared" si="77"/>
        <v>4.0448129511426213E-2</v>
      </c>
      <c r="AL53" s="181">
        <f t="shared" si="77"/>
        <v>4.0009208913225368E-2</v>
      </c>
      <c r="AM53" s="181">
        <f t="shared" si="77"/>
        <v>3.920527068735797E-2</v>
      </c>
      <c r="AN53" s="181">
        <f t="shared" si="77"/>
        <v>3.8056493914287157E-2</v>
      </c>
      <c r="AO53" s="181">
        <f t="shared" si="77"/>
        <v>3.6591588117469653E-2</v>
      </c>
      <c r="AP53" s="181">
        <f t="shared" si="77"/>
        <v>3.4846795804692202E-2</v>
      </c>
      <c r="AQ53" s="181">
        <f t="shared" si="77"/>
        <v>3.2864576050549391E-2</v>
      </c>
      <c r="AR53" s="181">
        <f t="shared" si="77"/>
        <v>3.0692031250880804E-2</v>
      </c>
      <c r="AS53" s="181">
        <f t="shared" si="77"/>
        <v>2.8379156171150024E-2</v>
      </c>
      <c r="AT53" s="181">
        <f t="shared" si="77"/>
        <v>2.5977000346491932E-2</v>
      </c>
      <c r="AU53" s="181">
        <f t="shared" si="77"/>
        <v>2.3535840616448537E-2</v>
      </c>
      <c r="AV53" s="181">
        <f t="shared" si="77"/>
        <v>2.1103459452851817E-2</v>
      </c>
      <c r="AW53" s="181">
        <f t="shared" si="77"/>
        <v>1.8723616733039655E-2</v>
      </c>
      <c r="AX53" s="181">
        <f t="shared" si="77"/>
        <v>1.6434788326431783E-2</v>
      </c>
      <c r="AY53" s="181">
        <f t="shared" si="77"/>
        <v>1.4269225496856164E-2</v>
      </c>
      <c r="AZ53" s="181">
        <f t="shared" si="77"/>
        <v>0</v>
      </c>
      <c r="BA53" s="181">
        <f t="shared" si="77"/>
        <v>0</v>
      </c>
      <c r="BB53" s="181">
        <f t="shared" si="77"/>
        <v>0</v>
      </c>
      <c r="BC53" s="181">
        <f t="shared" si="77"/>
        <v>0</v>
      </c>
      <c r="BD53" s="181">
        <f t="shared" si="77"/>
        <v>0</v>
      </c>
      <c r="BE53" s="181">
        <f t="shared" si="77"/>
        <v>0</v>
      </c>
      <c r="BF53" s="181">
        <f t="shared" si="77"/>
        <v>0</v>
      </c>
      <c r="BG53" s="181">
        <f t="shared" si="77"/>
        <v>0</v>
      </c>
      <c r="BH53" s="181">
        <f t="shared" si="77"/>
        <v>0</v>
      </c>
      <c r="BI53" s="181">
        <f t="shared" si="77"/>
        <v>0</v>
      </c>
      <c r="BJ53" s="181">
        <f t="shared" si="77"/>
        <v>0</v>
      </c>
      <c r="BK53" s="181">
        <f t="shared" si="77"/>
        <v>0</v>
      </c>
      <c r="BL53" s="181">
        <f t="shared" si="77"/>
        <v>0</v>
      </c>
      <c r="BM53" s="181">
        <f t="shared" si="77"/>
        <v>0</v>
      </c>
      <c r="BN53" s="181">
        <f t="shared" si="77"/>
        <v>0</v>
      </c>
      <c r="BO53" s="181">
        <f t="shared" si="77"/>
        <v>0</v>
      </c>
      <c r="BP53" s="181">
        <f t="shared" si="77"/>
        <v>0</v>
      </c>
      <c r="BQ53" s="181">
        <f t="shared" si="77"/>
        <v>0</v>
      </c>
      <c r="BR53" s="181">
        <f t="shared" si="77"/>
        <v>0</v>
      </c>
      <c r="BS53" s="181">
        <f t="shared" si="77"/>
        <v>0</v>
      </c>
      <c r="BT53" s="181">
        <f t="shared" si="77"/>
        <v>0</v>
      </c>
      <c r="BU53" s="181">
        <f t="shared" si="77"/>
        <v>0</v>
      </c>
      <c r="BV53" s="181">
        <f t="shared" si="77"/>
        <v>0</v>
      </c>
      <c r="BW53" s="181">
        <f t="shared" si="77"/>
        <v>0</v>
      </c>
      <c r="BX53" s="181">
        <f t="shared" si="77"/>
        <v>0</v>
      </c>
      <c r="BY53" s="181">
        <f t="shared" ref="BY53:CD53" si="78">WEIBULL(BY52,$F$51,$F$50,0)</f>
        <v>0</v>
      </c>
      <c r="BZ53" s="181">
        <f t="shared" si="78"/>
        <v>0</v>
      </c>
      <c r="CA53" s="181">
        <f t="shared" si="78"/>
        <v>0</v>
      </c>
      <c r="CB53" s="181">
        <f t="shared" si="78"/>
        <v>0</v>
      </c>
      <c r="CC53" s="181">
        <f t="shared" si="78"/>
        <v>0</v>
      </c>
      <c r="CD53" s="181">
        <f t="shared" si="78"/>
        <v>0</v>
      </c>
    </row>
    <row r="54" spans="1:82" x14ac:dyDescent="0.3">
      <c r="A54" s="5"/>
      <c r="B54" s="1"/>
      <c r="D54" s="141" t="s">
        <v>94</v>
      </c>
      <c r="F54" s="1"/>
      <c r="G54" s="1"/>
      <c r="H54" s="1"/>
      <c r="I54" s="1"/>
      <c r="J54" s="259"/>
      <c r="K54" s="1"/>
      <c r="L54" s="181">
        <f t="shared" ref="L54:AQ54" si="79">L53/SUM(53:53)</f>
        <v>1.3162849292291281E-4</v>
      </c>
      <c r="M54" s="181">
        <f t="shared" si="79"/>
        <v>5.2636287615914973E-4</v>
      </c>
      <c r="N54" s="181">
        <f t="shared" si="79"/>
        <v>1.1833942010620361E-3</v>
      </c>
      <c r="O54" s="181">
        <f t="shared" si="79"/>
        <v>2.1006226873159675E-3</v>
      </c>
      <c r="P54" s="181">
        <f t="shared" si="79"/>
        <v>3.2740239483111137E-3</v>
      </c>
      <c r="Q54" s="181">
        <f t="shared" si="79"/>
        <v>4.697036213396363E-3</v>
      </c>
      <c r="R54" s="181">
        <f t="shared" si="79"/>
        <v>6.3599836780110332E-3</v>
      </c>
      <c r="S54" s="181">
        <f t="shared" si="79"/>
        <v>8.2495548626649075E-3</v>
      </c>
      <c r="T54" s="181">
        <f t="shared" si="79"/>
        <v>1.0348358006316184E-2</v>
      </c>
      <c r="U54" s="181">
        <f t="shared" si="79"/>
        <v>1.2634577798149653E-2</v>
      </c>
      <c r="V54" s="181">
        <f t="shared" si="79"/>
        <v>1.5081758881326512E-2</v>
      </c>
      <c r="W54" s="181">
        <f t="shared" si="79"/>
        <v>1.7658741259577872E-2</v>
      </c>
      <c r="X54" s="181">
        <f t="shared" si="79"/>
        <v>2.0329770745142819E-2</v>
      </c>
      <c r="Y54" s="181">
        <f t="shared" si="79"/>
        <v>2.3054803703935839E-2</v>
      </c>
      <c r="Z54" s="181">
        <f t="shared" si="79"/>
        <v>2.5790019470514968E-2</v>
      </c>
      <c r="AA54" s="181">
        <f t="shared" si="79"/>
        <v>2.8488545934121215E-2</v>
      </c>
      <c r="AB54" s="181">
        <f t="shared" si="79"/>
        <v>3.1101394102974116E-2</v>
      </c>
      <c r="AC54" s="181">
        <f t="shared" si="79"/>
        <v>3.3578586276373119E-2</v>
      </c>
      <c r="AD54" s="181">
        <f t="shared" si="79"/>
        <v>3.5870450315718651E-2</v>
      </c>
      <c r="AE54" s="181">
        <f t="shared" si="79"/>
        <v>3.7929040105924468E-2</v>
      </c>
      <c r="AF54" s="181">
        <f t="shared" si="79"/>
        <v>3.970963048834586E-2</v>
      </c>
      <c r="AG54" s="181">
        <f t="shared" si="79"/>
        <v>4.1172224679756703E-2</v>
      </c>
      <c r="AH54" s="181">
        <f t="shared" si="79"/>
        <v>4.2283004460079272E-2</v>
      </c>
      <c r="AI54" s="181">
        <f t="shared" si="79"/>
        <v>4.3015649157233354E-2</v>
      </c>
      <c r="AJ54" s="181">
        <f t="shared" si="79"/>
        <v>4.3352449478834064E-2</v>
      </c>
      <c r="AK54" s="181">
        <f t="shared" si="79"/>
        <v>4.3285147092290664E-2</v>
      </c>
      <c r="AL54" s="181">
        <f t="shared" si="79"/>
        <v>4.2815440757672817E-2</v>
      </c>
      <c r="AM54" s="181">
        <f t="shared" si="79"/>
        <v>4.1955114587337666E-2</v>
      </c>
      <c r="AN54" s="181">
        <f t="shared" si="79"/>
        <v>4.0725763015356312E-2</v>
      </c>
      <c r="AO54" s="181">
        <f t="shared" si="79"/>
        <v>3.91581092410654E-2</v>
      </c>
      <c r="AP54" s="181">
        <f t="shared" si="79"/>
        <v>3.7290937809003624E-2</v>
      </c>
      <c r="AQ54" s="181">
        <f t="shared" si="79"/>
        <v>3.5169685858327436E-2</v>
      </c>
      <c r="AR54" s="181">
        <f t="shared" ref="AR54:BW54" si="80">AR53/SUM(53:53)</f>
        <v>3.2844759530357669E-2</v>
      </c>
      <c r="AS54" s="181">
        <f t="shared" si="80"/>
        <v>3.0369660205827487E-2</v>
      </c>
      <c r="AT54" s="181">
        <f t="shared" si="80"/>
        <v>2.7799018016315222E-2</v>
      </c>
      <c r="AU54" s="181">
        <f t="shared" si="80"/>
        <v>2.5186636201209155E-2</v>
      </c>
      <c r="AV54" s="181">
        <f t="shared" si="80"/>
        <v>2.2583648678113463E-2</v>
      </c>
      <c r="AW54" s="181">
        <f t="shared" si="80"/>
        <v>2.0036884626774904E-2</v>
      </c>
      <c r="AX54" s="181">
        <f t="shared" si="80"/>
        <v>1.7587518600564768E-2</v>
      </c>
      <c r="AY54" s="181">
        <f t="shared" si="80"/>
        <v>1.5270063955615162E-2</v>
      </c>
      <c r="AZ54" s="181">
        <f t="shared" si="80"/>
        <v>0</v>
      </c>
      <c r="BA54" s="181">
        <f t="shared" si="80"/>
        <v>0</v>
      </c>
      <c r="BB54" s="181">
        <f t="shared" si="80"/>
        <v>0</v>
      </c>
      <c r="BC54" s="181">
        <f t="shared" si="80"/>
        <v>0</v>
      </c>
      <c r="BD54" s="181">
        <f t="shared" si="80"/>
        <v>0</v>
      </c>
      <c r="BE54" s="181">
        <f t="shared" si="80"/>
        <v>0</v>
      </c>
      <c r="BF54" s="181">
        <f t="shared" si="80"/>
        <v>0</v>
      </c>
      <c r="BG54" s="181">
        <f t="shared" si="80"/>
        <v>0</v>
      </c>
      <c r="BH54" s="181">
        <f t="shared" si="80"/>
        <v>0</v>
      </c>
      <c r="BI54" s="181">
        <f t="shared" si="80"/>
        <v>0</v>
      </c>
      <c r="BJ54" s="181">
        <f t="shared" si="80"/>
        <v>0</v>
      </c>
      <c r="BK54" s="181">
        <f t="shared" si="80"/>
        <v>0</v>
      </c>
      <c r="BL54" s="181">
        <f t="shared" si="80"/>
        <v>0</v>
      </c>
      <c r="BM54" s="181">
        <f t="shared" si="80"/>
        <v>0</v>
      </c>
      <c r="BN54" s="181">
        <f t="shared" si="80"/>
        <v>0</v>
      </c>
      <c r="BO54" s="181">
        <f t="shared" si="80"/>
        <v>0</v>
      </c>
      <c r="BP54" s="181">
        <f t="shared" si="80"/>
        <v>0</v>
      </c>
      <c r="BQ54" s="181">
        <f t="shared" si="80"/>
        <v>0</v>
      </c>
      <c r="BR54" s="181">
        <f t="shared" si="80"/>
        <v>0</v>
      </c>
      <c r="BS54" s="181">
        <f t="shared" si="80"/>
        <v>0</v>
      </c>
      <c r="BT54" s="181">
        <f t="shared" si="80"/>
        <v>0</v>
      </c>
      <c r="BU54" s="181">
        <f t="shared" si="80"/>
        <v>0</v>
      </c>
      <c r="BV54" s="181">
        <f t="shared" si="80"/>
        <v>0</v>
      </c>
      <c r="BW54" s="181">
        <f t="shared" si="80"/>
        <v>0</v>
      </c>
      <c r="BX54" s="181">
        <f t="shared" ref="BX54:CD54" si="81">BX53/SUM(53:53)</f>
        <v>0</v>
      </c>
      <c r="BY54" s="181">
        <f t="shared" si="81"/>
        <v>0</v>
      </c>
      <c r="BZ54" s="181">
        <f t="shared" si="81"/>
        <v>0</v>
      </c>
      <c r="CA54" s="181">
        <f t="shared" si="81"/>
        <v>0</v>
      </c>
      <c r="CB54" s="181">
        <f t="shared" si="81"/>
        <v>0</v>
      </c>
      <c r="CC54" s="181">
        <f t="shared" si="81"/>
        <v>0</v>
      </c>
      <c r="CD54" s="181">
        <f t="shared" si="81"/>
        <v>0</v>
      </c>
    </row>
    <row r="55" spans="1:82" x14ac:dyDescent="0.3">
      <c r="A55" s="5"/>
      <c r="B55" s="1"/>
      <c r="C55" s="1"/>
      <c r="D55" s="1"/>
      <c r="F55" s="1"/>
      <c r="G55" s="1"/>
      <c r="H55" s="1"/>
      <c r="I55" s="1"/>
      <c r="J55" s="258">
        <f>SUM(L54:CD54)</f>
        <v>1</v>
      </c>
      <c r="K55" s="1"/>
      <c r="L55" s="1"/>
      <c r="M55" s="1"/>
      <c r="N55" s="1"/>
      <c r="O55" s="1"/>
      <c r="P55" s="1"/>
    </row>
    <row r="56" spans="1:82" x14ac:dyDescent="0.3">
      <c r="A56" s="5"/>
      <c r="B56" s="1"/>
      <c r="C56" s="1"/>
      <c r="D56" s="1"/>
      <c r="F56" s="1"/>
      <c r="G56" s="1"/>
      <c r="H56" s="1"/>
      <c r="I56" s="1"/>
      <c r="J56" s="259"/>
      <c r="K56" s="1"/>
      <c r="L56" s="1"/>
      <c r="M56" s="1"/>
      <c r="N56" s="1"/>
      <c r="O56" s="1"/>
      <c r="P56" s="1"/>
    </row>
    <row r="57" spans="1:82" x14ac:dyDescent="0.3">
      <c r="A57" s="5"/>
      <c r="B57" s="1"/>
      <c r="C57" s="1"/>
      <c r="D57" s="123" t="s">
        <v>593</v>
      </c>
      <c r="F57" s="1"/>
      <c r="G57" s="1"/>
      <c r="H57" s="1"/>
      <c r="I57" s="1"/>
      <c r="J57" s="258">
        <f>SUM(L57:CD57)</f>
        <v>0.99999999999999989</v>
      </c>
      <c r="K57" s="1"/>
      <c r="L57" s="181">
        <f>L58/SUM($L$58:$CD$58)</f>
        <v>6.1336356940318918E-7</v>
      </c>
      <c r="M57" s="181">
        <f t="shared" ref="M57:BX57" si="82">M58/SUM($L$58:$CD$58)</f>
        <v>9.0291476186641571E-6</v>
      </c>
      <c r="N57" s="181">
        <f t="shared" si="82"/>
        <v>4.205528522929151E-5</v>
      </c>
      <c r="O57" s="181">
        <f t="shared" si="82"/>
        <v>1.222881352086209E-4</v>
      </c>
      <c r="P57" s="181">
        <f t="shared" si="82"/>
        <v>2.746838764016778E-4</v>
      </c>
      <c r="Q57" s="181">
        <f t="shared" si="82"/>
        <v>5.2404302510181632E-4</v>
      </c>
      <c r="R57" s="181">
        <f t="shared" si="82"/>
        <v>8.9322916875554279E-4</v>
      </c>
      <c r="S57" s="181">
        <f t="shared" si="82"/>
        <v>1.4019724446185265E-3</v>
      </c>
      <c r="T57" s="181">
        <f t="shared" si="82"/>
        <v>2.0661334114565376E-3</v>
      </c>
      <c r="U57" s="181">
        <f t="shared" si="82"/>
        <v>2.8973243485590863E-3</v>
      </c>
      <c r="V57" s="181">
        <f t="shared" si="82"/>
        <v>3.9028031780670119E-3</v>
      </c>
      <c r="W57" s="181">
        <f t="shared" si="82"/>
        <v>5.0855705877249401E-3</v>
      </c>
      <c r="X57" s="181">
        <f t="shared" si="82"/>
        <v>6.444613918364506E-3</v>
      </c>
      <c r="Y57" s="181">
        <f t="shared" si="82"/>
        <v>7.975252310280909E-3</v>
      </c>
      <c r="Z57" s="181">
        <f t="shared" si="82"/>
        <v>9.6695467677858533E-3</v>
      </c>
      <c r="AA57" s="181">
        <f t="shared" si="82"/>
        <v>1.1516746455665982E-2</v>
      </c>
      <c r="AB57" s="181">
        <f t="shared" si="82"/>
        <v>1.3503748905359061E-2</v>
      </c>
      <c r="AC57" s="181">
        <f t="shared" si="82"/>
        <v>1.5615557073164098E-2</v>
      </c>
      <c r="AD57" s="181">
        <f t="shared" si="82"/>
        <v>1.7835720522700924E-2</v>
      </c>
      <c r="AE57" s="181">
        <f t="shared" si="82"/>
        <v>2.0146751541563434E-2</v>
      </c>
      <c r="AF57" s="181">
        <f t="shared" si="82"/>
        <v>2.25305098704476E-2</v>
      </c>
      <c r="AG57" s="181">
        <f t="shared" si="82"/>
        <v>2.4968552027617046E-2</v>
      </c>
      <c r="AH57" s="181">
        <f t="shared" si="82"/>
        <v>2.7442443043135461E-2</v>
      </c>
      <c r="AI57" s="181">
        <f t="shared" si="82"/>
        <v>2.993402985360278E-2</v>
      </c>
      <c r="AJ57" s="181">
        <f t="shared" si="82"/>
        <v>3.2425676715703254E-2</v>
      </c>
      <c r="AK57" s="181">
        <f t="shared" si="82"/>
        <v>3.4900463832449123E-2</v>
      </c>
      <c r="AL57" s="181">
        <f t="shared" si="82"/>
        <v>3.7342350997891807E-2</v>
      </c>
      <c r="AM57" s="181">
        <f t="shared" si="82"/>
        <v>3.9736308495261129E-2</v>
      </c>
      <c r="AN57" s="181">
        <f t="shared" si="82"/>
        <v>4.2068417764671441E-2</v>
      </c>
      <c r="AO57" s="181">
        <f t="shared" si="82"/>
        <v>4.4325944518953511E-2</v>
      </c>
      <c r="AP57" s="181">
        <f t="shared" si="82"/>
        <v>4.6497387054406807E-2</v>
      </c>
      <c r="AQ57" s="181">
        <f t="shared" si="82"/>
        <v>4.8572502497887901E-2</v>
      </c>
      <c r="AR57" s="181">
        <f t="shared" si="82"/>
        <v>5.0542313669778474E-2</v>
      </c>
      <c r="AS57" s="181">
        <f t="shared" si="82"/>
        <v>5.2399099138202274E-2</v>
      </c>
      <c r="AT57" s="181">
        <f t="shared" si="82"/>
        <v>5.4136368905069766E-2</v>
      </c>
      <c r="AU57" s="181">
        <f t="shared" si="82"/>
        <v>5.5748828008672868E-2</v>
      </c>
      <c r="AV57" s="181">
        <f t="shared" si="82"/>
        <v>5.7232330158382097E-2</v>
      </c>
      <c r="AW57" s="181">
        <f t="shared" si="82"/>
        <v>5.85838233407397E-2</v>
      </c>
      <c r="AX57" s="181">
        <f t="shared" si="82"/>
        <v>5.9801289157828882E-2</v>
      </c>
      <c r="AY57" s="181">
        <f t="shared" si="82"/>
        <v>6.0883677482102036E-2</v>
      </c>
      <c r="AZ57" s="181">
        <f t="shared" si="82"/>
        <v>0</v>
      </c>
      <c r="BA57" s="181">
        <f t="shared" si="82"/>
        <v>0</v>
      </c>
      <c r="BB57" s="181">
        <f t="shared" si="82"/>
        <v>0</v>
      </c>
      <c r="BC57" s="181">
        <f t="shared" si="82"/>
        <v>0</v>
      </c>
      <c r="BD57" s="181">
        <f t="shared" si="82"/>
        <v>0</v>
      </c>
      <c r="BE57" s="181">
        <f t="shared" si="82"/>
        <v>0</v>
      </c>
      <c r="BF57" s="181">
        <f t="shared" si="82"/>
        <v>0</v>
      </c>
      <c r="BG57" s="181">
        <f t="shared" si="82"/>
        <v>0</v>
      </c>
      <c r="BH57" s="181">
        <f t="shared" si="82"/>
        <v>0</v>
      </c>
      <c r="BI57" s="181">
        <f t="shared" si="82"/>
        <v>0</v>
      </c>
      <c r="BJ57" s="181">
        <f t="shared" si="82"/>
        <v>0</v>
      </c>
      <c r="BK57" s="181">
        <f t="shared" si="82"/>
        <v>0</v>
      </c>
      <c r="BL57" s="181">
        <f t="shared" si="82"/>
        <v>0</v>
      </c>
      <c r="BM57" s="181">
        <f t="shared" si="82"/>
        <v>0</v>
      </c>
      <c r="BN57" s="181">
        <f t="shared" si="82"/>
        <v>0</v>
      </c>
      <c r="BO57" s="181">
        <f t="shared" si="82"/>
        <v>0</v>
      </c>
      <c r="BP57" s="181">
        <f t="shared" si="82"/>
        <v>0</v>
      </c>
      <c r="BQ57" s="181">
        <f t="shared" si="82"/>
        <v>0</v>
      </c>
      <c r="BR57" s="181">
        <f t="shared" si="82"/>
        <v>0</v>
      </c>
      <c r="BS57" s="181">
        <f t="shared" si="82"/>
        <v>0</v>
      </c>
      <c r="BT57" s="181">
        <f t="shared" si="82"/>
        <v>0</v>
      </c>
      <c r="BU57" s="181">
        <f t="shared" si="82"/>
        <v>0</v>
      </c>
      <c r="BV57" s="181">
        <f t="shared" si="82"/>
        <v>0</v>
      </c>
      <c r="BW57" s="181">
        <f t="shared" si="82"/>
        <v>0</v>
      </c>
      <c r="BX57" s="181">
        <f t="shared" si="82"/>
        <v>0</v>
      </c>
      <c r="BY57" s="181">
        <f t="shared" ref="BY57:CD57" si="83">BY58/SUM($L$58:$CD$58)</f>
        <v>0</v>
      </c>
      <c r="BZ57" s="181">
        <f t="shared" si="83"/>
        <v>0</v>
      </c>
      <c r="CA57" s="181">
        <f t="shared" si="83"/>
        <v>0</v>
      </c>
      <c r="CB57" s="181">
        <f t="shared" si="83"/>
        <v>0</v>
      </c>
      <c r="CC57" s="181">
        <f t="shared" si="83"/>
        <v>0</v>
      </c>
      <c r="CD57" s="181">
        <f t="shared" si="83"/>
        <v>0</v>
      </c>
    </row>
    <row r="58" spans="1:82" x14ac:dyDescent="0.3">
      <c r="A58" s="5"/>
      <c r="B58" s="1"/>
      <c r="C58" s="1"/>
      <c r="D58" s="141" t="s">
        <v>594</v>
      </c>
      <c r="F58" s="247">
        <v>5</v>
      </c>
      <c r="G58" s="1"/>
      <c r="H58" s="1"/>
      <c r="I58" s="1"/>
      <c r="J58" s="28"/>
      <c r="K58" s="1"/>
      <c r="L58" s="181">
        <f>_xlfn.GAMMA.DIST(L52,$F$58,$F$59,FALSE)</f>
        <v>1.540605064577244E-7</v>
      </c>
      <c r="M58" s="181">
        <f t="shared" ref="M58:BX58" si="84">_xlfn.GAMMA.DIST(M52,$F$58,$F$59,FALSE)</f>
        <v>2.2678801357023072E-6</v>
      </c>
      <c r="N58" s="181">
        <f t="shared" si="84"/>
        <v>1.0563161662752347E-5</v>
      </c>
      <c r="O58" s="181">
        <f t="shared" si="84"/>
        <v>3.0715505425831145E-5</v>
      </c>
      <c r="P58" s="181">
        <f t="shared" si="84"/>
        <v>6.8993235374884359E-5</v>
      </c>
      <c r="Q58" s="181">
        <f t="shared" si="84"/>
        <v>1.3162557719458194E-4</v>
      </c>
      <c r="R58" s="181">
        <f t="shared" si="84"/>
        <v>2.2435525190253594E-4</v>
      </c>
      <c r="S58" s="181">
        <f t="shared" si="84"/>
        <v>3.5213794172331411E-4</v>
      </c>
      <c r="T58" s="181">
        <f t="shared" si="84"/>
        <v>5.1895739436879078E-4</v>
      </c>
      <c r="U58" s="181">
        <f t="shared" si="84"/>
        <v>7.2773030348970114E-4</v>
      </c>
      <c r="V58" s="181">
        <f t="shared" si="84"/>
        <v>9.8027966480445142E-4</v>
      </c>
      <c r="W58" s="181">
        <f t="shared" si="84"/>
        <v>1.2773591707341751E-3</v>
      </c>
      <c r="X58" s="181">
        <f t="shared" si="84"/>
        <v>1.6187144684086825E-3</v>
      </c>
      <c r="Y58" s="181">
        <f t="shared" si="84"/>
        <v>2.0031698511953143E-3</v>
      </c>
      <c r="Z58" s="181">
        <f t="shared" si="84"/>
        <v>2.4287312559355843E-3</v>
      </c>
      <c r="AA58" s="181">
        <f t="shared" si="84"/>
        <v>2.8926983606664108E-3</v>
      </c>
      <c r="AB58" s="181">
        <f t="shared" si="84"/>
        <v>3.3917801760900302E-3</v>
      </c>
      <c r="AC58" s="181">
        <f t="shared" si="84"/>
        <v>3.9222098463591159E-3</v>
      </c>
      <c r="AD58" s="181">
        <f t="shared" si="84"/>
        <v>4.4798554622984205E-3</v>
      </c>
      <c r="AE58" s="181">
        <f t="shared" si="84"/>
        <v>5.0603245787669759E-3</v>
      </c>
      <c r="AF58" s="181">
        <f t="shared" si="84"/>
        <v>5.6590608483143272E-3</v>
      </c>
      <c r="AG58" s="181">
        <f t="shared" si="84"/>
        <v>6.2714317621334796E-3</v>
      </c>
      <c r="AH58" s="181">
        <f t="shared" si="84"/>
        <v>6.8928069493537194E-3</v>
      </c>
      <c r="AI58" s="181">
        <f t="shared" si="84"/>
        <v>7.5186268464784824E-3</v>
      </c>
      <c r="AJ58" s="181">
        <f t="shared" si="84"/>
        <v>8.1444618269656734E-3</v>
      </c>
      <c r="AK58" s="181">
        <f t="shared" si="84"/>
        <v>8.766062090822065E-3</v>
      </c>
      <c r="AL58" s="181">
        <f t="shared" si="84"/>
        <v>9.3793987677733264E-3</v>
      </c>
      <c r="AM58" s="181">
        <f t="shared" si="84"/>
        <v>9.9806967953719409E-3</v>
      </c>
      <c r="AN58" s="181">
        <f t="shared" si="84"/>
        <v>1.0566460204029708E-2</v>
      </c>
      <c r="AO58" s="181">
        <f t="shared" si="84"/>
        <v>1.1133490481757106E-2</v>
      </c>
      <c r="AP58" s="181">
        <f t="shared" si="84"/>
        <v>1.1678898708530804E-2</v>
      </c>
      <c r="AQ58" s="181">
        <f t="shared" si="84"/>
        <v>1.220011214885953E-2</v>
      </c>
      <c r="AR58" s="181">
        <f t="shared" si="84"/>
        <v>1.2694875975577875E-2</v>
      </c>
      <c r="AS58" s="181">
        <f t="shared" si="84"/>
        <v>1.3161250771731893E-2</v>
      </c>
      <c r="AT58" s="181">
        <f t="shared" si="84"/>
        <v>1.3597606423564492E-2</v>
      </c>
      <c r="AU58" s="181">
        <f t="shared" si="84"/>
        <v>1.4002612978461736E-2</v>
      </c>
      <c r="AV58" s="181">
        <f t="shared" si="84"/>
        <v>1.437522899923015E-2</v>
      </c>
      <c r="AW58" s="181">
        <f t="shared" si="84"/>
        <v>1.4714687901803653E-2</v>
      </c>
      <c r="AX58" s="181">
        <f t="shared" si="84"/>
        <v>1.5020482718666071E-2</v>
      </c>
      <c r="AY58" s="181">
        <f t="shared" si="84"/>
        <v>1.5292349685893523E-2</v>
      </c>
      <c r="AZ58" s="181">
        <f t="shared" si="84"/>
        <v>0</v>
      </c>
      <c r="BA58" s="181">
        <f t="shared" si="84"/>
        <v>0</v>
      </c>
      <c r="BB58" s="181">
        <f t="shared" si="84"/>
        <v>0</v>
      </c>
      <c r="BC58" s="181">
        <f t="shared" si="84"/>
        <v>0</v>
      </c>
      <c r="BD58" s="181">
        <f t="shared" si="84"/>
        <v>0</v>
      </c>
      <c r="BE58" s="181">
        <f t="shared" si="84"/>
        <v>0</v>
      </c>
      <c r="BF58" s="181">
        <f t="shared" si="84"/>
        <v>0</v>
      </c>
      <c r="BG58" s="181">
        <f t="shared" si="84"/>
        <v>0</v>
      </c>
      <c r="BH58" s="181">
        <f t="shared" si="84"/>
        <v>0</v>
      </c>
      <c r="BI58" s="181">
        <f t="shared" si="84"/>
        <v>0</v>
      </c>
      <c r="BJ58" s="181">
        <f t="shared" si="84"/>
        <v>0</v>
      </c>
      <c r="BK58" s="181">
        <f t="shared" si="84"/>
        <v>0</v>
      </c>
      <c r="BL58" s="181">
        <f t="shared" si="84"/>
        <v>0</v>
      </c>
      <c r="BM58" s="181">
        <f t="shared" si="84"/>
        <v>0</v>
      </c>
      <c r="BN58" s="181">
        <f t="shared" si="84"/>
        <v>0</v>
      </c>
      <c r="BO58" s="181">
        <f t="shared" si="84"/>
        <v>0</v>
      </c>
      <c r="BP58" s="181">
        <f t="shared" si="84"/>
        <v>0</v>
      </c>
      <c r="BQ58" s="181">
        <f t="shared" si="84"/>
        <v>0</v>
      </c>
      <c r="BR58" s="181">
        <f t="shared" si="84"/>
        <v>0</v>
      </c>
      <c r="BS58" s="181">
        <f t="shared" si="84"/>
        <v>0</v>
      </c>
      <c r="BT58" s="181">
        <f t="shared" si="84"/>
        <v>0</v>
      </c>
      <c r="BU58" s="181">
        <f t="shared" si="84"/>
        <v>0</v>
      </c>
      <c r="BV58" s="181">
        <f t="shared" si="84"/>
        <v>0</v>
      </c>
      <c r="BW58" s="181">
        <f t="shared" si="84"/>
        <v>0</v>
      </c>
      <c r="BX58" s="181">
        <f t="shared" si="84"/>
        <v>0</v>
      </c>
      <c r="BY58" s="181">
        <f t="shared" ref="BY58:CD58" si="85">_xlfn.GAMMA.DIST(BY52,$F$58,$F$59,FALSE)</f>
        <v>0</v>
      </c>
      <c r="BZ58" s="181">
        <f t="shared" si="85"/>
        <v>0</v>
      </c>
      <c r="CA58" s="181">
        <f t="shared" si="85"/>
        <v>0</v>
      </c>
      <c r="CB58" s="181">
        <f t="shared" si="85"/>
        <v>0</v>
      </c>
      <c r="CC58" s="181">
        <f t="shared" si="85"/>
        <v>0</v>
      </c>
      <c r="CD58" s="181">
        <f t="shared" si="85"/>
        <v>0</v>
      </c>
    </row>
    <row r="59" spans="1:82" x14ac:dyDescent="0.3">
      <c r="A59" s="5"/>
      <c r="B59" s="1"/>
      <c r="C59" s="1"/>
      <c r="D59" s="141" t="s">
        <v>90</v>
      </c>
      <c r="F59" s="247">
        <v>12</v>
      </c>
      <c r="G59" s="1"/>
      <c r="H59" s="1"/>
      <c r="I59" s="1"/>
      <c r="J59" s="28"/>
      <c r="K59" s="1"/>
      <c r="L59" s="1"/>
      <c r="M59" s="1"/>
      <c r="N59" s="1"/>
      <c r="O59" s="1"/>
      <c r="P59" s="1"/>
    </row>
    <row r="60" spans="1:82" x14ac:dyDescent="0.3">
      <c r="A60" s="5"/>
      <c r="B60" s="1"/>
      <c r="C60" s="1"/>
      <c r="D60" s="1"/>
      <c r="F60" s="1"/>
      <c r="G60" s="1"/>
      <c r="H60" s="1"/>
      <c r="I60" s="1"/>
      <c r="J60" s="28"/>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row>
    <row r="61" spans="1:82" x14ac:dyDescent="0.3">
      <c r="A61" s="5"/>
      <c r="C61" s="1"/>
      <c r="D61" s="141" t="s">
        <v>96</v>
      </c>
      <c r="E61" s="127" t="s">
        <v>97</v>
      </c>
      <c r="F61" s="176">
        <f>'Finance and Value Assumptions'!F53</f>
        <v>0.01</v>
      </c>
      <c r="G61" s="1"/>
      <c r="H61" s="1"/>
      <c r="I61" s="1"/>
      <c r="J61" s="1"/>
      <c r="K61" s="1"/>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row>
    <row r="62" spans="1:82" x14ac:dyDescent="0.3">
      <c r="A62" s="5"/>
      <c r="C62" s="1"/>
      <c r="D62" s="141" t="s">
        <v>16</v>
      </c>
      <c r="E62" s="127" t="s">
        <v>97</v>
      </c>
      <c r="F62" s="176">
        <f>'Finance and Value Assumptions'!F56</f>
        <v>0.02</v>
      </c>
      <c r="G62" s="1"/>
      <c r="H62" s="1"/>
      <c r="I62" s="1"/>
      <c r="J62" s="1"/>
      <c r="K62" s="1"/>
      <c r="L62" s="1"/>
      <c r="M62" s="1"/>
      <c r="N62" s="1"/>
      <c r="O62" s="1"/>
      <c r="P62" s="1"/>
    </row>
    <row r="63" spans="1:82" x14ac:dyDescent="0.3">
      <c r="A63" s="5"/>
      <c r="B63" s="1"/>
      <c r="C63" s="1"/>
      <c r="D63" s="1"/>
      <c r="F63" s="1"/>
      <c r="G63" s="1"/>
      <c r="H63" s="1"/>
      <c r="I63" s="1"/>
      <c r="J63" s="1"/>
      <c r="K63" s="1"/>
      <c r="L63" s="1"/>
      <c r="M63" s="1"/>
      <c r="N63" s="1"/>
      <c r="O63" s="1"/>
      <c r="P63" s="1"/>
    </row>
    <row r="64" spans="1:82" x14ac:dyDescent="0.3">
      <c r="A64" s="5"/>
      <c r="B64" s="1"/>
      <c r="C64" s="1"/>
      <c r="D64" s="1"/>
      <c r="F64" s="1"/>
      <c r="G64" s="1"/>
      <c r="H64" s="1"/>
      <c r="I64" s="1"/>
      <c r="J64" s="1"/>
      <c r="K64" s="1"/>
      <c r="L64" s="1"/>
      <c r="M64" s="1"/>
      <c r="N64" s="1"/>
      <c r="O64" s="1"/>
      <c r="P64" s="1"/>
    </row>
    <row r="65" spans="1:16" x14ac:dyDescent="0.3">
      <c r="B65" s="1"/>
      <c r="C65" s="1"/>
      <c r="D65" s="123" t="s">
        <v>98</v>
      </c>
      <c r="F65" s="1"/>
      <c r="G65" s="1"/>
      <c r="H65" s="1"/>
      <c r="I65" s="1"/>
      <c r="J65" s="1"/>
      <c r="K65" s="1"/>
      <c r="L65" s="1"/>
      <c r="M65" s="1"/>
      <c r="N65" s="1"/>
      <c r="O65" s="1"/>
      <c r="P65" s="1"/>
    </row>
    <row r="66" spans="1:16" x14ac:dyDescent="0.3">
      <c r="A66" s="5"/>
      <c r="C66" s="1"/>
      <c r="D66" s="141" t="s">
        <v>2</v>
      </c>
      <c r="F66" s="11"/>
      <c r="G66" s="141" t="s">
        <v>910</v>
      </c>
      <c r="H66" s="141" t="s">
        <v>100</v>
      </c>
      <c r="I66" s="1"/>
      <c r="J66" s="1"/>
      <c r="K66" s="1"/>
      <c r="L66" s="1"/>
      <c r="M66" s="1"/>
      <c r="N66" s="1"/>
      <c r="O66" s="1"/>
    </row>
    <row r="67" spans="1:16" x14ac:dyDescent="0.3">
      <c r="A67" s="5"/>
      <c r="B67" s="1"/>
      <c r="C67" s="1"/>
      <c r="D67" s="141" t="s">
        <v>914</v>
      </c>
      <c r="E67" s="127" t="s">
        <v>682</v>
      </c>
      <c r="F67" s="1"/>
      <c r="G67" s="178">
        <f>F8</f>
        <v>47362</v>
      </c>
      <c r="H67" s="249">
        <f>I67/10</f>
        <v>9.8000000000000007</v>
      </c>
      <c r="I67" s="249">
        <v>98</v>
      </c>
      <c r="J67" s="1"/>
      <c r="K67" s="1"/>
      <c r="L67" s="1"/>
      <c r="M67" s="1"/>
      <c r="N67" s="1"/>
      <c r="O67" s="1"/>
    </row>
    <row r="68" spans="1:16" x14ac:dyDescent="0.3">
      <c r="A68" s="5"/>
      <c r="B68" s="1"/>
      <c r="C68" s="1"/>
      <c r="D68" s="1"/>
      <c r="F68" s="1"/>
      <c r="G68" s="1"/>
      <c r="H68" s="1"/>
      <c r="I68" s="1"/>
      <c r="J68" s="1"/>
      <c r="K68" s="1"/>
      <c r="L68" s="1"/>
      <c r="M68" s="1"/>
      <c r="N68" s="1"/>
      <c r="O68" s="1"/>
      <c r="P68" s="1"/>
    </row>
    <row r="69" spans="1:16" x14ac:dyDescent="0.3">
      <c r="A69" s="5"/>
      <c r="C69" s="1"/>
      <c r="D69" s="123" t="s">
        <v>101</v>
      </c>
      <c r="F69" s="1"/>
      <c r="G69" s="1"/>
      <c r="H69" s="1"/>
      <c r="I69" s="1"/>
      <c r="J69" s="1"/>
      <c r="K69" s="1"/>
      <c r="L69" s="1"/>
      <c r="M69" s="1"/>
      <c r="N69" s="1"/>
      <c r="O69" s="1"/>
      <c r="P69" s="1"/>
    </row>
    <row r="70" spans="1:16" x14ac:dyDescent="0.3">
      <c r="A70" s="5"/>
      <c r="B70" s="1"/>
      <c r="D70" s="141" t="s">
        <v>102</v>
      </c>
      <c r="E70" s="127" t="s">
        <v>11</v>
      </c>
      <c r="F70" s="247">
        <v>0.8</v>
      </c>
      <c r="G70" s="1"/>
      <c r="H70" s="1"/>
      <c r="I70" s="1"/>
      <c r="J70" s="1"/>
      <c r="K70" s="1"/>
      <c r="L70" s="1"/>
      <c r="M70" s="1"/>
      <c r="N70" s="1"/>
      <c r="O70" s="1"/>
      <c r="P70" s="1"/>
    </row>
    <row r="71" spans="1:16" x14ac:dyDescent="0.3">
      <c r="A71" s="5"/>
      <c r="B71" s="1"/>
      <c r="D71" s="141" t="s">
        <v>47</v>
      </c>
      <c r="E71" s="127" t="s">
        <v>11</v>
      </c>
      <c r="F71" s="176">
        <f>Scenarios!$L$13</f>
        <v>0.8</v>
      </c>
      <c r="G71" s="1"/>
      <c r="H71" s="1"/>
      <c r="I71" s="1"/>
      <c r="J71" s="1"/>
      <c r="K71" s="1"/>
      <c r="L71" s="1"/>
      <c r="M71" s="1"/>
      <c r="N71" s="1"/>
      <c r="O71" s="1"/>
      <c r="P71" s="1"/>
    </row>
    <row r="72" spans="1:16" x14ac:dyDescent="0.3">
      <c r="A72" s="5"/>
      <c r="B72" s="1"/>
      <c r="C72" s="1"/>
      <c r="D72" s="1"/>
      <c r="F72" s="7"/>
      <c r="G72" s="1"/>
      <c r="H72" s="1"/>
      <c r="I72" s="1"/>
      <c r="J72" s="1"/>
      <c r="K72" s="1"/>
      <c r="L72" s="1"/>
      <c r="M72" s="1"/>
      <c r="N72" s="1"/>
      <c r="O72" s="1"/>
      <c r="P72" s="1"/>
    </row>
    <row r="73" spans="1:16" x14ac:dyDescent="0.3">
      <c r="A73" s="5"/>
      <c r="C73" s="1"/>
      <c r="D73" s="123" t="s">
        <v>103</v>
      </c>
      <c r="F73" s="7"/>
      <c r="G73" s="1"/>
      <c r="H73" s="1"/>
      <c r="I73" s="1"/>
      <c r="J73" s="1"/>
      <c r="K73" s="1"/>
      <c r="L73" s="1"/>
      <c r="M73" s="1"/>
      <c r="N73" s="1"/>
      <c r="O73" s="1"/>
      <c r="P73" s="1"/>
    </row>
    <row r="74" spans="1:16" x14ac:dyDescent="0.3">
      <c r="A74" s="5"/>
      <c r="B74" s="1"/>
      <c r="C74" s="1"/>
      <c r="D74" s="141" t="s">
        <v>649</v>
      </c>
      <c r="F74" s="7"/>
      <c r="G74" s="1"/>
      <c r="H74" s="1"/>
      <c r="I74" s="1"/>
      <c r="J74" s="1"/>
      <c r="K74" s="1"/>
      <c r="L74" s="1"/>
      <c r="M74" s="1"/>
      <c r="N74" s="1"/>
      <c r="O74" s="1"/>
      <c r="P74" s="1"/>
    </row>
    <row r="75" spans="1:16" x14ac:dyDescent="0.3">
      <c r="A75" s="5"/>
      <c r="B75" s="1"/>
      <c r="C75" s="1"/>
      <c r="D75" s="207">
        <v>1</v>
      </c>
      <c r="E75" s="127" t="s">
        <v>650</v>
      </c>
      <c r="F75" s="7"/>
      <c r="G75" s="1"/>
      <c r="H75" s="1"/>
      <c r="I75" s="1"/>
      <c r="J75" s="1"/>
      <c r="K75" s="1"/>
      <c r="L75" s="1"/>
      <c r="M75" s="1"/>
      <c r="N75" s="1"/>
      <c r="O75" s="1"/>
      <c r="P75" s="1"/>
    </row>
    <row r="76" spans="1:16" x14ac:dyDescent="0.3">
      <c r="A76" s="5"/>
      <c r="B76" s="1"/>
      <c r="C76" s="1"/>
      <c r="D76" s="207">
        <v>2</v>
      </c>
      <c r="E76" s="127" t="s">
        <v>651</v>
      </c>
      <c r="F76" s="7"/>
      <c r="G76" s="1"/>
      <c r="H76" s="1"/>
      <c r="I76" s="1"/>
      <c r="J76" s="1"/>
      <c r="K76" s="1"/>
      <c r="L76" s="1"/>
      <c r="M76" s="1"/>
      <c r="N76" s="1"/>
      <c r="O76" s="1"/>
      <c r="P76" s="1"/>
    </row>
    <row r="77" spans="1:16" x14ac:dyDescent="0.3">
      <c r="A77" s="5"/>
      <c r="B77" s="1"/>
      <c r="C77" s="1"/>
      <c r="D77" s="1"/>
      <c r="F77" s="7"/>
      <c r="G77" s="1"/>
      <c r="H77" s="1"/>
      <c r="I77" s="1"/>
      <c r="J77" s="1"/>
      <c r="K77" s="1"/>
      <c r="L77" s="1"/>
      <c r="M77" s="1"/>
      <c r="N77" s="1"/>
      <c r="O77" s="1"/>
      <c r="P77" s="1"/>
    </row>
    <row r="78" spans="1:16" x14ac:dyDescent="0.3">
      <c r="A78" s="5"/>
      <c r="B78" s="1"/>
      <c r="D78" s="141" t="s">
        <v>662</v>
      </c>
      <c r="E78" s="127" t="s">
        <v>683</v>
      </c>
      <c r="F78" s="249">
        <f>'Policies, Data &amp; Conversions'!$C$28</f>
        <v>17.555430316320003</v>
      </c>
      <c r="G78" s="1"/>
      <c r="H78" s="1"/>
      <c r="I78" s="1"/>
      <c r="J78" s="1"/>
      <c r="K78" s="1"/>
      <c r="L78" s="1"/>
      <c r="M78" s="1"/>
      <c r="N78" s="1"/>
      <c r="O78" s="1"/>
      <c r="P78" s="1"/>
    </row>
    <row r="79" spans="1:16" x14ac:dyDescent="0.3">
      <c r="A79" s="5"/>
      <c r="B79" s="1"/>
      <c r="D79" s="141" t="s">
        <v>663</v>
      </c>
      <c r="E79" s="127" t="s">
        <v>683</v>
      </c>
      <c r="F79" s="249">
        <f>Scenarios!M13/10</f>
        <v>15</v>
      </c>
      <c r="G79" s="1"/>
      <c r="H79" s="1"/>
      <c r="I79" s="1"/>
      <c r="J79" s="1"/>
      <c r="K79" s="1"/>
      <c r="L79" s="1"/>
      <c r="M79" s="1"/>
      <c r="N79" s="1"/>
      <c r="O79" s="1"/>
      <c r="P79" s="1"/>
    </row>
    <row r="80" spans="1:16" x14ac:dyDescent="0.3">
      <c r="A80" s="5"/>
      <c r="B80" s="1"/>
      <c r="C80" s="1"/>
      <c r="D80" s="1"/>
      <c r="F80" s="32"/>
      <c r="G80" s="1"/>
      <c r="H80" s="1"/>
      <c r="I80" s="1"/>
      <c r="J80" s="1"/>
      <c r="K80" s="1"/>
      <c r="L80" s="1"/>
      <c r="M80" s="1"/>
      <c r="N80" s="1"/>
      <c r="O80" s="1"/>
      <c r="P80" s="1"/>
    </row>
    <row r="81" spans="1:52" x14ac:dyDescent="0.3">
      <c r="A81" s="5"/>
      <c r="B81" s="1"/>
      <c r="D81" s="141" t="s">
        <v>664</v>
      </c>
      <c r="E81" s="127" t="s">
        <v>677</v>
      </c>
      <c r="F81" s="247">
        <f>F82</f>
        <v>15</v>
      </c>
      <c r="G81" s="1"/>
      <c r="H81" s="1"/>
      <c r="I81" s="1"/>
      <c r="J81" s="1"/>
      <c r="K81" s="1"/>
      <c r="L81" s="1"/>
      <c r="M81" s="1"/>
      <c r="N81" s="1"/>
      <c r="O81" s="1"/>
      <c r="P81" s="1"/>
    </row>
    <row r="82" spans="1:52" x14ac:dyDescent="0.3">
      <c r="A82" s="5"/>
      <c r="B82" s="1"/>
      <c r="D82" s="141" t="s">
        <v>665</v>
      </c>
      <c r="E82" s="127" t="s">
        <v>677</v>
      </c>
      <c r="F82" s="249">
        <f>Scenarios!M13/10</f>
        <v>15</v>
      </c>
      <c r="G82" s="1"/>
      <c r="H82" s="1"/>
      <c r="I82" s="1"/>
      <c r="J82" s="1"/>
      <c r="K82" s="1"/>
      <c r="L82" s="1"/>
      <c r="M82" s="1"/>
      <c r="N82" s="1"/>
      <c r="O82" s="1"/>
      <c r="P82" s="1"/>
    </row>
    <row r="83" spans="1:52" x14ac:dyDescent="0.3">
      <c r="A83" s="5"/>
      <c r="B83" s="1"/>
      <c r="C83" s="1"/>
      <c r="D83" s="1"/>
      <c r="F83" s="7"/>
      <c r="G83" s="1"/>
      <c r="H83" s="1"/>
      <c r="I83" s="1"/>
      <c r="J83" s="1"/>
      <c r="K83" s="1"/>
      <c r="L83" s="1"/>
      <c r="M83" s="1"/>
      <c r="N83" s="1"/>
      <c r="O83" s="1"/>
      <c r="P83" s="1"/>
    </row>
    <row r="84" spans="1:52" x14ac:dyDescent="0.3">
      <c r="A84" s="5"/>
      <c r="B84" s="1"/>
      <c r="D84" s="141" t="s">
        <v>105</v>
      </c>
      <c r="E84" s="127" t="s">
        <v>752</v>
      </c>
      <c r="F84" s="248">
        <f>Scenarios!K13</f>
        <v>1</v>
      </c>
      <c r="G84" s="1"/>
      <c r="H84" s="1"/>
      <c r="I84" s="247">
        <v>2024</v>
      </c>
      <c r="J84" s="247">
        <f>I84+1</f>
        <v>2025</v>
      </c>
      <c r="K84" s="247">
        <f t="shared" ref="K84:P84" si="86">J84+1</f>
        <v>2026</v>
      </c>
      <c r="L84" s="247">
        <f t="shared" si="86"/>
        <v>2027</v>
      </c>
      <c r="M84" s="247">
        <f t="shared" si="86"/>
        <v>2028</v>
      </c>
      <c r="N84" s="247">
        <f t="shared" si="86"/>
        <v>2029</v>
      </c>
      <c r="O84" s="247">
        <f t="shared" si="86"/>
        <v>2030</v>
      </c>
      <c r="P84" s="247">
        <f t="shared" si="86"/>
        <v>2031</v>
      </c>
      <c r="Q84" s="247">
        <f t="shared" ref="Q84:AP84" si="87">P84+1</f>
        <v>2032</v>
      </c>
      <c r="R84" s="247">
        <f t="shared" si="87"/>
        <v>2033</v>
      </c>
      <c r="S84" s="247">
        <f t="shared" si="87"/>
        <v>2034</v>
      </c>
      <c r="T84" s="247">
        <f t="shared" si="87"/>
        <v>2035</v>
      </c>
      <c r="U84" s="247">
        <f t="shared" si="87"/>
        <v>2036</v>
      </c>
      <c r="V84" s="247">
        <f t="shared" si="87"/>
        <v>2037</v>
      </c>
      <c r="W84" s="247">
        <f t="shared" si="87"/>
        <v>2038</v>
      </c>
      <c r="X84" s="247">
        <f t="shared" si="87"/>
        <v>2039</v>
      </c>
      <c r="Y84" s="247">
        <f t="shared" si="87"/>
        <v>2040</v>
      </c>
      <c r="Z84" s="247">
        <f t="shared" si="87"/>
        <v>2041</v>
      </c>
      <c r="AA84" s="247">
        <f t="shared" si="87"/>
        <v>2042</v>
      </c>
      <c r="AB84" s="247">
        <f t="shared" si="87"/>
        <v>2043</v>
      </c>
      <c r="AC84" s="247">
        <f t="shared" si="87"/>
        <v>2044</v>
      </c>
      <c r="AD84" s="247">
        <f t="shared" si="87"/>
        <v>2045</v>
      </c>
      <c r="AE84" s="247">
        <f t="shared" si="87"/>
        <v>2046</v>
      </c>
      <c r="AF84" s="247">
        <f t="shared" si="87"/>
        <v>2047</v>
      </c>
      <c r="AG84" s="247">
        <f t="shared" si="87"/>
        <v>2048</v>
      </c>
      <c r="AH84" s="247">
        <f t="shared" si="87"/>
        <v>2049</v>
      </c>
      <c r="AI84" s="247">
        <f t="shared" si="87"/>
        <v>2050</v>
      </c>
      <c r="AJ84" s="247">
        <f t="shared" si="87"/>
        <v>2051</v>
      </c>
      <c r="AK84" s="247">
        <f t="shared" si="87"/>
        <v>2052</v>
      </c>
      <c r="AL84" s="247">
        <f t="shared" si="87"/>
        <v>2053</v>
      </c>
      <c r="AM84" s="247">
        <f t="shared" si="87"/>
        <v>2054</v>
      </c>
      <c r="AN84" s="247">
        <f t="shared" si="87"/>
        <v>2055</v>
      </c>
      <c r="AO84" s="247">
        <f t="shared" si="87"/>
        <v>2056</v>
      </c>
      <c r="AP84" s="247">
        <f t="shared" si="87"/>
        <v>2057</v>
      </c>
      <c r="AQ84" s="247">
        <f t="shared" ref="AQ84:AZ84" si="88">AP84+1</f>
        <v>2058</v>
      </c>
      <c r="AR84" s="247">
        <f t="shared" si="88"/>
        <v>2059</v>
      </c>
      <c r="AS84" s="247">
        <f t="shared" si="88"/>
        <v>2060</v>
      </c>
      <c r="AT84" s="247">
        <f t="shared" si="88"/>
        <v>2061</v>
      </c>
      <c r="AU84" s="247">
        <f t="shared" si="88"/>
        <v>2062</v>
      </c>
      <c r="AV84" s="247">
        <f t="shared" si="88"/>
        <v>2063</v>
      </c>
      <c r="AW84" s="247">
        <f t="shared" si="88"/>
        <v>2064</v>
      </c>
      <c r="AX84" s="247">
        <f t="shared" si="88"/>
        <v>2065</v>
      </c>
      <c r="AY84" s="247">
        <f t="shared" si="88"/>
        <v>2066</v>
      </c>
      <c r="AZ84" s="247">
        <f t="shared" si="88"/>
        <v>2067</v>
      </c>
    </row>
    <row r="85" spans="1:52" x14ac:dyDescent="0.3">
      <c r="A85" s="5"/>
      <c r="B85" s="1"/>
      <c r="C85" s="1"/>
      <c r="D85" s="141" t="s">
        <v>106</v>
      </c>
      <c r="F85" s="1"/>
      <c r="G85" s="1"/>
      <c r="H85" s="1"/>
      <c r="I85" s="251">
        <v>2.5000000000000001E-2</v>
      </c>
      <c r="J85" s="251">
        <v>2.5000000000000001E-2</v>
      </c>
      <c r="K85" s="251">
        <v>2.5000000000000001E-2</v>
      </c>
      <c r="L85" s="251">
        <v>2.5000000000000001E-2</v>
      </c>
      <c r="M85" s="251">
        <v>2.5000000000000001E-2</v>
      </c>
      <c r="N85" s="251">
        <v>2.5000000000000001E-2</v>
      </c>
      <c r="O85" s="251">
        <v>2.5000000000000001E-2</v>
      </c>
      <c r="P85" s="251">
        <v>2.5000000000000001E-2</v>
      </c>
      <c r="Q85" s="251">
        <v>2.5000000000000001E-2</v>
      </c>
      <c r="R85" s="251">
        <v>2.5000000000000001E-2</v>
      </c>
      <c r="S85" s="251">
        <v>2.5000000000000001E-2</v>
      </c>
      <c r="T85" s="251">
        <v>2.5000000000000001E-2</v>
      </c>
      <c r="U85" s="251">
        <v>2.5000000000000001E-2</v>
      </c>
      <c r="V85" s="251">
        <v>2.5000000000000001E-2</v>
      </c>
      <c r="W85" s="251">
        <v>2.5000000000000001E-2</v>
      </c>
      <c r="X85" s="251">
        <v>2.5000000000000001E-2</v>
      </c>
      <c r="Y85" s="251">
        <v>2.5000000000000001E-2</v>
      </c>
      <c r="Z85" s="251">
        <v>2.5000000000000001E-2</v>
      </c>
      <c r="AA85" s="251">
        <v>2.5000000000000001E-2</v>
      </c>
      <c r="AB85" s="251">
        <v>2.5000000000000001E-2</v>
      </c>
      <c r="AC85" s="251">
        <v>2.5000000000000001E-2</v>
      </c>
      <c r="AD85" s="251">
        <v>2.5000000000000001E-2</v>
      </c>
      <c r="AE85" s="251">
        <v>2.5000000000000001E-2</v>
      </c>
      <c r="AF85" s="251">
        <v>2.5000000000000001E-2</v>
      </c>
      <c r="AG85" s="251">
        <v>2.5000000000000001E-2</v>
      </c>
      <c r="AH85" s="251">
        <v>2.5000000000000001E-2</v>
      </c>
      <c r="AI85" s="251">
        <v>2.5000000000000001E-2</v>
      </c>
      <c r="AJ85" s="251">
        <v>2.5000000000000001E-2</v>
      </c>
      <c r="AK85" s="251">
        <v>2.5000000000000001E-2</v>
      </c>
      <c r="AL85" s="251">
        <v>2.5000000000000001E-2</v>
      </c>
      <c r="AM85" s="251">
        <v>2.5000000000000001E-2</v>
      </c>
      <c r="AN85" s="251">
        <v>2.5000000000000001E-2</v>
      </c>
      <c r="AO85" s="251">
        <v>2.5000000000000001E-2</v>
      </c>
      <c r="AP85" s="251">
        <v>2.5000000000000001E-2</v>
      </c>
      <c r="AQ85" s="251">
        <v>2.5000000000000001E-2</v>
      </c>
      <c r="AR85" s="251">
        <v>2.5000000000000001E-2</v>
      </c>
      <c r="AS85" s="251">
        <v>2.5000000000000001E-2</v>
      </c>
      <c r="AT85" s="251">
        <v>2.5000000000000001E-2</v>
      </c>
      <c r="AU85" s="251">
        <v>2.5000000000000001E-2</v>
      </c>
      <c r="AV85" s="251">
        <v>2.5000000000000001E-2</v>
      </c>
      <c r="AW85" s="251">
        <v>2.5000000000000001E-2</v>
      </c>
      <c r="AX85" s="251">
        <v>2.5000000000000001E-2</v>
      </c>
      <c r="AY85" s="251">
        <v>2.5000000000000001E-2</v>
      </c>
      <c r="AZ85" s="251">
        <v>2.5000000000000001E-2</v>
      </c>
    </row>
    <row r="86" spans="1:52" x14ac:dyDescent="0.3">
      <c r="A86" s="5"/>
      <c r="B86" s="1"/>
      <c r="C86" s="1"/>
      <c r="D86" s="141" t="s">
        <v>107</v>
      </c>
      <c r="F86" s="1"/>
      <c r="G86" s="1"/>
      <c r="H86" s="1"/>
      <c r="I86" s="251">
        <v>0.02</v>
      </c>
      <c r="J86" s="251">
        <v>0.02</v>
      </c>
      <c r="K86" s="251">
        <v>0.02</v>
      </c>
      <c r="L86" s="251">
        <v>0.02</v>
      </c>
      <c r="M86" s="251">
        <v>0.02</v>
      </c>
      <c r="N86" s="251">
        <v>0.02</v>
      </c>
      <c r="O86" s="251">
        <v>0.02</v>
      </c>
      <c r="P86" s="251">
        <v>0.02</v>
      </c>
      <c r="Q86" s="251">
        <v>0.02</v>
      </c>
      <c r="R86" s="251">
        <v>0.02</v>
      </c>
      <c r="S86" s="251">
        <v>0.02</v>
      </c>
      <c r="T86" s="251">
        <v>0.02</v>
      </c>
      <c r="U86" s="251">
        <v>0.02</v>
      </c>
      <c r="V86" s="251">
        <v>0.02</v>
      </c>
      <c r="W86" s="251">
        <v>0.02</v>
      </c>
      <c r="X86" s="251">
        <v>0.02</v>
      </c>
      <c r="Y86" s="251">
        <v>0.02</v>
      </c>
      <c r="Z86" s="251">
        <v>0.02</v>
      </c>
      <c r="AA86" s="251">
        <v>0.02</v>
      </c>
      <c r="AB86" s="251">
        <v>0.02</v>
      </c>
      <c r="AC86" s="251">
        <v>0.02</v>
      </c>
      <c r="AD86" s="251">
        <v>0.02</v>
      </c>
      <c r="AE86" s="251">
        <v>0.02</v>
      </c>
      <c r="AF86" s="251">
        <v>0.02</v>
      </c>
      <c r="AG86" s="251">
        <v>0.02</v>
      </c>
      <c r="AH86" s="251">
        <v>0.02</v>
      </c>
      <c r="AI86" s="251">
        <v>0.02</v>
      </c>
      <c r="AJ86" s="251">
        <v>0.02</v>
      </c>
      <c r="AK86" s="251">
        <v>0.02</v>
      </c>
      <c r="AL86" s="251">
        <v>0.02</v>
      </c>
      <c r="AM86" s="251">
        <v>0.02</v>
      </c>
      <c r="AN86" s="251">
        <v>0.02</v>
      </c>
      <c r="AO86" s="251">
        <v>0.02</v>
      </c>
      <c r="AP86" s="251">
        <v>0.02</v>
      </c>
      <c r="AQ86" s="251">
        <v>0.02</v>
      </c>
      <c r="AR86" s="251">
        <v>0.02</v>
      </c>
      <c r="AS86" s="251">
        <v>0.02</v>
      </c>
      <c r="AT86" s="251">
        <v>0.02</v>
      </c>
      <c r="AU86" s="251">
        <v>0.02</v>
      </c>
      <c r="AV86" s="251">
        <v>0.02</v>
      </c>
      <c r="AW86" s="251">
        <v>0.02</v>
      </c>
      <c r="AX86" s="251">
        <v>0.02</v>
      </c>
      <c r="AY86" s="251">
        <v>0.02</v>
      </c>
      <c r="AZ86" s="251">
        <v>0.02</v>
      </c>
    </row>
    <row r="87" spans="1:52" x14ac:dyDescent="0.3">
      <c r="A87" s="5"/>
      <c r="B87" s="1"/>
      <c r="C87" s="1"/>
      <c r="D87" s="141" t="s">
        <v>108</v>
      </c>
      <c r="F87" s="1"/>
      <c r="G87" s="1"/>
      <c r="H87" s="1"/>
      <c r="I87" s="251">
        <v>0.03</v>
      </c>
      <c r="J87" s="251">
        <v>0.03</v>
      </c>
      <c r="K87" s="251">
        <v>0.03</v>
      </c>
      <c r="L87" s="251">
        <v>0.03</v>
      </c>
      <c r="M87" s="251">
        <v>0.03</v>
      </c>
      <c r="N87" s="251">
        <v>0.03</v>
      </c>
      <c r="O87" s="251">
        <v>0.03</v>
      </c>
      <c r="P87" s="251">
        <v>0.03</v>
      </c>
      <c r="Q87" s="251">
        <v>0.03</v>
      </c>
      <c r="R87" s="251">
        <v>0.03</v>
      </c>
      <c r="S87" s="251">
        <v>0.03</v>
      </c>
      <c r="T87" s="251">
        <v>0.03</v>
      </c>
      <c r="U87" s="251">
        <v>0.03</v>
      </c>
      <c r="V87" s="251">
        <v>0.03</v>
      </c>
      <c r="W87" s="251">
        <v>0.03</v>
      </c>
      <c r="X87" s="251">
        <v>0.03</v>
      </c>
      <c r="Y87" s="251">
        <v>0.03</v>
      </c>
      <c r="Z87" s="251">
        <v>0.03</v>
      </c>
      <c r="AA87" s="251">
        <v>0.03</v>
      </c>
      <c r="AB87" s="251">
        <v>0.03</v>
      </c>
      <c r="AC87" s="251">
        <v>0.03</v>
      </c>
      <c r="AD87" s="251">
        <v>0.03</v>
      </c>
      <c r="AE87" s="251">
        <v>0.03</v>
      </c>
      <c r="AF87" s="251">
        <v>0.03</v>
      </c>
      <c r="AG87" s="251">
        <v>0.03</v>
      </c>
      <c r="AH87" s="251">
        <v>0.03</v>
      </c>
      <c r="AI87" s="251">
        <v>0.03</v>
      </c>
      <c r="AJ87" s="251">
        <v>0.03</v>
      </c>
      <c r="AK87" s="251">
        <v>0.03</v>
      </c>
      <c r="AL87" s="251">
        <v>0.03</v>
      </c>
      <c r="AM87" s="251">
        <v>0.03</v>
      </c>
      <c r="AN87" s="251">
        <v>0.03</v>
      </c>
      <c r="AO87" s="251">
        <v>0.03</v>
      </c>
      <c r="AP87" s="251">
        <v>0.03</v>
      </c>
      <c r="AQ87" s="251">
        <v>0.03</v>
      </c>
      <c r="AR87" s="251">
        <v>0.03</v>
      </c>
      <c r="AS87" s="251">
        <v>0.03</v>
      </c>
      <c r="AT87" s="251">
        <v>0.03</v>
      </c>
      <c r="AU87" s="251">
        <v>0.03</v>
      </c>
      <c r="AV87" s="251">
        <v>0.03</v>
      </c>
      <c r="AW87" s="251">
        <v>0.03</v>
      </c>
      <c r="AX87" s="251">
        <v>0.03</v>
      </c>
      <c r="AY87" s="251">
        <v>0.03</v>
      </c>
      <c r="AZ87" s="251">
        <v>0.03</v>
      </c>
    </row>
    <row r="88" spans="1:52" x14ac:dyDescent="0.3">
      <c r="A88" s="5"/>
      <c r="B88" s="1"/>
      <c r="C88" s="1"/>
      <c r="D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x14ac:dyDescent="0.3">
      <c r="A89" s="5"/>
      <c r="B89" s="1"/>
      <c r="C89" s="1"/>
      <c r="D89" s="141" t="str">
        <f>INDEX(D85:D87,$F$84)</f>
        <v>Base Case Inflation</v>
      </c>
      <c r="F89" s="1"/>
      <c r="G89" s="1"/>
      <c r="H89" s="1"/>
      <c r="I89" s="184">
        <f t="shared" ref="I89:P89" si="89">INDEX(I85:I87,$F$84)</f>
        <v>2.5000000000000001E-2</v>
      </c>
      <c r="J89" s="184">
        <f t="shared" si="89"/>
        <v>2.5000000000000001E-2</v>
      </c>
      <c r="K89" s="184">
        <f t="shared" si="89"/>
        <v>2.5000000000000001E-2</v>
      </c>
      <c r="L89" s="184">
        <f t="shared" si="89"/>
        <v>2.5000000000000001E-2</v>
      </c>
      <c r="M89" s="184">
        <f t="shared" si="89"/>
        <v>2.5000000000000001E-2</v>
      </c>
      <c r="N89" s="184">
        <f t="shared" si="89"/>
        <v>2.5000000000000001E-2</v>
      </c>
      <c r="O89" s="184">
        <f t="shared" si="89"/>
        <v>2.5000000000000001E-2</v>
      </c>
      <c r="P89" s="184">
        <f t="shared" si="89"/>
        <v>2.5000000000000001E-2</v>
      </c>
      <c r="Q89" s="184">
        <f t="shared" ref="Q89:AP89" si="90">INDEX(Q85:Q87,$F$84)</f>
        <v>2.5000000000000001E-2</v>
      </c>
      <c r="R89" s="184">
        <f t="shared" si="90"/>
        <v>2.5000000000000001E-2</v>
      </c>
      <c r="S89" s="184">
        <f t="shared" si="90"/>
        <v>2.5000000000000001E-2</v>
      </c>
      <c r="T89" s="184">
        <f t="shared" si="90"/>
        <v>2.5000000000000001E-2</v>
      </c>
      <c r="U89" s="184">
        <f t="shared" si="90"/>
        <v>2.5000000000000001E-2</v>
      </c>
      <c r="V89" s="184">
        <f t="shared" si="90"/>
        <v>2.5000000000000001E-2</v>
      </c>
      <c r="W89" s="184">
        <f t="shared" si="90"/>
        <v>2.5000000000000001E-2</v>
      </c>
      <c r="X89" s="184">
        <f t="shared" si="90"/>
        <v>2.5000000000000001E-2</v>
      </c>
      <c r="Y89" s="184">
        <f t="shared" si="90"/>
        <v>2.5000000000000001E-2</v>
      </c>
      <c r="Z89" s="184">
        <f t="shared" si="90"/>
        <v>2.5000000000000001E-2</v>
      </c>
      <c r="AA89" s="184">
        <f t="shared" si="90"/>
        <v>2.5000000000000001E-2</v>
      </c>
      <c r="AB89" s="184">
        <f t="shared" si="90"/>
        <v>2.5000000000000001E-2</v>
      </c>
      <c r="AC89" s="184">
        <f t="shared" si="90"/>
        <v>2.5000000000000001E-2</v>
      </c>
      <c r="AD89" s="184">
        <f t="shared" si="90"/>
        <v>2.5000000000000001E-2</v>
      </c>
      <c r="AE89" s="184">
        <f t="shared" si="90"/>
        <v>2.5000000000000001E-2</v>
      </c>
      <c r="AF89" s="184">
        <f t="shared" si="90"/>
        <v>2.5000000000000001E-2</v>
      </c>
      <c r="AG89" s="184">
        <f t="shared" si="90"/>
        <v>2.5000000000000001E-2</v>
      </c>
      <c r="AH89" s="184">
        <f t="shared" si="90"/>
        <v>2.5000000000000001E-2</v>
      </c>
      <c r="AI89" s="184">
        <f t="shared" si="90"/>
        <v>2.5000000000000001E-2</v>
      </c>
      <c r="AJ89" s="184">
        <f t="shared" si="90"/>
        <v>2.5000000000000001E-2</v>
      </c>
      <c r="AK89" s="184">
        <f t="shared" si="90"/>
        <v>2.5000000000000001E-2</v>
      </c>
      <c r="AL89" s="184">
        <f t="shared" si="90"/>
        <v>2.5000000000000001E-2</v>
      </c>
      <c r="AM89" s="184">
        <f t="shared" si="90"/>
        <v>2.5000000000000001E-2</v>
      </c>
      <c r="AN89" s="184">
        <f t="shared" si="90"/>
        <v>2.5000000000000001E-2</v>
      </c>
      <c r="AO89" s="184">
        <f t="shared" si="90"/>
        <v>2.5000000000000001E-2</v>
      </c>
      <c r="AP89" s="184">
        <f t="shared" si="90"/>
        <v>2.5000000000000001E-2</v>
      </c>
      <c r="AQ89" s="184">
        <f t="shared" ref="AQ89:AZ89" si="91">INDEX(AQ85:AQ87,$F$84)</f>
        <v>2.5000000000000001E-2</v>
      </c>
      <c r="AR89" s="184">
        <f t="shared" si="91"/>
        <v>2.5000000000000001E-2</v>
      </c>
      <c r="AS89" s="184">
        <f t="shared" si="91"/>
        <v>2.5000000000000001E-2</v>
      </c>
      <c r="AT89" s="184">
        <f t="shared" si="91"/>
        <v>2.5000000000000001E-2</v>
      </c>
      <c r="AU89" s="184">
        <f t="shared" si="91"/>
        <v>2.5000000000000001E-2</v>
      </c>
      <c r="AV89" s="184">
        <f t="shared" si="91"/>
        <v>2.5000000000000001E-2</v>
      </c>
      <c r="AW89" s="184">
        <f t="shared" si="91"/>
        <v>2.5000000000000001E-2</v>
      </c>
      <c r="AX89" s="184">
        <f t="shared" si="91"/>
        <v>2.5000000000000001E-2</v>
      </c>
      <c r="AY89" s="184">
        <f t="shared" si="91"/>
        <v>2.5000000000000001E-2</v>
      </c>
      <c r="AZ89" s="184">
        <f t="shared" si="91"/>
        <v>2.5000000000000001E-2</v>
      </c>
    </row>
    <row r="90" spans="1:52" x14ac:dyDescent="0.3">
      <c r="A90" s="5"/>
      <c r="B90" s="1"/>
      <c r="C90" s="1"/>
      <c r="D90" s="141" t="s">
        <v>109</v>
      </c>
      <c r="F90" s="177">
        <f>F4</f>
        <v>46023</v>
      </c>
      <c r="G90" s="1"/>
      <c r="H90" s="1"/>
      <c r="I90" s="7"/>
      <c r="J90" s="7"/>
      <c r="K90" s="7"/>
      <c r="L90" s="7"/>
      <c r="M90" s="7"/>
      <c r="N90" s="7"/>
      <c r="O90" s="7"/>
      <c r="P90" s="7"/>
    </row>
    <row r="91" spans="1:52" x14ac:dyDescent="0.3">
      <c r="A91" s="5"/>
      <c r="B91" s="1"/>
      <c r="C91" s="1"/>
      <c r="D91" s="1"/>
      <c r="F91" s="12"/>
      <c r="G91" s="1"/>
      <c r="H91" s="1"/>
      <c r="I91" s="7"/>
      <c r="J91" s="7"/>
      <c r="K91" s="7"/>
      <c r="L91" s="7"/>
      <c r="M91" s="7"/>
      <c r="N91" s="7"/>
      <c r="O91" s="7"/>
      <c r="P91" s="7"/>
    </row>
    <row r="92" spans="1:52" x14ac:dyDescent="0.3">
      <c r="A92" s="5"/>
      <c r="C92" s="1"/>
      <c r="D92" s="141" t="s">
        <v>110</v>
      </c>
      <c r="F92" s="12"/>
      <c r="G92" s="1"/>
      <c r="H92" s="1"/>
      <c r="I92" s="7"/>
      <c r="J92" s="7"/>
      <c r="K92" s="7"/>
      <c r="L92" s="7"/>
      <c r="M92" s="7"/>
      <c r="N92" s="7"/>
      <c r="O92" s="7"/>
      <c r="P92" s="7"/>
    </row>
    <row r="93" spans="1:52" x14ac:dyDescent="0.3">
      <c r="A93" s="5"/>
      <c r="B93" s="1"/>
      <c r="D93" s="141" t="s">
        <v>111</v>
      </c>
      <c r="E93" s="127" t="s">
        <v>112</v>
      </c>
      <c r="F93" s="248">
        <f>IF('Project Finance Dashboard'!E15=1,'Policies, Data &amp; Conversions'!C37,'Policies, Data &amp; Conversions'!C36)</f>
        <v>6516.24</v>
      </c>
      <c r="G93" s="1"/>
      <c r="H93" s="1"/>
      <c r="I93" s="1"/>
      <c r="J93" s="1"/>
      <c r="K93" s="1"/>
      <c r="L93" s="1"/>
      <c r="M93" s="1"/>
      <c r="N93" s="1"/>
      <c r="O93" s="1"/>
      <c r="P93" s="1"/>
    </row>
    <row r="94" spans="1:52" x14ac:dyDescent="0.3">
      <c r="A94" s="5"/>
      <c r="B94" s="1"/>
      <c r="D94" s="141" t="s">
        <v>5</v>
      </c>
      <c r="E94" s="127" t="s">
        <v>112</v>
      </c>
      <c r="F94" s="248">
        <f>Scenarios!I13</f>
        <v>6516.24</v>
      </c>
      <c r="G94" s="1"/>
      <c r="H94" s="1"/>
      <c r="I94" s="1"/>
      <c r="J94" s="1"/>
      <c r="K94" s="1"/>
      <c r="L94" s="1"/>
      <c r="M94" s="1"/>
      <c r="N94" s="1"/>
      <c r="O94" s="1"/>
      <c r="P94" s="1"/>
    </row>
    <row r="95" spans="1:52" x14ac:dyDescent="0.3">
      <c r="A95" s="5"/>
      <c r="B95" s="1"/>
      <c r="D95" s="1"/>
      <c r="F95" s="1"/>
      <c r="G95" s="1"/>
      <c r="H95" s="1"/>
      <c r="I95" s="1"/>
      <c r="J95" s="1"/>
      <c r="K95" s="1"/>
      <c r="L95" s="1"/>
      <c r="M95" s="1"/>
      <c r="N95" s="1"/>
      <c r="O95" s="1"/>
      <c r="P95" s="1"/>
    </row>
    <row r="96" spans="1:52" x14ac:dyDescent="0.3">
      <c r="A96" s="5"/>
      <c r="B96" s="1"/>
      <c r="D96" s="141" t="s">
        <v>113</v>
      </c>
      <c r="E96" s="127" t="s">
        <v>114</v>
      </c>
      <c r="F96" s="176">
        <f>Scenarios!J13</f>
        <v>3.0000000000000003E-4</v>
      </c>
      <c r="G96" s="1"/>
      <c r="H96" s="1"/>
      <c r="I96" s="1"/>
      <c r="J96" s="1"/>
      <c r="K96" s="1"/>
      <c r="L96" s="1"/>
      <c r="M96" s="1"/>
      <c r="N96" s="1"/>
      <c r="O96" s="1"/>
      <c r="P96" s="1"/>
    </row>
    <row r="97" spans="1:16" x14ac:dyDescent="0.3">
      <c r="A97" s="5"/>
      <c r="B97" s="1"/>
      <c r="D97" s="141" t="s">
        <v>115</v>
      </c>
      <c r="E97" s="127" t="s">
        <v>99</v>
      </c>
      <c r="F97" s="247">
        <v>3</v>
      </c>
      <c r="G97" s="1"/>
      <c r="H97" s="1"/>
      <c r="I97" s="1"/>
      <c r="J97" s="1"/>
      <c r="K97" s="1"/>
      <c r="L97" s="1"/>
      <c r="M97" s="1"/>
      <c r="N97" s="1"/>
      <c r="O97" s="1"/>
      <c r="P97" s="1"/>
    </row>
    <row r="98" spans="1:16" x14ac:dyDescent="0.3">
      <c r="A98" s="5"/>
      <c r="B98" s="1"/>
      <c r="D98" s="1"/>
      <c r="F98" s="7"/>
      <c r="G98" s="1"/>
      <c r="H98" s="1"/>
      <c r="I98" s="1"/>
      <c r="J98" s="1"/>
      <c r="K98" s="1"/>
      <c r="L98" s="1"/>
      <c r="M98" s="1"/>
      <c r="N98" s="1"/>
      <c r="O98" s="1"/>
      <c r="P98" s="1"/>
    </row>
    <row r="99" spans="1:16" x14ac:dyDescent="0.3">
      <c r="A99" s="5"/>
      <c r="B99" s="1"/>
      <c r="D99" s="141" t="s">
        <v>116</v>
      </c>
      <c r="F99" s="7"/>
      <c r="G99" s="1"/>
      <c r="H99" s="1"/>
      <c r="I99" s="1"/>
      <c r="J99" s="1"/>
      <c r="K99" s="1"/>
      <c r="L99" s="1"/>
      <c r="M99" s="1"/>
      <c r="N99" s="1"/>
      <c r="O99" s="1"/>
      <c r="P99" s="1"/>
    </row>
    <row r="100" spans="1:16" x14ac:dyDescent="0.3">
      <c r="A100" s="5"/>
      <c r="B100" s="1"/>
      <c r="C100" s="1"/>
      <c r="D100" s="141" t="s">
        <v>117</v>
      </c>
      <c r="F100" s="176">
        <f>Scenarios!J13</f>
        <v>3.0000000000000003E-4</v>
      </c>
      <c r="G100" s="1"/>
      <c r="H100" s="1"/>
      <c r="I100" s="1"/>
      <c r="J100" s="1"/>
      <c r="K100" s="1"/>
      <c r="L100" s="1"/>
      <c r="M100" s="1"/>
      <c r="N100" s="1"/>
      <c r="O100" s="1"/>
      <c r="P100" s="1"/>
    </row>
    <row r="101" spans="1:16" outlineLevel="1" x14ac:dyDescent="0.3">
      <c r="A101" s="5"/>
      <c r="B101" s="1"/>
      <c r="C101" s="1"/>
      <c r="D101" s="1"/>
      <c r="F101" s="246" t="s">
        <v>118</v>
      </c>
      <c r="G101" s="1"/>
      <c r="H101" s="246" t="s">
        <v>119</v>
      </c>
      <c r="I101" s="1"/>
      <c r="J101" s="1"/>
      <c r="K101" s="1"/>
      <c r="L101" s="1"/>
      <c r="M101" s="1"/>
      <c r="N101" s="1"/>
      <c r="O101" s="1"/>
      <c r="P101" s="1"/>
    </row>
    <row r="102" spans="1:16" outlineLevel="1" x14ac:dyDescent="0.3">
      <c r="A102" s="5"/>
      <c r="B102" s="1"/>
      <c r="C102" s="1"/>
      <c r="D102" s="141" t="s">
        <v>120</v>
      </c>
      <c r="E102" s="178">
        <f>'EBITDA and Capital Expenditures'!F11</f>
        <v>47362</v>
      </c>
      <c r="F102" s="247">
        <v>3</v>
      </c>
      <c r="G102" s="178">
        <f>EDATE(E102,F102*12)</f>
        <v>48458</v>
      </c>
      <c r="H102" s="250">
        <v>1.002</v>
      </c>
      <c r="I102" s="33"/>
      <c r="J102" s="1"/>
      <c r="K102" s="1"/>
      <c r="L102" s="1"/>
      <c r="M102" s="1"/>
      <c r="N102" s="1"/>
      <c r="O102" s="1"/>
      <c r="P102" s="1"/>
    </row>
    <row r="103" spans="1:16" outlineLevel="1" x14ac:dyDescent="0.3">
      <c r="A103" s="5"/>
      <c r="B103" s="1"/>
      <c r="C103" s="1"/>
      <c r="D103" s="141" t="s">
        <v>121</v>
      </c>
      <c r="E103" s="178">
        <f>G102</f>
        <v>48458</v>
      </c>
      <c r="F103" s="247">
        <v>3</v>
      </c>
      <c r="G103" s="178">
        <f>EDATE(E103,F103*12)</f>
        <v>49553</v>
      </c>
      <c r="H103" s="250">
        <f>H102+0.002</f>
        <v>1.004</v>
      </c>
      <c r="I103" s="33"/>
      <c r="J103" s="34"/>
      <c r="K103" s="1"/>
      <c r="L103" s="1"/>
      <c r="M103" s="1"/>
      <c r="N103" s="1"/>
      <c r="O103" s="1"/>
      <c r="P103" s="1"/>
    </row>
    <row r="104" spans="1:16" outlineLevel="1" x14ac:dyDescent="0.3">
      <c r="A104" s="5"/>
      <c r="B104" s="1"/>
      <c r="C104" s="1"/>
      <c r="D104" s="141" t="s">
        <v>122</v>
      </c>
      <c r="E104" s="178">
        <f>G103</f>
        <v>49553</v>
      </c>
      <c r="F104" s="247">
        <v>3</v>
      </c>
      <c r="G104" s="178">
        <f>EDATE(E104,F104*12)</f>
        <v>50649</v>
      </c>
      <c r="H104" s="250">
        <f>H103+0.004</f>
        <v>1.008</v>
      </c>
      <c r="I104" s="33"/>
      <c r="J104" s="34"/>
      <c r="K104" s="1"/>
      <c r="L104" s="1"/>
      <c r="M104" s="1"/>
      <c r="N104" s="1"/>
      <c r="O104" s="1"/>
      <c r="P104" s="1"/>
    </row>
    <row r="105" spans="1:16" outlineLevel="1" x14ac:dyDescent="0.3">
      <c r="A105" s="5"/>
      <c r="B105" s="1"/>
      <c r="C105" s="1"/>
      <c r="D105" s="141" t="s">
        <v>617</v>
      </c>
      <c r="E105" s="178">
        <f>G104</f>
        <v>50649</v>
      </c>
      <c r="F105" s="247">
        <v>3</v>
      </c>
      <c r="G105" s="178">
        <f>EDATE(E105,F105*12)</f>
        <v>51745</v>
      </c>
      <c r="H105" s="250">
        <f t="shared" ref="H105:H112" si="92">H104+0.004</f>
        <v>1.012</v>
      </c>
      <c r="I105" s="33"/>
      <c r="J105" s="34"/>
      <c r="K105" s="1"/>
      <c r="L105" s="1"/>
      <c r="M105" s="1"/>
      <c r="N105" s="1"/>
      <c r="O105" s="1"/>
      <c r="P105" s="1"/>
    </row>
    <row r="106" spans="1:16" outlineLevel="1" x14ac:dyDescent="0.3">
      <c r="A106" s="5"/>
      <c r="B106" s="1"/>
      <c r="C106" s="1"/>
      <c r="D106" s="141" t="s">
        <v>618</v>
      </c>
      <c r="E106" s="178">
        <f t="shared" ref="E106:E108" si="93">G105</f>
        <v>51745</v>
      </c>
      <c r="F106" s="247">
        <v>3</v>
      </c>
      <c r="G106" s="178">
        <f t="shared" ref="G106:G108" si="94">EDATE(E106,F106*12)</f>
        <v>52841</v>
      </c>
      <c r="H106" s="250">
        <f t="shared" si="92"/>
        <v>1.016</v>
      </c>
      <c r="I106" s="33"/>
      <c r="J106" s="34"/>
      <c r="K106" s="1"/>
      <c r="L106" s="1"/>
      <c r="M106" s="1"/>
      <c r="N106" s="1"/>
      <c r="O106" s="1"/>
      <c r="P106" s="1"/>
    </row>
    <row r="107" spans="1:16" outlineLevel="1" x14ac:dyDescent="0.3">
      <c r="A107" s="5"/>
      <c r="B107" s="1"/>
      <c r="C107" s="1"/>
      <c r="D107" s="141" t="s">
        <v>619</v>
      </c>
      <c r="E107" s="178">
        <f t="shared" si="93"/>
        <v>52841</v>
      </c>
      <c r="F107" s="247">
        <v>3</v>
      </c>
      <c r="G107" s="178">
        <f t="shared" si="94"/>
        <v>53936</v>
      </c>
      <c r="H107" s="250">
        <f t="shared" si="92"/>
        <v>1.02</v>
      </c>
      <c r="I107" s="33"/>
      <c r="J107" s="34"/>
      <c r="K107" s="1"/>
      <c r="L107" s="1"/>
      <c r="M107" s="1"/>
      <c r="N107" s="1"/>
      <c r="O107" s="1"/>
      <c r="P107" s="1"/>
    </row>
    <row r="108" spans="1:16" outlineLevel="1" x14ac:dyDescent="0.3">
      <c r="A108" s="5"/>
      <c r="B108" s="1"/>
      <c r="C108" s="1"/>
      <c r="D108" s="141" t="s">
        <v>620</v>
      </c>
      <c r="E108" s="178">
        <f t="shared" si="93"/>
        <v>53936</v>
      </c>
      <c r="F108" s="247">
        <v>3</v>
      </c>
      <c r="G108" s="178">
        <f t="shared" si="94"/>
        <v>55032</v>
      </c>
      <c r="H108" s="250">
        <f t="shared" si="92"/>
        <v>1.024</v>
      </c>
      <c r="I108" s="33"/>
      <c r="J108" s="34"/>
      <c r="K108" s="1"/>
      <c r="L108" s="1"/>
      <c r="M108" s="1"/>
      <c r="N108" s="1"/>
      <c r="O108" s="1"/>
      <c r="P108" s="1"/>
    </row>
    <row r="109" spans="1:16" outlineLevel="1" x14ac:dyDescent="0.3">
      <c r="A109" s="5"/>
      <c r="B109" s="1"/>
      <c r="C109" s="1"/>
      <c r="D109" s="141" t="s">
        <v>621</v>
      </c>
      <c r="E109" s="178">
        <f t="shared" ref="E109:E111" si="95">G108</f>
        <v>55032</v>
      </c>
      <c r="F109" s="247">
        <v>3</v>
      </c>
      <c r="G109" s="178">
        <f t="shared" ref="G109:G111" si="96">EDATE(E109,F109*12)</f>
        <v>56128</v>
      </c>
      <c r="H109" s="250">
        <f t="shared" si="92"/>
        <v>1.028</v>
      </c>
      <c r="I109" s="33"/>
      <c r="J109" s="34"/>
      <c r="K109" s="1"/>
      <c r="L109" s="1"/>
      <c r="M109" s="1"/>
      <c r="N109" s="1"/>
      <c r="O109" s="1"/>
      <c r="P109" s="1"/>
    </row>
    <row r="110" spans="1:16" outlineLevel="1" x14ac:dyDescent="0.3">
      <c r="A110" s="5"/>
      <c r="B110" s="1"/>
      <c r="C110" s="1"/>
      <c r="D110" s="141" t="s">
        <v>622</v>
      </c>
      <c r="E110" s="178">
        <f t="shared" si="95"/>
        <v>56128</v>
      </c>
      <c r="F110" s="247">
        <v>3</v>
      </c>
      <c r="G110" s="178">
        <f t="shared" si="96"/>
        <v>57224</v>
      </c>
      <c r="H110" s="250">
        <f t="shared" si="92"/>
        <v>1.032</v>
      </c>
      <c r="I110" s="33"/>
      <c r="J110" s="34"/>
      <c r="K110" s="1"/>
      <c r="L110" s="1"/>
      <c r="M110" s="1"/>
      <c r="N110" s="1"/>
      <c r="O110" s="1"/>
      <c r="P110" s="1"/>
    </row>
    <row r="111" spans="1:16" outlineLevel="1" x14ac:dyDescent="0.3">
      <c r="A111" s="5"/>
      <c r="B111" s="1"/>
      <c r="C111" s="1"/>
      <c r="D111" s="141" t="s">
        <v>623</v>
      </c>
      <c r="E111" s="178">
        <f t="shared" si="95"/>
        <v>57224</v>
      </c>
      <c r="F111" s="247">
        <v>3</v>
      </c>
      <c r="G111" s="178">
        <f t="shared" si="96"/>
        <v>58319</v>
      </c>
      <c r="H111" s="250">
        <f t="shared" si="92"/>
        <v>1.036</v>
      </c>
      <c r="I111" s="33"/>
      <c r="J111" s="34"/>
      <c r="K111" s="1"/>
      <c r="L111" s="1"/>
      <c r="M111" s="1"/>
      <c r="N111" s="1"/>
      <c r="O111" s="1"/>
      <c r="P111" s="1"/>
    </row>
    <row r="112" spans="1:16" outlineLevel="1" x14ac:dyDescent="0.3">
      <c r="A112" s="5"/>
      <c r="B112" s="1"/>
      <c r="C112" s="1"/>
      <c r="D112" s="141" t="s">
        <v>624</v>
      </c>
      <c r="E112" s="178">
        <f t="shared" ref="E112" si="97">G111</f>
        <v>58319</v>
      </c>
      <c r="F112" s="247">
        <v>3</v>
      </c>
      <c r="G112" s="178">
        <f t="shared" ref="G112" si="98">EDATE(E112,F112*12)</f>
        <v>59415</v>
      </c>
      <c r="H112" s="250">
        <f t="shared" si="92"/>
        <v>1.04</v>
      </c>
      <c r="I112" s="33"/>
      <c r="J112" s="34"/>
      <c r="K112" s="1"/>
      <c r="L112" s="1"/>
      <c r="M112" s="1"/>
      <c r="N112" s="1"/>
      <c r="O112" s="1"/>
      <c r="P112" s="1"/>
    </row>
    <row r="113" spans="1:16" outlineLevel="1" x14ac:dyDescent="0.3">
      <c r="A113" s="5"/>
      <c r="B113" s="1"/>
      <c r="C113" s="1"/>
      <c r="D113" s="1"/>
      <c r="F113" s="30"/>
      <c r="G113" s="12"/>
      <c r="H113" s="33"/>
      <c r="I113" s="33"/>
      <c r="J113" s="34"/>
      <c r="K113" s="1"/>
      <c r="L113" s="1"/>
      <c r="M113" s="1"/>
      <c r="N113" s="1"/>
      <c r="O113" s="1"/>
      <c r="P113" s="1"/>
    </row>
    <row r="114" spans="1:16" x14ac:dyDescent="0.3">
      <c r="D114" s="141" t="s">
        <v>123</v>
      </c>
    </row>
    <row r="115" spans="1:16" x14ac:dyDescent="0.3">
      <c r="D115" s="141" t="s">
        <v>124</v>
      </c>
    </row>
    <row r="116" spans="1:16" x14ac:dyDescent="0.3">
      <c r="D116" s="141" t="s">
        <v>125</v>
      </c>
      <c r="E116" s="127" t="s">
        <v>684</v>
      </c>
      <c r="F116" s="247">
        <v>2</v>
      </c>
    </row>
    <row r="117" spans="1:16" x14ac:dyDescent="0.3">
      <c r="D117" s="141" t="s">
        <v>126</v>
      </c>
      <c r="E117" s="127" t="s">
        <v>684</v>
      </c>
      <c r="F117" s="222">
        <f>Scenarios!N13</f>
        <v>2</v>
      </c>
    </row>
    <row r="119" spans="1:16" x14ac:dyDescent="0.3">
      <c r="D119" s="141" t="s">
        <v>127</v>
      </c>
    </row>
    <row r="120" spans="1:16" x14ac:dyDescent="0.3">
      <c r="D120" s="141" t="s">
        <v>128</v>
      </c>
      <c r="E120" s="127" t="s">
        <v>573</v>
      </c>
      <c r="F120" s="247">
        <v>12</v>
      </c>
    </row>
    <row r="121" spans="1:16" x14ac:dyDescent="0.3">
      <c r="D121" s="141" t="s">
        <v>126</v>
      </c>
      <c r="E121" s="127" t="s">
        <v>573</v>
      </c>
      <c r="F121" s="222">
        <f>Scenarios!O13</f>
        <v>12</v>
      </c>
    </row>
    <row r="123" spans="1:16" s="133" customFormat="1" x14ac:dyDescent="0.35">
      <c r="A123" s="133" t="s">
        <v>129</v>
      </c>
    </row>
    <row r="124" spans="1:16" s="1" customFormat="1" x14ac:dyDescent="0.3">
      <c r="A124" s="5"/>
      <c r="D124" s="141" t="s">
        <v>130</v>
      </c>
      <c r="E124" s="127" t="s">
        <v>99</v>
      </c>
      <c r="F124" s="247">
        <v>10</v>
      </c>
      <c r="G124" s="12"/>
    </row>
    <row r="125" spans="1:16" s="1" customFormat="1" x14ac:dyDescent="0.3">
      <c r="A125" s="5"/>
      <c r="D125" s="141" t="s">
        <v>131</v>
      </c>
      <c r="E125" s="127" t="s">
        <v>99</v>
      </c>
      <c r="F125" s="222">
        <f>'Operating Assumptions'!F9</f>
        <v>25</v>
      </c>
      <c r="G125" s="12"/>
    </row>
    <row r="126" spans="1:16" s="1" customFormat="1" x14ac:dyDescent="0.3">
      <c r="A126" s="5"/>
      <c r="E126" s="127"/>
      <c r="F126" s="9"/>
      <c r="G126" s="12"/>
    </row>
    <row r="127" spans="1:16" s="133" customFormat="1" x14ac:dyDescent="0.35">
      <c r="A127" s="133" t="s">
        <v>132</v>
      </c>
    </row>
    <row r="128" spans="1:16" s="20" customFormat="1" x14ac:dyDescent="0.3">
      <c r="A128" s="22"/>
      <c r="D128" s="141" t="s">
        <v>133</v>
      </c>
      <c r="E128" s="127" t="s">
        <v>62</v>
      </c>
      <c r="G128" s="177">
        <f>F4</f>
        <v>46023</v>
      </c>
    </row>
    <row r="129" spans="1:84" s="20" customFormat="1" x14ac:dyDescent="0.3">
      <c r="A129" s="22"/>
      <c r="D129" s="141" t="s">
        <v>134</v>
      </c>
      <c r="E129" s="127" t="s">
        <v>62</v>
      </c>
      <c r="G129" s="247">
        <v>1</v>
      </c>
      <c r="H129" s="178">
        <f>G128+(365/2)</f>
        <v>46205.5</v>
      </c>
      <c r="I129" s="178">
        <f>H129+(365/2)</f>
        <v>46388</v>
      </c>
      <c r="J129" s="178">
        <f t="shared" ref="J129:BN129" si="99">I129+(365/2)</f>
        <v>46570.5</v>
      </c>
      <c r="K129" s="178">
        <f t="shared" si="99"/>
        <v>46753</v>
      </c>
      <c r="L129" s="178">
        <f t="shared" si="99"/>
        <v>46935.5</v>
      </c>
      <c r="M129" s="178">
        <f t="shared" si="99"/>
        <v>47118</v>
      </c>
      <c r="N129" s="178">
        <f t="shared" si="99"/>
        <v>47300.5</v>
      </c>
      <c r="O129" s="178">
        <f t="shared" si="99"/>
        <v>47483</v>
      </c>
      <c r="P129" s="178">
        <f t="shared" si="99"/>
        <v>47665.5</v>
      </c>
      <c r="Q129" s="178">
        <f t="shared" si="99"/>
        <v>47848</v>
      </c>
      <c r="R129" s="178">
        <f t="shared" si="99"/>
        <v>48030.5</v>
      </c>
      <c r="S129" s="178">
        <f t="shared" si="99"/>
        <v>48213</v>
      </c>
      <c r="T129" s="178">
        <f t="shared" si="99"/>
        <v>48395.5</v>
      </c>
      <c r="U129" s="178">
        <f t="shared" si="99"/>
        <v>48578</v>
      </c>
      <c r="V129" s="178">
        <f t="shared" si="99"/>
        <v>48760.5</v>
      </c>
      <c r="W129" s="178">
        <f t="shared" si="99"/>
        <v>48943</v>
      </c>
      <c r="X129" s="178">
        <f t="shared" si="99"/>
        <v>49125.5</v>
      </c>
      <c r="Y129" s="178">
        <f t="shared" si="99"/>
        <v>49308</v>
      </c>
      <c r="Z129" s="178">
        <f t="shared" si="99"/>
        <v>49490.5</v>
      </c>
      <c r="AA129" s="178">
        <f t="shared" si="99"/>
        <v>49673</v>
      </c>
      <c r="AB129" s="178">
        <f t="shared" si="99"/>
        <v>49855.5</v>
      </c>
      <c r="AC129" s="178">
        <f t="shared" si="99"/>
        <v>50038</v>
      </c>
      <c r="AD129" s="178">
        <f t="shared" si="99"/>
        <v>50220.5</v>
      </c>
      <c r="AE129" s="178">
        <f t="shared" si="99"/>
        <v>50403</v>
      </c>
      <c r="AF129" s="178">
        <f t="shared" si="99"/>
        <v>50585.5</v>
      </c>
      <c r="AG129" s="178">
        <f t="shared" si="99"/>
        <v>50768</v>
      </c>
      <c r="AH129" s="178">
        <f t="shared" si="99"/>
        <v>50950.5</v>
      </c>
      <c r="AI129" s="178">
        <f t="shared" si="99"/>
        <v>51133</v>
      </c>
      <c r="AJ129" s="178">
        <f t="shared" si="99"/>
        <v>51315.5</v>
      </c>
      <c r="AK129" s="178">
        <f t="shared" si="99"/>
        <v>51498</v>
      </c>
      <c r="AL129" s="178">
        <f t="shared" si="99"/>
        <v>51680.5</v>
      </c>
      <c r="AM129" s="178">
        <f t="shared" si="99"/>
        <v>51863</v>
      </c>
      <c r="AN129" s="178">
        <f t="shared" si="99"/>
        <v>52045.5</v>
      </c>
      <c r="AO129" s="178">
        <f t="shared" si="99"/>
        <v>52228</v>
      </c>
      <c r="AP129" s="178">
        <f t="shared" si="99"/>
        <v>52410.5</v>
      </c>
      <c r="AQ129" s="178">
        <f t="shared" si="99"/>
        <v>52593</v>
      </c>
      <c r="AR129" s="178">
        <f t="shared" si="99"/>
        <v>52775.5</v>
      </c>
      <c r="AS129" s="178">
        <f t="shared" si="99"/>
        <v>52958</v>
      </c>
      <c r="AT129" s="178">
        <f t="shared" si="99"/>
        <v>53140.5</v>
      </c>
      <c r="AU129" s="178">
        <f t="shared" si="99"/>
        <v>53323</v>
      </c>
      <c r="AV129" s="178">
        <f t="shared" si="99"/>
        <v>53505.5</v>
      </c>
      <c r="AW129" s="178">
        <f t="shared" si="99"/>
        <v>53688</v>
      </c>
      <c r="AX129" s="178">
        <f t="shared" si="99"/>
        <v>53870.5</v>
      </c>
      <c r="AY129" s="178">
        <f t="shared" si="99"/>
        <v>54053</v>
      </c>
      <c r="AZ129" s="178">
        <f t="shared" si="99"/>
        <v>54235.5</v>
      </c>
      <c r="BA129" s="178">
        <f t="shared" si="99"/>
        <v>54418</v>
      </c>
      <c r="BB129" s="178">
        <f t="shared" si="99"/>
        <v>54600.5</v>
      </c>
      <c r="BC129" s="178">
        <f t="shared" si="99"/>
        <v>54783</v>
      </c>
      <c r="BD129" s="178">
        <f t="shared" si="99"/>
        <v>54965.5</v>
      </c>
      <c r="BE129" s="178">
        <f t="shared" si="99"/>
        <v>55148</v>
      </c>
      <c r="BF129" s="178">
        <f t="shared" si="99"/>
        <v>55330.5</v>
      </c>
      <c r="BG129" s="178">
        <f t="shared" si="99"/>
        <v>55513</v>
      </c>
      <c r="BH129" s="178">
        <f t="shared" si="99"/>
        <v>55695.5</v>
      </c>
      <c r="BI129" s="178">
        <f t="shared" si="99"/>
        <v>55878</v>
      </c>
      <c r="BJ129" s="178">
        <f t="shared" si="99"/>
        <v>56060.5</v>
      </c>
      <c r="BK129" s="178">
        <f t="shared" si="99"/>
        <v>56243</v>
      </c>
      <c r="BL129" s="178">
        <f t="shared" si="99"/>
        <v>56425.5</v>
      </c>
      <c r="BM129" s="178">
        <f t="shared" si="99"/>
        <v>56608</v>
      </c>
      <c r="BN129" s="178">
        <f t="shared" si="99"/>
        <v>56790.5</v>
      </c>
      <c r="BO129" s="178">
        <f t="shared" ref="BO129:CF129" si="100">BN129+(365/2)</f>
        <v>56973</v>
      </c>
      <c r="BP129" s="178">
        <f t="shared" si="100"/>
        <v>57155.5</v>
      </c>
      <c r="BQ129" s="178">
        <f t="shared" si="100"/>
        <v>57338</v>
      </c>
      <c r="BR129" s="178">
        <f t="shared" si="100"/>
        <v>57520.5</v>
      </c>
      <c r="BS129" s="178">
        <f t="shared" si="100"/>
        <v>57703</v>
      </c>
      <c r="BT129" s="178">
        <f t="shared" si="100"/>
        <v>57885.5</v>
      </c>
      <c r="BU129" s="178">
        <f t="shared" si="100"/>
        <v>58068</v>
      </c>
      <c r="BV129" s="178">
        <f t="shared" si="100"/>
        <v>58250.5</v>
      </c>
      <c r="BW129" s="178">
        <f t="shared" si="100"/>
        <v>58433</v>
      </c>
      <c r="BX129" s="178">
        <f t="shared" si="100"/>
        <v>58615.5</v>
      </c>
      <c r="BY129" s="178">
        <f t="shared" si="100"/>
        <v>58798</v>
      </c>
      <c r="BZ129" s="178">
        <f t="shared" si="100"/>
        <v>58980.5</v>
      </c>
      <c r="CA129" s="178">
        <f t="shared" si="100"/>
        <v>59163</v>
      </c>
      <c r="CB129" s="178">
        <f t="shared" si="100"/>
        <v>59345.5</v>
      </c>
      <c r="CC129" s="178">
        <f t="shared" si="100"/>
        <v>59528</v>
      </c>
      <c r="CD129" s="178">
        <f t="shared" si="100"/>
        <v>59710.5</v>
      </c>
      <c r="CE129" s="178">
        <f t="shared" si="100"/>
        <v>59893</v>
      </c>
      <c r="CF129" s="178">
        <f t="shared" si="100"/>
        <v>60075.5</v>
      </c>
    </row>
    <row r="130" spans="1:84" s="20" customFormat="1" x14ac:dyDescent="0.3">
      <c r="A130" s="22"/>
      <c r="E130" s="127"/>
      <c r="G130" s="36"/>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c r="BT130" s="37"/>
      <c r="BU130" s="37"/>
      <c r="BV130" s="37"/>
      <c r="BW130" s="37"/>
      <c r="BX130" s="37"/>
      <c r="BY130" s="37"/>
      <c r="BZ130" s="37"/>
      <c r="CA130" s="37"/>
      <c r="CB130" s="37"/>
      <c r="CC130" s="37"/>
      <c r="CD130" s="37"/>
      <c r="CE130" s="37"/>
      <c r="CF130" s="37"/>
    </row>
    <row r="131" spans="1:84" s="20" customFormat="1" x14ac:dyDescent="0.3">
      <c r="A131" s="22"/>
      <c r="D131" s="123" t="s">
        <v>135</v>
      </c>
      <c r="E131" s="127" t="s">
        <v>753</v>
      </c>
      <c r="F131" s="222">
        <f>Scenarios!K7</f>
        <v>1</v>
      </c>
      <c r="G131" s="36"/>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c r="BT131" s="37"/>
      <c r="BU131" s="37"/>
      <c r="BV131" s="37"/>
      <c r="BW131" s="37"/>
      <c r="BX131" s="37"/>
      <c r="BY131" s="37"/>
      <c r="BZ131" s="37"/>
      <c r="CA131" s="37"/>
      <c r="CB131" s="37"/>
      <c r="CC131" s="37"/>
      <c r="CD131" s="37"/>
      <c r="CE131" s="37"/>
      <c r="CF131" s="37"/>
    </row>
    <row r="132" spans="1:84" s="20" customFormat="1" x14ac:dyDescent="0.3">
      <c r="A132" s="22"/>
      <c r="C132" s="141">
        <v>1</v>
      </c>
      <c r="D132" s="141" t="s">
        <v>136</v>
      </c>
      <c r="E132" s="127" t="s">
        <v>76</v>
      </c>
      <c r="G132" s="252">
        <v>0.02</v>
      </c>
      <c r="H132" s="252">
        <v>0.02</v>
      </c>
      <c r="I132" s="252">
        <v>0.02</v>
      </c>
      <c r="J132" s="252">
        <v>0.02</v>
      </c>
      <c r="K132" s="252">
        <v>0.02</v>
      </c>
      <c r="L132" s="252">
        <v>0.02</v>
      </c>
      <c r="M132" s="252">
        <v>0.02</v>
      </c>
      <c r="N132" s="252">
        <v>0.02</v>
      </c>
      <c r="O132" s="252">
        <v>0.02</v>
      </c>
      <c r="P132" s="252">
        <v>0.02</v>
      </c>
      <c r="Q132" s="252">
        <v>0.02</v>
      </c>
      <c r="R132" s="252">
        <v>0.02</v>
      </c>
      <c r="S132" s="252">
        <v>0.02</v>
      </c>
      <c r="T132" s="252">
        <v>0.02</v>
      </c>
      <c r="U132" s="252">
        <v>0.02</v>
      </c>
      <c r="V132" s="252">
        <v>0.02</v>
      </c>
      <c r="W132" s="252">
        <v>0.02</v>
      </c>
      <c r="X132" s="252">
        <v>0.02</v>
      </c>
      <c r="Y132" s="252">
        <v>0.02</v>
      </c>
      <c r="Z132" s="252">
        <v>0.02</v>
      </c>
      <c r="AA132" s="252">
        <v>0.02</v>
      </c>
      <c r="AB132" s="252">
        <v>0.02</v>
      </c>
      <c r="AC132" s="252">
        <v>0.02</v>
      </c>
      <c r="AD132" s="252">
        <v>0.02</v>
      </c>
      <c r="AE132" s="252">
        <v>0.02</v>
      </c>
      <c r="AF132" s="252">
        <v>0.02</v>
      </c>
      <c r="AG132" s="252">
        <v>0.02</v>
      </c>
      <c r="AH132" s="252">
        <v>0.02</v>
      </c>
      <c r="AI132" s="252">
        <v>0.02</v>
      </c>
      <c r="AJ132" s="252">
        <v>0.02</v>
      </c>
      <c r="AK132" s="252">
        <v>0.02</v>
      </c>
      <c r="AL132" s="252">
        <v>0.02</v>
      </c>
      <c r="AM132" s="252">
        <v>0.02</v>
      </c>
      <c r="AN132" s="252">
        <v>0.02</v>
      </c>
      <c r="AO132" s="252">
        <v>0.02</v>
      </c>
      <c r="AP132" s="252">
        <v>0.02</v>
      </c>
      <c r="AQ132" s="252">
        <v>0.02</v>
      </c>
      <c r="AR132" s="252">
        <v>0.02</v>
      </c>
      <c r="AS132" s="252">
        <v>0.02</v>
      </c>
      <c r="AT132" s="252">
        <v>0.02</v>
      </c>
      <c r="AU132" s="252">
        <v>0.02</v>
      </c>
      <c r="AV132" s="252">
        <v>0.02</v>
      </c>
      <c r="AW132" s="252">
        <v>0.02</v>
      </c>
      <c r="AX132" s="252">
        <v>0.02</v>
      </c>
      <c r="AY132" s="252">
        <v>0.02</v>
      </c>
      <c r="AZ132" s="252">
        <v>0.02</v>
      </c>
      <c r="BA132" s="252">
        <v>0.02</v>
      </c>
      <c r="BB132" s="252">
        <v>0.02</v>
      </c>
      <c r="BC132" s="252">
        <v>0.02</v>
      </c>
      <c r="BD132" s="252">
        <v>0.02</v>
      </c>
      <c r="BE132" s="252">
        <v>0.02</v>
      </c>
      <c r="BF132" s="252">
        <v>0.02</v>
      </c>
      <c r="BG132" s="252">
        <v>0.02</v>
      </c>
      <c r="BH132" s="252">
        <v>0.02</v>
      </c>
      <c r="BI132" s="252">
        <v>0.02</v>
      </c>
      <c r="BJ132" s="252">
        <v>0.02</v>
      </c>
      <c r="BK132" s="252">
        <v>0.02</v>
      </c>
      <c r="BL132" s="252">
        <v>0.02</v>
      </c>
      <c r="BM132" s="252">
        <v>0.02</v>
      </c>
      <c r="BN132" s="252">
        <v>0.02</v>
      </c>
      <c r="BO132" s="252">
        <v>0.02</v>
      </c>
      <c r="BP132" s="252">
        <v>0.02</v>
      </c>
      <c r="BQ132" s="252">
        <v>0.02</v>
      </c>
      <c r="BR132" s="252">
        <v>0.02</v>
      </c>
      <c r="BS132" s="252">
        <v>0.02</v>
      </c>
      <c r="BT132" s="252">
        <v>0.02</v>
      </c>
      <c r="BU132" s="252">
        <v>0.02</v>
      </c>
      <c r="BV132" s="252">
        <v>0.02</v>
      </c>
      <c r="BW132" s="252">
        <v>0.02</v>
      </c>
      <c r="BX132" s="252">
        <v>0.02</v>
      </c>
      <c r="BY132" s="252">
        <v>0.02</v>
      </c>
      <c r="BZ132" s="252">
        <v>0.02</v>
      </c>
      <c r="CA132" s="252">
        <v>0.02</v>
      </c>
      <c r="CB132" s="252">
        <v>0.02</v>
      </c>
      <c r="CC132" s="252">
        <v>0.02</v>
      </c>
      <c r="CD132" s="252">
        <v>0.02</v>
      </c>
      <c r="CE132" s="252">
        <v>0.02</v>
      </c>
      <c r="CF132" s="252">
        <v>0.02</v>
      </c>
    </row>
    <row r="133" spans="1:84" s="20" customFormat="1" x14ac:dyDescent="0.3">
      <c r="A133" s="22"/>
      <c r="C133" s="141">
        <v>2</v>
      </c>
      <c r="D133" s="141" t="s">
        <v>137</v>
      </c>
      <c r="E133" s="127" t="s">
        <v>76</v>
      </c>
      <c r="G133" s="252">
        <v>2.5000000000000001E-2</v>
      </c>
      <c r="H133" s="252">
        <v>2.5000000000000001E-2</v>
      </c>
      <c r="I133" s="252">
        <v>2.5000000000000001E-2</v>
      </c>
      <c r="J133" s="252">
        <v>2.5000000000000001E-2</v>
      </c>
      <c r="K133" s="252">
        <v>2.5000000000000001E-2</v>
      </c>
      <c r="L133" s="252">
        <v>2.5000000000000001E-2</v>
      </c>
      <c r="M133" s="252">
        <v>2.5000000000000001E-2</v>
      </c>
      <c r="N133" s="252">
        <v>2.5000000000000001E-2</v>
      </c>
      <c r="O133" s="252">
        <v>2.5000000000000001E-2</v>
      </c>
      <c r="P133" s="252">
        <v>2.5000000000000001E-2</v>
      </c>
      <c r="Q133" s="252">
        <v>2.5000000000000001E-2</v>
      </c>
      <c r="R133" s="252">
        <v>2.5000000000000001E-2</v>
      </c>
      <c r="S133" s="252">
        <v>2.5000000000000001E-2</v>
      </c>
      <c r="T133" s="252">
        <v>2.5000000000000001E-2</v>
      </c>
      <c r="U133" s="252">
        <v>2.5000000000000001E-2</v>
      </c>
      <c r="V133" s="252">
        <v>2.5000000000000001E-2</v>
      </c>
      <c r="W133" s="252">
        <v>2.5000000000000001E-2</v>
      </c>
      <c r="X133" s="252">
        <v>2.5000000000000001E-2</v>
      </c>
      <c r="Y133" s="252">
        <v>2.5000000000000001E-2</v>
      </c>
      <c r="Z133" s="252">
        <v>2.5000000000000001E-2</v>
      </c>
      <c r="AA133" s="252">
        <v>2.5000000000000001E-2</v>
      </c>
      <c r="AB133" s="252">
        <v>2.5000000000000001E-2</v>
      </c>
      <c r="AC133" s="252">
        <v>2.5000000000000001E-2</v>
      </c>
      <c r="AD133" s="252">
        <v>2.5000000000000001E-2</v>
      </c>
      <c r="AE133" s="252">
        <v>2.5000000000000001E-2</v>
      </c>
      <c r="AF133" s="252">
        <v>2.5000000000000001E-2</v>
      </c>
      <c r="AG133" s="252">
        <v>2.5000000000000001E-2</v>
      </c>
      <c r="AH133" s="252">
        <v>2.5000000000000001E-2</v>
      </c>
      <c r="AI133" s="252">
        <v>2.5000000000000001E-2</v>
      </c>
      <c r="AJ133" s="252">
        <v>2.5000000000000001E-2</v>
      </c>
      <c r="AK133" s="252">
        <v>2.5000000000000001E-2</v>
      </c>
      <c r="AL133" s="252">
        <v>2.5000000000000001E-2</v>
      </c>
      <c r="AM133" s="252">
        <v>2.5000000000000001E-2</v>
      </c>
      <c r="AN133" s="252">
        <v>2.5000000000000001E-2</v>
      </c>
      <c r="AO133" s="252">
        <v>2.5000000000000001E-2</v>
      </c>
      <c r="AP133" s="252">
        <v>2.5000000000000001E-2</v>
      </c>
      <c r="AQ133" s="252">
        <v>2.5000000000000001E-2</v>
      </c>
      <c r="AR133" s="252">
        <v>2.5000000000000001E-2</v>
      </c>
      <c r="AS133" s="252">
        <v>2.5000000000000001E-2</v>
      </c>
      <c r="AT133" s="252">
        <v>2.5000000000000001E-2</v>
      </c>
      <c r="AU133" s="252">
        <v>2.5000000000000001E-2</v>
      </c>
      <c r="AV133" s="252">
        <v>2.5000000000000001E-2</v>
      </c>
      <c r="AW133" s="252">
        <v>2.5000000000000001E-2</v>
      </c>
      <c r="AX133" s="252">
        <v>2.5000000000000001E-2</v>
      </c>
      <c r="AY133" s="252">
        <v>2.5000000000000001E-2</v>
      </c>
      <c r="AZ133" s="252">
        <v>2.5000000000000001E-2</v>
      </c>
      <c r="BA133" s="252">
        <v>2.5000000000000001E-2</v>
      </c>
      <c r="BB133" s="252">
        <v>2.5000000000000001E-2</v>
      </c>
      <c r="BC133" s="252">
        <v>2.5000000000000001E-2</v>
      </c>
      <c r="BD133" s="252">
        <v>2.5000000000000001E-2</v>
      </c>
      <c r="BE133" s="252">
        <v>2.5000000000000001E-2</v>
      </c>
      <c r="BF133" s="252">
        <v>2.5000000000000001E-2</v>
      </c>
      <c r="BG133" s="252">
        <v>2.5000000000000001E-2</v>
      </c>
      <c r="BH133" s="252">
        <v>2.5000000000000001E-2</v>
      </c>
      <c r="BI133" s="252">
        <v>2.5000000000000001E-2</v>
      </c>
      <c r="BJ133" s="252">
        <v>2.5000000000000001E-2</v>
      </c>
      <c r="BK133" s="252">
        <v>2.5000000000000001E-2</v>
      </c>
      <c r="BL133" s="252">
        <v>2.5000000000000001E-2</v>
      </c>
      <c r="BM133" s="252">
        <v>2.5000000000000001E-2</v>
      </c>
      <c r="BN133" s="252">
        <v>2.5000000000000001E-2</v>
      </c>
      <c r="BO133" s="252">
        <v>2.5000000000000001E-2</v>
      </c>
      <c r="BP133" s="252">
        <v>2.5000000000000001E-2</v>
      </c>
      <c r="BQ133" s="252">
        <v>2.5000000000000001E-2</v>
      </c>
      <c r="BR133" s="252">
        <v>2.5000000000000001E-2</v>
      </c>
      <c r="BS133" s="252">
        <v>2.5000000000000001E-2</v>
      </c>
      <c r="BT133" s="252">
        <v>2.5000000000000001E-2</v>
      </c>
      <c r="BU133" s="252">
        <v>2.5000000000000001E-2</v>
      </c>
      <c r="BV133" s="252">
        <v>2.5000000000000001E-2</v>
      </c>
      <c r="BW133" s="252">
        <v>2.5000000000000001E-2</v>
      </c>
      <c r="BX133" s="252">
        <v>2.5000000000000001E-2</v>
      </c>
      <c r="BY133" s="252">
        <v>2.5000000000000001E-2</v>
      </c>
      <c r="BZ133" s="252">
        <v>2.5000000000000001E-2</v>
      </c>
      <c r="CA133" s="252">
        <v>2.5000000000000001E-2</v>
      </c>
      <c r="CB133" s="252">
        <v>2.5000000000000001E-2</v>
      </c>
      <c r="CC133" s="252">
        <v>2.5000000000000001E-2</v>
      </c>
      <c r="CD133" s="252">
        <v>2.5000000000000001E-2</v>
      </c>
      <c r="CE133" s="252">
        <v>2.5000000000000001E-2</v>
      </c>
      <c r="CF133" s="252">
        <v>2.5000000000000001E-2</v>
      </c>
    </row>
    <row r="134" spans="1:84" s="20" customFormat="1" x14ac:dyDescent="0.3">
      <c r="A134" s="22"/>
      <c r="C134" s="148">
        <v>3</v>
      </c>
      <c r="D134" s="148" t="s">
        <v>138</v>
      </c>
      <c r="E134" s="127" t="s">
        <v>76</v>
      </c>
      <c r="G134" s="253">
        <v>0.03</v>
      </c>
      <c r="H134" s="253">
        <v>0.03</v>
      </c>
      <c r="I134" s="253">
        <v>0.03</v>
      </c>
      <c r="J134" s="253">
        <v>0.03</v>
      </c>
      <c r="K134" s="253">
        <v>0.03</v>
      </c>
      <c r="L134" s="253">
        <v>0.03</v>
      </c>
      <c r="M134" s="253">
        <v>0.03</v>
      </c>
      <c r="N134" s="253">
        <v>0.03</v>
      </c>
      <c r="O134" s="253">
        <v>0.03</v>
      </c>
      <c r="P134" s="253">
        <v>0.03</v>
      </c>
      <c r="Q134" s="253">
        <v>0.03</v>
      </c>
      <c r="R134" s="253">
        <v>0.03</v>
      </c>
      <c r="S134" s="253">
        <v>0.03</v>
      </c>
      <c r="T134" s="253">
        <v>0.03</v>
      </c>
      <c r="U134" s="253">
        <v>0.03</v>
      </c>
      <c r="V134" s="253">
        <v>0.03</v>
      </c>
      <c r="W134" s="253">
        <v>0.03</v>
      </c>
      <c r="X134" s="253">
        <v>0.03</v>
      </c>
      <c r="Y134" s="253">
        <v>0.03</v>
      </c>
      <c r="Z134" s="253">
        <v>0.03</v>
      </c>
      <c r="AA134" s="253">
        <v>0.03</v>
      </c>
      <c r="AB134" s="253">
        <v>0.03</v>
      </c>
      <c r="AC134" s="253">
        <v>0.03</v>
      </c>
      <c r="AD134" s="253">
        <v>0.03</v>
      </c>
      <c r="AE134" s="253">
        <v>0.03</v>
      </c>
      <c r="AF134" s="253">
        <v>0.03</v>
      </c>
      <c r="AG134" s="253">
        <v>0.03</v>
      </c>
      <c r="AH134" s="253">
        <v>0.03</v>
      </c>
      <c r="AI134" s="253">
        <v>0.03</v>
      </c>
      <c r="AJ134" s="253">
        <v>0.03</v>
      </c>
      <c r="AK134" s="253">
        <v>0.03</v>
      </c>
      <c r="AL134" s="253">
        <v>0.03</v>
      </c>
      <c r="AM134" s="253">
        <v>0.03</v>
      </c>
      <c r="AN134" s="253">
        <v>0.03</v>
      </c>
      <c r="AO134" s="253">
        <v>0.03</v>
      </c>
      <c r="AP134" s="253">
        <v>0.03</v>
      </c>
      <c r="AQ134" s="253">
        <v>0.03</v>
      </c>
      <c r="AR134" s="253">
        <v>0.03</v>
      </c>
      <c r="AS134" s="253">
        <v>0.03</v>
      </c>
      <c r="AT134" s="253">
        <v>0.03</v>
      </c>
      <c r="AU134" s="253">
        <v>0.03</v>
      </c>
      <c r="AV134" s="253">
        <v>0.03</v>
      </c>
      <c r="AW134" s="253">
        <v>0.03</v>
      </c>
      <c r="AX134" s="253">
        <v>0.03</v>
      </c>
      <c r="AY134" s="253">
        <v>0.03</v>
      </c>
      <c r="AZ134" s="253">
        <v>0.03</v>
      </c>
      <c r="BA134" s="253">
        <v>0.03</v>
      </c>
      <c r="BB134" s="253">
        <v>0.03</v>
      </c>
      <c r="BC134" s="253">
        <v>0.03</v>
      </c>
      <c r="BD134" s="253">
        <v>0.03</v>
      </c>
      <c r="BE134" s="253">
        <v>0.03</v>
      </c>
      <c r="BF134" s="253">
        <v>0.03</v>
      </c>
      <c r="BG134" s="253">
        <v>0.03</v>
      </c>
      <c r="BH134" s="253">
        <v>0.03</v>
      </c>
      <c r="BI134" s="253">
        <v>0.03</v>
      </c>
      <c r="BJ134" s="253">
        <v>0.03</v>
      </c>
      <c r="BK134" s="253">
        <v>0.03</v>
      </c>
      <c r="BL134" s="253">
        <v>0.03</v>
      </c>
      <c r="BM134" s="253">
        <v>0.03</v>
      </c>
      <c r="BN134" s="253">
        <v>0.03</v>
      </c>
      <c r="BO134" s="253">
        <v>0.03</v>
      </c>
      <c r="BP134" s="253">
        <v>0.03</v>
      </c>
      <c r="BQ134" s="253">
        <v>0.03</v>
      </c>
      <c r="BR134" s="253">
        <v>0.03</v>
      </c>
      <c r="BS134" s="253">
        <v>0.03</v>
      </c>
      <c r="BT134" s="253">
        <v>0.03</v>
      </c>
      <c r="BU134" s="253">
        <v>0.03</v>
      </c>
      <c r="BV134" s="253">
        <v>0.03</v>
      </c>
      <c r="BW134" s="253">
        <v>0.03</v>
      </c>
      <c r="BX134" s="253">
        <v>0.03</v>
      </c>
      <c r="BY134" s="253">
        <v>0.03</v>
      </c>
      <c r="BZ134" s="253">
        <v>0.03</v>
      </c>
      <c r="CA134" s="253">
        <v>0.03</v>
      </c>
      <c r="CB134" s="253">
        <v>0.03</v>
      </c>
      <c r="CC134" s="253">
        <v>0.03</v>
      </c>
      <c r="CD134" s="253">
        <v>0.03</v>
      </c>
      <c r="CE134" s="253">
        <v>0.03</v>
      </c>
      <c r="CF134" s="253">
        <v>0.03</v>
      </c>
    </row>
    <row r="135" spans="1:84" s="255" customFormat="1" x14ac:dyDescent="0.3">
      <c r="A135" s="254"/>
      <c r="D135" s="232" t="str">
        <f>INDEX(D132:D134,$F$131)</f>
        <v>Low Inflation</v>
      </c>
      <c r="E135" s="233" t="s">
        <v>76</v>
      </c>
      <c r="G135" s="256">
        <f t="shared" ref="G135:BN135" si="101">INDEX(G132:G134,$F$131)</f>
        <v>0.02</v>
      </c>
      <c r="H135" s="256">
        <f t="shared" si="101"/>
        <v>0.02</v>
      </c>
      <c r="I135" s="256">
        <f t="shared" si="101"/>
        <v>0.02</v>
      </c>
      <c r="J135" s="256">
        <f t="shared" si="101"/>
        <v>0.02</v>
      </c>
      <c r="K135" s="256">
        <f t="shared" si="101"/>
        <v>0.02</v>
      </c>
      <c r="L135" s="256">
        <f t="shared" si="101"/>
        <v>0.02</v>
      </c>
      <c r="M135" s="256">
        <f t="shared" si="101"/>
        <v>0.02</v>
      </c>
      <c r="N135" s="256">
        <f t="shared" si="101"/>
        <v>0.02</v>
      </c>
      <c r="O135" s="256">
        <f t="shared" si="101"/>
        <v>0.02</v>
      </c>
      <c r="P135" s="256">
        <f t="shared" si="101"/>
        <v>0.02</v>
      </c>
      <c r="Q135" s="256">
        <f t="shared" si="101"/>
        <v>0.02</v>
      </c>
      <c r="R135" s="256">
        <f t="shared" si="101"/>
        <v>0.02</v>
      </c>
      <c r="S135" s="256">
        <f t="shared" si="101"/>
        <v>0.02</v>
      </c>
      <c r="T135" s="256">
        <f t="shared" si="101"/>
        <v>0.02</v>
      </c>
      <c r="U135" s="256">
        <f t="shared" si="101"/>
        <v>0.02</v>
      </c>
      <c r="V135" s="256">
        <f t="shared" si="101"/>
        <v>0.02</v>
      </c>
      <c r="W135" s="256">
        <f t="shared" si="101"/>
        <v>0.02</v>
      </c>
      <c r="X135" s="256">
        <f t="shared" si="101"/>
        <v>0.02</v>
      </c>
      <c r="Y135" s="256">
        <f t="shared" si="101"/>
        <v>0.02</v>
      </c>
      <c r="Z135" s="256">
        <f t="shared" si="101"/>
        <v>0.02</v>
      </c>
      <c r="AA135" s="256">
        <f t="shared" si="101"/>
        <v>0.02</v>
      </c>
      <c r="AB135" s="256">
        <f t="shared" si="101"/>
        <v>0.02</v>
      </c>
      <c r="AC135" s="256">
        <f t="shared" si="101"/>
        <v>0.02</v>
      </c>
      <c r="AD135" s="256">
        <f t="shared" si="101"/>
        <v>0.02</v>
      </c>
      <c r="AE135" s="256">
        <f t="shared" si="101"/>
        <v>0.02</v>
      </c>
      <c r="AF135" s="256">
        <f t="shared" si="101"/>
        <v>0.02</v>
      </c>
      <c r="AG135" s="256">
        <f t="shared" si="101"/>
        <v>0.02</v>
      </c>
      <c r="AH135" s="256">
        <f t="shared" si="101"/>
        <v>0.02</v>
      </c>
      <c r="AI135" s="256">
        <f t="shared" si="101"/>
        <v>0.02</v>
      </c>
      <c r="AJ135" s="256">
        <f t="shared" si="101"/>
        <v>0.02</v>
      </c>
      <c r="AK135" s="256">
        <f t="shared" si="101"/>
        <v>0.02</v>
      </c>
      <c r="AL135" s="256">
        <f t="shared" si="101"/>
        <v>0.02</v>
      </c>
      <c r="AM135" s="256">
        <f t="shared" si="101"/>
        <v>0.02</v>
      </c>
      <c r="AN135" s="256">
        <f t="shared" si="101"/>
        <v>0.02</v>
      </c>
      <c r="AO135" s="256">
        <f t="shared" si="101"/>
        <v>0.02</v>
      </c>
      <c r="AP135" s="256">
        <f t="shared" si="101"/>
        <v>0.02</v>
      </c>
      <c r="AQ135" s="256">
        <f t="shared" si="101"/>
        <v>0.02</v>
      </c>
      <c r="AR135" s="256">
        <f t="shared" si="101"/>
        <v>0.02</v>
      </c>
      <c r="AS135" s="256">
        <f t="shared" si="101"/>
        <v>0.02</v>
      </c>
      <c r="AT135" s="256">
        <f t="shared" si="101"/>
        <v>0.02</v>
      </c>
      <c r="AU135" s="256">
        <f t="shared" si="101"/>
        <v>0.02</v>
      </c>
      <c r="AV135" s="256">
        <f t="shared" si="101"/>
        <v>0.02</v>
      </c>
      <c r="AW135" s="256">
        <f t="shared" si="101"/>
        <v>0.02</v>
      </c>
      <c r="AX135" s="256">
        <f t="shared" si="101"/>
        <v>0.02</v>
      </c>
      <c r="AY135" s="256">
        <f t="shared" si="101"/>
        <v>0.02</v>
      </c>
      <c r="AZ135" s="256">
        <f t="shared" si="101"/>
        <v>0.02</v>
      </c>
      <c r="BA135" s="256">
        <f t="shared" si="101"/>
        <v>0.02</v>
      </c>
      <c r="BB135" s="256">
        <f t="shared" si="101"/>
        <v>0.02</v>
      </c>
      <c r="BC135" s="256">
        <f t="shared" si="101"/>
        <v>0.02</v>
      </c>
      <c r="BD135" s="256">
        <f t="shared" si="101"/>
        <v>0.02</v>
      </c>
      <c r="BE135" s="256">
        <f t="shared" si="101"/>
        <v>0.02</v>
      </c>
      <c r="BF135" s="256">
        <f t="shared" si="101"/>
        <v>0.02</v>
      </c>
      <c r="BG135" s="256">
        <f t="shared" si="101"/>
        <v>0.02</v>
      </c>
      <c r="BH135" s="256">
        <f t="shared" si="101"/>
        <v>0.02</v>
      </c>
      <c r="BI135" s="256">
        <f t="shared" si="101"/>
        <v>0.02</v>
      </c>
      <c r="BJ135" s="256">
        <f t="shared" si="101"/>
        <v>0.02</v>
      </c>
      <c r="BK135" s="256">
        <f t="shared" si="101"/>
        <v>0.02</v>
      </c>
      <c r="BL135" s="256">
        <f t="shared" si="101"/>
        <v>0.02</v>
      </c>
      <c r="BM135" s="256">
        <f t="shared" si="101"/>
        <v>0.02</v>
      </c>
      <c r="BN135" s="257">
        <f t="shared" si="101"/>
        <v>0.02</v>
      </c>
      <c r="BO135" s="257">
        <f t="shared" ref="BO135:CF135" si="102">INDEX(BO132:BO134,$F$131)</f>
        <v>0.02</v>
      </c>
      <c r="BP135" s="257">
        <f t="shared" si="102"/>
        <v>0.02</v>
      </c>
      <c r="BQ135" s="257">
        <f t="shared" si="102"/>
        <v>0.02</v>
      </c>
      <c r="BR135" s="257">
        <f t="shared" si="102"/>
        <v>0.02</v>
      </c>
      <c r="BS135" s="257">
        <f t="shared" si="102"/>
        <v>0.02</v>
      </c>
      <c r="BT135" s="257">
        <f t="shared" si="102"/>
        <v>0.02</v>
      </c>
      <c r="BU135" s="257">
        <f t="shared" si="102"/>
        <v>0.02</v>
      </c>
      <c r="BV135" s="257">
        <f t="shared" si="102"/>
        <v>0.02</v>
      </c>
      <c r="BW135" s="257">
        <f t="shared" si="102"/>
        <v>0.02</v>
      </c>
      <c r="BX135" s="257">
        <f t="shared" si="102"/>
        <v>0.02</v>
      </c>
      <c r="BY135" s="257">
        <f t="shared" si="102"/>
        <v>0.02</v>
      </c>
      <c r="BZ135" s="257">
        <f t="shared" si="102"/>
        <v>0.02</v>
      </c>
      <c r="CA135" s="257">
        <f t="shared" si="102"/>
        <v>0.02</v>
      </c>
      <c r="CB135" s="257">
        <f t="shared" si="102"/>
        <v>0.02</v>
      </c>
      <c r="CC135" s="257">
        <f t="shared" si="102"/>
        <v>0.02</v>
      </c>
      <c r="CD135" s="257">
        <f t="shared" si="102"/>
        <v>0.02</v>
      </c>
      <c r="CE135" s="257">
        <f t="shared" si="102"/>
        <v>0.02</v>
      </c>
      <c r="CF135" s="257">
        <f t="shared" si="102"/>
        <v>0.02</v>
      </c>
    </row>
    <row r="136" spans="1:84" s="20" customFormat="1" x14ac:dyDescent="0.3">
      <c r="A136" s="22"/>
      <c r="E136" s="127"/>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row>
    <row r="137" spans="1:84" s="20" customFormat="1" x14ac:dyDescent="0.3">
      <c r="A137" s="22"/>
      <c r="D137" s="123" t="s">
        <v>139</v>
      </c>
      <c r="E137" s="127" t="s">
        <v>753</v>
      </c>
      <c r="F137" s="222">
        <f>Scenarios!K13</f>
        <v>1</v>
      </c>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c r="BZ137" s="38"/>
      <c r="CA137" s="38"/>
      <c r="CB137" s="38"/>
      <c r="CC137" s="38"/>
      <c r="CD137" s="38"/>
      <c r="CE137" s="38"/>
      <c r="CF137" s="38"/>
    </row>
    <row r="138" spans="1:84" s="20" customFormat="1" x14ac:dyDescent="0.3">
      <c r="A138" s="22"/>
      <c r="C138" s="141">
        <v>1</v>
      </c>
      <c r="D138" s="141" t="s">
        <v>136</v>
      </c>
      <c r="E138" s="127" t="s">
        <v>76</v>
      </c>
      <c r="G138" s="252">
        <v>0.02</v>
      </c>
      <c r="H138" s="252">
        <v>0.02</v>
      </c>
      <c r="I138" s="252">
        <v>0.02</v>
      </c>
      <c r="J138" s="252">
        <v>0.02</v>
      </c>
      <c r="K138" s="252">
        <v>0.02</v>
      </c>
      <c r="L138" s="252">
        <v>0.02</v>
      </c>
      <c r="M138" s="252">
        <v>0.02</v>
      </c>
      <c r="N138" s="252">
        <v>0.02</v>
      </c>
      <c r="O138" s="252">
        <v>0.02</v>
      </c>
      <c r="P138" s="252">
        <v>0.02</v>
      </c>
      <c r="Q138" s="252">
        <v>0.02</v>
      </c>
      <c r="R138" s="252">
        <v>0.02</v>
      </c>
      <c r="S138" s="252">
        <v>0.02</v>
      </c>
      <c r="T138" s="252">
        <v>0.02</v>
      </c>
      <c r="U138" s="252">
        <v>0.02</v>
      </c>
      <c r="V138" s="252">
        <v>0.02</v>
      </c>
      <c r="W138" s="252">
        <v>0.02</v>
      </c>
      <c r="X138" s="252">
        <v>0.02</v>
      </c>
      <c r="Y138" s="252">
        <v>0.02</v>
      </c>
      <c r="Z138" s="252">
        <v>0.02</v>
      </c>
      <c r="AA138" s="252">
        <v>0.02</v>
      </c>
      <c r="AB138" s="252">
        <v>0.02</v>
      </c>
      <c r="AC138" s="252">
        <v>0.02</v>
      </c>
      <c r="AD138" s="252">
        <v>0.02</v>
      </c>
      <c r="AE138" s="252">
        <v>0.02</v>
      </c>
      <c r="AF138" s="252">
        <v>0.02</v>
      </c>
      <c r="AG138" s="252">
        <v>0.02</v>
      </c>
      <c r="AH138" s="252">
        <v>0.02</v>
      </c>
      <c r="AI138" s="252">
        <v>0.02</v>
      </c>
      <c r="AJ138" s="252">
        <v>0.02</v>
      </c>
      <c r="AK138" s="252">
        <v>0.02</v>
      </c>
      <c r="AL138" s="252">
        <v>0.02</v>
      </c>
      <c r="AM138" s="252">
        <v>0.02</v>
      </c>
      <c r="AN138" s="252">
        <v>0.02</v>
      </c>
      <c r="AO138" s="252">
        <v>0.02</v>
      </c>
      <c r="AP138" s="252">
        <v>0.02</v>
      </c>
      <c r="AQ138" s="252">
        <v>0.02</v>
      </c>
      <c r="AR138" s="252">
        <v>0.02</v>
      </c>
      <c r="AS138" s="252">
        <v>0.02</v>
      </c>
      <c r="AT138" s="252">
        <v>0.02</v>
      </c>
      <c r="AU138" s="252">
        <v>0.02</v>
      </c>
      <c r="AV138" s="252">
        <v>0.02</v>
      </c>
      <c r="AW138" s="252">
        <v>0.02</v>
      </c>
      <c r="AX138" s="252">
        <v>0.02</v>
      </c>
      <c r="AY138" s="252">
        <v>0.02</v>
      </c>
      <c r="AZ138" s="252">
        <v>0.02</v>
      </c>
      <c r="BA138" s="252">
        <v>0.02</v>
      </c>
      <c r="BB138" s="252">
        <v>0.02</v>
      </c>
      <c r="BC138" s="252">
        <v>0.02</v>
      </c>
      <c r="BD138" s="252">
        <v>0.02</v>
      </c>
      <c r="BE138" s="252">
        <v>0.02</v>
      </c>
      <c r="BF138" s="252">
        <v>0.02</v>
      </c>
      <c r="BG138" s="252">
        <v>0.02</v>
      </c>
      <c r="BH138" s="252">
        <v>0.02</v>
      </c>
      <c r="BI138" s="252">
        <v>0.02</v>
      </c>
      <c r="BJ138" s="252">
        <v>0.02</v>
      </c>
      <c r="BK138" s="252">
        <v>0.02</v>
      </c>
      <c r="BL138" s="252">
        <v>0.02</v>
      </c>
      <c r="BM138" s="252">
        <v>0.02</v>
      </c>
      <c r="BN138" s="252">
        <v>0.02</v>
      </c>
      <c r="BO138" s="252">
        <v>0.02</v>
      </c>
      <c r="BP138" s="252">
        <v>0.02</v>
      </c>
      <c r="BQ138" s="252">
        <v>0.02</v>
      </c>
      <c r="BR138" s="252">
        <v>0.02</v>
      </c>
      <c r="BS138" s="252">
        <v>0.02</v>
      </c>
      <c r="BT138" s="252">
        <v>0.02</v>
      </c>
      <c r="BU138" s="252">
        <v>0.02</v>
      </c>
      <c r="BV138" s="252">
        <v>0.02</v>
      </c>
      <c r="BW138" s="252">
        <v>0.02</v>
      </c>
      <c r="BX138" s="252">
        <v>0.02</v>
      </c>
      <c r="BY138" s="252">
        <v>0.02</v>
      </c>
      <c r="BZ138" s="252">
        <v>0.02</v>
      </c>
      <c r="CA138" s="252">
        <v>0.02</v>
      </c>
      <c r="CB138" s="252">
        <v>0.02</v>
      </c>
      <c r="CC138" s="252">
        <v>0.02</v>
      </c>
      <c r="CD138" s="252">
        <v>0.02</v>
      </c>
      <c r="CE138" s="252">
        <v>0.02</v>
      </c>
      <c r="CF138" s="252">
        <v>0.02</v>
      </c>
    </row>
    <row r="139" spans="1:84" s="20" customFormat="1" x14ac:dyDescent="0.3">
      <c r="A139" s="22"/>
      <c r="C139" s="141">
        <v>2</v>
      </c>
      <c r="D139" s="141" t="s">
        <v>137</v>
      </c>
      <c r="E139" s="127" t="s">
        <v>76</v>
      </c>
      <c r="G139" s="252">
        <v>2.5000000000000001E-2</v>
      </c>
      <c r="H139" s="252">
        <v>2.5000000000000001E-2</v>
      </c>
      <c r="I139" s="252">
        <v>2.5000000000000001E-2</v>
      </c>
      <c r="J139" s="252">
        <v>2.5000000000000001E-2</v>
      </c>
      <c r="K139" s="252">
        <v>2.5000000000000001E-2</v>
      </c>
      <c r="L139" s="252">
        <v>2.5000000000000001E-2</v>
      </c>
      <c r="M139" s="252">
        <v>2.5000000000000001E-2</v>
      </c>
      <c r="N139" s="252">
        <v>2.5000000000000001E-2</v>
      </c>
      <c r="O139" s="252">
        <v>2.5000000000000001E-2</v>
      </c>
      <c r="P139" s="252">
        <v>2.5000000000000001E-2</v>
      </c>
      <c r="Q139" s="252">
        <v>2.5000000000000001E-2</v>
      </c>
      <c r="R139" s="252">
        <v>2.5000000000000001E-2</v>
      </c>
      <c r="S139" s="252">
        <v>2.5000000000000001E-2</v>
      </c>
      <c r="T139" s="252">
        <v>2.5000000000000001E-2</v>
      </c>
      <c r="U139" s="252">
        <v>2.5000000000000001E-2</v>
      </c>
      <c r="V139" s="252">
        <v>2.5000000000000001E-2</v>
      </c>
      <c r="W139" s="252">
        <v>2.5000000000000001E-2</v>
      </c>
      <c r="X139" s="252">
        <v>2.5000000000000001E-2</v>
      </c>
      <c r="Y139" s="252">
        <v>2.5000000000000001E-2</v>
      </c>
      <c r="Z139" s="252">
        <v>2.5000000000000001E-2</v>
      </c>
      <c r="AA139" s="252">
        <v>2.5000000000000001E-2</v>
      </c>
      <c r="AB139" s="252">
        <v>2.5000000000000001E-2</v>
      </c>
      <c r="AC139" s="252">
        <v>2.5000000000000001E-2</v>
      </c>
      <c r="AD139" s="252">
        <v>2.5000000000000001E-2</v>
      </c>
      <c r="AE139" s="252">
        <v>2.5000000000000001E-2</v>
      </c>
      <c r="AF139" s="252">
        <v>2.5000000000000001E-2</v>
      </c>
      <c r="AG139" s="252">
        <v>2.5000000000000001E-2</v>
      </c>
      <c r="AH139" s="252">
        <v>2.5000000000000001E-2</v>
      </c>
      <c r="AI139" s="252">
        <v>2.5000000000000001E-2</v>
      </c>
      <c r="AJ139" s="252">
        <v>2.5000000000000001E-2</v>
      </c>
      <c r="AK139" s="252">
        <v>2.5000000000000001E-2</v>
      </c>
      <c r="AL139" s="252">
        <v>2.5000000000000001E-2</v>
      </c>
      <c r="AM139" s="252">
        <v>2.5000000000000001E-2</v>
      </c>
      <c r="AN139" s="252">
        <v>2.5000000000000001E-2</v>
      </c>
      <c r="AO139" s="252">
        <v>2.5000000000000001E-2</v>
      </c>
      <c r="AP139" s="252">
        <v>2.5000000000000001E-2</v>
      </c>
      <c r="AQ139" s="252">
        <v>2.5000000000000001E-2</v>
      </c>
      <c r="AR139" s="252">
        <v>2.5000000000000001E-2</v>
      </c>
      <c r="AS139" s="252">
        <v>2.5000000000000001E-2</v>
      </c>
      <c r="AT139" s="252">
        <v>2.5000000000000001E-2</v>
      </c>
      <c r="AU139" s="252">
        <v>2.5000000000000001E-2</v>
      </c>
      <c r="AV139" s="252">
        <v>2.5000000000000001E-2</v>
      </c>
      <c r="AW139" s="252">
        <v>2.5000000000000001E-2</v>
      </c>
      <c r="AX139" s="252">
        <v>2.5000000000000001E-2</v>
      </c>
      <c r="AY139" s="252">
        <v>2.5000000000000001E-2</v>
      </c>
      <c r="AZ139" s="252">
        <v>2.5000000000000001E-2</v>
      </c>
      <c r="BA139" s="252">
        <v>2.5000000000000001E-2</v>
      </c>
      <c r="BB139" s="252">
        <v>2.5000000000000001E-2</v>
      </c>
      <c r="BC139" s="252">
        <v>2.5000000000000001E-2</v>
      </c>
      <c r="BD139" s="252">
        <v>2.5000000000000001E-2</v>
      </c>
      <c r="BE139" s="252">
        <v>2.5000000000000001E-2</v>
      </c>
      <c r="BF139" s="252">
        <v>2.5000000000000001E-2</v>
      </c>
      <c r="BG139" s="252">
        <v>2.5000000000000001E-2</v>
      </c>
      <c r="BH139" s="252">
        <v>2.5000000000000001E-2</v>
      </c>
      <c r="BI139" s="252">
        <v>2.5000000000000001E-2</v>
      </c>
      <c r="BJ139" s="252">
        <v>2.5000000000000001E-2</v>
      </c>
      <c r="BK139" s="252">
        <v>2.5000000000000001E-2</v>
      </c>
      <c r="BL139" s="252">
        <v>2.5000000000000001E-2</v>
      </c>
      <c r="BM139" s="252">
        <v>2.5000000000000001E-2</v>
      </c>
      <c r="BN139" s="252">
        <v>2.5000000000000001E-2</v>
      </c>
      <c r="BO139" s="252">
        <v>2.5000000000000001E-2</v>
      </c>
      <c r="BP139" s="252">
        <v>2.5000000000000001E-2</v>
      </c>
      <c r="BQ139" s="252">
        <v>2.5000000000000001E-2</v>
      </c>
      <c r="BR139" s="252">
        <v>2.5000000000000001E-2</v>
      </c>
      <c r="BS139" s="252">
        <v>2.5000000000000001E-2</v>
      </c>
      <c r="BT139" s="252">
        <v>2.5000000000000001E-2</v>
      </c>
      <c r="BU139" s="252">
        <v>2.5000000000000001E-2</v>
      </c>
      <c r="BV139" s="252">
        <v>2.5000000000000001E-2</v>
      </c>
      <c r="BW139" s="252">
        <v>2.5000000000000001E-2</v>
      </c>
      <c r="BX139" s="252">
        <v>2.5000000000000001E-2</v>
      </c>
      <c r="BY139" s="252">
        <v>2.5000000000000001E-2</v>
      </c>
      <c r="BZ139" s="252">
        <v>2.5000000000000001E-2</v>
      </c>
      <c r="CA139" s="252">
        <v>2.5000000000000001E-2</v>
      </c>
      <c r="CB139" s="252">
        <v>2.5000000000000001E-2</v>
      </c>
      <c r="CC139" s="252">
        <v>2.5000000000000001E-2</v>
      </c>
      <c r="CD139" s="252">
        <v>2.5000000000000001E-2</v>
      </c>
      <c r="CE139" s="252">
        <v>2.5000000000000001E-2</v>
      </c>
      <c r="CF139" s="252">
        <v>2.5000000000000001E-2</v>
      </c>
    </row>
    <row r="140" spans="1:84" s="20" customFormat="1" x14ac:dyDescent="0.3">
      <c r="A140" s="22"/>
      <c r="C140" s="148">
        <v>3</v>
      </c>
      <c r="D140" s="148" t="s">
        <v>138</v>
      </c>
      <c r="E140" s="127" t="s">
        <v>76</v>
      </c>
      <c r="G140" s="253">
        <v>0.03</v>
      </c>
      <c r="H140" s="253">
        <v>0.03</v>
      </c>
      <c r="I140" s="253">
        <v>0.03</v>
      </c>
      <c r="J140" s="253">
        <v>0.03</v>
      </c>
      <c r="K140" s="253">
        <v>0.03</v>
      </c>
      <c r="L140" s="253">
        <v>0.03</v>
      </c>
      <c r="M140" s="253">
        <v>0.03</v>
      </c>
      <c r="N140" s="253">
        <v>0.03</v>
      </c>
      <c r="O140" s="253">
        <v>0.03</v>
      </c>
      <c r="P140" s="253">
        <v>0.03</v>
      </c>
      <c r="Q140" s="253">
        <v>0.03</v>
      </c>
      <c r="R140" s="253">
        <v>0.03</v>
      </c>
      <c r="S140" s="253">
        <v>0.03</v>
      </c>
      <c r="T140" s="253">
        <v>0.03</v>
      </c>
      <c r="U140" s="253">
        <v>0.03</v>
      </c>
      <c r="V140" s="253">
        <v>0.03</v>
      </c>
      <c r="W140" s="253">
        <v>0.03</v>
      </c>
      <c r="X140" s="253">
        <v>0.03</v>
      </c>
      <c r="Y140" s="253">
        <v>0.03</v>
      </c>
      <c r="Z140" s="253">
        <v>0.03</v>
      </c>
      <c r="AA140" s="253">
        <v>0.03</v>
      </c>
      <c r="AB140" s="253">
        <v>0.03</v>
      </c>
      <c r="AC140" s="253">
        <v>0.03</v>
      </c>
      <c r="AD140" s="253">
        <v>0.03</v>
      </c>
      <c r="AE140" s="253">
        <v>0.03</v>
      </c>
      <c r="AF140" s="253">
        <v>0.03</v>
      </c>
      <c r="AG140" s="253">
        <v>0.03</v>
      </c>
      <c r="AH140" s="253">
        <v>0.03</v>
      </c>
      <c r="AI140" s="253">
        <v>0.03</v>
      </c>
      <c r="AJ140" s="253">
        <v>0.03</v>
      </c>
      <c r="AK140" s="253">
        <v>0.03</v>
      </c>
      <c r="AL140" s="253">
        <v>0.03</v>
      </c>
      <c r="AM140" s="253">
        <v>0.03</v>
      </c>
      <c r="AN140" s="253">
        <v>0.03</v>
      </c>
      <c r="AO140" s="253">
        <v>0.03</v>
      </c>
      <c r="AP140" s="253">
        <v>0.03</v>
      </c>
      <c r="AQ140" s="253">
        <v>0.03</v>
      </c>
      <c r="AR140" s="253">
        <v>0.03</v>
      </c>
      <c r="AS140" s="253">
        <v>0.03</v>
      </c>
      <c r="AT140" s="253">
        <v>0.03</v>
      </c>
      <c r="AU140" s="253">
        <v>0.03</v>
      </c>
      <c r="AV140" s="253">
        <v>0.03</v>
      </c>
      <c r="AW140" s="253">
        <v>0.03</v>
      </c>
      <c r="AX140" s="253">
        <v>0.03</v>
      </c>
      <c r="AY140" s="253">
        <v>0.03</v>
      </c>
      <c r="AZ140" s="253">
        <v>0.03</v>
      </c>
      <c r="BA140" s="253">
        <v>0.03</v>
      </c>
      <c r="BB140" s="253">
        <v>0.03</v>
      </c>
      <c r="BC140" s="253">
        <v>0.03</v>
      </c>
      <c r="BD140" s="253">
        <v>0.03</v>
      </c>
      <c r="BE140" s="253">
        <v>0.03</v>
      </c>
      <c r="BF140" s="253">
        <v>0.03</v>
      </c>
      <c r="BG140" s="253">
        <v>0.03</v>
      </c>
      <c r="BH140" s="253">
        <v>0.03</v>
      </c>
      <c r="BI140" s="253">
        <v>0.03</v>
      </c>
      <c r="BJ140" s="253">
        <v>0.03</v>
      </c>
      <c r="BK140" s="253">
        <v>0.03</v>
      </c>
      <c r="BL140" s="253">
        <v>0.03</v>
      </c>
      <c r="BM140" s="253">
        <v>0.03</v>
      </c>
      <c r="BN140" s="253">
        <v>0.03</v>
      </c>
      <c r="BO140" s="253">
        <v>0.03</v>
      </c>
      <c r="BP140" s="253">
        <v>0.03</v>
      </c>
      <c r="BQ140" s="253">
        <v>0.03</v>
      </c>
      <c r="BR140" s="253">
        <v>0.03</v>
      </c>
      <c r="BS140" s="253">
        <v>0.03</v>
      </c>
      <c r="BT140" s="253">
        <v>0.03</v>
      </c>
      <c r="BU140" s="253">
        <v>0.03</v>
      </c>
      <c r="BV140" s="253">
        <v>0.03</v>
      </c>
      <c r="BW140" s="253">
        <v>0.03</v>
      </c>
      <c r="BX140" s="253">
        <v>0.03</v>
      </c>
      <c r="BY140" s="253">
        <v>0.03</v>
      </c>
      <c r="BZ140" s="253">
        <v>0.03</v>
      </c>
      <c r="CA140" s="253">
        <v>0.03</v>
      </c>
      <c r="CB140" s="253">
        <v>0.03</v>
      </c>
      <c r="CC140" s="253">
        <v>0.03</v>
      </c>
      <c r="CD140" s="253">
        <v>0.03</v>
      </c>
      <c r="CE140" s="253">
        <v>0.03</v>
      </c>
      <c r="CF140" s="253">
        <v>0.03</v>
      </c>
    </row>
    <row r="141" spans="1:84" s="255" customFormat="1" x14ac:dyDescent="0.3">
      <c r="A141" s="254"/>
      <c r="D141" s="232" t="s">
        <v>140</v>
      </c>
      <c r="E141" s="233" t="s">
        <v>76</v>
      </c>
      <c r="G141" s="256">
        <v>0.03</v>
      </c>
      <c r="H141" s="256">
        <v>0.03</v>
      </c>
      <c r="I141" s="256">
        <v>0.03</v>
      </c>
      <c r="J141" s="256">
        <v>0.03</v>
      </c>
      <c r="K141" s="256">
        <v>0.03</v>
      </c>
      <c r="L141" s="256">
        <v>0.03</v>
      </c>
      <c r="M141" s="256">
        <v>0.03</v>
      </c>
      <c r="N141" s="256">
        <v>0.03</v>
      </c>
      <c r="O141" s="256">
        <v>0.03</v>
      </c>
      <c r="P141" s="256">
        <v>0.03</v>
      </c>
      <c r="Q141" s="256">
        <v>0.03</v>
      </c>
      <c r="R141" s="256">
        <v>0.03</v>
      </c>
      <c r="S141" s="256">
        <v>0.03</v>
      </c>
      <c r="T141" s="256">
        <v>0.03</v>
      </c>
      <c r="U141" s="256">
        <v>0.03</v>
      </c>
      <c r="V141" s="256">
        <v>0.03</v>
      </c>
      <c r="W141" s="256">
        <v>0.03</v>
      </c>
      <c r="X141" s="256">
        <v>0.03</v>
      </c>
      <c r="Y141" s="256">
        <v>0.03</v>
      </c>
      <c r="Z141" s="256">
        <v>0.03</v>
      </c>
      <c r="AA141" s="256">
        <v>0.03</v>
      </c>
      <c r="AB141" s="256">
        <v>0.03</v>
      </c>
      <c r="AC141" s="256">
        <v>0.03</v>
      </c>
      <c r="AD141" s="256">
        <v>0.03</v>
      </c>
      <c r="AE141" s="256">
        <v>0.03</v>
      </c>
      <c r="AF141" s="256">
        <v>0.03</v>
      </c>
      <c r="AG141" s="256">
        <v>0.03</v>
      </c>
      <c r="AH141" s="256">
        <v>0.03</v>
      </c>
      <c r="AI141" s="256">
        <v>0.03</v>
      </c>
      <c r="AJ141" s="256">
        <v>0.03</v>
      </c>
      <c r="AK141" s="256">
        <v>0.03</v>
      </c>
      <c r="AL141" s="256">
        <v>0.03</v>
      </c>
      <c r="AM141" s="256">
        <v>0.03</v>
      </c>
      <c r="AN141" s="256">
        <v>0.03</v>
      </c>
      <c r="AO141" s="256">
        <v>0.03</v>
      </c>
      <c r="AP141" s="256">
        <v>0.03</v>
      </c>
      <c r="AQ141" s="256">
        <v>0.03</v>
      </c>
      <c r="AR141" s="256">
        <v>0.03</v>
      </c>
      <c r="AS141" s="256">
        <v>0.03</v>
      </c>
      <c r="AT141" s="256">
        <v>0.03</v>
      </c>
      <c r="AU141" s="256">
        <v>0.03</v>
      </c>
      <c r="AV141" s="256">
        <v>0.03</v>
      </c>
      <c r="AW141" s="256">
        <v>0.03</v>
      </c>
      <c r="AX141" s="256">
        <v>0.03</v>
      </c>
      <c r="AY141" s="256">
        <v>0.03</v>
      </c>
      <c r="AZ141" s="256">
        <v>0.03</v>
      </c>
      <c r="BA141" s="256">
        <v>0.03</v>
      </c>
      <c r="BB141" s="256">
        <v>0.03</v>
      </c>
      <c r="BC141" s="256">
        <v>0.03</v>
      </c>
      <c r="BD141" s="256">
        <v>0.03</v>
      </c>
      <c r="BE141" s="256">
        <v>0.03</v>
      </c>
      <c r="BF141" s="256">
        <v>0.03</v>
      </c>
      <c r="BG141" s="256">
        <v>0.03</v>
      </c>
      <c r="BH141" s="256">
        <v>0.03</v>
      </c>
      <c r="BI141" s="256">
        <v>0.03</v>
      </c>
      <c r="BJ141" s="256">
        <v>0.03</v>
      </c>
      <c r="BK141" s="256">
        <v>0.03</v>
      </c>
      <c r="BL141" s="256">
        <v>0.03</v>
      </c>
      <c r="BM141" s="256">
        <v>0.03</v>
      </c>
      <c r="BN141" s="256">
        <v>0.03</v>
      </c>
      <c r="BO141" s="256">
        <v>0.03</v>
      </c>
      <c r="BP141" s="256">
        <v>0.03</v>
      </c>
      <c r="BQ141" s="256">
        <v>0.03</v>
      </c>
      <c r="BR141" s="256">
        <v>0.03</v>
      </c>
      <c r="BS141" s="256">
        <v>0.03</v>
      </c>
      <c r="BT141" s="256">
        <v>0.03</v>
      </c>
      <c r="BU141" s="256">
        <v>0.03</v>
      </c>
      <c r="BV141" s="256">
        <v>0.03</v>
      </c>
      <c r="BW141" s="256">
        <v>0.03</v>
      </c>
      <c r="BX141" s="256">
        <v>0.03</v>
      </c>
      <c r="BY141" s="256">
        <v>0.03</v>
      </c>
      <c r="BZ141" s="256">
        <v>0.03</v>
      </c>
      <c r="CA141" s="256">
        <v>0.03</v>
      </c>
      <c r="CB141" s="256">
        <v>0.03</v>
      </c>
      <c r="CC141" s="256">
        <v>0.03</v>
      </c>
      <c r="CD141" s="256">
        <v>0.03</v>
      </c>
      <c r="CE141" s="256">
        <v>0.03</v>
      </c>
      <c r="CF141" s="256">
        <v>0.03</v>
      </c>
    </row>
    <row r="142" spans="1:84" s="20" customFormat="1" x14ac:dyDescent="0.3">
      <c r="A142" s="22"/>
      <c r="E142" s="127"/>
    </row>
    <row r="143" spans="1:84" s="20" customFormat="1" x14ac:dyDescent="0.3">
      <c r="A143" s="22"/>
      <c r="E143" s="127"/>
    </row>
    <row r="144" spans="1:84" s="133" customFormat="1" x14ac:dyDescent="0.35">
      <c r="A144" s="133" t="s">
        <v>141</v>
      </c>
    </row>
    <row r="145" spans="1:78" s="20" customFormat="1" x14ac:dyDescent="0.3">
      <c r="A145" s="22"/>
      <c r="D145" s="141" t="s">
        <v>553</v>
      </c>
      <c r="E145" s="127" t="s">
        <v>554</v>
      </c>
      <c r="G145" s="39">
        <v>28</v>
      </c>
    </row>
    <row r="146" spans="1:78" s="20" customFormat="1" x14ac:dyDescent="0.3">
      <c r="A146" s="22"/>
      <c r="D146" s="141" t="s">
        <v>555</v>
      </c>
      <c r="E146" s="127" t="s">
        <v>554</v>
      </c>
      <c r="G146" s="39">
        <v>21</v>
      </c>
    </row>
    <row r="147" spans="1:78" s="20" customFormat="1" x14ac:dyDescent="0.3">
      <c r="A147" s="22"/>
      <c r="D147" s="141" t="s">
        <v>142</v>
      </c>
      <c r="E147" s="127"/>
      <c r="G147" s="24">
        <v>182.5</v>
      </c>
    </row>
    <row r="148" spans="1:78" s="20" customFormat="1" x14ac:dyDescent="0.3">
      <c r="A148" s="22"/>
      <c r="D148" s="141" t="s">
        <v>556</v>
      </c>
      <c r="E148" s="127"/>
      <c r="G148" s="24">
        <f>ROUND(365/12,0)</f>
        <v>30</v>
      </c>
    </row>
    <row r="149" spans="1:78" s="20" customFormat="1" x14ac:dyDescent="0.3">
      <c r="A149" s="22"/>
      <c r="E149" s="127"/>
      <c r="G149" s="24"/>
    </row>
    <row r="150" spans="1:78" s="133" customFormat="1" x14ac:dyDescent="0.35">
      <c r="A150" s="133" t="s">
        <v>661</v>
      </c>
    </row>
    <row r="151" spans="1:78" s="20" customFormat="1" outlineLevel="1" x14ac:dyDescent="0.3">
      <c r="A151" s="22"/>
      <c r="D151" s="141" t="s">
        <v>143</v>
      </c>
      <c r="E151" s="127" t="s">
        <v>62</v>
      </c>
      <c r="F151" s="177">
        <f>F6</f>
        <v>46143</v>
      </c>
    </row>
    <row r="152" spans="1:78" outlineLevel="1" x14ac:dyDescent="0.3">
      <c r="A152" s="22"/>
      <c r="C152" s="20"/>
      <c r="D152" s="141" t="s">
        <v>854</v>
      </c>
      <c r="E152" s="127" t="s">
        <v>72</v>
      </c>
      <c r="F152" s="138">
        <f>F7</f>
        <v>40</v>
      </c>
    </row>
    <row r="153" spans="1:78" outlineLevel="1" x14ac:dyDescent="0.3">
      <c r="A153" s="22"/>
      <c r="C153" s="20"/>
      <c r="D153" s="141" t="s">
        <v>144</v>
      </c>
      <c r="E153" s="127" t="s">
        <v>62</v>
      </c>
      <c r="F153" s="178">
        <f>EDATE($F$151,F152)-1</f>
        <v>47361</v>
      </c>
    </row>
    <row r="156" spans="1:78" s="133" customFormat="1" x14ac:dyDescent="0.35">
      <c r="A156" s="133" t="s">
        <v>719</v>
      </c>
    </row>
    <row r="157" spans="1:78" x14ac:dyDescent="0.3">
      <c r="A157" s="5"/>
      <c r="B157" s="1"/>
      <c r="C157" s="1"/>
      <c r="D157" s="1"/>
      <c r="E157" s="189">
        <v>2024</v>
      </c>
      <c r="F157" s="189">
        <v>2025</v>
      </c>
      <c r="G157" s="189">
        <v>2026</v>
      </c>
      <c r="H157" s="189">
        <v>2027</v>
      </c>
      <c r="I157" s="189">
        <v>2028</v>
      </c>
      <c r="J157" s="189">
        <v>2029</v>
      </c>
      <c r="K157" s="189">
        <v>2030</v>
      </c>
      <c r="L157" s="189">
        <v>2031</v>
      </c>
      <c r="M157" s="189">
        <v>2032</v>
      </c>
      <c r="N157" s="189">
        <f>M157+1</f>
        <v>2033</v>
      </c>
      <c r="O157" s="189">
        <f t="shared" ref="O157:AU157" si="103">N157+1</f>
        <v>2034</v>
      </c>
      <c r="P157" s="189">
        <f t="shared" si="103"/>
        <v>2035</v>
      </c>
      <c r="Q157" s="189">
        <f t="shared" si="103"/>
        <v>2036</v>
      </c>
      <c r="R157" s="189">
        <f t="shared" si="103"/>
        <v>2037</v>
      </c>
      <c r="S157" s="189">
        <f t="shared" si="103"/>
        <v>2038</v>
      </c>
      <c r="T157" s="189">
        <f t="shared" si="103"/>
        <v>2039</v>
      </c>
      <c r="U157" s="189">
        <f t="shared" si="103"/>
        <v>2040</v>
      </c>
      <c r="V157" s="189">
        <f t="shared" si="103"/>
        <v>2041</v>
      </c>
      <c r="W157" s="189">
        <f t="shared" si="103"/>
        <v>2042</v>
      </c>
      <c r="X157" s="189">
        <f t="shared" si="103"/>
        <v>2043</v>
      </c>
      <c r="Y157" s="189">
        <f t="shared" si="103"/>
        <v>2044</v>
      </c>
      <c r="Z157" s="189">
        <f t="shared" si="103"/>
        <v>2045</v>
      </c>
      <c r="AA157" s="189">
        <f t="shared" si="103"/>
        <v>2046</v>
      </c>
      <c r="AB157" s="189">
        <f t="shared" si="103"/>
        <v>2047</v>
      </c>
      <c r="AC157" s="189">
        <f t="shared" si="103"/>
        <v>2048</v>
      </c>
      <c r="AD157" s="189">
        <f t="shared" si="103"/>
        <v>2049</v>
      </c>
      <c r="AE157" s="189">
        <f t="shared" si="103"/>
        <v>2050</v>
      </c>
      <c r="AF157" s="189">
        <f t="shared" si="103"/>
        <v>2051</v>
      </c>
      <c r="AG157" s="189">
        <f t="shared" si="103"/>
        <v>2052</v>
      </c>
      <c r="AH157" s="189">
        <f t="shared" si="103"/>
        <v>2053</v>
      </c>
      <c r="AI157" s="189">
        <f t="shared" si="103"/>
        <v>2054</v>
      </c>
      <c r="AJ157" s="189">
        <f t="shared" si="103"/>
        <v>2055</v>
      </c>
      <c r="AK157" s="189">
        <f t="shared" si="103"/>
        <v>2056</v>
      </c>
      <c r="AL157" s="189">
        <f t="shared" si="103"/>
        <v>2057</v>
      </c>
      <c r="AM157" s="189">
        <f t="shared" si="103"/>
        <v>2058</v>
      </c>
      <c r="AN157" s="189">
        <f t="shared" si="103"/>
        <v>2059</v>
      </c>
      <c r="AO157" s="189">
        <f t="shared" si="103"/>
        <v>2060</v>
      </c>
      <c r="AP157" s="189">
        <f t="shared" si="103"/>
        <v>2061</v>
      </c>
      <c r="AQ157" s="189">
        <f t="shared" si="103"/>
        <v>2062</v>
      </c>
      <c r="AR157" s="189">
        <f t="shared" si="103"/>
        <v>2063</v>
      </c>
      <c r="AS157" s="189">
        <f t="shared" si="103"/>
        <v>2064</v>
      </c>
      <c r="AT157" s="189">
        <f t="shared" si="103"/>
        <v>2065</v>
      </c>
      <c r="AU157" s="189">
        <f t="shared" si="103"/>
        <v>2066</v>
      </c>
    </row>
    <row r="158" spans="1:78" x14ac:dyDescent="0.3">
      <c r="A158" s="5"/>
      <c r="B158" s="1"/>
      <c r="C158" s="1"/>
      <c r="D158" s="141" t="s">
        <v>678</v>
      </c>
      <c r="E158" s="8">
        <v>24520</v>
      </c>
      <c r="F158" s="8">
        <f>AVERAGE('Policies, Data &amp; Conversions'!$C$38:$C$39)</f>
        <v>25335</v>
      </c>
      <c r="G158" s="8">
        <f>AVERAGE('Policies, Data &amp; Conversions'!$C$38:$C$39)</f>
        <v>25335</v>
      </c>
      <c r="H158" s="8">
        <f>AVERAGE('Policies, Data &amp; Conversions'!$C$38:$C$39)</f>
        <v>25335</v>
      </c>
      <c r="I158" s="8">
        <f>AVERAGE('Policies, Data &amp; Conversions'!$C$38:$C$39)</f>
        <v>25335</v>
      </c>
      <c r="J158" s="8">
        <f>AVERAGE('Policies, Data &amp; Conversions'!$C$38:$C$39)</f>
        <v>25335</v>
      </c>
      <c r="K158" s="8">
        <f>AVERAGE('Policies, Data &amp; Conversions'!$C$38:$C$39)</f>
        <v>25335</v>
      </c>
      <c r="L158" s="8">
        <f>AVERAGE('Policies, Data &amp; Conversions'!$C$38:$C$39)</f>
        <v>25335</v>
      </c>
      <c r="M158" s="8">
        <f>AVERAGE('Policies, Data &amp; Conversions'!$C$38:$C$39)</f>
        <v>25335</v>
      </c>
      <c r="N158" s="8">
        <f>AVERAGE('Policies, Data &amp; Conversions'!$C$38:$C$39)</f>
        <v>25335</v>
      </c>
      <c r="O158" s="8">
        <f>AVERAGE('Policies, Data &amp; Conversions'!$C$38:$C$39)</f>
        <v>25335</v>
      </c>
      <c r="P158" s="8">
        <f>AVERAGE('Policies, Data &amp; Conversions'!$C$38:$C$39)</f>
        <v>25335</v>
      </c>
      <c r="Q158" s="8">
        <f>AVERAGE('Policies, Data &amp; Conversions'!$C$38:$C$39)</f>
        <v>25335</v>
      </c>
      <c r="R158" s="8">
        <f>AVERAGE('Policies, Data &amp; Conversions'!$C$38:$C$39)</f>
        <v>25335</v>
      </c>
      <c r="S158" s="8">
        <f>AVERAGE('Policies, Data &amp; Conversions'!$C$38:$C$39)</f>
        <v>25335</v>
      </c>
      <c r="T158" s="8">
        <f>AVERAGE('Policies, Data &amp; Conversions'!$C$38:$C$39)</f>
        <v>25335</v>
      </c>
      <c r="U158" s="8">
        <f>AVERAGE('Policies, Data &amp; Conversions'!$C$38:$C$39)</f>
        <v>25335</v>
      </c>
      <c r="V158" s="8">
        <f>AVERAGE('Policies, Data &amp; Conversions'!$C$38:$C$39)</f>
        <v>25335</v>
      </c>
      <c r="W158" s="8">
        <f>AVERAGE('Policies, Data &amp; Conversions'!$C$38:$C$39)</f>
        <v>25335</v>
      </c>
      <c r="X158" s="8">
        <f>AVERAGE('Policies, Data &amp; Conversions'!$C$38:$C$39)</f>
        <v>25335</v>
      </c>
      <c r="Y158" s="8">
        <f>AVERAGE('Policies, Data &amp; Conversions'!$C$38:$C$39)</f>
        <v>25335</v>
      </c>
      <c r="Z158" s="8">
        <f>AVERAGE('Policies, Data &amp; Conversions'!$C$38:$C$39)</f>
        <v>25335</v>
      </c>
      <c r="AA158" s="8">
        <f>AVERAGE('Policies, Data &amp; Conversions'!$C$38:$C$39)</f>
        <v>25335</v>
      </c>
      <c r="AB158" s="8">
        <f>AVERAGE('Policies, Data &amp; Conversions'!$C$38:$C$39)</f>
        <v>25335</v>
      </c>
      <c r="AC158" s="8">
        <f>AVERAGE('Policies, Data &amp; Conversions'!$C$38:$C$39)</f>
        <v>25335</v>
      </c>
      <c r="AD158" s="8">
        <f>AVERAGE('Policies, Data &amp; Conversions'!$C$38:$C$39)</f>
        <v>25335</v>
      </c>
      <c r="AE158" s="8">
        <f>AVERAGE('Policies, Data &amp; Conversions'!$C$38:$C$39)</f>
        <v>25335</v>
      </c>
      <c r="AF158" s="8">
        <f>AVERAGE('Policies, Data &amp; Conversions'!$C$38:$C$39)</f>
        <v>25335</v>
      </c>
      <c r="AG158" s="8">
        <f>AVERAGE('Policies, Data &amp; Conversions'!$C$38:$C$39)</f>
        <v>25335</v>
      </c>
      <c r="AH158" s="8">
        <f>AVERAGE('Policies, Data &amp; Conversions'!$C$38:$C$39)</f>
        <v>25335</v>
      </c>
      <c r="AI158" s="8">
        <f>AVERAGE('Policies, Data &amp; Conversions'!$C$38:$C$39)</f>
        <v>25335</v>
      </c>
      <c r="AJ158" s="8">
        <f>AVERAGE('Policies, Data &amp; Conversions'!$C$38:$C$39)</f>
        <v>25335</v>
      </c>
      <c r="AK158" s="8">
        <f>AVERAGE('Policies, Data &amp; Conversions'!$C$38:$C$39)</f>
        <v>25335</v>
      </c>
      <c r="AL158" s="8">
        <f>AVERAGE('Policies, Data &amp; Conversions'!$C$38:$C$39)</f>
        <v>25335</v>
      </c>
      <c r="AM158" s="8">
        <f>AVERAGE('Policies, Data &amp; Conversions'!$C$38:$C$39)</f>
        <v>25335</v>
      </c>
      <c r="AN158" s="8">
        <f>AVERAGE('Policies, Data &amp; Conversions'!$C$38:$C$39)</f>
        <v>25335</v>
      </c>
      <c r="AO158" s="8">
        <f>AVERAGE('Policies, Data &amp; Conversions'!$C$38:$C$39)</f>
        <v>25335</v>
      </c>
      <c r="AP158" s="8">
        <f>AVERAGE('Policies, Data &amp; Conversions'!$C$38:$C$39)</f>
        <v>25335</v>
      </c>
      <c r="AQ158" s="8">
        <f>AVERAGE('Policies, Data &amp; Conversions'!$C$38:$C$39)</f>
        <v>25335</v>
      </c>
      <c r="AR158" s="8">
        <f>AVERAGE('Policies, Data &amp; Conversions'!$C$38:$C$39)</f>
        <v>25335</v>
      </c>
      <c r="AS158" s="8">
        <f>AVERAGE('Policies, Data &amp; Conversions'!$C$38:$C$39)</f>
        <v>25335</v>
      </c>
      <c r="AT158" s="8">
        <f>AVERAGE('Policies, Data &amp; Conversions'!$C$38:$C$39)</f>
        <v>25335</v>
      </c>
      <c r="AU158" s="8">
        <f>AVERAGE('Policies, Data &amp; Conversions'!$C$38:$C$39)</f>
        <v>25335</v>
      </c>
      <c r="AV158" s="21"/>
      <c r="AW158" s="21"/>
      <c r="AX158" s="21"/>
      <c r="AY158" s="21"/>
      <c r="AZ158" s="21"/>
      <c r="BA158" s="21"/>
      <c r="BB158" s="21"/>
      <c r="BC158" s="21"/>
      <c r="BD158" s="21"/>
      <c r="BE158" s="21"/>
      <c r="BF158" s="21"/>
      <c r="BG158" s="21"/>
      <c r="BH158" s="21"/>
      <c r="BI158" s="21"/>
      <c r="BJ158" s="21"/>
      <c r="BK158" s="21"/>
      <c r="BL158" s="21"/>
      <c r="BM158" s="21"/>
      <c r="BN158" s="21"/>
      <c r="BO158" s="21"/>
      <c r="BP158" s="21"/>
      <c r="BQ158" s="21"/>
      <c r="BR158" s="21"/>
      <c r="BS158" s="21"/>
      <c r="BT158" s="21"/>
      <c r="BU158" s="21"/>
      <c r="BV158" s="21"/>
      <c r="BW158" s="21"/>
      <c r="BX158" s="21"/>
      <c r="BY158" s="21"/>
      <c r="BZ158" s="21"/>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displayEmptyCellsAs="gap" xr2:uid="{1BB25528-9C97-44C8-B755-6D629C1935C2}">
          <x14:colorSeries rgb="FF376092"/>
          <x14:colorNegative rgb="FFD00000"/>
          <x14:colorAxis rgb="FF000000"/>
          <x14:colorMarkers rgb="FFD00000"/>
          <x14:colorFirst rgb="FFD00000"/>
          <x14:colorLast rgb="FFD00000"/>
          <x14:colorHigh rgb="FFD00000"/>
          <x14:colorLow rgb="FFD00000"/>
          <x14:sparklines>
            <x14:sparkline>
              <xm:f>'Operating Assumptions'!L57:CD57</xm:f>
              <xm:sqref>F57</xm:sqref>
            </x14:sparkline>
          </x14:sparklines>
        </x14:sparklineGroup>
        <x14:sparklineGroup displayEmptyCellsAs="gap" xr2:uid="{9EA917EF-3250-43F2-9253-9EC33F04473D}">
          <x14:colorSeries rgb="FF376092"/>
          <x14:colorNegative rgb="FFD00000"/>
          <x14:colorAxis rgb="FF000000"/>
          <x14:colorMarkers rgb="FFD00000"/>
          <x14:colorFirst rgb="FFD00000"/>
          <x14:colorLast rgb="FFD00000"/>
          <x14:colorHigh rgb="FFD00000"/>
          <x14:colorLow rgb="FFD00000"/>
          <x14:sparklines>
            <x14:sparkline>
              <xm:f>'Operating Assumptions'!L44:CD44</xm:f>
              <xm:sqref>F44</xm:sqref>
            </x14:sparkline>
          </x14:sparklines>
        </x14:sparklineGroup>
        <x14:sparklineGroup displayEmptyCellsAs="gap" xr2:uid="{DC43361E-1A30-44C4-B236-197F76331E7D}">
          <x14:colorSeries rgb="FF376092"/>
          <x14:colorNegative rgb="FFD00000"/>
          <x14:colorAxis rgb="FF000000"/>
          <x14:colorMarkers rgb="FFD00000"/>
          <x14:colorFirst rgb="FFD00000"/>
          <x14:colorLast rgb="FFD00000"/>
          <x14:colorHigh rgb="FFD00000"/>
          <x14:colorLow rgb="FFD00000"/>
          <x14:sparklines>
            <x14:sparkline>
              <xm:f>'Operating Assumptions'!L53:CD53</xm:f>
              <xm:sqref>F53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EA8E-F48B-461C-9B77-219CD4BC7F35}">
  <sheetPr codeName="Sheet25">
    <tabColor rgb="FFFF0000"/>
  </sheetPr>
  <dimension ref="A1:I104"/>
  <sheetViews>
    <sheetView showGridLines="0" zoomScale="85" zoomScaleNormal="85" workbookViewId="0">
      <pane ySplit="1" topLeftCell="A17" activePane="bottomLeft" state="frozen"/>
      <selection activeCell="A2" sqref="A2"/>
      <selection pane="bottomLeft" activeCell="H33" sqref="H29:H33"/>
    </sheetView>
  </sheetViews>
  <sheetFormatPr defaultColWidth="9.08984375" defaultRowHeight="12" x14ac:dyDescent="0.3"/>
  <cols>
    <col min="1" max="1" width="1" style="84" customWidth="1"/>
    <col min="2" max="3" width="1" style="1" customWidth="1"/>
    <col min="4" max="4" width="63.90625" style="1" bestFit="1" customWidth="1"/>
    <col min="5" max="5" width="10.7265625" style="1" customWidth="1"/>
    <col min="6" max="6" width="12" style="1" bestFit="1" customWidth="1"/>
    <col min="7" max="7" width="16.36328125" style="1" customWidth="1"/>
    <col min="8" max="8" width="16.26953125" style="1" customWidth="1"/>
    <col min="9" max="9" width="12.81640625" style="1" customWidth="1"/>
    <col min="10" max="16384" width="9.08984375" style="1"/>
  </cols>
  <sheetData>
    <row r="1" spans="1:9" x14ac:dyDescent="0.3">
      <c r="A1" s="112" t="str">
        <f ca="1">'Project Finance Dashboard'!$A$1</f>
        <v>Model Functioning Without Errors</v>
      </c>
      <c r="E1" s="20"/>
      <c r="F1" s="85"/>
      <c r="G1" s="20"/>
      <c r="H1" s="85"/>
    </row>
    <row r="2" spans="1:9" x14ac:dyDescent="0.3">
      <c r="D2" s="123" t="s">
        <v>17</v>
      </c>
      <c r="F2" s="9"/>
      <c r="G2" s="20"/>
      <c r="H2" s="20"/>
    </row>
    <row r="3" spans="1:9" x14ac:dyDescent="0.3">
      <c r="D3" s="123" t="s">
        <v>155</v>
      </c>
      <c r="F3" s="9"/>
      <c r="G3" s="20"/>
      <c r="H3" s="20"/>
    </row>
    <row r="4" spans="1:9" x14ac:dyDescent="0.3">
      <c r="D4" s="141" t="s">
        <v>861</v>
      </c>
      <c r="E4" s="218">
        <v>130</v>
      </c>
      <c r="F4" s="218">
        <f>E4/100</f>
        <v>1.3</v>
      </c>
      <c r="G4" s="20"/>
      <c r="H4" s="20"/>
    </row>
    <row r="5" spans="1:9" x14ac:dyDescent="0.3">
      <c r="D5" s="141" t="s">
        <v>156</v>
      </c>
      <c r="E5" s="218">
        <v>75</v>
      </c>
      <c r="F5" s="218">
        <f>E5/100</f>
        <v>0.75</v>
      </c>
      <c r="G5" s="20"/>
      <c r="H5" s="20"/>
    </row>
    <row r="6" spans="1:9" x14ac:dyDescent="0.3">
      <c r="D6" s="141" t="s">
        <v>157</v>
      </c>
      <c r="F6" s="171" t="b">
        <v>0</v>
      </c>
      <c r="G6" s="20"/>
      <c r="H6" s="20"/>
    </row>
    <row r="7" spans="1:9" x14ac:dyDescent="0.3">
      <c r="G7" s="20"/>
      <c r="H7" s="20"/>
    </row>
    <row r="8" spans="1:9" x14ac:dyDescent="0.3">
      <c r="D8" s="123" t="s">
        <v>158</v>
      </c>
      <c r="G8" s="20"/>
      <c r="H8" s="20"/>
    </row>
    <row r="9" spans="1:9" x14ac:dyDescent="0.3">
      <c r="D9" s="141" t="s">
        <v>159</v>
      </c>
      <c r="F9" s="171" t="b">
        <v>1</v>
      </c>
      <c r="G9" s="20"/>
      <c r="H9" s="20"/>
    </row>
    <row r="10" spans="1:9" x14ac:dyDescent="0.3">
      <c r="D10" s="141" t="s">
        <v>160</v>
      </c>
      <c r="E10" s="9"/>
      <c r="F10" s="177">
        <f>'Operating Assumptions'!F151</f>
        <v>46143</v>
      </c>
      <c r="G10" s="20"/>
      <c r="H10" s="20"/>
    </row>
    <row r="11" spans="1:9" x14ac:dyDescent="0.3">
      <c r="D11" s="141" t="s">
        <v>161</v>
      </c>
      <c r="E11" s="9"/>
      <c r="F11" s="218">
        <v>2</v>
      </c>
      <c r="G11" s="20"/>
      <c r="H11" s="20"/>
      <c r="I11" s="397" t="s">
        <v>162</v>
      </c>
    </row>
    <row r="12" spans="1:9" x14ac:dyDescent="0.3">
      <c r="E12" s="9"/>
      <c r="F12" s="86"/>
      <c r="G12" s="20"/>
      <c r="H12" s="20"/>
      <c r="I12" s="397" t="s">
        <v>163</v>
      </c>
    </row>
    <row r="13" spans="1:9" x14ac:dyDescent="0.3">
      <c r="D13" s="123" t="s">
        <v>164</v>
      </c>
      <c r="G13" s="20"/>
      <c r="H13" s="20"/>
    </row>
    <row r="14" spans="1:9" x14ac:dyDescent="0.3">
      <c r="D14" s="141" t="s">
        <v>165</v>
      </c>
      <c r="E14" s="9"/>
      <c r="F14" s="218">
        <v>12</v>
      </c>
      <c r="G14" s="20"/>
      <c r="H14" s="20"/>
    </row>
    <row r="15" spans="1:9" x14ac:dyDescent="0.3">
      <c r="D15" s="141" t="s">
        <v>166</v>
      </c>
      <c r="F15" s="177">
        <f>'Operating Assumptions'!F8</f>
        <v>47362</v>
      </c>
      <c r="G15" s="20"/>
      <c r="H15" s="20"/>
      <c r="I15" s="397" t="s">
        <v>167</v>
      </c>
    </row>
    <row r="16" spans="1:9" x14ac:dyDescent="0.3">
      <c r="D16" s="141" t="s">
        <v>168</v>
      </c>
      <c r="F16" s="177">
        <f>EDATE(F15,F14*12)</f>
        <v>51745</v>
      </c>
      <c r="G16" s="20"/>
      <c r="H16" s="20"/>
      <c r="I16" s="397" t="s">
        <v>169</v>
      </c>
    </row>
    <row r="17" spans="4:9" x14ac:dyDescent="0.3">
      <c r="D17" s="141" t="s">
        <v>170</v>
      </c>
      <c r="F17" s="218">
        <v>3</v>
      </c>
      <c r="G17" s="20"/>
      <c r="H17" s="20"/>
      <c r="I17" s="397" t="s">
        <v>171</v>
      </c>
    </row>
    <row r="18" spans="4:9" x14ac:dyDescent="0.3">
      <c r="F18" s="11"/>
      <c r="G18" s="20"/>
      <c r="H18" s="20"/>
    </row>
    <row r="19" spans="4:9" x14ac:dyDescent="0.3">
      <c r="D19" s="123" t="s">
        <v>172</v>
      </c>
      <c r="F19" s="11"/>
      <c r="G19" s="20"/>
      <c r="H19" s="20"/>
    </row>
    <row r="20" spans="4:9" x14ac:dyDescent="0.3">
      <c r="D20" s="141" t="s">
        <v>173</v>
      </c>
      <c r="E20" s="9"/>
      <c r="F20" s="139">
        <f>G20/100</f>
        <v>0.05</v>
      </c>
      <c r="G20" s="218">
        <v>5</v>
      </c>
      <c r="H20" s="20"/>
    </row>
    <row r="21" spans="4:9" x14ac:dyDescent="0.3">
      <c r="D21" s="141" t="s">
        <v>575</v>
      </c>
      <c r="E21" s="9"/>
      <c r="F21" s="396">
        <f>0.0437452+0.03</f>
        <v>7.3745199999999997E-2</v>
      </c>
      <c r="G21" s="20"/>
      <c r="H21" s="20"/>
    </row>
    <row r="22" spans="4:9" x14ac:dyDescent="0.3">
      <c r="D22" s="141" t="s">
        <v>930</v>
      </c>
      <c r="E22" s="9"/>
      <c r="F22" s="396">
        <f>0.04932+0.03</f>
        <v>7.9320000000000002E-2</v>
      </c>
      <c r="G22" s="20"/>
      <c r="H22" s="20"/>
    </row>
    <row r="23" spans="4:9" x14ac:dyDescent="0.3">
      <c r="D23" s="20"/>
      <c r="E23" s="11"/>
      <c r="F23" s="87"/>
      <c r="G23" s="88"/>
      <c r="H23" s="20"/>
    </row>
    <row r="24" spans="4:9" x14ac:dyDescent="0.3">
      <c r="D24" s="141" t="s">
        <v>174</v>
      </c>
      <c r="F24" s="396">
        <v>1.4999999999999999E-2</v>
      </c>
      <c r="G24" s="89"/>
      <c r="H24" s="85"/>
    </row>
    <row r="25" spans="4:9" x14ac:dyDescent="0.3">
      <c r="D25" s="141" t="s">
        <v>175</v>
      </c>
      <c r="F25" s="396">
        <v>7.4999999999999997E-3</v>
      </c>
      <c r="G25" s="89"/>
      <c r="H25" s="85"/>
    </row>
    <row r="26" spans="4:9" x14ac:dyDescent="0.3">
      <c r="D26" s="141" t="s">
        <v>176</v>
      </c>
      <c r="E26" s="127" t="s">
        <v>99</v>
      </c>
      <c r="F26" s="398">
        <f>'Tax Assumptions'!C5</f>
        <v>25</v>
      </c>
      <c r="G26" s="20"/>
      <c r="H26" s="85"/>
    </row>
    <row r="27" spans="4:9" x14ac:dyDescent="0.3">
      <c r="F27" s="7"/>
      <c r="G27" s="20"/>
      <c r="H27" s="85"/>
    </row>
    <row r="28" spans="4:9" x14ac:dyDescent="0.3">
      <c r="D28" s="123" t="s">
        <v>177</v>
      </c>
      <c r="F28" s="7"/>
      <c r="G28" s="20"/>
      <c r="H28" s="85"/>
    </row>
    <row r="29" spans="4:9" x14ac:dyDescent="0.3">
      <c r="D29" s="141" t="s">
        <v>859</v>
      </c>
      <c r="E29" s="127" t="s">
        <v>72</v>
      </c>
      <c r="F29" s="218">
        <v>0</v>
      </c>
      <c r="G29" s="20"/>
      <c r="H29" s="127" t="s">
        <v>178</v>
      </c>
    </row>
    <row r="30" spans="4:9" x14ac:dyDescent="0.3">
      <c r="D30" s="141" t="s">
        <v>860</v>
      </c>
      <c r="E30" s="127" t="s">
        <v>76</v>
      </c>
      <c r="F30" s="396">
        <v>0</v>
      </c>
      <c r="G30" s="20"/>
      <c r="H30" s="127"/>
    </row>
    <row r="31" spans="4:9" x14ac:dyDescent="0.3">
      <c r="D31" s="141" t="s">
        <v>601</v>
      </c>
      <c r="F31" s="171" t="b">
        <v>0</v>
      </c>
      <c r="G31" s="20"/>
      <c r="H31" s="127" t="s">
        <v>179</v>
      </c>
    </row>
    <row r="32" spans="4:9" x14ac:dyDescent="0.3">
      <c r="D32" s="141" t="s">
        <v>180</v>
      </c>
      <c r="E32" s="127" t="s">
        <v>863</v>
      </c>
      <c r="F32" s="397">
        <v>1.1499999999999999</v>
      </c>
      <c r="G32" s="20"/>
      <c r="H32" s="127" t="s">
        <v>181</v>
      </c>
    </row>
    <row r="33" spans="1:8" x14ac:dyDescent="0.3">
      <c r="D33" s="141" t="s">
        <v>182</v>
      </c>
      <c r="F33" s="396">
        <v>0</v>
      </c>
      <c r="G33" s="20"/>
      <c r="H33" s="127" t="s">
        <v>183</v>
      </c>
    </row>
    <row r="34" spans="1:8" x14ac:dyDescent="0.3">
      <c r="D34" s="141" t="s">
        <v>602</v>
      </c>
      <c r="F34" s="171" t="b">
        <f>$F$78</f>
        <v>0</v>
      </c>
      <c r="G34" s="20"/>
      <c r="H34" s="20"/>
    </row>
    <row r="35" spans="1:8" x14ac:dyDescent="0.3">
      <c r="D35" s="141" t="s">
        <v>184</v>
      </c>
      <c r="E35" s="20"/>
      <c r="F35" s="396">
        <v>0</v>
      </c>
      <c r="G35" s="20"/>
      <c r="H35" s="20"/>
    </row>
    <row r="36" spans="1:8" x14ac:dyDescent="0.3">
      <c r="D36" s="20"/>
      <c r="E36" s="20"/>
      <c r="F36" s="90"/>
      <c r="G36" s="20"/>
      <c r="H36" s="20"/>
    </row>
    <row r="37" spans="1:8" x14ac:dyDescent="0.3">
      <c r="D37" s="123" t="s">
        <v>185</v>
      </c>
      <c r="G37" s="20"/>
      <c r="H37" s="20"/>
    </row>
    <row r="38" spans="1:8" x14ac:dyDescent="0.3">
      <c r="A38" s="35"/>
      <c r="D38" s="141" t="s">
        <v>186</v>
      </c>
      <c r="G38" s="20"/>
      <c r="H38" s="20"/>
    </row>
    <row r="39" spans="1:8" x14ac:dyDescent="0.3">
      <c r="A39" s="35"/>
      <c r="D39" s="141" t="s">
        <v>812</v>
      </c>
      <c r="F39" s="175">
        <f>G39/100</f>
        <v>0</v>
      </c>
      <c r="G39" s="206">
        <v>0</v>
      </c>
      <c r="H39" s="20"/>
    </row>
    <row r="40" spans="1:8" x14ac:dyDescent="0.3">
      <c r="A40" s="35"/>
      <c r="D40" s="141" t="s">
        <v>187</v>
      </c>
      <c r="F40" s="9"/>
      <c r="G40" s="399"/>
      <c r="H40" s="20"/>
    </row>
    <row r="41" spans="1:8" x14ac:dyDescent="0.3">
      <c r="D41" s="141" t="s">
        <v>864</v>
      </c>
      <c r="E41" s="20"/>
      <c r="F41" s="206">
        <f>G41</f>
        <v>4</v>
      </c>
      <c r="G41" s="206">
        <v>4</v>
      </c>
      <c r="H41" s="20"/>
    </row>
    <row r="42" spans="1:8" x14ac:dyDescent="0.3">
      <c r="E42" s="20"/>
      <c r="F42" s="20"/>
      <c r="G42" s="399"/>
      <c r="H42" s="20"/>
    </row>
    <row r="43" spans="1:8" x14ac:dyDescent="0.3">
      <c r="D43" s="141" t="s">
        <v>188</v>
      </c>
      <c r="E43" s="20"/>
      <c r="F43" s="177">
        <f>EDATE('Operating Assumptions'!F8,F41*'Operating Assumptions'!F13)</f>
        <v>48823</v>
      </c>
      <c r="G43" s="399"/>
      <c r="H43" s="20"/>
    </row>
    <row r="44" spans="1:8" x14ac:dyDescent="0.3">
      <c r="D44" s="141" t="s">
        <v>189</v>
      </c>
      <c r="E44" s="20"/>
      <c r="F44" s="206">
        <f>G44</f>
        <v>14</v>
      </c>
      <c r="G44" s="206">
        <v>14</v>
      </c>
      <c r="H44" s="20"/>
    </row>
    <row r="45" spans="1:8" x14ac:dyDescent="0.3">
      <c r="D45" s="141" t="s">
        <v>168</v>
      </c>
      <c r="F45" s="177">
        <f>EDATE(F43,F44*'Operating Assumptions'!$F$13)-1</f>
        <v>53935</v>
      </c>
      <c r="G45" s="399"/>
      <c r="H45" s="20"/>
    </row>
    <row r="46" spans="1:8" x14ac:dyDescent="0.3">
      <c r="F46" s="92"/>
      <c r="G46" s="399"/>
      <c r="H46" s="20"/>
    </row>
    <row r="47" spans="1:8" x14ac:dyDescent="0.3">
      <c r="D47" s="123" t="s">
        <v>172</v>
      </c>
      <c r="F47" s="92"/>
      <c r="G47" s="399"/>
      <c r="H47" s="20"/>
    </row>
    <row r="48" spans="1:8" x14ac:dyDescent="0.3">
      <c r="D48" s="141" t="s">
        <v>190</v>
      </c>
      <c r="F48" s="175">
        <f>G48/100</f>
        <v>0.08</v>
      </c>
      <c r="G48" s="206">
        <v>8</v>
      </c>
      <c r="H48" s="20"/>
    </row>
    <row r="49" spans="1:8" x14ac:dyDescent="0.3">
      <c r="D49" s="141" t="s">
        <v>191</v>
      </c>
      <c r="F49" s="175">
        <v>7.0000000000000007E-2</v>
      </c>
      <c r="G49" s="20"/>
      <c r="H49" s="20"/>
    </row>
    <row r="50" spans="1:8" x14ac:dyDescent="0.3">
      <c r="D50" s="141" t="s">
        <v>192</v>
      </c>
      <c r="F50" s="171" t="b">
        <v>1</v>
      </c>
      <c r="G50" s="20"/>
      <c r="H50" s="20"/>
    </row>
    <row r="51" spans="1:8" x14ac:dyDescent="0.3">
      <c r="F51" s="91"/>
      <c r="G51" s="20"/>
      <c r="H51" s="20"/>
    </row>
    <row r="52" spans="1:8" x14ac:dyDescent="0.3">
      <c r="A52" s="1"/>
      <c r="D52" s="123" t="s">
        <v>16</v>
      </c>
      <c r="F52" s="91"/>
      <c r="G52" s="20"/>
      <c r="H52" s="20"/>
    </row>
    <row r="53" spans="1:8" x14ac:dyDescent="0.3">
      <c r="D53" s="141" t="s">
        <v>598</v>
      </c>
      <c r="F53" s="175">
        <f>G53/100</f>
        <v>0.01</v>
      </c>
      <c r="G53" s="206">
        <v>1</v>
      </c>
      <c r="H53" s="20"/>
    </row>
    <row r="54" spans="1:8" x14ac:dyDescent="0.3">
      <c r="D54" s="141" t="s">
        <v>599</v>
      </c>
      <c r="F54" s="222">
        <f>'Operating Assumptions'!F61*'Operating Assumptions'!F33</f>
        <v>3400000</v>
      </c>
      <c r="G54" s="20"/>
      <c r="H54" s="20"/>
    </row>
    <row r="55" spans="1:8" x14ac:dyDescent="0.3">
      <c r="D55" s="141" t="s">
        <v>600</v>
      </c>
      <c r="F55" s="222">
        <f>'Operating Assumptions'!F33*'Finance and Value Assumptions'!F56</f>
        <v>6800000</v>
      </c>
      <c r="G55" s="206">
        <v>7</v>
      </c>
      <c r="H55" s="20"/>
    </row>
    <row r="56" spans="1:8" x14ac:dyDescent="0.3">
      <c r="D56" s="141" t="s">
        <v>193</v>
      </c>
      <c r="F56" s="175">
        <f>G56/100</f>
        <v>0.02</v>
      </c>
      <c r="G56" s="206">
        <v>2</v>
      </c>
      <c r="H56" s="20"/>
    </row>
    <row r="57" spans="1:8" x14ac:dyDescent="0.3">
      <c r="D57" s="141" t="s">
        <v>194</v>
      </c>
      <c r="F57" s="177">
        <f>EDATE(F15,-1)</f>
        <v>47331</v>
      </c>
      <c r="G57" s="20"/>
      <c r="H57" s="20"/>
    </row>
    <row r="58" spans="1:8" x14ac:dyDescent="0.3">
      <c r="F58" s="93"/>
      <c r="G58" s="20"/>
      <c r="H58" s="20"/>
    </row>
    <row r="59" spans="1:8" x14ac:dyDescent="0.3">
      <c r="A59" s="1"/>
      <c r="D59" s="123" t="s">
        <v>929</v>
      </c>
    </row>
    <row r="60" spans="1:8" x14ac:dyDescent="0.3">
      <c r="D60" s="141" t="s">
        <v>195</v>
      </c>
      <c r="F60" s="311">
        <v>0</v>
      </c>
      <c r="H60" s="20"/>
    </row>
    <row r="61" spans="1:8" x14ac:dyDescent="0.3">
      <c r="D61" s="141" t="s">
        <v>196</v>
      </c>
      <c r="E61" s="20"/>
      <c r="F61" s="311">
        <v>0</v>
      </c>
    </row>
    <row r="62" spans="1:8" x14ac:dyDescent="0.3">
      <c r="D62" s="141" t="s">
        <v>197</v>
      </c>
      <c r="E62" s="20"/>
      <c r="F62" s="311">
        <v>0</v>
      </c>
    </row>
    <row r="64" spans="1:8" x14ac:dyDescent="0.3">
      <c r="D64" s="123" t="s">
        <v>198</v>
      </c>
      <c r="F64" s="171" t="b">
        <v>0</v>
      </c>
    </row>
    <row r="66" spans="1:9" ht="13" customHeight="1" x14ac:dyDescent="0.3">
      <c r="A66" s="1"/>
      <c r="D66" s="123" t="s">
        <v>589</v>
      </c>
      <c r="F66" s="94" t="s">
        <v>199</v>
      </c>
      <c r="G66" s="95" t="s">
        <v>200</v>
      </c>
      <c r="H66" s="95" t="s">
        <v>201</v>
      </c>
    </row>
    <row r="67" spans="1:9" x14ac:dyDescent="0.3">
      <c r="D67" s="141" t="s">
        <v>32</v>
      </c>
      <c r="F67" s="177">
        <f>'Operating Assumptions'!F151</f>
        <v>46143</v>
      </c>
      <c r="G67" s="175">
        <f>I67/1000</f>
        <v>0.09</v>
      </c>
      <c r="H67" s="175">
        <f ca="1">(INDEX('Project Financing'!$K$509:$DU$511,2,MATCH('Finance and Value Assumptions'!$F67,'Project Financing'!$K$509:$DU$509,0))*$G67)+(INDEX('Project Financing'!$K$509:$DU$511,3,MATCH('Finance and Value Assumptions'!$F67,'Project Financing'!$K$509:$DU$509,0))*'Finance and Value Assumptions'!$F$20)</f>
        <v>7.7917909205812694E-2</v>
      </c>
      <c r="I67" s="206">
        <v>90</v>
      </c>
    </row>
    <row r="68" spans="1:9" x14ac:dyDescent="0.3">
      <c r="D68" s="141" t="s">
        <v>34</v>
      </c>
      <c r="F68" s="177">
        <f>'Operating Assumptions'!F8</f>
        <v>47362</v>
      </c>
      <c r="G68" s="175">
        <f t="shared" ref="G68:G70" si="0">I68/1000</f>
        <v>0.08</v>
      </c>
      <c r="H68" s="175">
        <f ca="1">(INDEX('Project Financing'!$K$509:$DU$511,2,MATCH('Finance and Value Assumptions'!$F68,'Project Financing'!$K$509:$DU$509,0))*$G68)+(INDEX('Project Financing'!$K$509:$DU$511,3,MATCH('Finance and Value Assumptions'!$F68,'Project Financing'!$K$509:$DU$509,0))*'Finance and Value Assumptions'!$F$20)</f>
        <v>6.3685326449985855E-2</v>
      </c>
      <c r="I68" s="206">
        <v>80</v>
      </c>
    </row>
    <row r="69" spans="1:9" x14ac:dyDescent="0.3">
      <c r="D69" s="141" t="s">
        <v>36</v>
      </c>
      <c r="E69" s="397">
        <v>3</v>
      </c>
      <c r="F69" s="177">
        <f>EDATE(F68,E69*12)</f>
        <v>48458</v>
      </c>
      <c r="G69" s="175">
        <f t="shared" si="0"/>
        <v>7.0000000000000007E-2</v>
      </c>
      <c r="H69" s="175">
        <f ca="1">(INDEX('Project Financing'!$K$509:$DU$511,2,MATCH('Finance and Value Assumptions'!$F69,'Project Financing'!$K$509:$DU$509,0))*$G69)+(INDEX('Project Financing'!$K$509:$DU$511,3,MATCH('Finance and Value Assumptions'!$F69,'Project Financing'!$K$509:$DU$509,0))*'Finance and Value Assumptions'!$F$20)</f>
        <v>6.0516175232917795E-2</v>
      </c>
      <c r="I69" s="206">
        <v>70</v>
      </c>
    </row>
    <row r="70" spans="1:9" x14ac:dyDescent="0.3">
      <c r="D70" s="141" t="s">
        <v>38</v>
      </c>
      <c r="E70" s="397">
        <v>2</v>
      </c>
      <c r="F70" s="177">
        <f>EDATE(F69,E70*12)</f>
        <v>49188</v>
      </c>
      <c r="G70" s="175">
        <f t="shared" si="0"/>
        <v>6.5000000000000002E-2</v>
      </c>
      <c r="H70" s="175">
        <f ca="1">(INDEX('Project Financing'!$K$509:$DU$511,2,MATCH('Finance and Value Assumptions'!$F70,'Project Financing'!$K$509:$DU$509,0))*$G70)+(INDEX('Project Financing'!$K$509:$DU$511,3,MATCH('Finance and Value Assumptions'!$F70,'Project Financing'!$K$509:$DU$509,0))*'Finance and Value Assumptions'!$F$20)</f>
        <v>5.888098178988372E-2</v>
      </c>
      <c r="I70" s="206">
        <v>65</v>
      </c>
    </row>
    <row r="72" spans="1:9" x14ac:dyDescent="0.3">
      <c r="D72" s="141" t="s">
        <v>202</v>
      </c>
      <c r="F72" s="396">
        <v>4.3400000000000001E-2</v>
      </c>
    </row>
    <row r="74" spans="1:9" x14ac:dyDescent="0.3">
      <c r="D74" s="141" t="s">
        <v>866</v>
      </c>
      <c r="F74" s="206">
        <f>MONTH('Operating Assumptions'!F8)</f>
        <v>9</v>
      </c>
    </row>
    <row r="75" spans="1:9" x14ac:dyDescent="0.3">
      <c r="D75" s="141" t="s">
        <v>203</v>
      </c>
      <c r="F75" s="177">
        <f>'Operating Assumptions'!F10</f>
        <v>56493</v>
      </c>
      <c r="H75" s="206">
        <v>2038</v>
      </c>
    </row>
    <row r="77" spans="1:9" x14ac:dyDescent="0.3">
      <c r="A77" s="1"/>
      <c r="D77" s="123" t="s">
        <v>204</v>
      </c>
    </row>
    <row r="78" spans="1:9" x14ac:dyDescent="0.3">
      <c r="D78" s="141" t="s">
        <v>205</v>
      </c>
      <c r="F78" s="171" t="b">
        <v>0</v>
      </c>
    </row>
    <row r="79" spans="1:9" x14ac:dyDescent="0.3">
      <c r="D79" s="141" t="s">
        <v>206</v>
      </c>
      <c r="F79" s="177">
        <f>DATE(H79,F74,1)</f>
        <v>48458</v>
      </c>
      <c r="H79" s="206">
        <v>2032</v>
      </c>
    </row>
    <row r="80" spans="1:9" x14ac:dyDescent="0.3">
      <c r="D80" s="141" t="s">
        <v>862</v>
      </c>
      <c r="F80" s="218">
        <f>H80/100</f>
        <v>1.3</v>
      </c>
      <c r="H80" s="206">
        <v>130</v>
      </c>
    </row>
    <row r="81" spans="4:8" x14ac:dyDescent="0.3">
      <c r="D81" s="141" t="s">
        <v>865</v>
      </c>
      <c r="F81" s="218">
        <f>H81</f>
        <v>0</v>
      </c>
      <c r="H81" s="206">
        <v>0</v>
      </c>
    </row>
    <row r="82" spans="4:8" x14ac:dyDescent="0.3">
      <c r="D82" s="141" t="s">
        <v>207</v>
      </c>
      <c r="F82" s="175">
        <f>H82/1000</f>
        <v>5.6000000000000001E-2</v>
      </c>
      <c r="H82" s="206">
        <v>56</v>
      </c>
    </row>
    <row r="83" spans="4:8" x14ac:dyDescent="0.3">
      <c r="D83" s="141" t="s">
        <v>208</v>
      </c>
      <c r="F83" s="177">
        <f>F16</f>
        <v>51745</v>
      </c>
    </row>
    <row r="84" spans="4:8" x14ac:dyDescent="0.3">
      <c r="D84" s="141" t="s">
        <v>209</v>
      </c>
      <c r="F84" s="177">
        <f>EDATE(F83,-F81*12)</f>
        <v>51745</v>
      </c>
    </row>
    <row r="85" spans="4:8" x14ac:dyDescent="0.3">
      <c r="D85" s="141" t="s">
        <v>210</v>
      </c>
      <c r="F85" s="218">
        <f>DAYS360(F79,F83)/360</f>
        <v>9</v>
      </c>
    </row>
    <row r="86" spans="4:8" x14ac:dyDescent="0.3">
      <c r="D86" s="141" t="s">
        <v>211</v>
      </c>
      <c r="F86" s="175">
        <v>1.4999999999999999E-2</v>
      </c>
    </row>
    <row r="87" spans="4:8" x14ac:dyDescent="0.3">
      <c r="D87" s="141" t="s">
        <v>37</v>
      </c>
      <c r="F87" s="175">
        <v>0.01</v>
      </c>
    </row>
    <row r="89" spans="4:8" x14ac:dyDescent="0.3">
      <c r="H89" s="299" t="s">
        <v>607</v>
      </c>
    </row>
    <row r="90" spans="4:8" x14ac:dyDescent="0.3">
      <c r="H90" s="299" t="s">
        <v>608</v>
      </c>
    </row>
    <row r="92" spans="4:8" x14ac:dyDescent="0.3">
      <c r="D92" s="129" t="s">
        <v>902</v>
      </c>
    </row>
    <row r="93" spans="4:8" x14ac:dyDescent="0.3">
      <c r="D93" s="138" t="s">
        <v>911</v>
      </c>
    </row>
    <row r="94" spans="4:8" x14ac:dyDescent="0.3">
      <c r="D94" s="207" t="s">
        <v>912</v>
      </c>
    </row>
    <row r="95" spans="4:8" x14ac:dyDescent="0.3">
      <c r="D95" s="127" t="s">
        <v>913</v>
      </c>
    </row>
    <row r="96" spans="4:8" x14ac:dyDescent="0.3">
      <c r="D96" s="125" t="s">
        <v>903</v>
      </c>
    </row>
    <row r="97" spans="4:4" x14ac:dyDescent="0.3">
      <c r="D97" s="299" t="s">
        <v>218</v>
      </c>
    </row>
    <row r="98" spans="4:4" x14ac:dyDescent="0.3">
      <c r="D98" s="171" t="s">
        <v>541</v>
      </c>
    </row>
    <row r="99" spans="4:4" x14ac:dyDescent="0.3">
      <c r="D99" s="108" t="s">
        <v>922</v>
      </c>
    </row>
    <row r="100" spans="4:4" x14ac:dyDescent="0.3">
      <c r="D100" s="124" t="s">
        <v>635</v>
      </c>
    </row>
    <row r="101" spans="4:4" x14ac:dyDescent="0.3">
      <c r="D101" s="169" t="s">
        <v>927</v>
      </c>
    </row>
    <row r="102" spans="4:4" x14ac:dyDescent="0.3">
      <c r="D102" s="141" t="s">
        <v>928</v>
      </c>
    </row>
    <row r="103" spans="4:4" x14ac:dyDescent="0.3">
      <c r="D103" s="179" t="b">
        <v>1</v>
      </c>
    </row>
    <row r="104" spans="4:4" x14ac:dyDescent="0.3">
      <c r="D104" s="180" t="b">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Spinner 1">
              <controlPr defaultSize="0" autoPict="0">
                <anchor moveWithCells="1" sizeWithCells="1">
                  <from>
                    <xdr:col>6</xdr:col>
                    <xdr:colOff>101600</xdr:colOff>
                    <xdr:row>4</xdr:row>
                    <xdr:rowOff>31750</xdr:rowOff>
                  </from>
                  <to>
                    <xdr:col>6</xdr:col>
                    <xdr:colOff>387350</xdr:colOff>
                    <xdr:row>4</xdr:row>
                    <xdr:rowOff>120650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6</xdr:col>
                    <xdr:colOff>177800</xdr:colOff>
                    <xdr:row>8</xdr:row>
                    <xdr:rowOff>0</xdr:rowOff>
                  </from>
                  <to>
                    <xdr:col>6</xdr:col>
                    <xdr:colOff>482600</xdr:colOff>
                    <xdr:row>9</xdr:row>
                    <xdr:rowOff>69850</xdr:rowOff>
                  </to>
                </anchor>
              </controlPr>
            </control>
          </mc:Choice>
        </mc:AlternateContent>
        <mc:AlternateContent xmlns:mc="http://schemas.openxmlformats.org/markup-compatibility/2006">
          <mc:Choice Requires="x14">
            <control shapeId="7171" r:id="rId5" name="Check Box 3">
              <controlPr defaultSize="0" autoFill="0" autoLine="0" autoPict="0" macro="[0]!CopyPaste">
                <anchor moveWithCells="1">
                  <from>
                    <xdr:col>6</xdr:col>
                    <xdr:colOff>266700</xdr:colOff>
                    <xdr:row>30</xdr:row>
                    <xdr:rowOff>25400</xdr:rowOff>
                  </from>
                  <to>
                    <xdr:col>6</xdr:col>
                    <xdr:colOff>603250</xdr:colOff>
                    <xdr:row>31</xdr:row>
                    <xdr:rowOff>88900</xdr:rowOff>
                  </to>
                </anchor>
              </controlPr>
            </control>
          </mc:Choice>
        </mc:AlternateContent>
        <mc:AlternateContent xmlns:mc="http://schemas.openxmlformats.org/markup-compatibility/2006">
          <mc:Choice Requires="x14">
            <control shapeId="7172" r:id="rId6" name="Spinner 4">
              <controlPr defaultSize="0" autoPict="0" macro="[0]!CopyPaste">
                <anchor moveWithCells="1" sizeWithCells="1">
                  <from>
                    <xdr:col>6</xdr:col>
                    <xdr:colOff>146050</xdr:colOff>
                    <xdr:row>13</xdr:row>
                    <xdr:rowOff>31750</xdr:rowOff>
                  </from>
                  <to>
                    <xdr:col>6</xdr:col>
                    <xdr:colOff>457200</xdr:colOff>
                    <xdr:row>13</xdr:row>
                    <xdr:rowOff>139700</xdr:rowOff>
                  </to>
                </anchor>
              </controlPr>
            </control>
          </mc:Choice>
        </mc:AlternateContent>
        <mc:AlternateContent xmlns:mc="http://schemas.openxmlformats.org/markup-compatibility/2006">
          <mc:Choice Requires="x14">
            <control shapeId="7173" r:id="rId7" name="Check Box 5">
              <controlPr defaultSize="0" autoFill="0" autoLine="0" autoPict="0" macro="[0]!CopyPaste">
                <anchor moveWithCells="1">
                  <from>
                    <xdr:col>6</xdr:col>
                    <xdr:colOff>177800</xdr:colOff>
                    <xdr:row>5</xdr:row>
                    <xdr:rowOff>0</xdr:rowOff>
                  </from>
                  <to>
                    <xdr:col>6</xdr:col>
                    <xdr:colOff>482600</xdr:colOff>
                    <xdr:row>6</xdr:row>
                    <xdr:rowOff>69850</xdr:rowOff>
                  </to>
                </anchor>
              </controlPr>
            </control>
          </mc:Choice>
        </mc:AlternateContent>
        <mc:AlternateContent xmlns:mc="http://schemas.openxmlformats.org/markup-compatibility/2006">
          <mc:Choice Requires="x14">
            <control shapeId="7174" r:id="rId8" name="Spinner 6">
              <controlPr defaultSize="0" autoPict="0">
                <anchor moveWithCells="1" sizeWithCells="1">
                  <from>
                    <xdr:col>6</xdr:col>
                    <xdr:colOff>101600</xdr:colOff>
                    <xdr:row>3</xdr:row>
                    <xdr:rowOff>31750</xdr:rowOff>
                  </from>
                  <to>
                    <xdr:col>6</xdr:col>
                    <xdr:colOff>387350</xdr:colOff>
                    <xdr:row>3</xdr:row>
                    <xdr:rowOff>120650</xdr:rowOff>
                  </to>
                </anchor>
              </controlPr>
            </control>
          </mc:Choice>
        </mc:AlternateContent>
        <mc:AlternateContent xmlns:mc="http://schemas.openxmlformats.org/markup-compatibility/2006">
          <mc:Choice Requires="x14">
            <control shapeId="7175" r:id="rId9" name="Drop Down 7">
              <controlPr defaultSize="0" autoLine="0" autoPict="0">
                <anchor moveWithCells="1">
                  <from>
                    <xdr:col>6</xdr:col>
                    <xdr:colOff>76200</xdr:colOff>
                    <xdr:row>16</xdr:row>
                    <xdr:rowOff>0</xdr:rowOff>
                  </from>
                  <to>
                    <xdr:col>7</xdr:col>
                    <xdr:colOff>82550</xdr:colOff>
                    <xdr:row>17</xdr:row>
                    <xdr:rowOff>0</xdr:rowOff>
                  </to>
                </anchor>
              </controlPr>
            </control>
          </mc:Choice>
        </mc:AlternateContent>
        <mc:AlternateContent xmlns:mc="http://schemas.openxmlformats.org/markup-compatibility/2006">
          <mc:Choice Requires="x14">
            <control shapeId="7176" r:id="rId10" name="Spinner 8">
              <controlPr defaultSize="0" autoPict="0">
                <anchor moveWithCells="1" sizeWithCells="1">
                  <from>
                    <xdr:col>6</xdr:col>
                    <xdr:colOff>44450</xdr:colOff>
                    <xdr:row>78</xdr:row>
                    <xdr:rowOff>6350</xdr:rowOff>
                  </from>
                  <to>
                    <xdr:col>6</xdr:col>
                    <xdr:colOff>311150</xdr:colOff>
                    <xdr:row>78</xdr:row>
                    <xdr:rowOff>114300</xdr:rowOff>
                  </to>
                </anchor>
              </controlPr>
            </control>
          </mc:Choice>
        </mc:AlternateContent>
        <mc:AlternateContent xmlns:mc="http://schemas.openxmlformats.org/markup-compatibility/2006">
          <mc:Choice Requires="x14">
            <control shapeId="7181" r:id="rId11" name="Spinner 13">
              <controlPr defaultSize="0" autoPict="0">
                <anchor moveWithCells="1" sizeWithCells="1">
                  <from>
                    <xdr:col>6</xdr:col>
                    <xdr:colOff>44450</xdr:colOff>
                    <xdr:row>74</xdr:row>
                    <xdr:rowOff>6350</xdr:rowOff>
                  </from>
                  <to>
                    <xdr:col>6</xdr:col>
                    <xdr:colOff>311150</xdr:colOff>
                    <xdr:row>74</xdr:row>
                    <xdr:rowOff>114300</xdr:rowOff>
                  </to>
                </anchor>
              </controlPr>
            </control>
          </mc:Choice>
        </mc:AlternateContent>
        <mc:AlternateContent xmlns:mc="http://schemas.openxmlformats.org/markup-compatibility/2006">
          <mc:Choice Requires="x14">
            <control shapeId="7182" r:id="rId12" name="Spinner 14">
              <controlPr defaultSize="0" autoPict="0">
                <anchor moveWithCells="1" sizeWithCells="1">
                  <from>
                    <xdr:col>6</xdr:col>
                    <xdr:colOff>44450</xdr:colOff>
                    <xdr:row>79</xdr:row>
                    <xdr:rowOff>6350</xdr:rowOff>
                  </from>
                  <to>
                    <xdr:col>6</xdr:col>
                    <xdr:colOff>311150</xdr:colOff>
                    <xdr:row>79</xdr:row>
                    <xdr:rowOff>114300</xdr:rowOff>
                  </to>
                </anchor>
              </controlPr>
            </control>
          </mc:Choice>
        </mc:AlternateContent>
        <mc:AlternateContent xmlns:mc="http://schemas.openxmlformats.org/markup-compatibility/2006">
          <mc:Choice Requires="x14">
            <control shapeId="7183" r:id="rId13" name="Check Box 15">
              <controlPr defaultSize="0" autoFill="0" autoLine="0" autoPict="0" macro="[0]!CopyPaste">
                <anchor moveWithCells="1">
                  <from>
                    <xdr:col>6</xdr:col>
                    <xdr:colOff>69850</xdr:colOff>
                    <xdr:row>76</xdr:row>
                    <xdr:rowOff>107950</xdr:rowOff>
                  </from>
                  <to>
                    <xdr:col>6</xdr:col>
                    <xdr:colOff>412750</xdr:colOff>
                    <xdr:row>78</xdr:row>
                    <xdr:rowOff>31750</xdr:rowOff>
                  </to>
                </anchor>
              </controlPr>
            </control>
          </mc:Choice>
        </mc:AlternateContent>
        <mc:AlternateContent xmlns:mc="http://schemas.openxmlformats.org/markup-compatibility/2006">
          <mc:Choice Requires="x14">
            <control shapeId="7184" r:id="rId14" name="Spinner 16">
              <controlPr defaultSize="0" autoPict="0">
                <anchor moveWithCells="1" sizeWithCells="1">
                  <from>
                    <xdr:col>6</xdr:col>
                    <xdr:colOff>44450</xdr:colOff>
                    <xdr:row>81</xdr:row>
                    <xdr:rowOff>6350</xdr:rowOff>
                  </from>
                  <to>
                    <xdr:col>6</xdr:col>
                    <xdr:colOff>311150</xdr:colOff>
                    <xdr:row>81</xdr:row>
                    <xdr:rowOff>114300</xdr:rowOff>
                  </to>
                </anchor>
              </controlPr>
            </control>
          </mc:Choice>
        </mc:AlternateContent>
        <mc:AlternateContent xmlns:mc="http://schemas.openxmlformats.org/markup-compatibility/2006">
          <mc:Choice Requires="x14">
            <control shapeId="7185" r:id="rId15" name="Spinner 17">
              <controlPr defaultSize="0" autoPict="0" macro="[0]!CopyPaste">
                <anchor moveWithCells="1" sizeWithCells="1">
                  <from>
                    <xdr:col>6</xdr:col>
                    <xdr:colOff>146050</xdr:colOff>
                    <xdr:row>28</xdr:row>
                    <xdr:rowOff>76200</xdr:rowOff>
                  </from>
                  <to>
                    <xdr:col>6</xdr:col>
                    <xdr:colOff>349250</xdr:colOff>
                    <xdr:row>29</xdr:row>
                    <xdr:rowOff>6350</xdr:rowOff>
                  </to>
                </anchor>
              </controlPr>
            </control>
          </mc:Choice>
        </mc:AlternateContent>
        <mc:AlternateContent xmlns:mc="http://schemas.openxmlformats.org/markup-compatibility/2006">
          <mc:Choice Requires="x14">
            <control shapeId="7186" r:id="rId16" name="Spinner 18">
              <controlPr defaultSize="0" autoPict="0">
                <anchor moveWithCells="1" sizeWithCells="1">
                  <from>
                    <xdr:col>6</xdr:col>
                    <xdr:colOff>44450</xdr:colOff>
                    <xdr:row>80</xdr:row>
                    <xdr:rowOff>6350</xdr:rowOff>
                  </from>
                  <to>
                    <xdr:col>6</xdr:col>
                    <xdr:colOff>311150</xdr:colOff>
                    <xdr:row>80</xdr:row>
                    <xdr:rowOff>114300</xdr:rowOff>
                  </to>
                </anchor>
              </controlPr>
            </control>
          </mc:Choice>
        </mc:AlternateContent>
        <mc:AlternateContent xmlns:mc="http://schemas.openxmlformats.org/markup-compatibility/2006">
          <mc:Choice Requires="x14">
            <control shapeId="7187" r:id="rId17" name="Spinner 19">
              <controlPr defaultSize="0" autoPict="0">
                <anchor moveWithCells="1" sizeWithCells="1">
                  <from>
                    <xdr:col>6</xdr:col>
                    <xdr:colOff>76200</xdr:colOff>
                    <xdr:row>38</xdr:row>
                    <xdr:rowOff>31750</xdr:rowOff>
                  </from>
                  <to>
                    <xdr:col>6</xdr:col>
                    <xdr:colOff>330200</xdr:colOff>
                    <xdr:row>38</xdr:row>
                    <xdr:rowOff>146050</xdr:rowOff>
                  </to>
                </anchor>
              </controlPr>
            </control>
          </mc:Choice>
        </mc:AlternateContent>
        <mc:AlternateContent xmlns:mc="http://schemas.openxmlformats.org/markup-compatibility/2006">
          <mc:Choice Requires="x14">
            <control shapeId="7188" r:id="rId18" name="Spinner 20">
              <controlPr defaultSize="0" autoPict="0">
                <anchor moveWithCells="1" sizeWithCells="1">
                  <from>
                    <xdr:col>6</xdr:col>
                    <xdr:colOff>76200</xdr:colOff>
                    <xdr:row>47</xdr:row>
                    <xdr:rowOff>31750</xdr:rowOff>
                  </from>
                  <to>
                    <xdr:col>6</xdr:col>
                    <xdr:colOff>330200</xdr:colOff>
                    <xdr:row>47</xdr:row>
                    <xdr:rowOff>146050</xdr:rowOff>
                  </to>
                </anchor>
              </controlPr>
            </control>
          </mc:Choice>
        </mc:AlternateContent>
        <mc:AlternateContent xmlns:mc="http://schemas.openxmlformats.org/markup-compatibility/2006">
          <mc:Choice Requires="x14">
            <control shapeId="7189" r:id="rId19" name="Spinner 21">
              <controlPr defaultSize="0" autoPict="0">
                <anchor moveWithCells="1" sizeWithCells="1">
                  <from>
                    <xdr:col>6</xdr:col>
                    <xdr:colOff>76200</xdr:colOff>
                    <xdr:row>54</xdr:row>
                    <xdr:rowOff>31750</xdr:rowOff>
                  </from>
                  <to>
                    <xdr:col>6</xdr:col>
                    <xdr:colOff>330200</xdr:colOff>
                    <xdr:row>54</xdr:row>
                    <xdr:rowOff>146050</xdr:rowOff>
                  </to>
                </anchor>
              </controlPr>
            </control>
          </mc:Choice>
        </mc:AlternateContent>
        <mc:AlternateContent xmlns:mc="http://schemas.openxmlformats.org/markup-compatibility/2006">
          <mc:Choice Requires="x14">
            <control shapeId="7190" r:id="rId20" name="Drop Down 22">
              <controlPr defaultSize="0" autoLine="0" autoPict="0">
                <anchor moveWithCells="1">
                  <from>
                    <xdr:col>6</xdr:col>
                    <xdr:colOff>76200</xdr:colOff>
                    <xdr:row>10</xdr:row>
                    <xdr:rowOff>0</xdr:rowOff>
                  </from>
                  <to>
                    <xdr:col>7</xdr:col>
                    <xdr:colOff>82550</xdr:colOff>
                    <xdr:row>11</xdr:row>
                    <xdr:rowOff>0</xdr:rowOff>
                  </to>
                </anchor>
              </controlPr>
            </control>
          </mc:Choice>
        </mc:AlternateContent>
        <mc:AlternateContent xmlns:mc="http://schemas.openxmlformats.org/markup-compatibility/2006">
          <mc:Choice Requires="x14">
            <control shapeId="7191" r:id="rId21" name="Spinner 23">
              <controlPr defaultSize="0" autoPict="0">
                <anchor moveWithCells="1" sizeWithCells="1">
                  <from>
                    <xdr:col>6</xdr:col>
                    <xdr:colOff>76200</xdr:colOff>
                    <xdr:row>40</xdr:row>
                    <xdr:rowOff>31750</xdr:rowOff>
                  </from>
                  <to>
                    <xdr:col>6</xdr:col>
                    <xdr:colOff>330200</xdr:colOff>
                    <xdr:row>40</xdr:row>
                    <xdr:rowOff>146050</xdr:rowOff>
                  </to>
                </anchor>
              </controlPr>
            </control>
          </mc:Choice>
        </mc:AlternateContent>
        <mc:AlternateContent xmlns:mc="http://schemas.openxmlformats.org/markup-compatibility/2006">
          <mc:Choice Requires="x14">
            <control shapeId="7192" r:id="rId22" name="Spinner 24">
              <controlPr defaultSize="0" autoPict="0">
                <anchor moveWithCells="1" sizeWithCells="1">
                  <from>
                    <xdr:col>6</xdr:col>
                    <xdr:colOff>76200</xdr:colOff>
                    <xdr:row>43</xdr:row>
                    <xdr:rowOff>31750</xdr:rowOff>
                  </from>
                  <to>
                    <xdr:col>6</xdr:col>
                    <xdr:colOff>330200</xdr:colOff>
                    <xdr:row>43</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A5E15-40F7-4F8E-979F-85A2EBB7205B}">
  <sheetPr codeName="Sheet26">
    <tabColor rgb="FFF3110B"/>
  </sheetPr>
  <dimension ref="A1:E17"/>
  <sheetViews>
    <sheetView showGridLines="0" workbookViewId="0">
      <selection activeCell="C11" sqref="C11"/>
    </sheetView>
  </sheetViews>
  <sheetFormatPr defaultColWidth="9.08984375" defaultRowHeight="12" x14ac:dyDescent="0.3"/>
  <cols>
    <col min="1" max="1" width="2" style="1" customWidth="1"/>
    <col min="2" max="2" width="38.90625" style="1" customWidth="1"/>
    <col min="3" max="3" width="10.453125" style="1" bestFit="1" customWidth="1"/>
    <col min="4" max="16384" width="9.08984375" style="1"/>
  </cols>
  <sheetData>
    <row r="1" spans="1:5" x14ac:dyDescent="0.3">
      <c r="A1" s="112" t="str">
        <f ca="1">'Project Finance Dashboard'!$A$1</f>
        <v>Model Functioning Without Errors</v>
      </c>
      <c r="B1" s="20"/>
      <c r="C1" s="20"/>
      <c r="E1" s="7"/>
    </row>
    <row r="2" spans="1:5" x14ac:dyDescent="0.3">
      <c r="B2" s="123" t="s">
        <v>145</v>
      </c>
      <c r="C2" s="20"/>
    </row>
    <row r="3" spans="1:5" x14ac:dyDescent="0.3">
      <c r="B3" s="141" t="s">
        <v>146</v>
      </c>
      <c r="C3" s="311">
        <v>0.2</v>
      </c>
    </row>
    <row r="4" spans="1:5" x14ac:dyDescent="0.3">
      <c r="B4" s="141" t="s">
        <v>147</v>
      </c>
      <c r="C4" s="311">
        <v>1</v>
      </c>
    </row>
    <row r="5" spans="1:5" x14ac:dyDescent="0.3">
      <c r="B5" s="141" t="s">
        <v>605</v>
      </c>
      <c r="C5" s="138">
        <f>'Operating Assumptions'!F125</f>
        <v>25</v>
      </c>
    </row>
    <row r="6" spans="1:5" x14ac:dyDescent="0.3">
      <c r="B6" s="141" t="s">
        <v>148</v>
      </c>
      <c r="C6" s="395">
        <f>'Operating Assumptions'!F8</f>
        <v>47362</v>
      </c>
    </row>
    <row r="7" spans="1:5" x14ac:dyDescent="0.3">
      <c r="B7" s="141" t="s">
        <v>149</v>
      </c>
      <c r="C7" s="395">
        <f>EDATE(C6,'Operating Assumptions'!$F$13*$C$5)-1</f>
        <v>56492</v>
      </c>
    </row>
    <row r="8" spans="1:5" x14ac:dyDescent="0.3">
      <c r="B8" s="20"/>
      <c r="C8" s="20"/>
    </row>
    <row r="9" spans="1:5" x14ac:dyDescent="0.3">
      <c r="B9" s="123" t="s">
        <v>729</v>
      </c>
      <c r="C9" s="20"/>
    </row>
    <row r="10" spans="1:5" x14ac:dyDescent="0.3">
      <c r="B10" s="141" t="s">
        <v>744</v>
      </c>
      <c r="C10" s="311">
        <v>0.1</v>
      </c>
      <c r="D10" s="104"/>
    </row>
    <row r="11" spans="1:5" x14ac:dyDescent="0.3">
      <c r="B11" s="141" t="s">
        <v>745</v>
      </c>
      <c r="C11" s="207">
        <v>2</v>
      </c>
    </row>
    <row r="12" spans="1:5" x14ac:dyDescent="0.3">
      <c r="B12" s="20"/>
      <c r="C12" s="24"/>
    </row>
    <row r="13" spans="1:5" x14ac:dyDescent="0.3">
      <c r="B13" s="123" t="s">
        <v>150</v>
      </c>
      <c r="C13" s="20"/>
    </row>
    <row r="14" spans="1:5" x14ac:dyDescent="0.3">
      <c r="B14" s="141" t="s">
        <v>151</v>
      </c>
      <c r="C14" s="395">
        <f>'Operating Assumptions'!F8</f>
        <v>47362</v>
      </c>
    </row>
    <row r="15" spans="1:5" x14ac:dyDescent="0.3">
      <c r="B15" s="141" t="s">
        <v>152</v>
      </c>
      <c r="C15" s="207">
        <v>20</v>
      </c>
    </row>
    <row r="16" spans="1:5" x14ac:dyDescent="0.3">
      <c r="B16" s="141" t="s">
        <v>153</v>
      </c>
      <c r="C16" s="395">
        <f>EDATE(C14,C15*12)-1</f>
        <v>54666</v>
      </c>
    </row>
    <row r="17" spans="2:3" x14ac:dyDescent="0.3">
      <c r="B17" s="141" t="s">
        <v>154</v>
      </c>
      <c r="C17" s="129">
        <f>C15*2</f>
        <v>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0AD1E-A8D8-441D-84B6-8733C97305F8}">
  <sheetPr codeName="Sheet1">
    <tabColor rgb="FFFF0000"/>
  </sheetPr>
  <dimension ref="A1:R69"/>
  <sheetViews>
    <sheetView showGridLines="0" zoomScale="70" zoomScaleNormal="70" workbookViewId="0">
      <selection activeCell="G28" sqref="G28"/>
    </sheetView>
  </sheetViews>
  <sheetFormatPr defaultRowHeight="14.5" x14ac:dyDescent="0.35"/>
  <cols>
    <col min="1" max="1" width="1.36328125" style="96" customWidth="1"/>
    <col min="2" max="2" width="38" style="96" customWidth="1"/>
    <col min="3" max="3" width="12.453125" style="96" customWidth="1"/>
    <col min="4" max="4" width="16.26953125" style="96" customWidth="1"/>
    <col min="5" max="5" width="13.81640625" style="96" customWidth="1"/>
    <col min="6" max="6" width="15.453125" style="96" customWidth="1"/>
    <col min="7" max="7" width="22.90625" style="96" customWidth="1"/>
    <col min="8" max="14" width="8.7265625" style="96"/>
    <col min="15" max="15" width="21.81640625" style="96" customWidth="1"/>
    <col min="16" max="16" width="24.26953125" style="96" customWidth="1"/>
    <col min="17" max="17" width="15.81640625" style="96" customWidth="1"/>
    <col min="18" max="18" width="13.6328125" style="96" customWidth="1"/>
    <col min="19" max="16384" width="8.7265625" style="96"/>
  </cols>
  <sheetData>
    <row r="1" spans="1:18" x14ac:dyDescent="0.35">
      <c r="A1" s="112" t="str">
        <f ca="1">'Project Finance Dashboard'!$A$1</f>
        <v>Model Functioning Without Errors</v>
      </c>
    </row>
    <row r="2" spans="1:18" x14ac:dyDescent="0.35">
      <c r="A2" s="112"/>
    </row>
    <row r="3" spans="1:18" s="1" customFormat="1" ht="21" x14ac:dyDescent="0.5">
      <c r="A3" s="114" t="s">
        <v>920</v>
      </c>
      <c r="J3" s="2"/>
      <c r="M3" s="14"/>
      <c r="N3" s="4"/>
      <c r="O3" s="4"/>
      <c r="P3" s="4"/>
      <c r="Q3" s="4"/>
      <c r="R3" s="2"/>
    </row>
    <row r="4" spans="1:18" ht="15" thickBot="1" x14ac:dyDescent="0.4">
      <c r="A4" s="112"/>
    </row>
    <row r="5" spans="1:18" x14ac:dyDescent="0.35">
      <c r="B5" s="264" t="s">
        <v>642</v>
      </c>
      <c r="C5" s="265" t="s">
        <v>646</v>
      </c>
      <c r="D5" s="265" t="s">
        <v>644</v>
      </c>
      <c r="E5" s="265" t="s">
        <v>635</v>
      </c>
      <c r="F5" s="266" t="s">
        <v>637</v>
      </c>
    </row>
    <row r="6" spans="1:18" x14ac:dyDescent="0.35">
      <c r="B6" s="267" t="s">
        <v>826</v>
      </c>
      <c r="C6" s="181" t="s">
        <v>558</v>
      </c>
      <c r="D6" s="127" t="s">
        <v>915</v>
      </c>
      <c r="E6" s="124" t="s">
        <v>557</v>
      </c>
      <c r="F6" s="268" t="s">
        <v>638</v>
      </c>
    </row>
    <row r="7" spans="1:18" x14ac:dyDescent="0.35">
      <c r="B7" s="267" t="s">
        <v>559</v>
      </c>
      <c r="C7" s="181">
        <v>1579</v>
      </c>
      <c r="D7" s="127" t="s">
        <v>84</v>
      </c>
      <c r="E7" s="124" t="s">
        <v>557</v>
      </c>
      <c r="F7" s="268" t="s">
        <v>638</v>
      </c>
    </row>
    <row r="8" spans="1:18" x14ac:dyDescent="0.35">
      <c r="B8" s="267" t="s">
        <v>659</v>
      </c>
      <c r="C8" s="269">
        <v>0.85</v>
      </c>
      <c r="D8" s="127" t="s">
        <v>76</v>
      </c>
      <c r="E8" s="124" t="s">
        <v>557</v>
      </c>
      <c r="F8" s="268" t="s">
        <v>638</v>
      </c>
    </row>
    <row r="9" spans="1:18" x14ac:dyDescent="0.35">
      <c r="B9" s="267" t="s">
        <v>110</v>
      </c>
      <c r="C9" s="181">
        <f>6330.2</f>
        <v>6330.2</v>
      </c>
      <c r="D9" s="127" t="s">
        <v>640</v>
      </c>
      <c r="E9" s="124" t="s">
        <v>557</v>
      </c>
      <c r="F9" s="268" t="s">
        <v>638</v>
      </c>
    </row>
    <row r="10" spans="1:18" x14ac:dyDescent="0.35">
      <c r="B10" s="267" t="s">
        <v>110</v>
      </c>
      <c r="C10" s="181">
        <f>C9*C57</f>
        <v>6678.7408120000009</v>
      </c>
      <c r="D10" s="127" t="s">
        <v>639</v>
      </c>
      <c r="E10" s="124" t="s">
        <v>557</v>
      </c>
      <c r="F10" s="268" t="s">
        <v>638</v>
      </c>
    </row>
    <row r="11" spans="1:18" x14ac:dyDescent="0.35">
      <c r="B11" s="267" t="s">
        <v>574</v>
      </c>
      <c r="C11" s="181">
        <v>12.979200000000001</v>
      </c>
      <c r="D11" s="127" t="s">
        <v>676</v>
      </c>
      <c r="E11" s="124" t="s">
        <v>557</v>
      </c>
      <c r="F11" s="294" t="s">
        <v>921</v>
      </c>
    </row>
    <row r="12" spans="1:18" x14ac:dyDescent="0.35">
      <c r="B12" s="267" t="s">
        <v>574</v>
      </c>
      <c r="C12" s="181">
        <f>C11*C57</f>
        <v>13.693834752000003</v>
      </c>
      <c r="D12" s="127" t="s">
        <v>677</v>
      </c>
      <c r="E12" s="124" t="s">
        <v>557</v>
      </c>
      <c r="F12" s="294" t="s">
        <v>921</v>
      </c>
    </row>
    <row r="13" spans="1:18" x14ac:dyDescent="0.35">
      <c r="B13" s="267" t="s">
        <v>570</v>
      </c>
      <c r="C13" s="181">
        <v>2590.85</v>
      </c>
      <c r="D13" s="127" t="s">
        <v>571</v>
      </c>
      <c r="E13" s="124" t="s">
        <v>557</v>
      </c>
      <c r="F13" s="268" t="s">
        <v>638</v>
      </c>
    </row>
    <row r="14" spans="1:18" x14ac:dyDescent="0.35">
      <c r="B14" s="267" t="s">
        <v>570</v>
      </c>
      <c r="C14" s="181">
        <f>(C13*1000)/C15</f>
        <v>105.66272430668842</v>
      </c>
      <c r="D14" s="127" t="s">
        <v>573</v>
      </c>
      <c r="E14" s="124" t="s">
        <v>557</v>
      </c>
      <c r="F14" s="268" t="s">
        <v>638</v>
      </c>
    </row>
    <row r="15" spans="1:18" ht="15" thickBot="1" x14ac:dyDescent="0.4">
      <c r="B15" s="270" t="s">
        <v>678</v>
      </c>
      <c r="C15" s="278">
        <v>24520</v>
      </c>
      <c r="D15" s="271" t="s">
        <v>678</v>
      </c>
      <c r="E15" s="272" t="s">
        <v>557</v>
      </c>
      <c r="F15" s="273" t="s">
        <v>638</v>
      </c>
    </row>
    <row r="16" spans="1:18" ht="15" thickBot="1" x14ac:dyDescent="0.4">
      <c r="C16" s="100"/>
      <c r="D16" s="97"/>
    </row>
    <row r="17" spans="2:6" x14ac:dyDescent="0.35">
      <c r="B17" s="264" t="s">
        <v>643</v>
      </c>
      <c r="C17" s="265" t="s">
        <v>646</v>
      </c>
      <c r="D17" s="265" t="s">
        <v>644</v>
      </c>
      <c r="E17" s="265" t="s">
        <v>635</v>
      </c>
      <c r="F17" s="266" t="s">
        <v>637</v>
      </c>
    </row>
    <row r="18" spans="2:6" x14ac:dyDescent="0.35">
      <c r="B18" s="267" t="s">
        <v>826</v>
      </c>
      <c r="C18" s="181" t="s">
        <v>558</v>
      </c>
      <c r="D18" s="127" t="s">
        <v>915</v>
      </c>
      <c r="E18" s="106"/>
      <c r="F18" s="274"/>
    </row>
    <row r="19" spans="2:6" x14ac:dyDescent="0.35">
      <c r="B19" s="267" t="s">
        <v>659</v>
      </c>
      <c r="C19" s="261">
        <v>0.85</v>
      </c>
      <c r="D19" s="127" t="s">
        <v>76</v>
      </c>
      <c r="E19" s="106"/>
      <c r="F19" s="274"/>
    </row>
    <row r="20" spans="2:6" x14ac:dyDescent="0.35">
      <c r="B20" s="267" t="s">
        <v>670</v>
      </c>
      <c r="C20" s="181">
        <v>14.05</v>
      </c>
      <c r="D20" s="127" t="s">
        <v>679</v>
      </c>
      <c r="E20" s="124" t="s">
        <v>672</v>
      </c>
      <c r="F20" s="275" t="s">
        <v>668</v>
      </c>
    </row>
    <row r="21" spans="2:6" x14ac:dyDescent="0.35">
      <c r="B21" s="267" t="s">
        <v>671</v>
      </c>
      <c r="C21" s="181">
        <v>2.5892719999999998</v>
      </c>
      <c r="D21" s="127" t="s">
        <v>679</v>
      </c>
      <c r="E21" s="124" t="s">
        <v>672</v>
      </c>
      <c r="F21" s="275" t="s">
        <v>668</v>
      </c>
    </row>
    <row r="22" spans="2:6" x14ac:dyDescent="0.35">
      <c r="B22" s="267" t="s">
        <v>574</v>
      </c>
      <c r="C22" s="181">
        <f>SUM(C20:C21)</f>
        <v>16.639272000000002</v>
      </c>
      <c r="D22" s="127" t="s">
        <v>679</v>
      </c>
      <c r="E22" s="124" t="s">
        <v>672</v>
      </c>
      <c r="F22" s="275" t="s">
        <v>668</v>
      </c>
    </row>
    <row r="23" spans="2:6" x14ac:dyDescent="0.35">
      <c r="B23" s="267" t="s">
        <v>666</v>
      </c>
      <c r="C23" s="181">
        <v>11.69</v>
      </c>
      <c r="D23" s="127" t="s">
        <v>679</v>
      </c>
      <c r="E23" s="124" t="s">
        <v>669</v>
      </c>
      <c r="F23" s="275" t="s">
        <v>668</v>
      </c>
    </row>
    <row r="24" spans="2:6" x14ac:dyDescent="0.35">
      <c r="B24" s="267" t="s">
        <v>673</v>
      </c>
      <c r="C24" s="181">
        <v>1.83</v>
      </c>
      <c r="D24" s="127" t="s">
        <v>679</v>
      </c>
      <c r="E24" s="124" t="s">
        <v>669</v>
      </c>
      <c r="F24" s="275" t="s">
        <v>668</v>
      </c>
    </row>
    <row r="25" spans="2:6" x14ac:dyDescent="0.35">
      <c r="B25" s="267" t="s">
        <v>667</v>
      </c>
      <c r="C25" s="181">
        <f>SUM(C23:C24)</f>
        <v>13.52</v>
      </c>
      <c r="D25" s="127" t="s">
        <v>679</v>
      </c>
      <c r="E25" s="124" t="s">
        <v>669</v>
      </c>
      <c r="F25" s="275" t="s">
        <v>668</v>
      </c>
    </row>
    <row r="26" spans="2:6" x14ac:dyDescent="0.35">
      <c r="B26" s="267" t="s">
        <v>670</v>
      </c>
      <c r="C26" s="181">
        <f t="shared" ref="C26:C31" si="0">C20*$C$57</f>
        <v>14.823593000000002</v>
      </c>
      <c r="D26" s="127" t="s">
        <v>677</v>
      </c>
      <c r="E26" s="106"/>
      <c r="F26" s="274"/>
    </row>
    <row r="27" spans="2:6" x14ac:dyDescent="0.35">
      <c r="B27" s="267" t="s">
        <v>671</v>
      </c>
      <c r="C27" s="181">
        <f t="shared" si="0"/>
        <v>2.73183731632</v>
      </c>
      <c r="D27" s="127" t="s">
        <v>677</v>
      </c>
      <c r="E27" s="106"/>
      <c r="F27" s="274"/>
    </row>
    <row r="28" spans="2:6" x14ac:dyDescent="0.35">
      <c r="B28" s="267" t="s">
        <v>574</v>
      </c>
      <c r="C28" s="181">
        <f t="shared" si="0"/>
        <v>17.555430316320003</v>
      </c>
      <c r="D28" s="127" t="s">
        <v>677</v>
      </c>
      <c r="E28" s="106"/>
      <c r="F28" s="274"/>
    </row>
    <row r="29" spans="2:6" x14ac:dyDescent="0.35">
      <c r="B29" s="267" t="s">
        <v>666</v>
      </c>
      <c r="C29" s="181">
        <f t="shared" si="0"/>
        <v>12.333651400000001</v>
      </c>
      <c r="D29" s="127" t="s">
        <v>677</v>
      </c>
      <c r="E29" s="106"/>
      <c r="F29" s="274"/>
    </row>
    <row r="30" spans="2:6" x14ac:dyDescent="0.35">
      <c r="B30" s="267" t="s">
        <v>673</v>
      </c>
      <c r="C30" s="181">
        <f t="shared" si="0"/>
        <v>1.9307598000000004</v>
      </c>
      <c r="D30" s="127" t="s">
        <v>677</v>
      </c>
      <c r="E30" s="106"/>
      <c r="F30" s="274"/>
    </row>
    <row r="31" spans="2:6" x14ac:dyDescent="0.35">
      <c r="B31" s="267" t="s">
        <v>667</v>
      </c>
      <c r="C31" s="181">
        <f t="shared" si="0"/>
        <v>14.264411200000001</v>
      </c>
      <c r="D31" s="127" t="s">
        <v>677</v>
      </c>
      <c r="E31" s="106"/>
      <c r="F31" s="274"/>
    </row>
    <row r="32" spans="2:6" x14ac:dyDescent="0.35">
      <c r="B32" s="267" t="s">
        <v>647</v>
      </c>
      <c r="C32" s="181">
        <v>3327.42</v>
      </c>
      <c r="D32" s="127" t="s">
        <v>571</v>
      </c>
      <c r="E32" s="124" t="s">
        <v>645</v>
      </c>
      <c r="F32" s="268" t="s">
        <v>638</v>
      </c>
    </row>
    <row r="33" spans="2:6" x14ac:dyDescent="0.35">
      <c r="B33" s="267" t="s">
        <v>648</v>
      </c>
      <c r="C33" s="181">
        <v>3069.38</v>
      </c>
      <c r="D33" s="127" t="s">
        <v>571</v>
      </c>
      <c r="E33" s="124" t="s">
        <v>645</v>
      </c>
      <c r="F33" s="268" t="s">
        <v>638</v>
      </c>
    </row>
    <row r="34" spans="2:6" x14ac:dyDescent="0.35">
      <c r="B34" s="267" t="s">
        <v>647</v>
      </c>
      <c r="C34" s="181">
        <f>(C32*1000)/C39</f>
        <v>133.0968</v>
      </c>
      <c r="D34" s="127" t="s">
        <v>573</v>
      </c>
      <c r="E34" s="124" t="s">
        <v>645</v>
      </c>
      <c r="F34" s="268" t="s">
        <v>638</v>
      </c>
    </row>
    <row r="35" spans="2:6" x14ac:dyDescent="0.35">
      <c r="B35" s="267" t="s">
        <v>648</v>
      </c>
      <c r="C35" s="181">
        <f>(C33*1000)/C39</f>
        <v>122.7752</v>
      </c>
      <c r="D35" s="127" t="s">
        <v>573</v>
      </c>
      <c r="E35" s="124" t="s">
        <v>645</v>
      </c>
      <c r="F35" s="268" t="s">
        <v>638</v>
      </c>
    </row>
    <row r="36" spans="2:6" x14ac:dyDescent="0.35">
      <c r="B36" s="267" t="s">
        <v>657</v>
      </c>
      <c r="C36" s="181">
        <v>6516.24</v>
      </c>
      <c r="D36" s="127" t="s">
        <v>656</v>
      </c>
      <c r="E36" s="124" t="s">
        <v>660</v>
      </c>
      <c r="F36" s="268" t="s">
        <v>638</v>
      </c>
    </row>
    <row r="37" spans="2:6" x14ac:dyDescent="0.35">
      <c r="B37" s="267" t="s">
        <v>658</v>
      </c>
      <c r="C37" s="181">
        <v>6330.17</v>
      </c>
      <c r="D37" s="127" t="s">
        <v>639</v>
      </c>
      <c r="E37" s="124" t="s">
        <v>660</v>
      </c>
      <c r="F37" s="268" t="s">
        <v>638</v>
      </c>
    </row>
    <row r="38" spans="2:6" x14ac:dyDescent="0.35">
      <c r="B38" s="267" t="s">
        <v>680</v>
      </c>
      <c r="C38" s="181">
        <v>25670</v>
      </c>
      <c r="D38" s="127" t="s">
        <v>678</v>
      </c>
      <c r="E38" s="124" t="s">
        <v>645</v>
      </c>
      <c r="F38" s="268" t="s">
        <v>638</v>
      </c>
    </row>
    <row r="39" spans="2:6" ht="15" thickBot="1" x14ac:dyDescent="0.4">
      <c r="B39" s="270" t="s">
        <v>681</v>
      </c>
      <c r="C39" s="278">
        <v>25000</v>
      </c>
      <c r="D39" s="271" t="s">
        <v>678</v>
      </c>
      <c r="E39" s="276"/>
      <c r="F39" s="273"/>
    </row>
    <row r="40" spans="2:6" ht="15" thickBot="1" x14ac:dyDescent="0.4">
      <c r="C40" s="100"/>
    </row>
    <row r="41" spans="2:6" x14ac:dyDescent="0.35">
      <c r="B41" s="264" t="s">
        <v>636</v>
      </c>
      <c r="C41" s="264" t="s">
        <v>916</v>
      </c>
      <c r="D41" s="264" t="s">
        <v>644</v>
      </c>
      <c r="E41" s="264" t="s">
        <v>635</v>
      </c>
      <c r="F41" s="279" t="s">
        <v>637</v>
      </c>
    </row>
    <row r="42" spans="2:6" x14ac:dyDescent="0.35">
      <c r="B42" s="267" t="s">
        <v>632</v>
      </c>
      <c r="C42" s="261">
        <f>'Finance and Value Assumptions'!$F$21</f>
        <v>7.3745199999999997E-2</v>
      </c>
      <c r="D42" s="127" t="s">
        <v>76</v>
      </c>
      <c r="E42" s="124" t="s">
        <v>569</v>
      </c>
      <c r="F42" s="268" t="s">
        <v>638</v>
      </c>
    </row>
    <row r="43" spans="2:6" x14ac:dyDescent="0.35">
      <c r="B43" s="267" t="s">
        <v>633</v>
      </c>
      <c r="C43" s="261">
        <f>'Finance and Value Assumptions'!F22</f>
        <v>7.9320000000000002E-2</v>
      </c>
      <c r="D43" s="127" t="s">
        <v>76</v>
      </c>
      <c r="E43" s="124" t="s">
        <v>569</v>
      </c>
      <c r="F43" s="268" t="s">
        <v>638</v>
      </c>
    </row>
    <row r="44" spans="2:6" ht="15" thickBot="1" x14ac:dyDescent="0.4">
      <c r="B44" s="270" t="s">
        <v>832</v>
      </c>
      <c r="C44" s="280">
        <v>0.12</v>
      </c>
      <c r="D44" s="271" t="s">
        <v>76</v>
      </c>
      <c r="E44" s="272" t="s">
        <v>576</v>
      </c>
      <c r="F44" s="277" t="s">
        <v>833</v>
      </c>
    </row>
    <row r="45" spans="2:6" ht="15" thickBot="1" x14ac:dyDescent="0.4">
      <c r="C45" s="98"/>
      <c r="D45" s="97"/>
    </row>
    <row r="46" spans="2:6" x14ac:dyDescent="0.35">
      <c r="B46" s="264" t="s">
        <v>630</v>
      </c>
      <c r="C46" s="264"/>
      <c r="D46" s="264"/>
      <c r="E46" s="264"/>
      <c r="F46" s="279"/>
    </row>
    <row r="47" spans="2:6" ht="24" x14ac:dyDescent="0.35">
      <c r="B47" s="289" t="s">
        <v>560</v>
      </c>
      <c r="C47" s="290" t="s">
        <v>627</v>
      </c>
      <c r="D47" s="290" t="s">
        <v>628</v>
      </c>
      <c r="E47" s="290" t="s">
        <v>629</v>
      </c>
      <c r="F47" s="291" t="s">
        <v>637</v>
      </c>
    </row>
    <row r="48" spans="2:6" x14ac:dyDescent="0.35">
      <c r="B48" s="281">
        <v>0.85</v>
      </c>
      <c r="C48" s="184">
        <v>0</v>
      </c>
      <c r="D48" s="181">
        <v>6330.2</v>
      </c>
      <c r="E48" s="181">
        <v>6676.5</v>
      </c>
      <c r="F48" s="275" t="s">
        <v>641</v>
      </c>
    </row>
    <row r="49" spans="2:7" x14ac:dyDescent="0.35">
      <c r="B49" s="281">
        <v>0.8</v>
      </c>
      <c r="C49" s="184">
        <v>1.4999999999999999E-2</v>
      </c>
      <c r="D49" s="181">
        <v>6424.2</v>
      </c>
      <c r="E49" s="181">
        <v>6777.4</v>
      </c>
      <c r="F49" s="268"/>
    </row>
    <row r="50" spans="2:7" x14ac:dyDescent="0.35">
      <c r="B50" s="281">
        <v>0.75</v>
      </c>
      <c r="C50" s="184">
        <v>0.03</v>
      </c>
      <c r="D50" s="181">
        <v>6520.1</v>
      </c>
      <c r="E50" s="181">
        <v>6880.4</v>
      </c>
      <c r="F50" s="268"/>
    </row>
    <row r="51" spans="2:7" x14ac:dyDescent="0.35">
      <c r="B51" s="281">
        <v>0.7</v>
      </c>
      <c r="C51" s="184">
        <v>0.05</v>
      </c>
      <c r="D51" s="181">
        <v>6646.7</v>
      </c>
      <c r="E51" s="181">
        <v>7013.4</v>
      </c>
      <c r="F51" s="268"/>
    </row>
    <row r="52" spans="2:7" x14ac:dyDescent="0.35">
      <c r="B52" s="281">
        <v>0.65</v>
      </c>
      <c r="C52" s="184">
        <v>7.4999999999999997E-2</v>
      </c>
      <c r="D52" s="181">
        <v>6805.5</v>
      </c>
      <c r="E52" s="181">
        <v>7178.4</v>
      </c>
      <c r="F52" s="268"/>
    </row>
    <row r="53" spans="2:7" ht="15" thickBot="1" x14ac:dyDescent="0.4">
      <c r="B53" s="282">
        <v>0.6</v>
      </c>
      <c r="C53" s="283">
        <v>0.1</v>
      </c>
      <c r="D53" s="278">
        <v>6963.2</v>
      </c>
      <c r="E53" s="278">
        <v>7342.8</v>
      </c>
      <c r="F53" s="273"/>
    </row>
    <row r="54" spans="2:7" ht="15" thickBot="1" x14ac:dyDescent="0.4">
      <c r="C54" s="98"/>
      <c r="D54" s="97"/>
    </row>
    <row r="55" spans="2:7" x14ac:dyDescent="0.35">
      <c r="B55" s="264" t="s">
        <v>634</v>
      </c>
      <c r="C55" s="279" t="s">
        <v>917</v>
      </c>
      <c r="D55" s="97"/>
    </row>
    <row r="56" spans="2:7" x14ac:dyDescent="0.35">
      <c r="B56" s="267" t="s">
        <v>625</v>
      </c>
      <c r="C56" s="284">
        <v>1</v>
      </c>
      <c r="D56" s="97"/>
    </row>
    <row r="57" spans="2:7" ht="15" thickBot="1" x14ac:dyDescent="0.4">
      <c r="B57" s="270" t="s">
        <v>626</v>
      </c>
      <c r="C57" s="285">
        <v>1.0550600000000001</v>
      </c>
      <c r="D57" s="97"/>
    </row>
    <row r="58" spans="2:7" ht="15" thickBot="1" x14ac:dyDescent="0.4">
      <c r="C58" s="97"/>
      <c r="D58" s="97"/>
    </row>
    <row r="59" spans="2:7" x14ac:dyDescent="0.35">
      <c r="B59" s="264" t="s">
        <v>918</v>
      </c>
      <c r="C59" s="264" t="s">
        <v>561</v>
      </c>
      <c r="D59" s="264" t="s">
        <v>562</v>
      </c>
      <c r="E59" s="264" t="s">
        <v>563</v>
      </c>
      <c r="F59" s="279" t="s">
        <v>564</v>
      </c>
    </row>
    <row r="60" spans="2:7" x14ac:dyDescent="0.35">
      <c r="B60" s="267" t="s">
        <v>565</v>
      </c>
      <c r="C60" s="181">
        <v>300</v>
      </c>
      <c r="D60" s="181" t="s">
        <v>566</v>
      </c>
      <c r="E60" s="181" t="s">
        <v>567</v>
      </c>
      <c r="F60" s="286" t="s">
        <v>590</v>
      </c>
    </row>
    <row r="61" spans="2:7" ht="15" thickBot="1" x14ac:dyDescent="0.4">
      <c r="B61" s="270" t="s">
        <v>568</v>
      </c>
      <c r="C61" s="278">
        <v>1200</v>
      </c>
      <c r="D61" s="278" t="s">
        <v>566</v>
      </c>
      <c r="E61" s="278" t="s">
        <v>567</v>
      </c>
      <c r="F61" s="287"/>
    </row>
    <row r="62" spans="2:7" ht="15" thickBot="1" x14ac:dyDescent="0.4"/>
    <row r="63" spans="2:7" x14ac:dyDescent="0.35">
      <c r="B63" s="264" t="s">
        <v>919</v>
      </c>
      <c r="C63" s="264"/>
      <c r="D63" s="264"/>
      <c r="E63" s="264"/>
      <c r="F63" s="264"/>
      <c r="G63" s="279"/>
    </row>
    <row r="64" spans="2:7" x14ac:dyDescent="0.35">
      <c r="B64" s="292" t="s">
        <v>691</v>
      </c>
      <c r="C64" s="288" t="s">
        <v>572</v>
      </c>
      <c r="D64" s="288" t="s">
        <v>84</v>
      </c>
      <c r="E64" s="288" t="s">
        <v>675</v>
      </c>
      <c r="F64" s="288" t="s">
        <v>692</v>
      </c>
      <c r="G64" s="293" t="s">
        <v>637</v>
      </c>
    </row>
    <row r="65" spans="2:7" x14ac:dyDescent="0.35">
      <c r="B65" s="267" t="s">
        <v>693</v>
      </c>
      <c r="C65" s="181">
        <v>1400000000</v>
      </c>
      <c r="D65" s="181">
        <v>1620</v>
      </c>
      <c r="E65" s="181">
        <f>C65/(D65*1000)</f>
        <v>864.19753086419757</v>
      </c>
      <c r="F65" s="124" t="s">
        <v>694</v>
      </c>
      <c r="G65" s="275" t="s">
        <v>700</v>
      </c>
    </row>
    <row r="66" spans="2:7" x14ac:dyDescent="0.35">
      <c r="B66" s="267" t="s">
        <v>697</v>
      </c>
      <c r="C66" s="181">
        <v>2120000000</v>
      </c>
      <c r="D66" s="181">
        <v>1200</v>
      </c>
      <c r="E66" s="181">
        <f>C66/(D66*1000)</f>
        <v>1766.6666666666667</v>
      </c>
      <c r="F66" s="124" t="s">
        <v>699</v>
      </c>
      <c r="G66" s="275" t="s">
        <v>698</v>
      </c>
    </row>
    <row r="67" spans="2:7" x14ac:dyDescent="0.35">
      <c r="B67" s="267" t="s">
        <v>695</v>
      </c>
      <c r="C67" s="181">
        <v>1190000000</v>
      </c>
      <c r="D67" s="181">
        <v>1050</v>
      </c>
      <c r="E67" s="181">
        <f>C67/(D67*1000)</f>
        <v>1133.3333333333333</v>
      </c>
      <c r="F67" s="124" t="s">
        <v>696</v>
      </c>
      <c r="G67" s="275" t="s">
        <v>701</v>
      </c>
    </row>
    <row r="68" spans="2:7" ht="15" thickBot="1" x14ac:dyDescent="0.4">
      <c r="B68" s="270" t="s">
        <v>702</v>
      </c>
      <c r="C68" s="278">
        <v>2500000000</v>
      </c>
      <c r="D68" s="278">
        <v>1500</v>
      </c>
      <c r="E68" s="278">
        <f>C68/(D68*1000)</f>
        <v>1666.6666666666667</v>
      </c>
      <c r="F68" s="272" t="s">
        <v>703</v>
      </c>
      <c r="G68" s="277" t="s">
        <v>698</v>
      </c>
    </row>
    <row r="69" spans="2:7" x14ac:dyDescent="0.35">
      <c r="C69" s="111"/>
    </row>
  </sheetData>
  <hyperlinks>
    <hyperlink ref="E12" r:id="rId1" xr:uid="{E6E27FB4-0D54-48CA-82E7-85A6B950A857}"/>
    <hyperlink ref="F60" r:id="rId2" xr:uid="{9AFC487C-480D-4979-A58A-D0F5E3457083}"/>
    <hyperlink ref="E21" r:id="rId3" location=":~:text=Gi%C3%A1%20kh%C3%AD%20thi%C3%AAn%20nhi%C3%AAn%20h%C3%B3a,l%E1%BB%8Fng%20nh%E1%BA%ADp%20kh%E1%BA%A9u" display="https://thuvienphapluat.vn/chinh-sach-phap-luat-moi/vn/ho-tro-phap-luat/chinh-sach-moi/85516/khung-gia-phat-dien-nha-may-tua-bin-khi-chu-trinh-hon-hop-su-dung-khi-thien-nhien-hoa-long-nam-2025#:~:text=Gi%C3%A1%20kh%C3%AD%20thi%C3%AAn%20nhi%C3%AAn%20h%C3%B3a,l%E1%BB%8Fng%20nh%E1%BA%ADp%20kh%E1%BA%A9u" xr:uid="{B9650D30-214B-409E-AE57-EF3483200D42}"/>
    <hyperlink ref="E9" r:id="rId4" xr:uid="{4AEFBF9F-DCE6-440A-8ADA-41D50ACE70A7}"/>
    <hyperlink ref="E20" r:id="rId5" location=":~:text=Gi%C3%A1%20kh%C3%AD%20thi%C3%AAn%20nhi%C3%AAn%20h%C3%B3a,l%E1%BB%8Fng%20nh%E1%BA%ADp%20kh%E1%BA%A9u" display="https://thuvienphapluat.vn/chinh-sach-phap-luat-moi/vn/ho-tro-phap-luat/chinh-sach-moi/85516/khung-gia-phat-dien-nha-may-tua-bin-khi-chu-trinh-hon-hop-su-dung-khi-thien-nhien-hoa-long-nam-2025#:~:text=Gi%C3%A1%20kh%C3%AD%20thi%C3%AAn%20nhi%C3%AAn%20h%C3%B3a,l%E1%BB%8Fng%20nh%E1%BA%ADp%20kh%E1%BA%A9u" xr:uid="{BF3802C9-FEEC-408A-BCBF-B5C83B7078D4}"/>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4549B-BE7F-406C-8B3D-DCBDCFC80D75}">
  <sheetPr codeName="Sheet10">
    <tabColor rgb="FFFFC000"/>
  </sheetPr>
  <dimension ref="A1:AZ108"/>
  <sheetViews>
    <sheetView showGridLines="0" zoomScale="57" zoomScaleNormal="70" workbookViewId="0">
      <pane xSplit="5" ySplit="2" topLeftCell="F70" activePane="bottomRight" state="frozen"/>
      <selection pane="topRight" activeCell="E1" sqref="E1"/>
      <selection pane="bottomLeft" activeCell="A3" sqref="A3"/>
      <selection pane="bottomRight" activeCell="F96" sqref="F96"/>
    </sheetView>
  </sheetViews>
  <sheetFormatPr defaultColWidth="10.08984375" defaultRowHeight="13" outlineLevelRow="1" outlineLevelCol="1" x14ac:dyDescent="0.3"/>
  <cols>
    <col min="1" max="1" width="10.08984375" style="40" customWidth="1"/>
    <col min="2" max="4" width="2.453125" style="40" customWidth="1"/>
    <col min="5" max="5" width="52.08984375" style="40" bestFit="1" customWidth="1"/>
    <col min="6" max="8" width="30.6328125" style="40" customWidth="1"/>
    <col min="9" max="34" width="14.453125" style="40" bestFit="1" customWidth="1"/>
    <col min="35" max="35" width="12.26953125" style="40" bestFit="1" customWidth="1"/>
    <col min="36" max="36" width="11.81640625" style="40" bestFit="1" customWidth="1"/>
    <col min="37" max="37" width="12.26953125" style="40" bestFit="1" customWidth="1"/>
    <col min="38" max="39" width="11.81640625" style="40" bestFit="1" customWidth="1"/>
    <col min="40" max="40" width="21.54296875" style="40" customWidth="1"/>
    <col min="41" max="51" width="11.81640625" style="40" bestFit="1" customWidth="1"/>
    <col min="52" max="52" width="10" style="40" customWidth="1"/>
    <col min="53" max="53" width="10.08984375" style="40" customWidth="1" outlineLevel="1"/>
    <col min="54" max="16384" width="10.08984375" style="40" outlineLevel="1"/>
  </cols>
  <sheetData>
    <row r="1" spans="1:52" x14ac:dyDescent="0.3">
      <c r="A1" s="112" t="str">
        <f ca="1">'Project Finance Dashboard'!$A$1</f>
        <v>Model Functioning Without Errors</v>
      </c>
      <c r="B1" s="112"/>
      <c r="F1" s="401">
        <f t="shared" ref="F1:G1" si="0">G1-1</f>
        <v>2026</v>
      </c>
      <c r="G1" s="401">
        <f t="shared" si="0"/>
        <v>2027</v>
      </c>
      <c r="H1" s="401">
        <f>I1-1</f>
        <v>2028</v>
      </c>
      <c r="I1" s="401">
        <f>YEAR('Operating Assumptions'!F8)</f>
        <v>2029</v>
      </c>
      <c r="J1" s="401">
        <f>I1+1</f>
        <v>2030</v>
      </c>
      <c r="K1" s="401">
        <f t="shared" ref="K1:AZ1" si="1">J1+1</f>
        <v>2031</v>
      </c>
      <c r="L1" s="401">
        <f t="shared" si="1"/>
        <v>2032</v>
      </c>
      <c r="M1" s="401">
        <f t="shared" si="1"/>
        <v>2033</v>
      </c>
      <c r="N1" s="401">
        <f t="shared" si="1"/>
        <v>2034</v>
      </c>
      <c r="O1" s="401">
        <f t="shared" si="1"/>
        <v>2035</v>
      </c>
      <c r="P1" s="401">
        <f t="shared" si="1"/>
        <v>2036</v>
      </c>
      <c r="Q1" s="401">
        <f t="shared" si="1"/>
        <v>2037</v>
      </c>
      <c r="R1" s="401">
        <f t="shared" si="1"/>
        <v>2038</v>
      </c>
      <c r="S1" s="401">
        <f t="shared" si="1"/>
        <v>2039</v>
      </c>
      <c r="T1" s="401">
        <f t="shared" si="1"/>
        <v>2040</v>
      </c>
      <c r="U1" s="401">
        <f t="shared" si="1"/>
        <v>2041</v>
      </c>
      <c r="V1" s="401">
        <f t="shared" si="1"/>
        <v>2042</v>
      </c>
      <c r="W1" s="401">
        <f t="shared" si="1"/>
        <v>2043</v>
      </c>
      <c r="X1" s="401">
        <f t="shared" si="1"/>
        <v>2044</v>
      </c>
      <c r="Y1" s="401">
        <f t="shared" si="1"/>
        <v>2045</v>
      </c>
      <c r="Z1" s="401">
        <f t="shared" si="1"/>
        <v>2046</v>
      </c>
      <c r="AA1" s="401">
        <f t="shared" si="1"/>
        <v>2047</v>
      </c>
      <c r="AB1" s="401">
        <f t="shared" si="1"/>
        <v>2048</v>
      </c>
      <c r="AC1" s="401">
        <f t="shared" si="1"/>
        <v>2049</v>
      </c>
      <c r="AD1" s="401">
        <f t="shared" si="1"/>
        <v>2050</v>
      </c>
      <c r="AE1" s="401">
        <f t="shared" si="1"/>
        <v>2051</v>
      </c>
      <c r="AF1" s="401">
        <f t="shared" si="1"/>
        <v>2052</v>
      </c>
      <c r="AG1" s="401">
        <f t="shared" si="1"/>
        <v>2053</v>
      </c>
      <c r="AH1" s="401">
        <f t="shared" si="1"/>
        <v>2054</v>
      </c>
      <c r="AI1" s="401">
        <f t="shared" si="1"/>
        <v>2055</v>
      </c>
      <c r="AJ1" s="401">
        <f t="shared" si="1"/>
        <v>2056</v>
      </c>
      <c r="AK1" s="401">
        <f t="shared" si="1"/>
        <v>2057</v>
      </c>
      <c r="AL1" s="401">
        <f t="shared" si="1"/>
        <v>2058</v>
      </c>
      <c r="AM1" s="401">
        <f t="shared" si="1"/>
        <v>2059</v>
      </c>
      <c r="AN1" s="401">
        <f t="shared" si="1"/>
        <v>2060</v>
      </c>
      <c r="AO1" s="401">
        <f t="shared" ref="AO1" si="2">AN1+1</f>
        <v>2061</v>
      </c>
      <c r="AP1" s="401">
        <f t="shared" ref="AP1" si="3">AO1+1</f>
        <v>2062</v>
      </c>
      <c r="AQ1" s="401">
        <f t="shared" ref="AQ1" si="4">AP1+1</f>
        <v>2063</v>
      </c>
      <c r="AR1" s="401">
        <f t="shared" ref="AR1" si="5">AQ1+1</f>
        <v>2064</v>
      </c>
      <c r="AS1" s="401">
        <f t="shared" ref="AS1" si="6">AR1+1</f>
        <v>2065</v>
      </c>
      <c r="AT1" s="401">
        <f t="shared" ref="AT1" si="7">AS1+1</f>
        <v>2066</v>
      </c>
      <c r="AU1" s="401">
        <f t="shared" ref="AU1" si="8">AT1+1</f>
        <v>2067</v>
      </c>
      <c r="AV1" s="401">
        <f t="shared" ref="AV1" si="9">AU1+1</f>
        <v>2068</v>
      </c>
      <c r="AW1" s="401">
        <f t="shared" ref="AW1" si="10">AV1+1</f>
        <v>2069</v>
      </c>
      <c r="AX1" s="401">
        <f t="shared" ref="AX1" si="11">AW1+1</f>
        <v>2070</v>
      </c>
      <c r="AY1" s="401">
        <f t="shared" ref="AY1" si="12">AX1+1</f>
        <v>2071</v>
      </c>
      <c r="AZ1" s="401">
        <f t="shared" si="1"/>
        <v>2072</v>
      </c>
    </row>
    <row r="3" spans="1:52" x14ac:dyDescent="0.3">
      <c r="E3" s="141" t="s">
        <v>531</v>
      </c>
      <c r="F3" s="181">
        <f>SUMIF('EBITDA and Capital Expenditures'!$9:$9,'Annual Analysis'!F$1,'EBITDA and Capital Expenditures'!19:19)</f>
        <v>8760</v>
      </c>
      <c r="G3" s="181">
        <f>SUMIF('EBITDA and Capital Expenditures'!$9:$9,'Annual Analysis'!G$1,'EBITDA and Capital Expenditures'!19:19)</f>
        <v>8760</v>
      </c>
      <c r="H3" s="181">
        <f>SUMIF('EBITDA and Capital Expenditures'!$9:$9,'Annual Analysis'!H$1,'EBITDA and Capital Expenditures'!19:19)</f>
        <v>8784</v>
      </c>
      <c r="I3" s="181">
        <f>SUMIF('EBITDA and Capital Expenditures'!$9:$9,'Annual Analysis'!I$1,'EBITDA and Capital Expenditures'!19:19)</f>
        <v>8016</v>
      </c>
      <c r="J3" s="181">
        <f>SUMIF('EBITDA and Capital Expenditures'!$L$9:$EZ$9,'Annual Analysis'!J$1,'EBITDA and Capital Expenditures'!$L$19:$EZ$19)</f>
        <v>8760</v>
      </c>
      <c r="K3" s="181">
        <f>SUMIF('EBITDA and Capital Expenditures'!$L$9:$EZ$9,'Annual Analysis'!K$1,'EBITDA and Capital Expenditures'!$L$19:$EZ$19)</f>
        <v>8760</v>
      </c>
      <c r="L3" s="181">
        <f>SUMIF('EBITDA and Capital Expenditures'!$L$9:$EZ$9,'Annual Analysis'!L$1,'EBITDA and Capital Expenditures'!$L$19:$EZ$19)</f>
        <v>8784</v>
      </c>
      <c r="M3" s="181">
        <f>SUMIF('EBITDA and Capital Expenditures'!$L$9:$EZ$9,'Annual Analysis'!M$1,'EBITDA and Capital Expenditures'!$L$19:$EZ$19)</f>
        <v>8760</v>
      </c>
      <c r="N3" s="181">
        <f>SUMIF('EBITDA and Capital Expenditures'!$L$9:$EZ$9,'Annual Analysis'!N$1,'EBITDA and Capital Expenditures'!$L$19:$EZ$19)</f>
        <v>8760</v>
      </c>
      <c r="O3" s="181">
        <f>SUMIF('EBITDA and Capital Expenditures'!$L$9:$EZ$9,'Annual Analysis'!O$1,'EBITDA and Capital Expenditures'!$L$19:$EZ$19)</f>
        <v>8760</v>
      </c>
      <c r="P3" s="181">
        <f>SUMIF('EBITDA and Capital Expenditures'!$L$9:$EZ$9,'Annual Analysis'!P$1,'EBITDA and Capital Expenditures'!$L$19:$EZ$19)</f>
        <v>8784</v>
      </c>
      <c r="Q3" s="181">
        <f>SUMIF('EBITDA and Capital Expenditures'!$L$9:$EZ$9,'Annual Analysis'!Q$1,'EBITDA and Capital Expenditures'!$L$19:$EZ$19)</f>
        <v>8760</v>
      </c>
      <c r="R3" s="181">
        <f>SUMIF('EBITDA and Capital Expenditures'!$L$9:$EZ$9,'Annual Analysis'!R$1,'EBITDA and Capital Expenditures'!$L$19:$EZ$19)</f>
        <v>8760</v>
      </c>
      <c r="S3" s="181">
        <f>SUMIF('EBITDA and Capital Expenditures'!$L$9:$EZ$9,'Annual Analysis'!S$1,'EBITDA and Capital Expenditures'!$L$19:$EZ$19)</f>
        <v>8760</v>
      </c>
      <c r="T3" s="181">
        <f>SUMIF('EBITDA and Capital Expenditures'!$L$9:$EZ$9,'Annual Analysis'!T$1,'EBITDA and Capital Expenditures'!$L$19:$EZ$19)</f>
        <v>8784</v>
      </c>
      <c r="U3" s="181">
        <f>SUMIF('EBITDA and Capital Expenditures'!$L$9:$EZ$9,'Annual Analysis'!U$1,'EBITDA and Capital Expenditures'!$L$19:$EZ$19)</f>
        <v>8760</v>
      </c>
      <c r="V3" s="181">
        <f>SUMIF('EBITDA and Capital Expenditures'!$L$9:$EZ$9,'Annual Analysis'!V$1,'EBITDA and Capital Expenditures'!$L$19:$EZ$19)</f>
        <v>8760</v>
      </c>
      <c r="W3" s="181">
        <f>SUMIF('EBITDA and Capital Expenditures'!$L$9:$EZ$9,'Annual Analysis'!W$1,'EBITDA and Capital Expenditures'!$L$19:$EZ$19)</f>
        <v>8760</v>
      </c>
      <c r="X3" s="181">
        <f>SUMIF('EBITDA and Capital Expenditures'!$L$9:$EZ$9,'Annual Analysis'!X$1,'EBITDA and Capital Expenditures'!$L$19:$EZ$19)</f>
        <v>8784</v>
      </c>
      <c r="Y3" s="181">
        <f>SUMIF('EBITDA and Capital Expenditures'!$L$9:$EZ$9,'Annual Analysis'!Y$1,'EBITDA and Capital Expenditures'!$L$19:$EZ$19)</f>
        <v>8760</v>
      </c>
      <c r="Z3" s="181">
        <f>SUMIF('EBITDA and Capital Expenditures'!$L$9:$EZ$9,'Annual Analysis'!Z$1,'EBITDA and Capital Expenditures'!$L$19:$EZ$19)</f>
        <v>8760</v>
      </c>
      <c r="AA3" s="181">
        <f>SUMIF('EBITDA and Capital Expenditures'!$L$9:$EZ$9,'Annual Analysis'!AA$1,'EBITDA and Capital Expenditures'!$L$19:$EZ$19)</f>
        <v>8760</v>
      </c>
      <c r="AB3" s="181">
        <f>SUMIF('EBITDA and Capital Expenditures'!$L$9:$EZ$9,'Annual Analysis'!AB$1,'EBITDA and Capital Expenditures'!$L$19:$EZ$19)</f>
        <v>8784</v>
      </c>
      <c r="AC3" s="181">
        <f>SUMIF('EBITDA and Capital Expenditures'!$L$9:$EZ$9,'Annual Analysis'!AC$1,'EBITDA and Capital Expenditures'!$L$19:$EZ$19)</f>
        <v>8760</v>
      </c>
      <c r="AD3" s="181">
        <f>SUMIF('EBITDA and Capital Expenditures'!$L$9:$EZ$9,'Annual Analysis'!AD$1,'EBITDA and Capital Expenditures'!$L$19:$EZ$19)</f>
        <v>8760</v>
      </c>
      <c r="AE3" s="181">
        <f>SUMIF('EBITDA and Capital Expenditures'!$L$9:$EZ$9,'Annual Analysis'!AE$1,'EBITDA and Capital Expenditures'!$L$19:$EZ$19)</f>
        <v>8760</v>
      </c>
      <c r="AF3" s="181">
        <f>SUMIF('EBITDA and Capital Expenditures'!$L$9:$EZ$9,'Annual Analysis'!AF$1,'EBITDA and Capital Expenditures'!$L$19:$EZ$19)</f>
        <v>8784</v>
      </c>
      <c r="AG3" s="181">
        <f>SUMIF('EBITDA and Capital Expenditures'!$L$9:$EZ$9,'Annual Analysis'!AG$1,'EBITDA and Capital Expenditures'!$L$19:$EZ$19)</f>
        <v>8760</v>
      </c>
      <c r="AH3" s="181">
        <f>SUMIF('EBITDA and Capital Expenditures'!$L$9:$EZ$9,'Annual Analysis'!AH$1,'EBITDA and Capital Expenditures'!$L$19:$EZ$19)</f>
        <v>8760</v>
      </c>
      <c r="AI3" s="181">
        <f>SUMIF('EBITDA and Capital Expenditures'!$L$9:$EZ$9,'Annual Analysis'!AI$1,'EBITDA and Capital Expenditures'!$L$19:$EZ$19)</f>
        <v>0</v>
      </c>
      <c r="AJ3" s="181">
        <f>SUMIF('EBITDA and Capital Expenditures'!$L$9:$EZ$9,'Annual Analysis'!AJ$1,'EBITDA and Capital Expenditures'!$L$19:$EZ$19)</f>
        <v>0</v>
      </c>
      <c r="AK3" s="181">
        <f>SUMIF('EBITDA and Capital Expenditures'!$L$9:$EZ$9,'Annual Analysis'!AK$1,'EBITDA and Capital Expenditures'!$L$19:$EZ$19)</f>
        <v>0</v>
      </c>
      <c r="AL3" s="181">
        <f>SUMIF('EBITDA and Capital Expenditures'!$L$9:$EZ$9,'Annual Analysis'!AL$1,'EBITDA and Capital Expenditures'!$L$19:$EZ$19)</f>
        <v>0</v>
      </c>
      <c r="AM3" s="181">
        <f>SUMIF('EBITDA and Capital Expenditures'!$L$9:$EZ$9,'Annual Analysis'!AM$1,'EBITDA and Capital Expenditures'!$L$19:$EZ$19)</f>
        <v>0</v>
      </c>
      <c r="AN3" s="181">
        <f>SUMIF('EBITDA and Capital Expenditures'!$L$9:$EZ$9,'Annual Analysis'!AN$1,'EBITDA and Capital Expenditures'!$L$19:$EZ$19)</f>
        <v>0</v>
      </c>
      <c r="AO3" s="181">
        <f>SUMIF('EBITDA and Capital Expenditures'!$L$9:$EZ$9,'Annual Analysis'!AO$1,'EBITDA and Capital Expenditures'!$L$19:$EZ$19)</f>
        <v>0</v>
      </c>
      <c r="AP3" s="181">
        <f>SUMIF('EBITDA and Capital Expenditures'!$L$9:$EZ$9,'Annual Analysis'!AP$1,'EBITDA and Capital Expenditures'!$L$19:$EZ$19)</f>
        <v>0</v>
      </c>
      <c r="AQ3" s="181">
        <f>SUMIF('EBITDA and Capital Expenditures'!$L$9:$EZ$9,'Annual Analysis'!AQ$1,'EBITDA and Capital Expenditures'!$L$19:$EZ$19)</f>
        <v>0</v>
      </c>
      <c r="AR3" s="181">
        <f>SUMIF('EBITDA and Capital Expenditures'!$L$9:$EZ$9,'Annual Analysis'!AR$1,'EBITDA and Capital Expenditures'!$L$19:$EZ$19)</f>
        <v>0</v>
      </c>
      <c r="AS3" s="181">
        <f>SUMIF('EBITDA and Capital Expenditures'!$L$9:$EZ$9,'Annual Analysis'!AS$1,'EBITDA and Capital Expenditures'!$L$19:$EZ$19)</f>
        <v>0</v>
      </c>
      <c r="AT3" s="181">
        <f>SUMIF('EBITDA and Capital Expenditures'!$L$9:$EZ$9,'Annual Analysis'!AT$1,'EBITDA and Capital Expenditures'!$L$19:$EZ$19)</f>
        <v>0</v>
      </c>
      <c r="AU3" s="181">
        <f>SUMIF('EBITDA and Capital Expenditures'!$L$9:$EZ$9,'Annual Analysis'!AU$1,'EBITDA and Capital Expenditures'!$L$19:$EZ$19)</f>
        <v>0</v>
      </c>
      <c r="AV3" s="181">
        <f>SUMIF('EBITDA and Capital Expenditures'!$L$9:$EZ$9,'Annual Analysis'!AV$1,'EBITDA and Capital Expenditures'!$L$19:$EZ$19)</f>
        <v>0</v>
      </c>
      <c r="AW3" s="181">
        <f>SUMIF('EBITDA and Capital Expenditures'!$L$9:$EZ$9,'Annual Analysis'!AW$1,'EBITDA and Capital Expenditures'!$L$19:$EZ$19)</f>
        <v>0</v>
      </c>
      <c r="AX3" s="181">
        <f>SUMIF('EBITDA and Capital Expenditures'!$L$9:$EZ$9,'Annual Analysis'!AX$1,'EBITDA and Capital Expenditures'!$L$19:$EZ$19)</f>
        <v>0</v>
      </c>
      <c r="AY3" s="181">
        <f>SUMIF('EBITDA and Capital Expenditures'!$L$9:$EZ$9,'Annual Analysis'!AY$1,'EBITDA and Capital Expenditures'!$L$19:$EZ$19)</f>
        <v>0</v>
      </c>
      <c r="AZ3" s="181">
        <f>SUMIF('EBITDA and Capital Expenditures'!$L$9:$EZ$9,'Annual Analysis'!AZ$1,'EBITDA and Capital Expenditures'!$L$19:$EZ$19)</f>
        <v>0</v>
      </c>
    </row>
    <row r="4" spans="1:52" x14ac:dyDescent="0.3">
      <c r="E4" s="141" t="s">
        <v>286</v>
      </c>
      <c r="F4" s="181">
        <f>SUMIF('EBITDA and Capital Expenditures'!$L$9:$EZ$9,'Annual Analysis'!F$1,'EBITDA and Capital Expenditures'!$L$20:$EZ$20)</f>
        <v>0</v>
      </c>
      <c r="G4" s="181">
        <f>SUMIF('EBITDA and Capital Expenditures'!$L$9:$EZ$9,'Annual Analysis'!G$1,'EBITDA and Capital Expenditures'!$L$20:$EZ$20)</f>
        <v>0</v>
      </c>
      <c r="H4" s="181">
        <f>SUMIF('EBITDA and Capital Expenditures'!$L$9:$EZ$9,'Annual Analysis'!H$1,'EBITDA and Capital Expenditures'!$L$20:$EZ$20)</f>
        <v>0</v>
      </c>
      <c r="I4" s="181">
        <f>SUMIF('EBITDA and Capital Expenditures'!$L$9:$EZ$9,'Annual Analysis'!I$1,'EBITDA and Capital Expenditures'!$L$20:$EZ$20)</f>
        <v>524160</v>
      </c>
      <c r="J4" s="181">
        <f>SUMIF('EBITDA and Capital Expenditures'!$L$9:$EZ$9,'Annual Analysis'!J$1,'EBITDA and Capital Expenditures'!$L$20:$EZ$20)</f>
        <v>2102400</v>
      </c>
      <c r="K4" s="181">
        <f>SUMIF('EBITDA and Capital Expenditures'!$L$9:$EZ$9,'Annual Analysis'!K$1,'EBITDA and Capital Expenditures'!$L$20:$EZ$20)</f>
        <v>2102400</v>
      </c>
      <c r="L4" s="181">
        <f>SUMIF('EBITDA and Capital Expenditures'!$L$9:$EZ$9,'Annual Analysis'!L$1,'EBITDA and Capital Expenditures'!$L$20:$EZ$20)</f>
        <v>2108160</v>
      </c>
      <c r="M4" s="181">
        <f>SUMIF('EBITDA and Capital Expenditures'!$L$9:$EZ$9,'Annual Analysis'!M$1,'EBITDA and Capital Expenditures'!$L$20:$EZ$20)</f>
        <v>2102400</v>
      </c>
      <c r="N4" s="181">
        <f>SUMIF('EBITDA and Capital Expenditures'!$L$9:$EZ$9,'Annual Analysis'!N$1,'EBITDA and Capital Expenditures'!$L$20:$EZ$20)</f>
        <v>2102400</v>
      </c>
      <c r="O4" s="181">
        <f>SUMIF('EBITDA and Capital Expenditures'!$L$9:$EZ$9,'Annual Analysis'!O$1,'EBITDA and Capital Expenditures'!$L$20:$EZ$20)</f>
        <v>2102400</v>
      </c>
      <c r="P4" s="181">
        <f>SUMIF('EBITDA and Capital Expenditures'!$L$9:$EZ$9,'Annual Analysis'!P$1,'EBITDA and Capital Expenditures'!$L$20:$EZ$20)</f>
        <v>2108160</v>
      </c>
      <c r="Q4" s="181">
        <f>SUMIF('EBITDA and Capital Expenditures'!$L$9:$EZ$9,'Annual Analysis'!Q$1,'EBITDA and Capital Expenditures'!$L$20:$EZ$20)</f>
        <v>2102400</v>
      </c>
      <c r="R4" s="181">
        <f>SUMIF('EBITDA and Capital Expenditures'!$L$9:$EZ$9,'Annual Analysis'!R$1,'EBITDA and Capital Expenditures'!$L$20:$EZ$20)</f>
        <v>2102400</v>
      </c>
      <c r="S4" s="181">
        <f>SUMIF('EBITDA and Capital Expenditures'!$L$9:$EZ$9,'Annual Analysis'!S$1,'EBITDA and Capital Expenditures'!$L$20:$EZ$20)</f>
        <v>2102400</v>
      </c>
      <c r="T4" s="181">
        <f>SUMIF('EBITDA and Capital Expenditures'!$L$9:$EZ$9,'Annual Analysis'!T$1,'EBITDA and Capital Expenditures'!$L$20:$EZ$20)</f>
        <v>2108160</v>
      </c>
      <c r="U4" s="181">
        <f>SUMIF('EBITDA and Capital Expenditures'!$L$9:$EZ$9,'Annual Analysis'!U$1,'EBITDA and Capital Expenditures'!$L$20:$EZ$20)</f>
        <v>2102400</v>
      </c>
      <c r="V4" s="181">
        <f>SUMIF('EBITDA and Capital Expenditures'!$L$9:$EZ$9,'Annual Analysis'!V$1,'EBITDA and Capital Expenditures'!$L$20:$EZ$20)</f>
        <v>2102400</v>
      </c>
      <c r="W4" s="181">
        <f>SUMIF('EBITDA and Capital Expenditures'!$L$9:$EZ$9,'Annual Analysis'!W$1,'EBITDA and Capital Expenditures'!$L$20:$EZ$20)</f>
        <v>2102400</v>
      </c>
      <c r="X4" s="181">
        <f>SUMIF('EBITDA and Capital Expenditures'!$L$9:$EZ$9,'Annual Analysis'!X$1,'EBITDA and Capital Expenditures'!$L$20:$EZ$20)</f>
        <v>2108160</v>
      </c>
      <c r="Y4" s="181">
        <f>SUMIF('EBITDA and Capital Expenditures'!$L$9:$EZ$9,'Annual Analysis'!Y$1,'EBITDA and Capital Expenditures'!$L$20:$EZ$20)</f>
        <v>2102400</v>
      </c>
      <c r="Z4" s="181">
        <f>SUMIF('EBITDA and Capital Expenditures'!$L$9:$EZ$9,'Annual Analysis'!Z$1,'EBITDA and Capital Expenditures'!$L$20:$EZ$20)</f>
        <v>2102400</v>
      </c>
      <c r="AA4" s="181">
        <f>SUMIF('EBITDA and Capital Expenditures'!$L$9:$EZ$9,'Annual Analysis'!AA$1,'EBITDA and Capital Expenditures'!$L$20:$EZ$20)</f>
        <v>2102400</v>
      </c>
      <c r="AB4" s="181">
        <f>SUMIF('EBITDA and Capital Expenditures'!$L$9:$EZ$9,'Annual Analysis'!AB$1,'EBITDA and Capital Expenditures'!$L$20:$EZ$20)</f>
        <v>2108160</v>
      </c>
      <c r="AC4" s="181">
        <f>SUMIF('EBITDA and Capital Expenditures'!$L$9:$EZ$9,'Annual Analysis'!AC$1,'EBITDA and Capital Expenditures'!$L$20:$EZ$20)</f>
        <v>2102400</v>
      </c>
      <c r="AD4" s="181">
        <f>SUMIF('EBITDA and Capital Expenditures'!$L$9:$EZ$9,'Annual Analysis'!AD$1,'EBITDA and Capital Expenditures'!$L$20:$EZ$20)</f>
        <v>2102400</v>
      </c>
      <c r="AE4" s="181">
        <f>SUMIF('EBITDA and Capital Expenditures'!$L$9:$EZ$9,'Annual Analysis'!AE$1,'EBITDA and Capital Expenditures'!$L$20:$EZ$20)</f>
        <v>2102400</v>
      </c>
      <c r="AF4" s="181">
        <f>SUMIF('EBITDA and Capital Expenditures'!$L$9:$EZ$9,'Annual Analysis'!AF$1,'EBITDA and Capital Expenditures'!$L$20:$EZ$20)</f>
        <v>2108160</v>
      </c>
      <c r="AG4" s="181">
        <f>SUMIF('EBITDA and Capital Expenditures'!$L$9:$EZ$9,'Annual Analysis'!AG$1,'EBITDA and Capital Expenditures'!$L$20:$EZ$20)</f>
        <v>2102400</v>
      </c>
      <c r="AH4" s="181">
        <f>SUMIF('EBITDA and Capital Expenditures'!$L$9:$EZ$9,'Annual Analysis'!AH$1,'EBITDA and Capital Expenditures'!$L$20:$EZ$20)</f>
        <v>1578240</v>
      </c>
      <c r="AI4" s="181">
        <f>SUMIF('EBITDA and Capital Expenditures'!$L$9:$EZ$9,'Annual Analysis'!AI$1,'EBITDA and Capital Expenditures'!$L$20:$EZ$20)</f>
        <v>0</v>
      </c>
      <c r="AJ4" s="181">
        <f>SUMIF('EBITDA and Capital Expenditures'!$L$9:$EZ$9,'Annual Analysis'!AJ$1,'EBITDA and Capital Expenditures'!$L$20:$EZ$20)</f>
        <v>0</v>
      </c>
      <c r="AK4" s="181">
        <f>SUMIF('EBITDA and Capital Expenditures'!$L$9:$EZ$9,'Annual Analysis'!AK$1,'EBITDA and Capital Expenditures'!$L$20:$EZ$20)</f>
        <v>0</v>
      </c>
      <c r="AL4" s="181">
        <f>SUMIF('EBITDA and Capital Expenditures'!$L$9:$EZ$9,'Annual Analysis'!AL$1,'EBITDA and Capital Expenditures'!$L$20:$EZ$20)</f>
        <v>0</v>
      </c>
      <c r="AM4" s="181">
        <f>SUMIF('EBITDA and Capital Expenditures'!$L$9:$EZ$9,'Annual Analysis'!AM$1,'EBITDA and Capital Expenditures'!$L$20:$EZ$20)</f>
        <v>0</v>
      </c>
      <c r="AN4" s="181">
        <f>SUMIF('EBITDA and Capital Expenditures'!$L$9:$EZ$9,'Annual Analysis'!AN$1,'EBITDA and Capital Expenditures'!$L$20:$EZ$20)</f>
        <v>0</v>
      </c>
      <c r="AO4" s="181">
        <f>SUMIF('EBITDA and Capital Expenditures'!$L$9:$EZ$9,'Annual Analysis'!AO$1,'EBITDA and Capital Expenditures'!$L$20:$EZ$20)</f>
        <v>0</v>
      </c>
      <c r="AP4" s="181">
        <f>SUMIF('EBITDA and Capital Expenditures'!$L$9:$EZ$9,'Annual Analysis'!AP$1,'EBITDA and Capital Expenditures'!$L$20:$EZ$20)</f>
        <v>0</v>
      </c>
      <c r="AQ4" s="181">
        <f>SUMIF('EBITDA and Capital Expenditures'!$L$9:$EZ$9,'Annual Analysis'!AQ$1,'EBITDA and Capital Expenditures'!$L$20:$EZ$20)</f>
        <v>0</v>
      </c>
      <c r="AR4" s="181">
        <f>SUMIF('EBITDA and Capital Expenditures'!$L$9:$EZ$9,'Annual Analysis'!AR$1,'EBITDA and Capital Expenditures'!$L$20:$EZ$20)</f>
        <v>0</v>
      </c>
      <c r="AS4" s="181">
        <f>SUMIF('EBITDA and Capital Expenditures'!$L$9:$EZ$9,'Annual Analysis'!AS$1,'EBITDA and Capital Expenditures'!$L$20:$EZ$20)</f>
        <v>0</v>
      </c>
      <c r="AT4" s="181">
        <f>SUMIF('EBITDA and Capital Expenditures'!$L$9:$EZ$9,'Annual Analysis'!AT$1,'EBITDA and Capital Expenditures'!$L$20:$EZ$20)</f>
        <v>0</v>
      </c>
      <c r="AU4" s="181">
        <f>SUMIF('EBITDA and Capital Expenditures'!$L$9:$EZ$9,'Annual Analysis'!AU$1,'EBITDA and Capital Expenditures'!$L$20:$EZ$20)</f>
        <v>0</v>
      </c>
      <c r="AV4" s="181">
        <f>SUMIF('EBITDA and Capital Expenditures'!$L$9:$EZ$9,'Annual Analysis'!AV$1,'EBITDA and Capital Expenditures'!$L$20:$EZ$20)</f>
        <v>0</v>
      </c>
      <c r="AW4" s="181">
        <f>SUMIF('EBITDA and Capital Expenditures'!$L$9:$EZ$9,'Annual Analysis'!AW$1,'EBITDA and Capital Expenditures'!$L$20:$EZ$20)</f>
        <v>0</v>
      </c>
      <c r="AX4" s="181">
        <f>SUMIF('EBITDA and Capital Expenditures'!$L$9:$EZ$9,'Annual Analysis'!AX$1,'EBITDA and Capital Expenditures'!$L$20:$EZ$20)</f>
        <v>0</v>
      </c>
      <c r="AY4" s="181">
        <f>SUMIF('EBITDA and Capital Expenditures'!$L$9:$EZ$9,'Annual Analysis'!AY$1,'EBITDA and Capital Expenditures'!$L$20:$EZ$20)</f>
        <v>0</v>
      </c>
      <c r="AZ4" s="181">
        <f>SUMIF('EBITDA and Capital Expenditures'!$L$9:$EZ$9,'Annual Analysis'!AZ$1,'EBITDA and Capital Expenditures'!$L$20:$EZ$20)</f>
        <v>0</v>
      </c>
    </row>
    <row r="5" spans="1:52" x14ac:dyDescent="0.3">
      <c r="E5" s="141" t="s">
        <v>532</v>
      </c>
      <c r="F5" s="181">
        <f>SUMIF('EBITDA and Capital Expenditures'!$L$9:$EZ$9,'Annual Analysis'!F$1,'EBITDA and Capital Expenditures'!$L$47:$EZ$47)</f>
        <v>0</v>
      </c>
      <c r="G5" s="181">
        <f>SUMIF('EBITDA and Capital Expenditures'!$L$9:$EZ$9,'Annual Analysis'!G$1,'EBITDA and Capital Expenditures'!$L$47:$EZ$47)</f>
        <v>0</v>
      </c>
      <c r="H5" s="181">
        <f>SUMIF('EBITDA and Capital Expenditures'!$L$9:$EZ$9,'Annual Analysis'!H$1,'EBITDA and Capital Expenditures'!$L$47:$EZ$47)</f>
        <v>0</v>
      </c>
      <c r="I5" s="181">
        <f>SUMIF('EBITDA and Capital Expenditures'!$L$9:$EZ$9,'Annual Analysis'!I$1,'EBITDA and Capital Expenditures'!$L$47:$EZ$47)</f>
        <v>8820000</v>
      </c>
      <c r="J5" s="181">
        <f>SUMIF('EBITDA and Capital Expenditures'!$L$9:$EZ$9,'Annual Analysis'!J$1,'EBITDA and Capital Expenditures'!$L$47:$EZ$47)</f>
        <v>35280000</v>
      </c>
      <c r="K5" s="181">
        <f>SUMIF('EBITDA and Capital Expenditures'!$L$9:$EZ$9,'Annual Analysis'!K$1,'EBITDA and Capital Expenditures'!$L$47:$EZ$47)</f>
        <v>35280000</v>
      </c>
      <c r="L5" s="181">
        <f>SUMIF('EBITDA and Capital Expenditures'!$L$9:$EZ$9,'Annual Analysis'!L$1,'EBITDA and Capital Expenditures'!$L$47:$EZ$47)</f>
        <v>35280000</v>
      </c>
      <c r="M5" s="181">
        <f>SUMIF('EBITDA and Capital Expenditures'!$L$9:$EZ$9,'Annual Analysis'!M$1,'EBITDA and Capital Expenditures'!$L$47:$EZ$47)</f>
        <v>35280000</v>
      </c>
      <c r="N5" s="181">
        <f>SUMIF('EBITDA and Capital Expenditures'!$L$9:$EZ$9,'Annual Analysis'!N$1,'EBITDA and Capital Expenditures'!$L$47:$EZ$47)</f>
        <v>35280000</v>
      </c>
      <c r="O5" s="181">
        <f>SUMIF('EBITDA and Capital Expenditures'!$L$9:$EZ$9,'Annual Analysis'!O$1,'EBITDA and Capital Expenditures'!$L$47:$EZ$47)</f>
        <v>35280000</v>
      </c>
      <c r="P5" s="181">
        <f>SUMIF('EBITDA and Capital Expenditures'!$L$9:$EZ$9,'Annual Analysis'!P$1,'EBITDA and Capital Expenditures'!$L$47:$EZ$47)</f>
        <v>35280000</v>
      </c>
      <c r="Q5" s="181">
        <f>SUMIF('EBITDA and Capital Expenditures'!$L$9:$EZ$9,'Annual Analysis'!Q$1,'EBITDA and Capital Expenditures'!$L$47:$EZ$47)</f>
        <v>35280000</v>
      </c>
      <c r="R5" s="181">
        <f>SUMIF('EBITDA and Capital Expenditures'!$L$9:$EZ$9,'Annual Analysis'!R$1,'EBITDA and Capital Expenditures'!$L$47:$EZ$47)</f>
        <v>35280000</v>
      </c>
      <c r="S5" s="181">
        <f>SUMIF('EBITDA and Capital Expenditures'!$L$9:$EZ$9,'Annual Analysis'!S$1,'EBITDA and Capital Expenditures'!$L$47:$EZ$47)</f>
        <v>35280000</v>
      </c>
      <c r="T5" s="181">
        <f>SUMIF('EBITDA and Capital Expenditures'!$L$9:$EZ$9,'Annual Analysis'!T$1,'EBITDA and Capital Expenditures'!$L$47:$EZ$47)</f>
        <v>35280000</v>
      </c>
      <c r="U5" s="181">
        <f>SUMIF('EBITDA and Capital Expenditures'!$L$9:$EZ$9,'Annual Analysis'!U$1,'EBITDA and Capital Expenditures'!$L$47:$EZ$47)</f>
        <v>35280000</v>
      </c>
      <c r="V5" s="181">
        <f>SUMIF('EBITDA and Capital Expenditures'!$L$9:$EZ$9,'Annual Analysis'!V$1,'EBITDA and Capital Expenditures'!$L$47:$EZ$47)</f>
        <v>35280000</v>
      </c>
      <c r="W5" s="181">
        <f>SUMIF('EBITDA and Capital Expenditures'!$L$9:$EZ$9,'Annual Analysis'!W$1,'EBITDA and Capital Expenditures'!$L$47:$EZ$47)</f>
        <v>35280000</v>
      </c>
      <c r="X5" s="181">
        <f>SUMIF('EBITDA and Capital Expenditures'!$L$9:$EZ$9,'Annual Analysis'!X$1,'EBITDA and Capital Expenditures'!$L$47:$EZ$47)</f>
        <v>35280000</v>
      </c>
      <c r="Y5" s="181">
        <f>SUMIF('EBITDA and Capital Expenditures'!$L$9:$EZ$9,'Annual Analysis'!Y$1,'EBITDA and Capital Expenditures'!$L$47:$EZ$47)</f>
        <v>35280000</v>
      </c>
      <c r="Z5" s="181">
        <f>SUMIF('EBITDA and Capital Expenditures'!$L$9:$EZ$9,'Annual Analysis'!Z$1,'EBITDA and Capital Expenditures'!$L$47:$EZ$47)</f>
        <v>35280000</v>
      </c>
      <c r="AA5" s="181">
        <f>SUMIF('EBITDA and Capital Expenditures'!$L$9:$EZ$9,'Annual Analysis'!AA$1,'EBITDA and Capital Expenditures'!$L$47:$EZ$47)</f>
        <v>35280000</v>
      </c>
      <c r="AB5" s="181">
        <f>SUMIF('EBITDA and Capital Expenditures'!$L$9:$EZ$9,'Annual Analysis'!AB$1,'EBITDA and Capital Expenditures'!$L$47:$EZ$47)</f>
        <v>35280000</v>
      </c>
      <c r="AC5" s="181">
        <f>SUMIF('EBITDA and Capital Expenditures'!$L$9:$EZ$9,'Annual Analysis'!AC$1,'EBITDA and Capital Expenditures'!$L$47:$EZ$47)</f>
        <v>35280000</v>
      </c>
      <c r="AD5" s="181">
        <f>SUMIF('EBITDA and Capital Expenditures'!$L$9:$EZ$9,'Annual Analysis'!AD$1,'EBITDA and Capital Expenditures'!$L$47:$EZ$47)</f>
        <v>35280000</v>
      </c>
      <c r="AE5" s="181">
        <f>SUMIF('EBITDA and Capital Expenditures'!$L$9:$EZ$9,'Annual Analysis'!AE$1,'EBITDA and Capital Expenditures'!$L$47:$EZ$47)</f>
        <v>35280000</v>
      </c>
      <c r="AF5" s="181">
        <f>SUMIF('EBITDA and Capital Expenditures'!$L$9:$EZ$9,'Annual Analysis'!AF$1,'EBITDA and Capital Expenditures'!$L$47:$EZ$47)</f>
        <v>35280000</v>
      </c>
      <c r="AG5" s="181">
        <f>SUMIF('EBITDA and Capital Expenditures'!$L$9:$EZ$9,'Annual Analysis'!AG$1,'EBITDA and Capital Expenditures'!$L$47:$EZ$47)</f>
        <v>35280000</v>
      </c>
      <c r="AH5" s="181">
        <f>SUMIF('EBITDA and Capital Expenditures'!$L$9:$EZ$9,'Annual Analysis'!AH$1,'EBITDA and Capital Expenditures'!$L$47:$EZ$47)</f>
        <v>26460000</v>
      </c>
      <c r="AI5" s="181">
        <f>SUMIF('EBITDA and Capital Expenditures'!$L$9:$EZ$9,'Annual Analysis'!AI$1,'EBITDA and Capital Expenditures'!$L$47:$EZ$47)</f>
        <v>0</v>
      </c>
      <c r="AJ5" s="181">
        <f>SUMIF('EBITDA and Capital Expenditures'!$L$9:$EZ$9,'Annual Analysis'!AJ$1,'EBITDA and Capital Expenditures'!$L$47:$EZ$47)</f>
        <v>0</v>
      </c>
      <c r="AK5" s="181">
        <f>SUMIF('EBITDA and Capital Expenditures'!$L$9:$EZ$9,'Annual Analysis'!AK$1,'EBITDA and Capital Expenditures'!$L$47:$EZ$47)</f>
        <v>0</v>
      </c>
      <c r="AL5" s="181">
        <f>SUMIF('EBITDA and Capital Expenditures'!$L$9:$EZ$9,'Annual Analysis'!AL$1,'EBITDA and Capital Expenditures'!$L$47:$EZ$47)</f>
        <v>0</v>
      </c>
      <c r="AM5" s="181">
        <f>SUMIF('EBITDA and Capital Expenditures'!$L$9:$EZ$9,'Annual Analysis'!AM$1,'EBITDA and Capital Expenditures'!$L$47:$EZ$47)</f>
        <v>0</v>
      </c>
      <c r="AN5" s="181">
        <f>SUMIF('EBITDA and Capital Expenditures'!$L$9:$EZ$9,'Annual Analysis'!AN$1,'EBITDA and Capital Expenditures'!$L$47:$EZ$47)</f>
        <v>0</v>
      </c>
      <c r="AO5" s="181">
        <f>SUMIF('EBITDA and Capital Expenditures'!$L$9:$EZ$9,'Annual Analysis'!AO$1,'EBITDA and Capital Expenditures'!$L$47:$EZ$47)</f>
        <v>0</v>
      </c>
      <c r="AP5" s="181">
        <f>SUMIF('EBITDA and Capital Expenditures'!$L$9:$EZ$9,'Annual Analysis'!AP$1,'EBITDA and Capital Expenditures'!$L$47:$EZ$47)</f>
        <v>0</v>
      </c>
      <c r="AQ5" s="181">
        <f>SUMIF('EBITDA and Capital Expenditures'!$L$9:$EZ$9,'Annual Analysis'!AQ$1,'EBITDA and Capital Expenditures'!$L$47:$EZ$47)</f>
        <v>0</v>
      </c>
      <c r="AR5" s="181">
        <f>SUMIF('EBITDA and Capital Expenditures'!$L$9:$EZ$9,'Annual Analysis'!AR$1,'EBITDA and Capital Expenditures'!$L$47:$EZ$47)</f>
        <v>0</v>
      </c>
      <c r="AS5" s="181">
        <f>SUMIF('EBITDA and Capital Expenditures'!$L$9:$EZ$9,'Annual Analysis'!AS$1,'EBITDA and Capital Expenditures'!$L$47:$EZ$47)</f>
        <v>0</v>
      </c>
      <c r="AT5" s="181">
        <f>SUMIF('EBITDA and Capital Expenditures'!$L$9:$EZ$9,'Annual Analysis'!AT$1,'EBITDA and Capital Expenditures'!$L$47:$EZ$47)</f>
        <v>0</v>
      </c>
      <c r="AU5" s="181">
        <f>SUMIF('EBITDA and Capital Expenditures'!$L$9:$EZ$9,'Annual Analysis'!AU$1,'EBITDA and Capital Expenditures'!$L$47:$EZ$47)</f>
        <v>0</v>
      </c>
      <c r="AV5" s="181">
        <f>SUMIF('EBITDA and Capital Expenditures'!$L$9:$EZ$9,'Annual Analysis'!AV$1,'EBITDA and Capital Expenditures'!$L$47:$EZ$47)</f>
        <v>0</v>
      </c>
      <c r="AW5" s="181">
        <f>SUMIF('EBITDA and Capital Expenditures'!$L$9:$EZ$9,'Annual Analysis'!AW$1,'EBITDA and Capital Expenditures'!$L$47:$EZ$47)</f>
        <v>0</v>
      </c>
      <c r="AX5" s="181">
        <f>SUMIF('EBITDA and Capital Expenditures'!$L$9:$EZ$9,'Annual Analysis'!AX$1,'EBITDA and Capital Expenditures'!$L$47:$EZ$47)</f>
        <v>0</v>
      </c>
      <c r="AY5" s="181">
        <f>SUMIF('EBITDA and Capital Expenditures'!$L$9:$EZ$9,'Annual Analysis'!AY$1,'EBITDA and Capital Expenditures'!$L$47:$EZ$47)</f>
        <v>0</v>
      </c>
      <c r="AZ5" s="181">
        <f>SUMIF('EBITDA and Capital Expenditures'!$L$9:$EZ$9,'Annual Analysis'!AZ$1,'EBITDA and Capital Expenditures'!$L$47:$EZ$47)</f>
        <v>0</v>
      </c>
    </row>
    <row r="6" spans="1:52" x14ac:dyDescent="0.3">
      <c r="E6" s="141" t="s">
        <v>533</v>
      </c>
      <c r="F6" s="181">
        <f>SUMIF('EBITDA and Capital Expenditures'!$L$9:$EZ$9,'Annual Analysis'!F$1,'EBITDA and Capital Expenditures'!$L$54:$EZ$54)</f>
        <v>0</v>
      </c>
      <c r="G6" s="181">
        <f>SUMIF('EBITDA and Capital Expenditures'!$L$9:$EZ$9,'Annual Analysis'!G$1,'EBITDA and Capital Expenditures'!$L$54:$EZ$54)</f>
        <v>0</v>
      </c>
      <c r="H6" s="181">
        <f>SUMIF('EBITDA and Capital Expenditures'!$L$9:$EZ$9,'Annual Analysis'!H$1,'EBITDA and Capital Expenditures'!$L$54:$EZ$54)</f>
        <v>0</v>
      </c>
      <c r="I6" s="181">
        <f>SUMIF('EBITDA and Capital Expenditures'!$L$9:$EZ$9,'Annual Analysis'!I$1,'EBITDA and Capital Expenditures'!$L$54:$EZ$54)</f>
        <v>8820000</v>
      </c>
      <c r="J6" s="181">
        <f>SUMIF('EBITDA and Capital Expenditures'!$L$9:$EZ$9,'Annual Analysis'!J$1,'EBITDA and Capital Expenditures'!$L$54:$EZ$54)</f>
        <v>35280000</v>
      </c>
      <c r="K6" s="181">
        <f>SUMIF('EBITDA and Capital Expenditures'!$L$9:$EZ$9,'Annual Analysis'!K$1,'EBITDA and Capital Expenditures'!$L$54:$EZ$54)</f>
        <v>35280000</v>
      </c>
      <c r="L6" s="181">
        <f>SUMIF('EBITDA and Capital Expenditures'!$L$9:$EZ$9,'Annual Analysis'!L$1,'EBITDA and Capital Expenditures'!$L$54:$EZ$54)</f>
        <v>35280000</v>
      </c>
      <c r="M6" s="181">
        <f>SUMIF('EBITDA and Capital Expenditures'!$L$9:$EZ$9,'Annual Analysis'!M$1,'EBITDA and Capital Expenditures'!$L$54:$EZ$54)</f>
        <v>35280000</v>
      </c>
      <c r="N6" s="181">
        <f>SUMIF('EBITDA and Capital Expenditures'!$L$9:$EZ$9,'Annual Analysis'!N$1,'EBITDA and Capital Expenditures'!$L$54:$EZ$54)</f>
        <v>35280000</v>
      </c>
      <c r="O6" s="181">
        <f>SUMIF('EBITDA and Capital Expenditures'!$L$9:$EZ$9,'Annual Analysis'!O$1,'EBITDA and Capital Expenditures'!$L$54:$EZ$54)</f>
        <v>35280000</v>
      </c>
      <c r="P6" s="181">
        <f>SUMIF('EBITDA and Capital Expenditures'!$L$9:$EZ$9,'Annual Analysis'!P$1,'EBITDA and Capital Expenditures'!$L$54:$EZ$54)</f>
        <v>35280000</v>
      </c>
      <c r="Q6" s="181">
        <f>SUMIF('EBITDA and Capital Expenditures'!$L$9:$EZ$9,'Annual Analysis'!Q$1,'EBITDA and Capital Expenditures'!$L$54:$EZ$54)</f>
        <v>35280000</v>
      </c>
      <c r="R6" s="181">
        <f>SUMIF('EBITDA and Capital Expenditures'!$L$9:$EZ$9,'Annual Analysis'!R$1,'EBITDA and Capital Expenditures'!$L$54:$EZ$54)</f>
        <v>35280000</v>
      </c>
      <c r="S6" s="181">
        <f>SUMIF('EBITDA and Capital Expenditures'!$L$9:$EZ$9,'Annual Analysis'!S$1,'EBITDA and Capital Expenditures'!$L$54:$EZ$54)</f>
        <v>35280000</v>
      </c>
      <c r="T6" s="181">
        <f>SUMIF('EBITDA and Capital Expenditures'!$L$9:$EZ$9,'Annual Analysis'!T$1,'EBITDA and Capital Expenditures'!$L$54:$EZ$54)</f>
        <v>35280000</v>
      </c>
      <c r="U6" s="181">
        <f>SUMIF('EBITDA and Capital Expenditures'!$L$9:$EZ$9,'Annual Analysis'!U$1,'EBITDA and Capital Expenditures'!$L$54:$EZ$54)</f>
        <v>35280000</v>
      </c>
      <c r="V6" s="181">
        <f>SUMIF('EBITDA and Capital Expenditures'!$L$9:$EZ$9,'Annual Analysis'!V$1,'EBITDA and Capital Expenditures'!$L$54:$EZ$54)</f>
        <v>35280000</v>
      </c>
      <c r="W6" s="181">
        <f>SUMIF('EBITDA and Capital Expenditures'!$L$9:$EZ$9,'Annual Analysis'!W$1,'EBITDA and Capital Expenditures'!$L$54:$EZ$54)</f>
        <v>35280000</v>
      </c>
      <c r="X6" s="181">
        <f>SUMIF('EBITDA and Capital Expenditures'!$L$9:$EZ$9,'Annual Analysis'!X$1,'EBITDA and Capital Expenditures'!$L$54:$EZ$54)</f>
        <v>35280000</v>
      </c>
      <c r="Y6" s="181">
        <f>SUMIF('EBITDA and Capital Expenditures'!$L$9:$EZ$9,'Annual Analysis'!Y$1,'EBITDA and Capital Expenditures'!$L$54:$EZ$54)</f>
        <v>35280000</v>
      </c>
      <c r="Z6" s="181">
        <f>SUMIF('EBITDA and Capital Expenditures'!$L$9:$EZ$9,'Annual Analysis'!Z$1,'EBITDA and Capital Expenditures'!$L$54:$EZ$54)</f>
        <v>35280000</v>
      </c>
      <c r="AA6" s="181">
        <f>SUMIF('EBITDA and Capital Expenditures'!$L$9:$EZ$9,'Annual Analysis'!AA$1,'EBITDA and Capital Expenditures'!$L$54:$EZ$54)</f>
        <v>35280000</v>
      </c>
      <c r="AB6" s="181">
        <f>SUMIF('EBITDA and Capital Expenditures'!$L$9:$EZ$9,'Annual Analysis'!AB$1,'EBITDA and Capital Expenditures'!$L$54:$EZ$54)</f>
        <v>35280000</v>
      </c>
      <c r="AC6" s="181">
        <f>SUMIF('EBITDA and Capital Expenditures'!$L$9:$EZ$9,'Annual Analysis'!AC$1,'EBITDA and Capital Expenditures'!$L$54:$EZ$54)</f>
        <v>35280000</v>
      </c>
      <c r="AD6" s="181">
        <f>SUMIF('EBITDA and Capital Expenditures'!$L$9:$EZ$9,'Annual Analysis'!AD$1,'EBITDA and Capital Expenditures'!$L$54:$EZ$54)</f>
        <v>35280000</v>
      </c>
      <c r="AE6" s="181">
        <f>SUMIF('EBITDA and Capital Expenditures'!$L$9:$EZ$9,'Annual Analysis'!AE$1,'EBITDA and Capital Expenditures'!$L$54:$EZ$54)</f>
        <v>35280000</v>
      </c>
      <c r="AF6" s="181">
        <f>SUMIF('EBITDA and Capital Expenditures'!$L$9:$EZ$9,'Annual Analysis'!AF$1,'EBITDA and Capital Expenditures'!$L$54:$EZ$54)</f>
        <v>35280000</v>
      </c>
      <c r="AG6" s="181">
        <f>SUMIF('EBITDA and Capital Expenditures'!$L$9:$EZ$9,'Annual Analysis'!AG$1,'EBITDA and Capital Expenditures'!$L$54:$EZ$54)</f>
        <v>35280000</v>
      </c>
      <c r="AH6" s="181">
        <f>SUMIF('EBITDA and Capital Expenditures'!$L$9:$EZ$9,'Annual Analysis'!AH$1,'EBITDA and Capital Expenditures'!$L$54:$EZ$54)</f>
        <v>26460000</v>
      </c>
      <c r="AI6" s="181">
        <f>SUMIF('EBITDA and Capital Expenditures'!$L$9:$EZ$9,'Annual Analysis'!AI$1,'EBITDA and Capital Expenditures'!$L$54:$EZ$54)</f>
        <v>0</v>
      </c>
      <c r="AJ6" s="181">
        <f>SUMIF('EBITDA and Capital Expenditures'!$L$9:$EZ$9,'Annual Analysis'!AJ$1,'EBITDA and Capital Expenditures'!$L$54:$EZ$54)</f>
        <v>0</v>
      </c>
      <c r="AK6" s="181">
        <f>SUMIF('EBITDA and Capital Expenditures'!$L$9:$EZ$9,'Annual Analysis'!AK$1,'EBITDA and Capital Expenditures'!$L$54:$EZ$54)</f>
        <v>0</v>
      </c>
      <c r="AL6" s="181">
        <f>SUMIF('EBITDA and Capital Expenditures'!$L$9:$EZ$9,'Annual Analysis'!AL$1,'EBITDA and Capital Expenditures'!$L$54:$EZ$54)</f>
        <v>0</v>
      </c>
      <c r="AM6" s="181">
        <f>SUMIF('EBITDA and Capital Expenditures'!$L$9:$EZ$9,'Annual Analysis'!AM$1,'EBITDA and Capital Expenditures'!$L$54:$EZ$54)</f>
        <v>0</v>
      </c>
      <c r="AN6" s="181">
        <f>SUMIF('EBITDA and Capital Expenditures'!$L$9:$EZ$9,'Annual Analysis'!AN$1,'EBITDA and Capital Expenditures'!$L$54:$EZ$54)</f>
        <v>0</v>
      </c>
      <c r="AO6" s="181">
        <f>SUMIF('EBITDA and Capital Expenditures'!$L$9:$EZ$9,'Annual Analysis'!AO$1,'EBITDA and Capital Expenditures'!$L$54:$EZ$54)</f>
        <v>0</v>
      </c>
      <c r="AP6" s="181">
        <f>SUMIF('EBITDA and Capital Expenditures'!$L$9:$EZ$9,'Annual Analysis'!AP$1,'EBITDA and Capital Expenditures'!$L$54:$EZ$54)</f>
        <v>0</v>
      </c>
      <c r="AQ6" s="181">
        <f>SUMIF('EBITDA and Capital Expenditures'!$L$9:$EZ$9,'Annual Analysis'!AQ$1,'EBITDA and Capital Expenditures'!$L$54:$EZ$54)</f>
        <v>0</v>
      </c>
      <c r="AR6" s="181">
        <f>SUMIF('EBITDA and Capital Expenditures'!$L$9:$EZ$9,'Annual Analysis'!AR$1,'EBITDA and Capital Expenditures'!$L$54:$EZ$54)</f>
        <v>0</v>
      </c>
      <c r="AS6" s="181">
        <f>SUMIF('EBITDA and Capital Expenditures'!$L$9:$EZ$9,'Annual Analysis'!AS$1,'EBITDA and Capital Expenditures'!$L$54:$EZ$54)</f>
        <v>0</v>
      </c>
      <c r="AT6" s="181">
        <f>SUMIF('EBITDA and Capital Expenditures'!$L$9:$EZ$9,'Annual Analysis'!AT$1,'EBITDA and Capital Expenditures'!$L$54:$EZ$54)</f>
        <v>0</v>
      </c>
      <c r="AU6" s="181">
        <f>SUMIF('EBITDA and Capital Expenditures'!$L$9:$EZ$9,'Annual Analysis'!AU$1,'EBITDA and Capital Expenditures'!$L$54:$EZ$54)</f>
        <v>0</v>
      </c>
      <c r="AV6" s="181">
        <f>SUMIF('EBITDA and Capital Expenditures'!$L$9:$EZ$9,'Annual Analysis'!AV$1,'EBITDA and Capital Expenditures'!$L$54:$EZ$54)</f>
        <v>0</v>
      </c>
      <c r="AW6" s="181">
        <f>SUMIF('EBITDA and Capital Expenditures'!$L$9:$EZ$9,'Annual Analysis'!AW$1,'EBITDA and Capital Expenditures'!$L$54:$EZ$54)</f>
        <v>0</v>
      </c>
      <c r="AX6" s="181">
        <f>SUMIF('EBITDA and Capital Expenditures'!$L$9:$EZ$9,'Annual Analysis'!AX$1,'EBITDA and Capital Expenditures'!$L$54:$EZ$54)</f>
        <v>0</v>
      </c>
      <c r="AY6" s="181">
        <f>SUMIF('EBITDA and Capital Expenditures'!$L$9:$EZ$9,'Annual Analysis'!AY$1,'EBITDA and Capital Expenditures'!$L$54:$EZ$54)</f>
        <v>0</v>
      </c>
      <c r="AZ6" s="181">
        <f>SUMIF('EBITDA and Capital Expenditures'!$L$9:$EZ$9,'Annual Analysis'!AZ$1,'EBITDA and Capital Expenditures'!$L$54:$EZ$54)</f>
        <v>0</v>
      </c>
    </row>
    <row r="7" spans="1:52" x14ac:dyDescent="0.3">
      <c r="E7" s="141" t="s">
        <v>534</v>
      </c>
      <c r="F7" s="181">
        <f>SUMIF('EBITDA and Capital Expenditures'!$L$9:$EZ$9,'Annual Analysis'!F$1,'EBITDA and Capital Expenditures'!$L$112:$EZ$112)</f>
        <v>0</v>
      </c>
      <c r="G7" s="181">
        <f>SUMIF('EBITDA and Capital Expenditures'!$L$9:$EZ$9,'Annual Analysis'!G$1,'EBITDA and Capital Expenditures'!$L$112:$EZ$112)</f>
        <v>0</v>
      </c>
      <c r="H7" s="181">
        <f>SUMIF('EBITDA and Capital Expenditures'!$L$9:$EZ$9,'Annual Analysis'!H$1,'EBITDA and Capital Expenditures'!$L$112:$EZ$112)</f>
        <v>0</v>
      </c>
      <c r="I7" s="181">
        <f>SUMIF('EBITDA and Capital Expenditures'!$L$9:$EZ$9,'Annual Analysis'!I$1,'EBITDA and Capital Expenditures'!$L$112:$EZ$112)</f>
        <v>3415808.496013199</v>
      </c>
      <c r="J7" s="181">
        <f>SUMIF('EBITDA and Capital Expenditures'!$L$9:$EZ$9,'Annual Analysis'!J$1,'EBITDA and Capital Expenditures'!$L$112:$EZ$112)</f>
        <v>13703343.361953532</v>
      </c>
      <c r="K7" s="181">
        <f>SUMIF('EBITDA and Capital Expenditures'!$L$9:$EZ$9,'Annual Analysis'!K$1,'EBITDA and Capital Expenditures'!$L$112:$EZ$112)</f>
        <v>13707454.364962114</v>
      </c>
      <c r="L7" s="181">
        <f>SUMIF('EBITDA and Capital Expenditures'!$L$9:$EZ$9,'Annual Analysis'!L$1,'EBITDA and Capital Expenditures'!$L$112:$EZ$112)</f>
        <v>13752628.117259175</v>
      </c>
      <c r="M7" s="181">
        <f>SUMIF('EBITDA and Capital Expenditures'!$L$9:$EZ$9,'Annual Analysis'!M$1,'EBITDA and Capital Expenditures'!$L$112:$EZ$112)</f>
        <v>13729720.435469031</v>
      </c>
      <c r="N7" s="181">
        <f>SUMIF('EBITDA and Capital Expenditures'!$L$9:$EZ$9,'Annual Analysis'!N$1,'EBITDA and Capital Expenditures'!$L$112:$EZ$112)</f>
        <v>13733839.351599667</v>
      </c>
      <c r="O7" s="181">
        <f>SUMIF('EBITDA and Capital Expenditures'!$L$9:$EZ$9,'Annual Analysis'!O$1,'EBITDA and Capital Expenditures'!$L$112:$EZ$112)</f>
        <v>13741709.538869198</v>
      </c>
      <c r="P7" s="181">
        <f>SUMIF('EBITDA and Capital Expenditures'!$L$9:$EZ$9,'Annual Analysis'!P$1,'EBITDA and Capital Expenditures'!$L$112:$EZ$112)</f>
        <v>13794811.569604194</v>
      </c>
      <c r="Q7" s="181">
        <f>SUMIF('EBITDA and Capital Expenditures'!$L$9:$EZ$9,'Annual Analysis'!Q$1,'EBITDA and Capital Expenditures'!$L$112:$EZ$112)</f>
        <v>13761252.204596873</v>
      </c>
      <c r="R7" s="181">
        <f>SUMIF('EBITDA and Capital Expenditures'!$L$9:$EZ$9,'Annual Analysis'!R$1,'EBITDA and Capital Expenditures'!$L$112:$EZ$112)</f>
        <v>13775955.570600275</v>
      </c>
      <c r="S7" s="181">
        <f>SUMIF('EBITDA and Capital Expenditures'!$L$9:$EZ$9,'Annual Analysis'!S$1,'EBITDA and Capital Expenditures'!$L$112:$EZ$112)</f>
        <v>13811934.330292201</v>
      </c>
      <c r="T7" s="181">
        <f>SUMIF('EBITDA and Capital Expenditures'!$L$9:$EZ$9,'Annual Analysis'!T$1,'EBITDA and Capital Expenditures'!$L$112:$EZ$112)</f>
        <v>13853925.909541508</v>
      </c>
      <c r="U7" s="181">
        <f>SUMIF('EBITDA and Capital Expenditures'!$L$9:$EZ$9,'Annual Analysis'!U$1,'EBITDA and Capital Expenditures'!$L$112:$EZ$112)</f>
        <v>13830785.424628833</v>
      </c>
      <c r="V7" s="181">
        <f>SUMIF('EBITDA and Capital Expenditures'!$L$9:$EZ$9,'Annual Analysis'!V$1,'EBITDA and Capital Expenditures'!$L$112:$EZ$112)</f>
        <v>13866743.593507646</v>
      </c>
      <c r="W7" s="181">
        <f>SUMIF('EBITDA and Capital Expenditures'!$L$9:$EZ$9,'Annual Analysis'!W$1,'EBITDA and Capital Expenditures'!$L$112:$EZ$112)</f>
        <v>13870903.616585691</v>
      </c>
      <c r="X7" s="181">
        <f>SUMIF('EBITDA and Capital Expenditures'!$L$9:$EZ$9,'Annual Analysis'!X$1,'EBITDA and Capital Expenditures'!$L$112:$EZ$112)</f>
        <v>13923624.867536459</v>
      </c>
      <c r="Y7" s="181">
        <f>SUMIF('EBITDA and Capital Expenditures'!$L$9:$EZ$9,'Annual Analysis'!Y$1,'EBITDA and Capital Expenditures'!$L$112:$EZ$112)</f>
        <v>13921552.856723089</v>
      </c>
      <c r="Z7" s="181">
        <f>SUMIF('EBITDA and Capital Expenditures'!$L$9:$EZ$9,'Annual Analysis'!Z$1,'EBITDA and Capital Expenditures'!$L$112:$EZ$112)</f>
        <v>13925729.322580099</v>
      </c>
      <c r="AA7" s="181">
        <f>SUMIF('EBITDA and Capital Expenditures'!$L$9:$EZ$9,'Annual Analysis'!AA$1,'EBITDA and Capital Expenditures'!$L$112:$EZ$112)</f>
        <v>13940445.132685933</v>
      </c>
      <c r="AB7" s="181">
        <f>SUMIF('EBITDA and Capital Expenditures'!$L$9:$EZ$9,'Annual Analysis'!AB$1,'EBITDA and Capital Expenditures'!$L$112:$EZ$112)</f>
        <v>14014649.204179564</v>
      </c>
      <c r="AC7" s="181">
        <f>SUMIF('EBITDA and Capital Expenditures'!$L$9:$EZ$9,'Annual Analysis'!AC$1,'EBITDA and Capital Expenditures'!$L$112:$EZ$112)</f>
        <v>13980555.028574515</v>
      </c>
      <c r="AD7" s="181">
        <f>SUMIF('EBITDA and Capital Expenditures'!$L$9:$EZ$9,'Annual Analysis'!AD$1,'EBITDA and Capital Expenditures'!$L$112:$EZ$112)</f>
        <v>13995274.98671449</v>
      </c>
      <c r="AE7" s="181">
        <f>SUMIF('EBITDA and Capital Expenditures'!$L$9:$EZ$9,'Annual Analysis'!AE$1,'EBITDA and Capital Expenditures'!$L$112:$EZ$112)</f>
        <v>14031171.383153979</v>
      </c>
      <c r="AF7" s="181">
        <f>SUMIF('EBITDA and Capital Expenditures'!$L$9:$EZ$9,'Annual Analysis'!AF$1,'EBITDA and Capital Expenditures'!$L$112:$EZ$112)</f>
        <v>14073829.495407244</v>
      </c>
      <c r="AG7" s="181">
        <f>SUMIF('EBITDA and Capital Expenditures'!$L$9:$EZ$9,'Annual Analysis'!AG$1,'EBITDA and Capital Expenditures'!$L$112:$EZ$112)</f>
        <v>14050104.840743039</v>
      </c>
      <c r="AH7" s="181">
        <f>SUMIF('EBITDA and Capital Expenditures'!$L$9:$EZ$9,'Annual Analysis'!AH$1,'EBITDA and Capital Expenditures'!$L$112:$EZ$112)</f>
        <v>10573739.465586895</v>
      </c>
      <c r="AI7" s="181">
        <f>SUMIF('EBITDA and Capital Expenditures'!$L$9:$EZ$9,'Annual Analysis'!AI$1,'EBITDA and Capital Expenditures'!$L$112:$EZ$112)</f>
        <v>0</v>
      </c>
      <c r="AJ7" s="181">
        <f>SUMIF('EBITDA and Capital Expenditures'!$L$9:$EZ$9,'Annual Analysis'!AJ$1,'EBITDA and Capital Expenditures'!$L$112:$EZ$112)</f>
        <v>0</v>
      </c>
      <c r="AK7" s="181">
        <f>SUMIF('EBITDA and Capital Expenditures'!$L$9:$EZ$9,'Annual Analysis'!AK$1,'EBITDA and Capital Expenditures'!$L$112:$EZ$112)</f>
        <v>0</v>
      </c>
      <c r="AL7" s="181">
        <f>SUMIF('EBITDA and Capital Expenditures'!$L$9:$EZ$9,'Annual Analysis'!AL$1,'EBITDA and Capital Expenditures'!$L$112:$EZ$112)</f>
        <v>0</v>
      </c>
      <c r="AM7" s="181">
        <f>SUMIF('EBITDA and Capital Expenditures'!$L$9:$EZ$9,'Annual Analysis'!AM$1,'EBITDA and Capital Expenditures'!$L$112:$EZ$112)</f>
        <v>0</v>
      </c>
      <c r="AN7" s="181">
        <f>SUMIF('EBITDA and Capital Expenditures'!$L$9:$EZ$9,'Annual Analysis'!AN$1,'EBITDA and Capital Expenditures'!$L$112:$EZ$112)</f>
        <v>0</v>
      </c>
      <c r="AO7" s="181">
        <f>SUMIF('EBITDA and Capital Expenditures'!$L$9:$EZ$9,'Annual Analysis'!AO$1,'EBITDA and Capital Expenditures'!$L$112:$EZ$112)</f>
        <v>0</v>
      </c>
      <c r="AP7" s="181">
        <f>SUMIF('EBITDA and Capital Expenditures'!$L$9:$EZ$9,'Annual Analysis'!AP$1,'EBITDA and Capital Expenditures'!$L$112:$EZ$112)</f>
        <v>0</v>
      </c>
      <c r="AQ7" s="181">
        <f>SUMIF('EBITDA and Capital Expenditures'!$L$9:$EZ$9,'Annual Analysis'!AQ$1,'EBITDA and Capital Expenditures'!$L$112:$EZ$112)</f>
        <v>0</v>
      </c>
      <c r="AR7" s="181">
        <f>SUMIF('EBITDA and Capital Expenditures'!$L$9:$EZ$9,'Annual Analysis'!AR$1,'EBITDA and Capital Expenditures'!$L$112:$EZ$112)</f>
        <v>0</v>
      </c>
      <c r="AS7" s="181">
        <f>SUMIF('EBITDA and Capital Expenditures'!$L$9:$EZ$9,'Annual Analysis'!AS$1,'EBITDA and Capital Expenditures'!$L$112:$EZ$112)</f>
        <v>0</v>
      </c>
      <c r="AT7" s="181">
        <f>SUMIF('EBITDA and Capital Expenditures'!$L$9:$EZ$9,'Annual Analysis'!AT$1,'EBITDA and Capital Expenditures'!$L$112:$EZ$112)</f>
        <v>0</v>
      </c>
      <c r="AU7" s="181">
        <f>SUMIF('EBITDA and Capital Expenditures'!$L$9:$EZ$9,'Annual Analysis'!AU$1,'EBITDA and Capital Expenditures'!$L$112:$EZ$112)</f>
        <v>0</v>
      </c>
      <c r="AV7" s="181">
        <f>SUMIF('EBITDA and Capital Expenditures'!$L$9:$EZ$9,'Annual Analysis'!AV$1,'EBITDA and Capital Expenditures'!$L$112:$EZ$112)</f>
        <v>0</v>
      </c>
      <c r="AW7" s="181">
        <f>SUMIF('EBITDA and Capital Expenditures'!$L$9:$EZ$9,'Annual Analysis'!AW$1,'EBITDA and Capital Expenditures'!$L$112:$EZ$112)</f>
        <v>0</v>
      </c>
      <c r="AX7" s="181">
        <f>SUMIF('EBITDA and Capital Expenditures'!$L$9:$EZ$9,'Annual Analysis'!AX$1,'EBITDA and Capital Expenditures'!$L$112:$EZ$112)</f>
        <v>0</v>
      </c>
      <c r="AY7" s="181">
        <f>SUMIF('EBITDA and Capital Expenditures'!$L$9:$EZ$9,'Annual Analysis'!AY$1,'EBITDA and Capital Expenditures'!$L$112:$EZ$112)</f>
        <v>0</v>
      </c>
      <c r="AZ7" s="181">
        <f>SUMIF('EBITDA and Capital Expenditures'!$L$9:$EZ$9,'Annual Analysis'!AZ$1,'EBITDA and Capital Expenditures'!$L$112:$EZ$112)</f>
        <v>0</v>
      </c>
    </row>
    <row r="8" spans="1:52" x14ac:dyDescent="0.3">
      <c r="E8" s="141" t="s">
        <v>270</v>
      </c>
      <c r="F8" s="181">
        <f>SUMIF('EBITDA and Capital Expenditures'!$L$9:$EZ$9,'Annual Analysis'!F$1,'EBITDA and Capital Expenditures'!$L$78:$EZ$78)</f>
        <v>0</v>
      </c>
      <c r="G8" s="181">
        <f>SUMIF('EBITDA and Capital Expenditures'!$L$9:$EZ$9,'Annual Analysis'!G$1,'EBITDA and Capital Expenditures'!$L$78:$EZ$78)</f>
        <v>0</v>
      </c>
      <c r="H8" s="181">
        <f>SUMIF('EBITDA and Capital Expenditures'!$L$9:$EZ$9,'Annual Analysis'!H$1,'EBITDA and Capital Expenditures'!$L$78:$EZ$78)</f>
        <v>0</v>
      </c>
      <c r="I8" s="181">
        <f>SUMIF('EBITDA and Capital Expenditures'!$L$9:$EZ$9,'Annual Analysis'!I$1,'EBITDA and Capital Expenditures'!$L$78:$EZ$78)</f>
        <v>56439944.70192121</v>
      </c>
      <c r="J8" s="181">
        <f>SUMIF('EBITDA and Capital Expenditures'!$L$9:$EZ$9,'Annual Analysis'!J$1,'EBITDA and Capital Expenditures'!$L$78:$EZ$78)</f>
        <v>229955374.16579422</v>
      </c>
      <c r="K8" s="181">
        <f>SUMIF('EBITDA and Capital Expenditures'!$L$9:$EZ$9,'Annual Analysis'!K$1,'EBITDA and Capital Expenditures'!$L$78:$EZ$78)</f>
        <v>235734939.67301595</v>
      </c>
      <c r="L8" s="181">
        <f>SUMIF('EBITDA and Capital Expenditures'!$L$9:$EZ$9,'Annual Analysis'!L$1,'EBITDA and Capital Expenditures'!$L$78:$EZ$78)</f>
        <v>242234401.36064512</v>
      </c>
      <c r="M8" s="181">
        <f>SUMIF('EBITDA and Capital Expenditures'!$L$9:$EZ$9,'Annual Analysis'!M$1,'EBITDA and Capital Expenditures'!$L$78:$EZ$78)</f>
        <v>247692502.79532355</v>
      </c>
      <c r="N8" s="181">
        <f>SUMIF('EBITDA and Capital Expenditures'!$L$9:$EZ$9,'Annual Analysis'!N$1,'EBITDA and Capital Expenditures'!$L$78:$EZ$78)</f>
        <v>253903496.92233846</v>
      </c>
      <c r="O8" s="181">
        <f>SUMIF('EBITDA and Capital Expenditures'!$L$9:$EZ$9,'Annual Analysis'!O$1,'EBITDA and Capital Expenditures'!$L$78:$EZ$78)</f>
        <v>260153889.58246237</v>
      </c>
      <c r="P8" s="181">
        <f>SUMIF('EBITDA and Capital Expenditures'!$L$9:$EZ$9,'Annual Analysis'!P$1,'EBITDA and Capital Expenditures'!$L$78:$EZ$78)</f>
        <v>267461669.21114278</v>
      </c>
      <c r="Q8" s="181">
        <f>SUMIF('EBITDA and Capital Expenditures'!$L$9:$EZ$9,'Annual Analysis'!Q$1,'EBITDA and Capital Expenditures'!$L$78:$EZ$78)</f>
        <v>273426295.49038291</v>
      </c>
      <c r="R8" s="181">
        <f>SUMIF('EBITDA and Capital Expenditures'!$L$9:$EZ$9,'Annual Analysis'!R$1,'EBITDA and Capital Expenditures'!$L$78:$EZ$78)</f>
        <v>280157284.74863917</v>
      </c>
      <c r="S8" s="181">
        <f>SUMIF('EBITDA and Capital Expenditures'!$L$9:$EZ$9,'Annual Analysis'!S$1,'EBITDA and Capital Expenditures'!$L$78:$EZ$78)</f>
        <v>287247365.23241538</v>
      </c>
      <c r="T8" s="181">
        <f>SUMIF('EBITDA and Capital Expenditures'!$L$9:$EZ$9,'Annual Analysis'!T$1,'EBITDA and Capital Expenditures'!$L$78:$EZ$78)</f>
        <v>295249542.82884514</v>
      </c>
      <c r="U8" s="181">
        <f>SUMIF('EBITDA and Capital Expenditures'!$L$9:$EZ$9,'Annual Analysis'!U$1,'EBITDA and Capital Expenditures'!$L$78:$EZ$78)</f>
        <v>301698753.47126538</v>
      </c>
      <c r="V8" s="181">
        <f>SUMIF('EBITDA and Capital Expenditures'!$L$9:$EZ$9,'Annual Analysis'!V$1,'EBITDA and Capital Expenditures'!$L$78:$EZ$78)</f>
        <v>309333994.67473942</v>
      </c>
      <c r="W8" s="181">
        <f>SUMIF('EBITDA and Capital Expenditures'!$L$9:$EZ$9,'Annual Analysis'!W$1,'EBITDA and Capital Expenditures'!$L$78:$EZ$78)</f>
        <v>317090675.24653077</v>
      </c>
      <c r="X8" s="181">
        <f>SUMIF('EBITDA and Capital Expenditures'!$L$9:$EZ$9,'Annual Analysis'!X$1,'EBITDA and Capital Expenditures'!$L$78:$EZ$78)</f>
        <v>325778339.23792541</v>
      </c>
      <c r="Y8" s="181">
        <f>SUMIF('EBITDA and Capital Expenditures'!$L$9:$EZ$9,'Annual Analysis'!Y$1,'EBITDA and Capital Expenditures'!$L$78:$EZ$78)</f>
        <v>333118878.85902715</v>
      </c>
      <c r="Z8" s="181">
        <f>SUMIF('EBITDA and Capital Expenditures'!$L$9:$EZ$9,'Annual Analysis'!Z$1,'EBITDA and Capital Expenditures'!$L$78:$EZ$78)</f>
        <v>341471975.44790888</v>
      </c>
      <c r="AA8" s="181">
        <f>SUMIF('EBITDA and Capital Expenditures'!$L$9:$EZ$9,'Annual Analysis'!AA$1,'EBITDA and Capital Expenditures'!$L$78:$EZ$78)</f>
        <v>349878058.68366075</v>
      </c>
      <c r="AB8" s="181">
        <f>SUMIF('EBITDA and Capital Expenditures'!$L$9:$EZ$9,'Annual Analysis'!AB$1,'EBITDA and Capital Expenditures'!$L$78:$EZ$78)</f>
        <v>359706209.83632785</v>
      </c>
      <c r="AC8" s="181">
        <f>SUMIF('EBITDA and Capital Expenditures'!$L$9:$EZ$9,'Annual Analysis'!AC$1,'EBITDA and Capital Expenditures'!$L$78:$EZ$78)</f>
        <v>367727969.06008381</v>
      </c>
      <c r="AD8" s="181">
        <f>SUMIF('EBITDA and Capital Expenditures'!$L$9:$EZ$9,'Annual Analysis'!AD$1,'EBITDA and Capital Expenditures'!$L$78:$EZ$78)</f>
        <v>376780401.28963459</v>
      </c>
      <c r="AE8" s="181">
        <f>SUMIF('EBITDA and Capital Expenditures'!$L$9:$EZ$9,'Annual Analysis'!AE$1,'EBITDA and Capital Expenditures'!$L$78:$EZ$78)</f>
        <v>386315771.29527187</v>
      </c>
      <c r="AF8" s="181">
        <f>SUMIF('EBITDA and Capital Expenditures'!$L$9:$EZ$9,'Annual Analysis'!AF$1,'EBITDA and Capital Expenditures'!$L$78:$EZ$78)</f>
        <v>397077810.51434451</v>
      </c>
      <c r="AG8" s="181">
        <f>SUMIF('EBITDA and Capital Expenditures'!$L$9:$EZ$9,'Annual Analysis'!AG$1,'EBITDA and Capital Expenditures'!$L$78:$EZ$78)</f>
        <v>405751281.83254576</v>
      </c>
      <c r="AH8" s="181">
        <f>SUMIF('EBITDA and Capital Expenditures'!$L$9:$EZ$9,'Annual Analysis'!AH$1,'EBITDA and Capital Expenditures'!$L$78:$EZ$78)</f>
        <v>311328389.66407281</v>
      </c>
      <c r="AI8" s="181">
        <f>SUMIF('EBITDA and Capital Expenditures'!$L$9:$EZ$9,'Annual Analysis'!AI$1,'EBITDA and Capital Expenditures'!$L$78:$EZ$78)</f>
        <v>0</v>
      </c>
      <c r="AJ8" s="181">
        <f>SUMIF('EBITDA and Capital Expenditures'!$L$9:$EZ$9,'Annual Analysis'!AJ$1,'EBITDA and Capital Expenditures'!$L$78:$EZ$78)</f>
        <v>0</v>
      </c>
      <c r="AK8" s="181">
        <f>SUMIF('EBITDA and Capital Expenditures'!$L$9:$EZ$9,'Annual Analysis'!AK$1,'EBITDA and Capital Expenditures'!$L$78:$EZ$78)</f>
        <v>0</v>
      </c>
      <c r="AL8" s="181">
        <f>SUMIF('EBITDA and Capital Expenditures'!$L$9:$EZ$9,'Annual Analysis'!AL$1,'EBITDA and Capital Expenditures'!$L$78:$EZ$78)</f>
        <v>0</v>
      </c>
      <c r="AM8" s="181">
        <f>SUMIF('EBITDA and Capital Expenditures'!$L$9:$EZ$9,'Annual Analysis'!AM$1,'EBITDA and Capital Expenditures'!$L$78:$EZ$78)</f>
        <v>0</v>
      </c>
      <c r="AN8" s="181">
        <f>SUMIF('EBITDA and Capital Expenditures'!$L$9:$EZ$9,'Annual Analysis'!AN$1,'EBITDA and Capital Expenditures'!$L$78:$EZ$78)</f>
        <v>0</v>
      </c>
      <c r="AO8" s="181">
        <f>SUMIF('EBITDA and Capital Expenditures'!$L$9:$EZ$9,'Annual Analysis'!AO$1,'EBITDA and Capital Expenditures'!$L$78:$EZ$78)</f>
        <v>0</v>
      </c>
      <c r="AP8" s="181">
        <f>SUMIF('EBITDA and Capital Expenditures'!$L$9:$EZ$9,'Annual Analysis'!AP$1,'EBITDA and Capital Expenditures'!$L$78:$EZ$78)</f>
        <v>0</v>
      </c>
      <c r="AQ8" s="181">
        <f>SUMIF('EBITDA and Capital Expenditures'!$L$9:$EZ$9,'Annual Analysis'!AQ$1,'EBITDA and Capital Expenditures'!$L$78:$EZ$78)</f>
        <v>0</v>
      </c>
      <c r="AR8" s="181">
        <f>SUMIF('EBITDA and Capital Expenditures'!$L$9:$EZ$9,'Annual Analysis'!AR$1,'EBITDA and Capital Expenditures'!$L$78:$EZ$78)</f>
        <v>0</v>
      </c>
      <c r="AS8" s="181">
        <f>SUMIF('EBITDA and Capital Expenditures'!$L$9:$EZ$9,'Annual Analysis'!AS$1,'EBITDA and Capital Expenditures'!$L$78:$EZ$78)</f>
        <v>0</v>
      </c>
      <c r="AT8" s="181">
        <f>SUMIF('EBITDA and Capital Expenditures'!$L$9:$EZ$9,'Annual Analysis'!AT$1,'EBITDA and Capital Expenditures'!$L$78:$EZ$78)</f>
        <v>0</v>
      </c>
      <c r="AU8" s="181">
        <f>SUMIF('EBITDA and Capital Expenditures'!$L$9:$EZ$9,'Annual Analysis'!AU$1,'EBITDA and Capital Expenditures'!$L$78:$EZ$78)</f>
        <v>0</v>
      </c>
      <c r="AV8" s="181">
        <f>SUMIF('EBITDA and Capital Expenditures'!$L$9:$EZ$9,'Annual Analysis'!AV$1,'EBITDA and Capital Expenditures'!$L$78:$EZ$78)</f>
        <v>0</v>
      </c>
      <c r="AW8" s="181">
        <f>SUMIF('EBITDA and Capital Expenditures'!$L$9:$EZ$9,'Annual Analysis'!AW$1,'EBITDA and Capital Expenditures'!$L$78:$EZ$78)</f>
        <v>0</v>
      </c>
      <c r="AX8" s="181">
        <f>SUMIF('EBITDA and Capital Expenditures'!$L$9:$EZ$9,'Annual Analysis'!AX$1,'EBITDA and Capital Expenditures'!$L$78:$EZ$78)</f>
        <v>0</v>
      </c>
      <c r="AY8" s="181">
        <f>SUMIF('EBITDA and Capital Expenditures'!$L$9:$EZ$9,'Annual Analysis'!AY$1,'EBITDA and Capital Expenditures'!$L$78:$EZ$78)</f>
        <v>0</v>
      </c>
      <c r="AZ8" s="181">
        <f>SUMIF('EBITDA and Capital Expenditures'!$L$9:$EZ$9,'Annual Analysis'!AZ$1,'EBITDA and Capital Expenditures'!$L$78:$EZ$78)</f>
        <v>0</v>
      </c>
    </row>
    <row r="9" spans="1:52" x14ac:dyDescent="0.3">
      <c r="E9" s="141" t="s">
        <v>535</v>
      </c>
      <c r="F9" s="181">
        <f>SUMIF('EBITDA and Capital Expenditures'!$L$9:$EZ$9,'Annual Analysis'!F$1,'EBITDA and Capital Expenditures'!$L$114:$EZ$114)</f>
        <v>0</v>
      </c>
      <c r="G9" s="181">
        <f>SUMIF('EBITDA and Capital Expenditures'!$L$9:$EZ$9,'Annual Analysis'!G$1,'EBITDA and Capital Expenditures'!$L$114:$EZ$114)</f>
        <v>0</v>
      </c>
      <c r="H9" s="181">
        <f>SUMIF('EBITDA and Capital Expenditures'!$L$9:$EZ$9,'Annual Analysis'!H$1,'EBITDA and Capital Expenditures'!$L$114:$EZ$114)</f>
        <v>0</v>
      </c>
      <c r="I9" s="181">
        <f>SUMIF('EBITDA and Capital Expenditures'!$L$9:$EZ$9,'Annual Analysis'!I$1,'EBITDA and Capital Expenditures'!$L$114:$EZ$114)</f>
        <v>56439944.70192121</v>
      </c>
      <c r="J9" s="181">
        <f>SUMIF('EBITDA and Capital Expenditures'!$L$9:$EZ$9,'Annual Analysis'!J$1,'EBITDA and Capital Expenditures'!$L$114:$EZ$114)</f>
        <v>229955374.16579422</v>
      </c>
      <c r="K9" s="181">
        <f>SUMIF('EBITDA and Capital Expenditures'!$L$9:$EZ$9,'Annual Analysis'!K$1,'EBITDA and Capital Expenditures'!$L$114:$EZ$114)</f>
        <v>235774969.79749507</v>
      </c>
      <c r="L9" s="181">
        <f>SUMIF('EBITDA and Capital Expenditures'!$L$9:$EZ$9,'Annual Analysis'!L$1,'EBITDA and Capital Expenditures'!$L$114:$EZ$114)</f>
        <v>242460214.70576707</v>
      </c>
      <c r="M9" s="181">
        <f>SUMIF('EBITDA and Capital Expenditures'!$L$9:$EZ$9,'Annual Analysis'!M$1,'EBITDA and Capital Expenditures'!$L$114:$EZ$114)</f>
        <v>248113453.76478493</v>
      </c>
      <c r="N9" s="181">
        <f>SUMIF('EBITDA and Capital Expenditures'!$L$9:$EZ$9,'Annual Analysis'!N$1,'EBITDA and Capital Expenditures'!$L$114:$EZ$114)</f>
        <v>254392584.99593717</v>
      </c>
      <c r="O9" s="181">
        <f>SUMIF('EBITDA and Capital Expenditures'!$L$9:$EZ$9,'Annual Analysis'!O$1,'EBITDA and Capital Expenditures'!$L$114:$EZ$114)</f>
        <v>260902482.76276356</v>
      </c>
      <c r="P9" s="181">
        <f>SUMIF('EBITDA and Capital Expenditures'!$L$9:$EZ$9,'Annual Analysis'!P$1,'EBITDA and Capital Expenditures'!$L$114:$EZ$114)</f>
        <v>268450980.59380931</v>
      </c>
      <c r="Q9" s="181">
        <f>SUMIF('EBITDA and Capital Expenditures'!$L$9:$EZ$9,'Annual Analysis'!Q$1,'EBITDA and Capital Expenditures'!$L$114:$EZ$114)</f>
        <v>274499802.20663399</v>
      </c>
      <c r="R9" s="181">
        <f>SUMIF('EBITDA and Capital Expenditures'!$L$9:$EZ$9,'Annual Analysis'!R$1,'EBITDA and Capital Expenditures'!$L$114:$EZ$114)</f>
        <v>281664922.57524645</v>
      </c>
      <c r="S9" s="181">
        <f>SUMIF('EBITDA and Capital Expenditures'!$L$9:$EZ$9,'Annual Analysis'!S$1,'EBITDA and Capital Expenditures'!$L$114:$EZ$114)</f>
        <v>289458506.60229421</v>
      </c>
      <c r="T9" s="181">
        <f>SUMIF('EBITDA and Capital Expenditures'!$L$9:$EZ$9,'Annual Analysis'!T$1,'EBITDA and Capital Expenditures'!$L$114:$EZ$114)</f>
        <v>297589459.3291263</v>
      </c>
      <c r="U9" s="181">
        <f>SUMIF('EBITDA and Capital Expenditures'!$L$9:$EZ$9,'Annual Analysis'!U$1,'EBITDA and Capital Expenditures'!$L$114:$EZ$114)</f>
        <v>304529560.39102674</v>
      </c>
      <c r="V9" s="181">
        <f>SUMIF('EBITDA and Capital Expenditures'!$L$9:$EZ$9,'Annual Analysis'!V$1,'EBITDA and Capital Expenditures'!$L$114:$EZ$114)</f>
        <v>312952116.97574377</v>
      </c>
      <c r="W9" s="181">
        <f>SUMIF('EBITDA and Capital Expenditures'!$L$9:$EZ$9,'Annual Analysis'!W$1,'EBITDA and Capital Expenditures'!$L$114:$EZ$114)</f>
        <v>320872152.67610735</v>
      </c>
      <c r="X9" s="181">
        <f>SUMIF('EBITDA and Capital Expenditures'!$L$9:$EZ$9,'Annual Analysis'!X$1,'EBITDA and Capital Expenditures'!$L$114:$EZ$114)</f>
        <v>330137997.29727787</v>
      </c>
      <c r="Y9" s="181">
        <f>SUMIF('EBITDA and Capital Expenditures'!$L$9:$EZ$9,'Annual Analysis'!Y$1,'EBITDA and Capital Expenditures'!$L$114:$EZ$114)</f>
        <v>338347276.73775035</v>
      </c>
      <c r="Z9" s="181">
        <f>SUMIF('EBITDA and Capital Expenditures'!$L$9:$EZ$9,'Annual Analysis'!Z$1,'EBITDA and Capital Expenditures'!$L$114:$EZ$114)</f>
        <v>346910000.44379097</v>
      </c>
      <c r="AA9" s="181">
        <f>SUMIF('EBITDA and Capital Expenditures'!$L$9:$EZ$9,'Annual Analysis'!AA$1,'EBITDA and Capital Expenditures'!$L$114:$EZ$114)</f>
        <v>355960997.03541225</v>
      </c>
      <c r="AB9" s="181">
        <f>SUMIF('EBITDA and Capital Expenditures'!$L$9:$EZ$9,'Annual Analysis'!AB$1,'EBITDA and Capital Expenditures'!$L$114:$EZ$114)</f>
        <v>366790296.94397146</v>
      </c>
      <c r="AC9" s="181">
        <f>SUMIF('EBITDA and Capital Expenditures'!$L$9:$EZ$9,'Annual Analysis'!AC$1,'EBITDA and Capital Expenditures'!$L$114:$EZ$114)</f>
        <v>375054930.84704554</v>
      </c>
      <c r="AD9" s="181">
        <f>SUMIF('EBITDA and Capital Expenditures'!$L$9:$EZ$9,'Annual Analysis'!AD$1,'EBITDA and Capital Expenditures'!$L$114:$EZ$114)</f>
        <v>384838745.24623519</v>
      </c>
      <c r="AE9" s="181">
        <f>SUMIF('EBITDA and Capital Expenditures'!$L$9:$EZ$9,'Annual Analysis'!AE$1,'EBITDA and Capital Expenditures'!$L$114:$EZ$114)</f>
        <v>395468709.19360054</v>
      </c>
      <c r="AF9" s="181">
        <f>SUMIF('EBITDA and Capital Expenditures'!$L$9:$EZ$9,'Annual Analysis'!AF$1,'EBITDA and Capital Expenditures'!$L$114:$EZ$114)</f>
        <v>406577511.68532532</v>
      </c>
      <c r="AG9" s="181">
        <f>SUMIF('EBITDA and Capital Expenditures'!$L$9:$EZ$9,'Annual Analysis'!AG$1,'EBITDA and Capital Expenditures'!$L$114:$EZ$114)</f>
        <v>416052848.38240182</v>
      </c>
      <c r="AH9" s="181">
        <f>SUMIF('EBITDA and Capital Expenditures'!$L$9:$EZ$9,'Annual Analysis'!AH$1,'EBITDA and Capital Expenditures'!$L$114:$EZ$114)</f>
        <v>319949599.69475859</v>
      </c>
      <c r="AI9" s="181">
        <f>SUMIF('EBITDA and Capital Expenditures'!$L$9:$EZ$9,'Annual Analysis'!AI$1,'EBITDA and Capital Expenditures'!$L$114:$EZ$114)</f>
        <v>0</v>
      </c>
      <c r="AJ9" s="181">
        <f>SUMIF('EBITDA and Capital Expenditures'!$L$9:$EZ$9,'Annual Analysis'!AJ$1,'EBITDA and Capital Expenditures'!$L$114:$EZ$114)</f>
        <v>0</v>
      </c>
      <c r="AK9" s="181">
        <f>SUMIF('EBITDA and Capital Expenditures'!$L$9:$EZ$9,'Annual Analysis'!AK$1,'EBITDA and Capital Expenditures'!$L$114:$EZ$114)</f>
        <v>0</v>
      </c>
      <c r="AL9" s="181">
        <f>SUMIF('EBITDA and Capital Expenditures'!$L$9:$EZ$9,'Annual Analysis'!AL$1,'EBITDA and Capital Expenditures'!$L$114:$EZ$114)</f>
        <v>0</v>
      </c>
      <c r="AM9" s="181">
        <f>SUMIF('EBITDA and Capital Expenditures'!$L$9:$EZ$9,'Annual Analysis'!AM$1,'EBITDA and Capital Expenditures'!$L$114:$EZ$114)</f>
        <v>0</v>
      </c>
      <c r="AN9" s="181">
        <f>SUMIF('EBITDA and Capital Expenditures'!$L$9:$EZ$9,'Annual Analysis'!AN$1,'EBITDA and Capital Expenditures'!$L$114:$EZ$114)</f>
        <v>0</v>
      </c>
      <c r="AO9" s="181">
        <f>SUMIF('EBITDA and Capital Expenditures'!$L$9:$EZ$9,'Annual Analysis'!AO$1,'EBITDA and Capital Expenditures'!$L$114:$EZ$114)</f>
        <v>0</v>
      </c>
      <c r="AP9" s="181">
        <f>SUMIF('EBITDA and Capital Expenditures'!$L$9:$EZ$9,'Annual Analysis'!AP$1,'EBITDA and Capital Expenditures'!$L$114:$EZ$114)</f>
        <v>0</v>
      </c>
      <c r="AQ9" s="181">
        <f>SUMIF('EBITDA and Capital Expenditures'!$L$9:$EZ$9,'Annual Analysis'!AQ$1,'EBITDA and Capital Expenditures'!$L$114:$EZ$114)</f>
        <v>0</v>
      </c>
      <c r="AR9" s="181">
        <f>SUMIF('EBITDA and Capital Expenditures'!$L$9:$EZ$9,'Annual Analysis'!AR$1,'EBITDA and Capital Expenditures'!$L$114:$EZ$114)</f>
        <v>0</v>
      </c>
      <c r="AS9" s="181">
        <f>SUMIF('EBITDA and Capital Expenditures'!$L$9:$EZ$9,'Annual Analysis'!AS$1,'EBITDA and Capital Expenditures'!$L$114:$EZ$114)</f>
        <v>0</v>
      </c>
      <c r="AT9" s="181">
        <f>SUMIF('EBITDA and Capital Expenditures'!$L$9:$EZ$9,'Annual Analysis'!AT$1,'EBITDA and Capital Expenditures'!$L$114:$EZ$114)</f>
        <v>0</v>
      </c>
      <c r="AU9" s="181">
        <f>SUMIF('EBITDA and Capital Expenditures'!$L$9:$EZ$9,'Annual Analysis'!AU$1,'EBITDA and Capital Expenditures'!$L$114:$EZ$114)</f>
        <v>0</v>
      </c>
      <c r="AV9" s="181">
        <f>SUMIF('EBITDA and Capital Expenditures'!$L$9:$EZ$9,'Annual Analysis'!AV$1,'EBITDA and Capital Expenditures'!$L$114:$EZ$114)</f>
        <v>0</v>
      </c>
      <c r="AW9" s="181">
        <f>SUMIF('EBITDA and Capital Expenditures'!$L$9:$EZ$9,'Annual Analysis'!AW$1,'EBITDA and Capital Expenditures'!$L$114:$EZ$114)</f>
        <v>0</v>
      </c>
      <c r="AX9" s="181">
        <f>SUMIF('EBITDA and Capital Expenditures'!$L$9:$EZ$9,'Annual Analysis'!AX$1,'EBITDA and Capital Expenditures'!$L$114:$EZ$114)</f>
        <v>0</v>
      </c>
      <c r="AY9" s="181">
        <f>SUMIF('EBITDA and Capital Expenditures'!$L$9:$EZ$9,'Annual Analysis'!AY$1,'EBITDA and Capital Expenditures'!$L$114:$EZ$114)</f>
        <v>0</v>
      </c>
      <c r="AZ9" s="181">
        <f>SUMIF('EBITDA and Capital Expenditures'!$L$9:$EZ$9,'Annual Analysis'!AZ$1,'EBITDA and Capital Expenditures'!$L$114:$EZ$114)</f>
        <v>0</v>
      </c>
    </row>
    <row r="10" spans="1:52" x14ac:dyDescent="0.3">
      <c r="E10" s="141" t="s">
        <v>536</v>
      </c>
      <c r="F10" s="181">
        <f>AVERAGEIF('EBITDA and Capital Expenditures'!9:9,'Annual Analysis'!F1,'EBITDA and Capital Expenditures'!101:101)</f>
        <v>6516.2399999999989</v>
      </c>
      <c r="G10" s="181">
        <f>AVERAGEIF('EBITDA and Capital Expenditures'!9:9,'Annual Analysis'!G1,'EBITDA and Capital Expenditures'!101:101)</f>
        <v>6516.2399999999989</v>
      </c>
      <c r="H10" s="181">
        <f>AVERAGEIF('EBITDA and Capital Expenditures'!9:9,'Annual Analysis'!H1,'EBITDA and Capital Expenditures'!101:101)</f>
        <v>6516.2399999999989</v>
      </c>
      <c r="I10" s="181">
        <f>AVERAGEIF('EBITDA and Capital Expenditures'!9:9,'Annual Analysis'!I1,'EBITDA and Capital Expenditures'!101:101)</f>
        <v>6516.2399999999989</v>
      </c>
      <c r="J10" s="181">
        <f>AVERAGEIF('EBITDA and Capital Expenditures'!9:9,'Annual Analysis'!J1,'EBITDA and Capital Expenditures'!101:101)</f>
        <v>6516.24</v>
      </c>
      <c r="K10" s="181">
        <f>AVERAGEIF('EBITDA and Capital Expenditures'!9:9,'Annual Analysis'!K1,'EBITDA and Capital Expenditures'!101:101)</f>
        <v>6516.24</v>
      </c>
      <c r="L10" s="181">
        <f>AVERAGEIF('EBITDA and Capital Expenditures'!9:9,'Annual Analysis'!L1,'EBITDA and Capital Expenditures'!101:101)</f>
        <v>6516.24</v>
      </c>
      <c r="M10" s="181">
        <f>AVERAGEIF('EBITDA and Capital Expenditures'!9:9,'Annual Analysis'!M1,'EBITDA and Capital Expenditures'!101:101)</f>
        <v>6516.24</v>
      </c>
      <c r="N10" s="181">
        <f>AVERAGEIF('EBITDA and Capital Expenditures'!9:9,'Annual Analysis'!N1,'EBITDA and Capital Expenditures'!101:101)</f>
        <v>6516.24</v>
      </c>
      <c r="O10" s="181">
        <f>AVERAGEIF('EBITDA and Capital Expenditures'!9:9,'Annual Analysis'!O1,'EBITDA and Capital Expenditures'!101:101)</f>
        <v>6516.24</v>
      </c>
      <c r="P10" s="181">
        <f>AVERAGEIF('EBITDA and Capital Expenditures'!9:9,'Annual Analysis'!P1,'EBITDA and Capital Expenditures'!101:101)</f>
        <v>6516.24</v>
      </c>
      <c r="Q10" s="181">
        <f>AVERAGEIF('EBITDA and Capital Expenditures'!9:9,'Annual Analysis'!Q1,'EBITDA and Capital Expenditures'!101:101)</f>
        <v>6516.24</v>
      </c>
      <c r="R10" s="181">
        <f>AVERAGEIF('EBITDA and Capital Expenditures'!9:9,'Annual Analysis'!R1,'EBITDA and Capital Expenditures'!101:101)</f>
        <v>6516.24</v>
      </c>
      <c r="S10" s="181">
        <f>AVERAGEIF('EBITDA and Capital Expenditures'!9:9,'Annual Analysis'!S1,'EBITDA and Capital Expenditures'!101:101)</f>
        <v>6516.24</v>
      </c>
      <c r="T10" s="181">
        <f>AVERAGEIF('EBITDA and Capital Expenditures'!9:9,'Annual Analysis'!T1,'EBITDA and Capital Expenditures'!101:101)</f>
        <v>6516.24</v>
      </c>
      <c r="U10" s="181">
        <f>AVERAGEIF('EBITDA and Capital Expenditures'!9:9,'Annual Analysis'!U1,'EBITDA and Capital Expenditures'!101:101)</f>
        <v>6516.24</v>
      </c>
      <c r="V10" s="181">
        <f>AVERAGEIF('EBITDA and Capital Expenditures'!9:9,'Annual Analysis'!V1,'EBITDA and Capital Expenditures'!101:101)</f>
        <v>6516.24</v>
      </c>
      <c r="W10" s="181">
        <f>AVERAGEIF('EBITDA and Capital Expenditures'!9:9,'Annual Analysis'!W1,'EBITDA and Capital Expenditures'!101:101)</f>
        <v>6516.24</v>
      </c>
      <c r="X10" s="181">
        <f>AVERAGEIF('EBITDA and Capital Expenditures'!9:9,'Annual Analysis'!X1,'EBITDA and Capital Expenditures'!101:101)</f>
        <v>6516.24</v>
      </c>
      <c r="Y10" s="181">
        <f>AVERAGEIF('EBITDA and Capital Expenditures'!9:9,'Annual Analysis'!Y1,'EBITDA and Capital Expenditures'!101:101)</f>
        <v>6516.24</v>
      </c>
      <c r="Z10" s="181">
        <f>AVERAGEIF('EBITDA and Capital Expenditures'!9:9,'Annual Analysis'!Z1,'EBITDA and Capital Expenditures'!101:101)</f>
        <v>6516.24</v>
      </c>
      <c r="AA10" s="181">
        <f>AVERAGEIF('EBITDA and Capital Expenditures'!9:9,'Annual Analysis'!AA1,'EBITDA and Capital Expenditures'!101:101)</f>
        <v>6516.24</v>
      </c>
      <c r="AB10" s="181">
        <f>AVERAGEIF('EBITDA and Capital Expenditures'!9:9,'Annual Analysis'!AB1,'EBITDA and Capital Expenditures'!101:101)</f>
        <v>6516.24</v>
      </c>
      <c r="AC10" s="181">
        <f>AVERAGEIF('EBITDA and Capital Expenditures'!9:9,'Annual Analysis'!AC1,'EBITDA and Capital Expenditures'!101:101)</f>
        <v>6516.24</v>
      </c>
      <c r="AD10" s="181">
        <f>AVERAGEIF('EBITDA and Capital Expenditures'!9:9,'Annual Analysis'!AD1,'EBITDA and Capital Expenditures'!101:101)</f>
        <v>6516.24</v>
      </c>
      <c r="AE10" s="181">
        <f>AVERAGEIF('EBITDA and Capital Expenditures'!9:9,'Annual Analysis'!AE1,'EBITDA and Capital Expenditures'!101:101)</f>
        <v>6516.24</v>
      </c>
      <c r="AF10" s="181">
        <f>AVERAGEIF('EBITDA and Capital Expenditures'!9:9,'Annual Analysis'!AF1,'EBITDA and Capital Expenditures'!101:101)</f>
        <v>6516.24</v>
      </c>
      <c r="AG10" s="181">
        <f>AVERAGEIF('EBITDA and Capital Expenditures'!9:9,'Annual Analysis'!AG1,'EBITDA and Capital Expenditures'!101:101)</f>
        <v>6516.24</v>
      </c>
      <c r="AH10" s="181">
        <f>AVERAGEIF('EBITDA and Capital Expenditures'!9:9,'Annual Analysis'!AH1,'EBITDA and Capital Expenditures'!101:101)</f>
        <v>6516.24</v>
      </c>
      <c r="AI10" s="181">
        <f>AVERAGEIF('EBITDA and Capital Expenditures'!9:9,'Annual Analysis'!AI1,'EBITDA and Capital Expenditures'!101:101)</f>
        <v>6516.24</v>
      </c>
      <c r="AJ10" s="181">
        <f>AVERAGEIF('EBITDA and Capital Expenditures'!9:9,'Annual Analysis'!AJ1,'EBITDA and Capital Expenditures'!101:101)</f>
        <v>6516.24</v>
      </c>
      <c r="AK10" s="181">
        <f>AVERAGEIF('EBITDA and Capital Expenditures'!9:9,'Annual Analysis'!AK1,'EBITDA and Capital Expenditures'!101:101)</f>
        <v>6516.24</v>
      </c>
      <c r="AL10" s="181">
        <f>AVERAGEIF('EBITDA and Capital Expenditures'!9:9,'Annual Analysis'!AL1,'EBITDA and Capital Expenditures'!101:101)</f>
        <v>6516.24</v>
      </c>
      <c r="AM10" s="181">
        <f>AVERAGEIF('EBITDA and Capital Expenditures'!9:9,'Annual Analysis'!AM1,'EBITDA and Capital Expenditures'!101:101)</f>
        <v>6516.24</v>
      </c>
      <c r="AN10" s="181">
        <f>AVERAGEIF('EBITDA and Capital Expenditures'!9:9,'Annual Analysis'!AN1,'EBITDA and Capital Expenditures'!101:101)</f>
        <v>6516.24</v>
      </c>
      <c r="AO10" s="181">
        <f>AVERAGEIF('EBITDA and Capital Expenditures'!9:9,'Annual Analysis'!AO1,'EBITDA and Capital Expenditures'!101:101)</f>
        <v>6516.24</v>
      </c>
      <c r="AP10" s="181">
        <f>AVERAGEIF('EBITDA and Capital Expenditures'!9:9,'Annual Analysis'!AP1,'EBITDA and Capital Expenditures'!101:101)</f>
        <v>6516.24</v>
      </c>
      <c r="AQ10" s="181">
        <f>AVERAGEIF('EBITDA and Capital Expenditures'!9:9,'Annual Analysis'!AQ1,'EBITDA and Capital Expenditures'!101:101)</f>
        <v>6516.24</v>
      </c>
      <c r="AR10" s="181">
        <f>AVERAGEIF('EBITDA and Capital Expenditures'!9:9,'Annual Analysis'!AR1,'EBITDA and Capital Expenditures'!101:101)</f>
        <v>6516.24</v>
      </c>
      <c r="AS10" s="181">
        <f>AVERAGEIF('EBITDA and Capital Expenditures'!9:9,'Annual Analysis'!AS1,'EBITDA and Capital Expenditures'!101:101)</f>
        <v>6516.24</v>
      </c>
      <c r="AT10" s="181">
        <f>AVERAGEIF('EBITDA and Capital Expenditures'!9:9,'Annual Analysis'!AT1,'EBITDA and Capital Expenditures'!101:101)</f>
        <v>6516.24</v>
      </c>
      <c r="AU10" s="181">
        <f>AVERAGEIF('EBITDA and Capital Expenditures'!9:9,'Annual Analysis'!AU1,'EBITDA and Capital Expenditures'!101:101)</f>
        <v>6516.24</v>
      </c>
      <c r="AV10" s="181" t="e">
        <f>AVERAGEIF('EBITDA and Capital Expenditures'!9:9,'Annual Analysis'!AV1,'EBITDA and Capital Expenditures'!101:101)</f>
        <v>#DIV/0!</v>
      </c>
      <c r="AW10" s="181" t="e">
        <f>AVERAGEIF('EBITDA and Capital Expenditures'!9:9,'Annual Analysis'!AW1,'EBITDA and Capital Expenditures'!101:101)</f>
        <v>#DIV/0!</v>
      </c>
      <c r="AX10" s="181" t="e">
        <f>AVERAGEIF('EBITDA and Capital Expenditures'!9:9,'Annual Analysis'!AX1,'EBITDA and Capital Expenditures'!101:101)</f>
        <v>#DIV/0!</v>
      </c>
      <c r="AY10" s="181" t="e">
        <f>AVERAGEIF('EBITDA and Capital Expenditures'!9:9,'Annual Analysis'!AY1,'EBITDA and Capital Expenditures'!101:101)</f>
        <v>#DIV/0!</v>
      </c>
      <c r="AZ10" s="181" t="e">
        <f>AVERAGEIF('EBITDA and Capital Expenditures'!9:9,'Annual Analysis'!AZ1,'EBITDA and Capital Expenditures'!101:101)</f>
        <v>#DIV/0!</v>
      </c>
    </row>
    <row r="11" spans="1:52" x14ac:dyDescent="0.3">
      <c r="E11" s="141" t="s">
        <v>537</v>
      </c>
      <c r="F11" s="181">
        <f>AVERAGEIF('EBITDA and Capital Expenditures'!9:9,'Annual Analysis'!F1,'EBITDA and Capital Expenditures'!107:107)</f>
        <v>6516.2399999999989</v>
      </c>
      <c r="G11" s="181">
        <f>AVERAGEIF('EBITDA and Capital Expenditures'!9:9,'Annual Analysis'!G1,'EBITDA and Capital Expenditures'!107:107)</f>
        <v>6516.2399999999989</v>
      </c>
      <c r="H11" s="181">
        <f>AVERAGEIF('EBITDA and Capital Expenditures'!9:9,'Annual Analysis'!H1,'EBITDA and Capital Expenditures'!107:107)</f>
        <v>6516.2399999999989</v>
      </c>
      <c r="I11" s="181">
        <f>AVERAGEIF('EBITDA and Capital Expenditures'!9:9,'Annual Analysis'!I1,'EBITDA and Capital Expenditures'!107:107)</f>
        <v>6516.294295892093</v>
      </c>
      <c r="J11" s="181">
        <f>AVERAGEIF('EBITDA and Capital Expenditures'!9:9,'Annual Analysis'!J1,'EBITDA and Capital Expenditures'!107:107)</f>
        <v>6517.9505038392836</v>
      </c>
      <c r="K11" s="181">
        <f>AVERAGEIF('EBITDA and Capital Expenditures'!9:9,'Annual Analysis'!K1,'EBITDA and Capital Expenditures'!107:107)</f>
        <v>6519.9058889904327</v>
      </c>
      <c r="L11" s="181">
        <f>AVERAGEIF('EBITDA and Capital Expenditures'!9:9,'Annual Analysis'!L1,'EBITDA and Capital Expenditures'!107:107)</f>
        <v>6523.5311111275641</v>
      </c>
      <c r="M11" s="181">
        <f>AVERAGEIF('EBITDA and Capital Expenditures'!9:9,'Annual Analysis'!M1,'EBITDA and Capital Expenditures'!107:107)</f>
        <v>6530.4966726879356</v>
      </c>
      <c r="N11" s="181">
        <f>AVERAGEIF('EBITDA and Capital Expenditures'!9:9,'Annual Analysis'!N1,'EBITDA and Capital Expenditures'!107:107)</f>
        <v>6532.4558216897394</v>
      </c>
      <c r="O11" s="181">
        <f>AVERAGEIF('EBITDA and Capital Expenditures'!9:9,'Annual Analysis'!O1,'EBITDA and Capital Expenditures'!107:107)</f>
        <v>6536.2041513582808</v>
      </c>
      <c r="P11" s="181">
        <f>AVERAGEIF('EBITDA and Capital Expenditures'!9:9,'Annual Analysis'!P1,'EBITDA and Capital Expenditures'!107:107)</f>
        <v>6543.5315961863153</v>
      </c>
      <c r="Q11" s="181">
        <f>AVERAGEIF('EBITDA and Capital Expenditures'!9:9,'Annual Analysis'!Q1,'EBITDA and Capital Expenditures'!107:107)</f>
        <v>6545.4946556651694</v>
      </c>
      <c r="R11" s="181">
        <f>AVERAGEIF('EBITDA and Capital Expenditures'!9:9,'Annual Analysis'!R1,'EBITDA and Capital Expenditures'!107:107)</f>
        <v>6552.5020837961229</v>
      </c>
      <c r="S11" s="181">
        <f>AVERAGEIF('EBITDA and Capital Expenditures'!9:9,'Annual Analysis'!S1,'EBITDA and Capital Expenditures'!107:107)</f>
        <v>6569.6014431830736</v>
      </c>
      <c r="T11" s="181">
        <f>AVERAGEIF('EBITDA and Capital Expenditures'!9:9,'Annual Analysis'!T1,'EBITDA and Capital Expenditures'!107:107)</f>
        <v>6571.5723236160275</v>
      </c>
      <c r="U11" s="181">
        <f>AVERAGEIF('EBITDA and Capital Expenditures'!9:9,'Annual Analysis'!U1,'EBITDA and Capital Expenditures'!107:107)</f>
        <v>6578.5817086718062</v>
      </c>
      <c r="V11" s="181">
        <f>AVERAGEIF('EBITDA and Capital Expenditures'!9:9,'Annual Analysis'!V1,'EBITDA and Capital Expenditures'!107:107)</f>
        <v>6595.6712901798319</v>
      </c>
      <c r="W11" s="181">
        <f>AVERAGEIF('EBITDA and Capital Expenditures'!9:9,'Annual Analysis'!W1,'EBITDA and Capital Expenditures'!107:107)</f>
        <v>6597.6499915668837</v>
      </c>
      <c r="X11" s="181">
        <f>AVERAGEIF('EBITDA and Capital Expenditures'!9:9,'Annual Analysis'!X1,'EBITDA and Capital Expenditures'!107:107)</f>
        <v>6604.6613335474858</v>
      </c>
      <c r="Y11" s="181">
        <f>AVERAGEIF('EBITDA and Capital Expenditures'!9:9,'Annual Analysis'!Y1,'EBITDA and Capital Expenditures'!107:107)</f>
        <v>6621.7411371765902</v>
      </c>
      <c r="Z11" s="181">
        <f>AVERAGEIF('EBITDA and Capital Expenditures'!9:9,'Annual Analysis'!Z1,'EBITDA and Capital Expenditures'!107:107)</f>
        <v>6623.7276595177391</v>
      </c>
      <c r="AA11" s="181">
        <f>AVERAGEIF('EBITDA and Capital Expenditures'!9:9,'Annual Analysis'!AA1,'EBITDA and Capital Expenditures'!107:107)</f>
        <v>6630.7409584231664</v>
      </c>
      <c r="AB11" s="181">
        <f>AVERAGEIF('EBITDA and Capital Expenditures'!9:9,'Annual Analysis'!AB1,'EBITDA and Capital Expenditures'!107:107)</f>
        <v>6647.8109841733494</v>
      </c>
      <c r="AC11" s="181">
        <f>AVERAGEIF('EBITDA and Capital Expenditures'!9:9,'Annual Analysis'!AC1,'EBITDA and Capital Expenditures'!107:107)</f>
        <v>6649.8053274685999</v>
      </c>
      <c r="AD11" s="181">
        <f>AVERAGEIF('EBITDA and Capital Expenditures'!9:9,'Annual Analysis'!AD1,'EBITDA and Capital Expenditures'!107:107)</f>
        <v>6656.8205832988506</v>
      </c>
      <c r="AE11" s="181">
        <f>AVERAGEIF('EBITDA and Capital Expenditures'!9:9,'Annual Analysis'!AE1,'EBITDA and Capital Expenditures'!107:107)</f>
        <v>6673.8808311701068</v>
      </c>
      <c r="AF11" s="181">
        <f>AVERAGEIF('EBITDA and Capital Expenditures'!9:9,'Annual Analysis'!AF1,'EBITDA and Capital Expenditures'!107:107)</f>
        <v>6675.8829954194553</v>
      </c>
      <c r="AG11" s="181">
        <f>AVERAGEIF('EBITDA and Capital Expenditures'!9:9,'Annual Analysis'!AG1,'EBITDA and Capital Expenditures'!107:107)</f>
        <v>6682.9002081745321</v>
      </c>
      <c r="AH11" s="181">
        <f>AVERAGEIF('EBITDA and Capital Expenditures'!9:9,'Annual Analysis'!AH1,'EBITDA and Capital Expenditures'!107:107)</f>
        <v>6699.8250635125714</v>
      </c>
      <c r="AI11" s="181">
        <f>AVERAGEIF('EBITDA and Capital Expenditures'!9:9,'Annual Analysis'!AI1,'EBITDA and Capital Expenditures'!107:107)</f>
        <v>6700.2018697988251</v>
      </c>
      <c r="AJ11" s="181">
        <f>AVERAGEIF('EBITDA and Capital Expenditures'!9:9,'Annual Analysis'!AJ1,'EBITDA and Capital Expenditures'!107:107)</f>
        <v>6706.3413223491189</v>
      </c>
      <c r="AK11" s="181">
        <f>AVERAGEIF('EBITDA and Capital Expenditures'!9:9,'Annual Analysis'!AK1,'EBITDA and Capital Expenditures'!107:107)</f>
        <v>6724.7596800000001</v>
      </c>
      <c r="AL11" s="181">
        <f>AVERAGEIF('EBITDA and Capital Expenditures'!9:9,'Annual Analysis'!AL1,'EBITDA and Capital Expenditures'!107:107)</f>
        <v>6724.7596800000001</v>
      </c>
      <c r="AM11" s="181">
        <f>AVERAGEIF('EBITDA and Capital Expenditures'!9:9,'Annual Analysis'!AM1,'EBITDA and Capital Expenditures'!107:107)</f>
        <v>6731.27592</v>
      </c>
      <c r="AN11" s="181">
        <f>AVERAGEIF('EBITDA and Capital Expenditures'!9:9,'Annual Analysis'!AN1,'EBITDA and Capital Expenditures'!107:107)</f>
        <v>6750.8246399999998</v>
      </c>
      <c r="AO11" s="181">
        <f>AVERAGEIF('EBITDA and Capital Expenditures'!9:9,'Annual Analysis'!AO1,'EBITDA and Capital Expenditures'!107:107)</f>
        <v>6750.8246399999998</v>
      </c>
      <c r="AP11" s="181">
        <f>AVERAGEIF('EBITDA and Capital Expenditures'!9:9,'Annual Analysis'!AP1,'EBITDA and Capital Expenditures'!107:107)</f>
        <v>6757.3408799999997</v>
      </c>
      <c r="AQ11" s="181">
        <f>AVERAGEIF('EBITDA and Capital Expenditures'!9:9,'Annual Analysis'!AQ1,'EBITDA and Capital Expenditures'!107:107)</f>
        <v>6776.8896000000004</v>
      </c>
      <c r="AR11" s="181">
        <f>AVERAGEIF('EBITDA and Capital Expenditures'!9:9,'Annual Analysis'!AR1,'EBITDA and Capital Expenditures'!107:107)</f>
        <v>6776.8896000000004</v>
      </c>
      <c r="AS11" s="181">
        <f>AVERAGEIF('EBITDA and Capital Expenditures'!9:9,'Annual Analysis'!AS1,'EBITDA and Capital Expenditures'!107:107)</f>
        <v>6776.8896000000004</v>
      </c>
      <c r="AT11" s="181">
        <f>AVERAGEIF('EBITDA and Capital Expenditures'!9:9,'Annual Analysis'!AT1,'EBITDA and Capital Expenditures'!107:107)</f>
        <v>6776.8896000000004</v>
      </c>
      <c r="AU11" s="181">
        <f>AVERAGEIF('EBITDA and Capital Expenditures'!9:9,'Annual Analysis'!AU1,'EBITDA and Capital Expenditures'!107:107)</f>
        <v>6776.8896000000004</v>
      </c>
      <c r="AV11" s="181" t="e">
        <f>AVERAGEIF('EBITDA and Capital Expenditures'!9:9,'Annual Analysis'!AV1,'EBITDA and Capital Expenditures'!107:107)</f>
        <v>#DIV/0!</v>
      </c>
      <c r="AW11" s="181" t="e">
        <f>AVERAGEIF('EBITDA and Capital Expenditures'!9:9,'Annual Analysis'!AW1,'EBITDA and Capital Expenditures'!107:107)</f>
        <v>#DIV/0!</v>
      </c>
      <c r="AX11" s="181" t="e">
        <f>AVERAGEIF('EBITDA and Capital Expenditures'!9:9,'Annual Analysis'!AX1,'EBITDA and Capital Expenditures'!107:107)</f>
        <v>#DIV/0!</v>
      </c>
      <c r="AY11" s="181" t="e">
        <f>AVERAGEIF('EBITDA and Capital Expenditures'!9:9,'Annual Analysis'!AY1,'EBITDA and Capital Expenditures'!107:107)</f>
        <v>#DIV/0!</v>
      </c>
      <c r="AZ11" s="181" t="e">
        <f>AVERAGEIF('EBITDA and Capital Expenditures'!9:9,'Annual Analysis'!AZ1,'EBITDA and Capital Expenditures'!107:107)</f>
        <v>#DIV/0!</v>
      </c>
    </row>
    <row r="12" spans="1:52" x14ac:dyDescent="0.3">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row>
    <row r="13" spans="1:52" x14ac:dyDescent="0.3">
      <c r="F13" s="181">
        <v>5</v>
      </c>
      <c r="G13" s="181">
        <v>5</v>
      </c>
      <c r="H13" s="181">
        <v>5</v>
      </c>
      <c r="I13" s="181">
        <v>9</v>
      </c>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row>
    <row r="14" spans="1:52" x14ac:dyDescent="0.3">
      <c r="F14" s="181"/>
      <c r="G14" s="181"/>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row>
    <row r="15" spans="1:52" x14ac:dyDescent="0.3">
      <c r="F15" s="181"/>
      <c r="G15" s="181"/>
      <c r="H15" s="181"/>
      <c r="I15" s="181"/>
      <c r="J15" s="181"/>
      <c r="K15" s="181"/>
      <c r="L15" s="181"/>
      <c r="M15" s="181"/>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row>
    <row r="16" spans="1:52" x14ac:dyDescent="0.3">
      <c r="F16" s="181"/>
      <c r="G16" s="181"/>
      <c r="H16" s="181"/>
      <c r="I16" s="181"/>
      <c r="J16" s="181"/>
      <c r="K16" s="181"/>
      <c r="L16" s="181"/>
      <c r="M16" s="181"/>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row>
    <row r="17" spans="5:52" x14ac:dyDescent="0.3">
      <c r="E17" s="141" t="str">
        <f t="shared" ref="E17:AZ17" si="13">INDEX(E3:E11,$I$13)</f>
        <v>Heat Rate after degradation</v>
      </c>
      <c r="F17" s="181">
        <f t="shared" si="13"/>
        <v>6516.2399999999989</v>
      </c>
      <c r="G17" s="181">
        <f t="shared" si="13"/>
        <v>6516.2399999999989</v>
      </c>
      <c r="H17" s="181">
        <f t="shared" si="13"/>
        <v>6516.2399999999989</v>
      </c>
      <c r="I17" s="181">
        <f t="shared" si="13"/>
        <v>6516.294295892093</v>
      </c>
      <c r="J17" s="181">
        <f t="shared" si="13"/>
        <v>6517.9505038392836</v>
      </c>
      <c r="K17" s="181">
        <f t="shared" si="13"/>
        <v>6519.9058889904327</v>
      </c>
      <c r="L17" s="181">
        <f t="shared" si="13"/>
        <v>6523.5311111275641</v>
      </c>
      <c r="M17" s="181">
        <f t="shared" si="13"/>
        <v>6530.4966726879356</v>
      </c>
      <c r="N17" s="181">
        <f t="shared" si="13"/>
        <v>6532.4558216897394</v>
      </c>
      <c r="O17" s="181">
        <f t="shared" si="13"/>
        <v>6536.2041513582808</v>
      </c>
      <c r="P17" s="181">
        <f t="shared" si="13"/>
        <v>6543.5315961863153</v>
      </c>
      <c r="Q17" s="181">
        <f t="shared" si="13"/>
        <v>6545.4946556651694</v>
      </c>
      <c r="R17" s="181">
        <f t="shared" si="13"/>
        <v>6552.5020837961229</v>
      </c>
      <c r="S17" s="181">
        <f t="shared" si="13"/>
        <v>6569.6014431830736</v>
      </c>
      <c r="T17" s="181">
        <f t="shared" si="13"/>
        <v>6571.5723236160275</v>
      </c>
      <c r="U17" s="181">
        <f t="shared" si="13"/>
        <v>6578.5817086718062</v>
      </c>
      <c r="V17" s="181">
        <f t="shared" si="13"/>
        <v>6595.6712901798319</v>
      </c>
      <c r="W17" s="181">
        <f t="shared" si="13"/>
        <v>6597.6499915668837</v>
      </c>
      <c r="X17" s="181">
        <f t="shared" si="13"/>
        <v>6604.6613335474858</v>
      </c>
      <c r="Y17" s="181">
        <f t="shared" si="13"/>
        <v>6621.7411371765902</v>
      </c>
      <c r="Z17" s="181">
        <f t="shared" si="13"/>
        <v>6623.7276595177391</v>
      </c>
      <c r="AA17" s="181">
        <f t="shared" si="13"/>
        <v>6630.7409584231664</v>
      </c>
      <c r="AB17" s="181">
        <f t="shared" si="13"/>
        <v>6647.8109841733494</v>
      </c>
      <c r="AC17" s="181">
        <f t="shared" si="13"/>
        <v>6649.8053274685999</v>
      </c>
      <c r="AD17" s="181">
        <f t="shared" si="13"/>
        <v>6656.8205832988506</v>
      </c>
      <c r="AE17" s="181">
        <f t="shared" si="13"/>
        <v>6673.8808311701068</v>
      </c>
      <c r="AF17" s="181">
        <f t="shared" si="13"/>
        <v>6675.8829954194553</v>
      </c>
      <c r="AG17" s="181">
        <f t="shared" si="13"/>
        <v>6682.9002081745321</v>
      </c>
      <c r="AH17" s="181">
        <f t="shared" si="13"/>
        <v>6699.8250635125714</v>
      </c>
      <c r="AI17" s="181">
        <f t="shared" si="13"/>
        <v>6700.2018697988251</v>
      </c>
      <c r="AJ17" s="181">
        <f t="shared" si="13"/>
        <v>6706.3413223491189</v>
      </c>
      <c r="AK17" s="181">
        <f t="shared" si="13"/>
        <v>6724.7596800000001</v>
      </c>
      <c r="AL17" s="181">
        <f t="shared" si="13"/>
        <v>6724.7596800000001</v>
      </c>
      <c r="AM17" s="181">
        <f t="shared" si="13"/>
        <v>6731.27592</v>
      </c>
      <c r="AN17" s="181">
        <f t="shared" si="13"/>
        <v>6750.8246399999998</v>
      </c>
      <c r="AO17" s="181">
        <f t="shared" ref="AO17:AY17" si="14">INDEX(AO3:AO11,$I$13)</f>
        <v>6750.8246399999998</v>
      </c>
      <c r="AP17" s="181">
        <f t="shared" si="14"/>
        <v>6757.3408799999997</v>
      </c>
      <c r="AQ17" s="181">
        <f t="shared" si="14"/>
        <v>6776.8896000000004</v>
      </c>
      <c r="AR17" s="181">
        <f t="shared" si="14"/>
        <v>6776.8896000000004</v>
      </c>
      <c r="AS17" s="181">
        <f t="shared" si="14"/>
        <v>6776.8896000000004</v>
      </c>
      <c r="AT17" s="181">
        <f t="shared" si="14"/>
        <v>6776.8896000000004</v>
      </c>
      <c r="AU17" s="181">
        <f t="shared" si="14"/>
        <v>6776.8896000000004</v>
      </c>
      <c r="AV17" s="181" t="e">
        <f t="shared" si="14"/>
        <v>#DIV/0!</v>
      </c>
      <c r="AW17" s="181" t="e">
        <f t="shared" si="14"/>
        <v>#DIV/0!</v>
      </c>
      <c r="AX17" s="181" t="e">
        <f t="shared" si="14"/>
        <v>#DIV/0!</v>
      </c>
      <c r="AY17" s="181" t="e">
        <f t="shared" si="14"/>
        <v>#DIV/0!</v>
      </c>
      <c r="AZ17" s="181" t="e">
        <f t="shared" si="13"/>
        <v>#DIV/0!</v>
      </c>
    </row>
    <row r="18" spans="5:52" x14ac:dyDescent="0.3">
      <c r="F18" s="181"/>
      <c r="G18" s="181"/>
      <c r="H18" s="181"/>
      <c r="I18" s="1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row>
    <row r="19" spans="5:52" x14ac:dyDescent="0.3">
      <c r="E19" s="141" t="s">
        <v>849</v>
      </c>
      <c r="F19" s="181"/>
      <c r="G19" s="181"/>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row>
    <row r="20" spans="5:52" x14ac:dyDescent="0.3">
      <c r="E20" s="141" t="s">
        <v>495</v>
      </c>
      <c r="F20" s="181"/>
      <c r="G20" s="181"/>
      <c r="H20" s="181"/>
      <c r="I20" s="181"/>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81"/>
      <c r="AG20" s="181"/>
      <c r="AH20" s="181"/>
      <c r="AI20" s="181"/>
      <c r="AJ20" s="181"/>
      <c r="AK20" s="181"/>
      <c r="AL20" s="181"/>
      <c r="AM20" s="181"/>
      <c r="AN20" s="181"/>
      <c r="AO20" s="181"/>
      <c r="AP20" s="181"/>
      <c r="AQ20" s="181"/>
      <c r="AR20" s="181"/>
      <c r="AS20" s="181"/>
      <c r="AT20" s="181"/>
      <c r="AU20" s="181"/>
      <c r="AV20" s="181"/>
      <c r="AW20" s="181"/>
      <c r="AX20" s="181"/>
      <c r="AY20" s="181"/>
      <c r="AZ20" s="181"/>
    </row>
    <row r="21" spans="5:52" x14ac:dyDescent="0.3">
      <c r="F21" s="101"/>
      <c r="G21" s="101"/>
      <c r="H21" s="101"/>
      <c r="I21" s="101"/>
      <c r="J21" s="101"/>
      <c r="K21" s="101"/>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row>
    <row r="22" spans="5:52" x14ac:dyDescent="0.3">
      <c r="F22" s="40">
        <f t="shared" ref="F22:G22" si="15">G22-1</f>
        <v>2026</v>
      </c>
      <c r="G22" s="40">
        <f t="shared" si="15"/>
        <v>2027</v>
      </c>
      <c r="H22" s="40">
        <f>I22-1</f>
        <v>2028</v>
      </c>
      <c r="I22" s="40">
        <v>2029</v>
      </c>
      <c r="J22" s="40">
        <f t="shared" ref="J22:AN22" si="16">I22+1</f>
        <v>2030</v>
      </c>
      <c r="K22" s="40">
        <f t="shared" si="16"/>
        <v>2031</v>
      </c>
      <c r="L22" s="40">
        <f t="shared" si="16"/>
        <v>2032</v>
      </c>
      <c r="M22" s="40">
        <f t="shared" si="16"/>
        <v>2033</v>
      </c>
      <c r="N22" s="40">
        <f t="shared" si="16"/>
        <v>2034</v>
      </c>
      <c r="O22" s="40">
        <f t="shared" si="16"/>
        <v>2035</v>
      </c>
      <c r="P22" s="40">
        <f t="shared" si="16"/>
        <v>2036</v>
      </c>
      <c r="Q22" s="40">
        <f t="shared" si="16"/>
        <v>2037</v>
      </c>
      <c r="R22" s="40">
        <f t="shared" si="16"/>
        <v>2038</v>
      </c>
      <c r="S22" s="40">
        <f t="shared" si="16"/>
        <v>2039</v>
      </c>
      <c r="T22" s="40">
        <f t="shared" si="16"/>
        <v>2040</v>
      </c>
      <c r="U22" s="40">
        <f t="shared" si="16"/>
        <v>2041</v>
      </c>
      <c r="V22" s="40">
        <f t="shared" si="16"/>
        <v>2042</v>
      </c>
      <c r="W22" s="40">
        <f t="shared" si="16"/>
        <v>2043</v>
      </c>
      <c r="X22" s="40">
        <f t="shared" si="16"/>
        <v>2044</v>
      </c>
      <c r="Y22" s="40">
        <f t="shared" si="16"/>
        <v>2045</v>
      </c>
      <c r="Z22" s="40">
        <f t="shared" si="16"/>
        <v>2046</v>
      </c>
      <c r="AA22" s="40">
        <f t="shared" si="16"/>
        <v>2047</v>
      </c>
      <c r="AB22" s="40">
        <f t="shared" si="16"/>
        <v>2048</v>
      </c>
      <c r="AC22" s="40">
        <f t="shared" si="16"/>
        <v>2049</v>
      </c>
      <c r="AD22" s="40">
        <f t="shared" si="16"/>
        <v>2050</v>
      </c>
      <c r="AE22" s="40">
        <f t="shared" si="16"/>
        <v>2051</v>
      </c>
      <c r="AF22" s="40">
        <f t="shared" si="16"/>
        <v>2052</v>
      </c>
      <c r="AG22" s="40">
        <f t="shared" si="16"/>
        <v>2053</v>
      </c>
      <c r="AH22" s="40">
        <f t="shared" si="16"/>
        <v>2054</v>
      </c>
      <c r="AI22" s="40">
        <f t="shared" si="16"/>
        <v>2055</v>
      </c>
      <c r="AJ22" s="40">
        <f t="shared" si="16"/>
        <v>2056</v>
      </c>
      <c r="AK22" s="40">
        <f t="shared" si="16"/>
        <v>2057</v>
      </c>
      <c r="AL22" s="40">
        <f t="shared" si="16"/>
        <v>2058</v>
      </c>
      <c r="AM22" s="40">
        <f t="shared" si="16"/>
        <v>2059</v>
      </c>
      <c r="AN22" s="40">
        <f t="shared" si="16"/>
        <v>2060</v>
      </c>
      <c r="AO22" s="40">
        <f t="shared" ref="AO22" si="17">AN22+1</f>
        <v>2061</v>
      </c>
      <c r="AP22" s="40">
        <f t="shared" ref="AP22" si="18">AO22+1</f>
        <v>2062</v>
      </c>
      <c r="AQ22" s="40">
        <f t="shared" ref="AQ22" si="19">AP22+1</f>
        <v>2063</v>
      </c>
      <c r="AR22" s="40">
        <f t="shared" ref="AR22" si="20">AQ22+1</f>
        <v>2064</v>
      </c>
      <c r="AS22" s="40">
        <f t="shared" ref="AS22" si="21">AR22+1</f>
        <v>2065</v>
      </c>
      <c r="AT22" s="40">
        <f t="shared" ref="AT22" si="22">AS22+1</f>
        <v>2066</v>
      </c>
      <c r="AU22" s="40">
        <f t="shared" ref="AU22" si="23">AT22+1</f>
        <v>2067</v>
      </c>
      <c r="AV22" s="40">
        <f t="shared" ref="AV22" si="24">AU22+1</f>
        <v>2068</v>
      </c>
      <c r="AW22" s="40">
        <f t="shared" ref="AW22" si="25">AV22+1</f>
        <v>2069</v>
      </c>
      <c r="AX22" s="40">
        <f t="shared" ref="AX22" si="26">AW22+1</f>
        <v>2070</v>
      </c>
      <c r="AY22" s="40">
        <f t="shared" ref="AY22" si="27">AX22+1</f>
        <v>2071</v>
      </c>
    </row>
    <row r="24" spans="5:52" x14ac:dyDescent="0.3">
      <c r="E24" s="141" t="s">
        <v>538</v>
      </c>
    </row>
    <row r="25" spans="5:52" x14ac:dyDescent="0.3">
      <c r="E25" s="141" t="s">
        <v>710</v>
      </c>
      <c r="F25" s="181">
        <f>SUMIFS('EBITDA and Capital Expenditures'!$L$27:$GW$27,'EBITDA and Capital Expenditures'!$L$9:$GW$9,'Annual Analysis'!F$22)+SUMIFS('EBITDA and Capital Expenditures'!$L$29:$GW$29,'EBITDA and Capital Expenditures'!$L$9:$GW$9,'Annual Analysis'!F$22)+SUMIFS(wc_prefund,'EBITDA and Capital Expenditures'!$L$9:$GW$9,'Annual Analysis'!F$22)</f>
        <v>68713906.858806014</v>
      </c>
      <c r="G25" s="181">
        <f>SUMIFS('EBITDA and Capital Expenditures'!$L$27:$GW$27,'EBITDA and Capital Expenditures'!$L$9:$GW$9,'Annual Analysis'!G$22)+SUMIFS('EBITDA and Capital Expenditures'!$L$29:$GW$29,'EBITDA and Capital Expenditures'!$L$9:$GW$9,'Annual Analysis'!G$22)+SUMIFS(wc_prefund,'EBITDA and Capital Expenditures'!$L$9:$GW$9,'Annual Analysis'!G$22)</f>
        <v>119163059.61939619</v>
      </c>
      <c r="H25" s="181">
        <f>SUMIFS('EBITDA and Capital Expenditures'!$L$27:$GW$27,'EBITDA and Capital Expenditures'!$L$9:$GW$9,'Annual Analysis'!H$22)+SUMIFS('EBITDA and Capital Expenditures'!$L$29:$GW$29,'EBITDA and Capital Expenditures'!$L$9:$GW$9,'Annual Analysis'!H$22)+SUMIFS(wc_prefund,'EBITDA and Capital Expenditures'!$L$9:$GW$9,'Annual Analysis'!H$22)</f>
        <v>112299860.38705425</v>
      </c>
      <c r="I25" s="181">
        <f>SUMIFS('EBITDA and Capital Expenditures'!$L$27:$GW$27,'EBITDA and Capital Expenditures'!$L$9:$GW$9,'Annual Analysis'!I$22)+SUMIFS('EBITDA and Capital Expenditures'!$L$29:$GW$29,'EBITDA and Capital Expenditures'!$L$9:$GW$9,'Annual Analysis'!I$22)+SUMIFS(wc_prefund,'EBITDA and Capital Expenditures'!$L$9:$GW$9,'Annual Analysis'!I$22)</f>
        <v>65988265.338202685</v>
      </c>
      <c r="J25" s="181">
        <f>SUMIFS('EBITDA and Capital Expenditures'!$L$27:$GW$27,'EBITDA and Capital Expenditures'!$L$9:$GW$9,'Annual Analysis'!J$22)+SUMIFS('EBITDA and Capital Expenditures'!$L$29:$GW$29,'EBITDA and Capital Expenditures'!$L$9:$GW$9,'Annual Analysis'!J$22)+SUMIFS(wc_prefund,'EBITDA and Capital Expenditures'!$L$9:$GW$9,'Annual Analysis'!J$22)</f>
        <v>0</v>
      </c>
      <c r="K25" s="181">
        <f>SUMIFS('EBITDA and Capital Expenditures'!$L$27:$GW$27,'EBITDA and Capital Expenditures'!$L$9:$GW$9,'Annual Analysis'!K$22)+SUMIFS('EBITDA and Capital Expenditures'!$L$29:$GW$29,'EBITDA and Capital Expenditures'!$L$9:$GW$9,'Annual Analysis'!K$22)+SUMIFS(wc_prefund,'EBITDA and Capital Expenditures'!$L$9:$GW$9,'Annual Analysis'!K$22)</f>
        <v>0</v>
      </c>
      <c r="L25" s="181">
        <f>SUMIFS('EBITDA and Capital Expenditures'!$L$27:$GW$27,'EBITDA and Capital Expenditures'!$L$9:$GW$9,'Annual Analysis'!L$22)+SUMIFS('EBITDA and Capital Expenditures'!$L$29:$GW$29,'EBITDA and Capital Expenditures'!$L$9:$GW$9,'Annual Analysis'!L$22)+SUMIFS(wc_prefund,'EBITDA and Capital Expenditures'!$L$9:$GW$9,'Annual Analysis'!L$22)</f>
        <v>0</v>
      </c>
      <c r="M25" s="181">
        <f>SUMIFS('EBITDA and Capital Expenditures'!$L$27:$GW$27,'EBITDA and Capital Expenditures'!$L$9:$GW$9,'Annual Analysis'!M$22)+SUMIFS('EBITDA and Capital Expenditures'!$L$29:$GW$29,'EBITDA and Capital Expenditures'!$L$9:$GW$9,'Annual Analysis'!M$22)+SUMIFS(wc_prefund,'EBITDA and Capital Expenditures'!$L$9:$GW$9,'Annual Analysis'!M$22)</f>
        <v>0</v>
      </c>
      <c r="N25" s="181">
        <f>SUMIFS('EBITDA and Capital Expenditures'!$L$27:$GW$27,'EBITDA and Capital Expenditures'!$L$9:$GW$9,'Annual Analysis'!N$22)+SUMIFS('EBITDA and Capital Expenditures'!$L$29:$GW$29,'EBITDA and Capital Expenditures'!$L$9:$GW$9,'Annual Analysis'!N$22)+SUMIFS(wc_prefund,'EBITDA and Capital Expenditures'!$L$9:$GW$9,'Annual Analysis'!N$22)</f>
        <v>0</v>
      </c>
      <c r="O25" s="181">
        <f>SUMIFS('EBITDA and Capital Expenditures'!$L$27:$GW$27,'EBITDA and Capital Expenditures'!$L$9:$GW$9,'Annual Analysis'!O$22)+SUMIFS('EBITDA and Capital Expenditures'!$L$29:$GW$29,'EBITDA and Capital Expenditures'!$L$9:$GW$9,'Annual Analysis'!O$22)+SUMIFS(wc_prefund,'EBITDA and Capital Expenditures'!$L$9:$GW$9,'Annual Analysis'!O$22)</f>
        <v>0</v>
      </c>
      <c r="P25" s="181">
        <f>SUMIFS('EBITDA and Capital Expenditures'!$L$27:$GW$27,'EBITDA and Capital Expenditures'!$L$9:$GW$9,'Annual Analysis'!P$22)+SUMIFS('EBITDA and Capital Expenditures'!$L$29:$GW$29,'EBITDA and Capital Expenditures'!$L$9:$GW$9,'Annual Analysis'!P$22)+SUMIFS(wc_prefund,'EBITDA and Capital Expenditures'!$L$9:$GW$9,'Annual Analysis'!P$22)</f>
        <v>0</v>
      </c>
      <c r="Q25" s="181">
        <f>SUMIFS('EBITDA and Capital Expenditures'!$L$27:$GW$27,'EBITDA and Capital Expenditures'!$L$9:$GW$9,'Annual Analysis'!Q$22)+SUMIFS('EBITDA and Capital Expenditures'!$L$29:$GW$29,'EBITDA and Capital Expenditures'!$L$9:$GW$9,'Annual Analysis'!Q$22)+SUMIFS(wc_prefund,'EBITDA and Capital Expenditures'!$L$9:$GW$9,'Annual Analysis'!Q$22)</f>
        <v>0</v>
      </c>
      <c r="R25" s="181">
        <f>SUMIFS('EBITDA and Capital Expenditures'!$L$27:$GW$27,'EBITDA and Capital Expenditures'!$L$9:$GW$9,'Annual Analysis'!R$22)+SUMIFS('EBITDA and Capital Expenditures'!$L$29:$GW$29,'EBITDA and Capital Expenditures'!$L$9:$GW$9,'Annual Analysis'!R$22)+SUMIFS(wc_prefund,'EBITDA and Capital Expenditures'!$L$9:$GW$9,'Annual Analysis'!R$22)</f>
        <v>0</v>
      </c>
      <c r="S25" s="181">
        <f>SUMIFS('EBITDA and Capital Expenditures'!$L$27:$GW$27,'EBITDA and Capital Expenditures'!$L$9:$GW$9,'Annual Analysis'!S$22)+SUMIFS('EBITDA and Capital Expenditures'!$L$29:$GW$29,'EBITDA and Capital Expenditures'!$L$9:$GW$9,'Annual Analysis'!S$22)+SUMIFS(wc_prefund,'EBITDA and Capital Expenditures'!$L$9:$GW$9,'Annual Analysis'!S$22)</f>
        <v>0</v>
      </c>
      <c r="T25" s="181">
        <f>SUMIFS('EBITDA and Capital Expenditures'!$L$27:$GW$27,'EBITDA and Capital Expenditures'!$L$9:$GW$9,'Annual Analysis'!T$22)+SUMIFS('EBITDA and Capital Expenditures'!$L$29:$GW$29,'EBITDA and Capital Expenditures'!$L$9:$GW$9,'Annual Analysis'!T$22)+SUMIFS(wc_prefund,'EBITDA and Capital Expenditures'!$L$9:$GW$9,'Annual Analysis'!T$22)</f>
        <v>0</v>
      </c>
      <c r="U25" s="181">
        <f>SUMIFS('EBITDA and Capital Expenditures'!$L$27:$GW$27,'EBITDA and Capital Expenditures'!$L$9:$GW$9,'Annual Analysis'!U$22)+SUMIFS('EBITDA and Capital Expenditures'!$L$29:$GW$29,'EBITDA and Capital Expenditures'!$L$9:$GW$9,'Annual Analysis'!U$22)+SUMIFS(wc_prefund,'EBITDA and Capital Expenditures'!$L$9:$GW$9,'Annual Analysis'!U$22)</f>
        <v>0</v>
      </c>
      <c r="V25" s="181">
        <f>SUMIFS('EBITDA and Capital Expenditures'!$L$27:$GW$27,'EBITDA and Capital Expenditures'!$L$9:$GW$9,'Annual Analysis'!V$22)+SUMIFS('EBITDA and Capital Expenditures'!$L$29:$GW$29,'EBITDA and Capital Expenditures'!$L$9:$GW$9,'Annual Analysis'!V$22)+SUMIFS(wc_prefund,'EBITDA and Capital Expenditures'!$L$9:$GW$9,'Annual Analysis'!V$22)</f>
        <v>0</v>
      </c>
      <c r="W25" s="181">
        <f>SUMIFS('EBITDA and Capital Expenditures'!$L$27:$GW$27,'EBITDA and Capital Expenditures'!$L$9:$GW$9,'Annual Analysis'!W$22)+SUMIFS('EBITDA and Capital Expenditures'!$L$29:$GW$29,'EBITDA and Capital Expenditures'!$L$9:$GW$9,'Annual Analysis'!W$22)+SUMIFS(wc_prefund,'EBITDA and Capital Expenditures'!$L$9:$GW$9,'Annual Analysis'!W$22)</f>
        <v>0</v>
      </c>
      <c r="X25" s="181">
        <f>SUMIFS('EBITDA and Capital Expenditures'!$L$27:$GW$27,'EBITDA and Capital Expenditures'!$L$9:$GW$9,'Annual Analysis'!X$22)+SUMIFS('EBITDA and Capital Expenditures'!$L$29:$GW$29,'EBITDA and Capital Expenditures'!$L$9:$GW$9,'Annual Analysis'!X$22)+SUMIFS(wc_prefund,'EBITDA and Capital Expenditures'!$L$9:$GW$9,'Annual Analysis'!X$22)</f>
        <v>0</v>
      </c>
      <c r="Y25" s="181">
        <f>SUMIFS('EBITDA and Capital Expenditures'!$L$27:$GW$27,'EBITDA and Capital Expenditures'!$L$9:$GW$9,'Annual Analysis'!Y$22)+SUMIFS('EBITDA and Capital Expenditures'!$L$29:$GW$29,'EBITDA and Capital Expenditures'!$L$9:$GW$9,'Annual Analysis'!Y$22)+SUMIFS(wc_prefund,'EBITDA and Capital Expenditures'!$L$9:$GW$9,'Annual Analysis'!Y$22)</f>
        <v>0</v>
      </c>
      <c r="Z25" s="181">
        <f>SUMIFS('EBITDA and Capital Expenditures'!$L$27:$GW$27,'EBITDA and Capital Expenditures'!$L$9:$GW$9,'Annual Analysis'!Z$22)+SUMIFS('EBITDA and Capital Expenditures'!$L$29:$GW$29,'EBITDA and Capital Expenditures'!$L$9:$GW$9,'Annual Analysis'!Z$22)+SUMIFS(wc_prefund,'EBITDA and Capital Expenditures'!$L$9:$GW$9,'Annual Analysis'!Z$22)</f>
        <v>0</v>
      </c>
      <c r="AA25" s="181">
        <f>SUMIFS('EBITDA and Capital Expenditures'!$L$27:$GW$27,'EBITDA and Capital Expenditures'!$L$9:$GW$9,'Annual Analysis'!AA$22)+SUMIFS('EBITDA and Capital Expenditures'!$L$29:$GW$29,'EBITDA and Capital Expenditures'!$L$9:$GW$9,'Annual Analysis'!AA$22)+SUMIFS(wc_prefund,'EBITDA and Capital Expenditures'!$L$9:$GW$9,'Annual Analysis'!AA$22)</f>
        <v>0</v>
      </c>
      <c r="AB25" s="181">
        <f>SUMIFS('EBITDA and Capital Expenditures'!$L$27:$GW$27,'EBITDA and Capital Expenditures'!$L$9:$GW$9,'Annual Analysis'!AB$22)+SUMIFS('EBITDA and Capital Expenditures'!$L$29:$GW$29,'EBITDA and Capital Expenditures'!$L$9:$GW$9,'Annual Analysis'!AB$22)+SUMIFS(wc_prefund,'EBITDA and Capital Expenditures'!$L$9:$GW$9,'Annual Analysis'!AB$22)</f>
        <v>0</v>
      </c>
      <c r="AC25" s="181">
        <f>SUMIFS('EBITDA and Capital Expenditures'!$L$27:$GW$27,'EBITDA and Capital Expenditures'!$L$9:$GW$9,'Annual Analysis'!AC$22)+SUMIFS('EBITDA and Capital Expenditures'!$L$29:$GW$29,'EBITDA and Capital Expenditures'!$L$9:$GW$9,'Annual Analysis'!AC$22)+SUMIFS(wc_prefund,'EBITDA and Capital Expenditures'!$L$9:$GW$9,'Annual Analysis'!AC$22)</f>
        <v>0</v>
      </c>
      <c r="AD25" s="181">
        <f>SUMIFS('EBITDA and Capital Expenditures'!$L$27:$GW$27,'EBITDA and Capital Expenditures'!$L$9:$GW$9,'Annual Analysis'!AD$22)+SUMIFS('EBITDA and Capital Expenditures'!$L$29:$GW$29,'EBITDA and Capital Expenditures'!$L$9:$GW$9,'Annual Analysis'!AD$22)+SUMIFS(wc_prefund,'EBITDA and Capital Expenditures'!$L$9:$GW$9,'Annual Analysis'!AD$22)</f>
        <v>0</v>
      </c>
      <c r="AE25" s="181">
        <f>SUMIFS('EBITDA and Capital Expenditures'!$L$27:$GW$27,'EBITDA and Capital Expenditures'!$L$9:$GW$9,'Annual Analysis'!AE$22)+SUMIFS('EBITDA and Capital Expenditures'!$L$29:$GW$29,'EBITDA and Capital Expenditures'!$L$9:$GW$9,'Annual Analysis'!AE$22)+SUMIFS(wc_prefund,'EBITDA and Capital Expenditures'!$L$9:$GW$9,'Annual Analysis'!AE$22)</f>
        <v>0</v>
      </c>
      <c r="AF25" s="181">
        <f>SUMIFS('EBITDA and Capital Expenditures'!$L$27:$GW$27,'EBITDA and Capital Expenditures'!$L$9:$GW$9,'Annual Analysis'!AF$22)+SUMIFS('EBITDA and Capital Expenditures'!$L$29:$GW$29,'EBITDA and Capital Expenditures'!$L$9:$GW$9,'Annual Analysis'!AF$22)+SUMIFS(wc_prefund,'EBITDA and Capital Expenditures'!$L$9:$GW$9,'Annual Analysis'!AF$22)</f>
        <v>0</v>
      </c>
      <c r="AG25" s="181">
        <f>SUMIFS('EBITDA and Capital Expenditures'!$L$27:$GW$27,'EBITDA and Capital Expenditures'!$L$9:$GW$9,'Annual Analysis'!AG$22)+SUMIFS('EBITDA and Capital Expenditures'!$L$29:$GW$29,'EBITDA and Capital Expenditures'!$L$9:$GW$9,'Annual Analysis'!AG$22)+SUMIFS(wc_prefund,'EBITDA and Capital Expenditures'!$L$9:$GW$9,'Annual Analysis'!AG$22)</f>
        <v>0</v>
      </c>
      <c r="AH25" s="181">
        <f>SUMIFS('EBITDA and Capital Expenditures'!$L$27:$GW$27,'EBITDA and Capital Expenditures'!$L$9:$GW$9,'Annual Analysis'!AH$22)+SUMIFS('EBITDA and Capital Expenditures'!$L$29:$GW$29,'EBITDA and Capital Expenditures'!$L$9:$GW$9,'Annual Analysis'!AH$22)+SUMIFS(wc_prefund,'EBITDA and Capital Expenditures'!$L$9:$GW$9,'Annual Analysis'!AH$22)</f>
        <v>0</v>
      </c>
      <c r="AI25" s="181">
        <f>SUMIFS('EBITDA and Capital Expenditures'!$L$27:$GW$27,'EBITDA and Capital Expenditures'!$L$9:$GW$9,'Annual Analysis'!AI$22)+SUMIFS('EBITDA and Capital Expenditures'!$L$29:$GW$29,'EBITDA and Capital Expenditures'!$L$9:$GW$9,'Annual Analysis'!AI$22)+SUMIFS(wc_prefund,'EBITDA and Capital Expenditures'!$L$9:$GW$9,'Annual Analysis'!AI$22)</f>
        <v>0</v>
      </c>
      <c r="AJ25" s="181">
        <f>SUMIFS('EBITDA and Capital Expenditures'!$L$27:$GW$27,'EBITDA and Capital Expenditures'!$L$9:$GW$9,'Annual Analysis'!AJ$22)+SUMIFS('EBITDA and Capital Expenditures'!$L$29:$GW$29,'EBITDA and Capital Expenditures'!$L$9:$GW$9,'Annual Analysis'!AJ$22)+SUMIFS(wc_prefund,'EBITDA and Capital Expenditures'!$L$9:$GW$9,'Annual Analysis'!AJ$22)</f>
        <v>0</v>
      </c>
      <c r="AK25" s="181">
        <f>SUMIFS('EBITDA and Capital Expenditures'!$L$27:$GW$27,'EBITDA and Capital Expenditures'!$L$9:$GW$9,'Annual Analysis'!AK$22)+SUMIFS('EBITDA and Capital Expenditures'!$L$29:$GW$29,'EBITDA and Capital Expenditures'!$L$9:$GW$9,'Annual Analysis'!AK$22)+SUMIFS(wc_prefund,'EBITDA and Capital Expenditures'!$L$9:$GW$9,'Annual Analysis'!AK$22)</f>
        <v>0</v>
      </c>
      <c r="AL25" s="181">
        <f>SUMIFS('EBITDA and Capital Expenditures'!$L$27:$GW$27,'EBITDA and Capital Expenditures'!$L$9:$GW$9,'Annual Analysis'!AL$22)+SUMIFS('EBITDA and Capital Expenditures'!$L$29:$GW$29,'EBITDA and Capital Expenditures'!$L$9:$GW$9,'Annual Analysis'!AL$22)+SUMIFS(wc_prefund,'EBITDA and Capital Expenditures'!$L$9:$GW$9,'Annual Analysis'!AL$22)</f>
        <v>0</v>
      </c>
      <c r="AM25" s="181">
        <f>SUMIFS('EBITDA and Capital Expenditures'!$L$27:$GW$27,'EBITDA and Capital Expenditures'!$L$9:$GW$9,'Annual Analysis'!AM$22)+SUMIFS('EBITDA and Capital Expenditures'!$L$29:$GW$29,'EBITDA and Capital Expenditures'!$L$9:$GW$9,'Annual Analysis'!AM$22)+SUMIFS(wc_prefund,'EBITDA and Capital Expenditures'!$L$9:$GW$9,'Annual Analysis'!AM$22)</f>
        <v>0</v>
      </c>
      <c r="AN25" s="181">
        <f>SUMIFS('EBITDA and Capital Expenditures'!$L$27:$GW$27,'EBITDA and Capital Expenditures'!$L$9:$GW$9,'Annual Analysis'!AN$22)+SUMIFS('EBITDA and Capital Expenditures'!$L$29:$GW$29,'EBITDA and Capital Expenditures'!$L$9:$GW$9,'Annual Analysis'!AN$22)+SUMIFS(wc_prefund,'EBITDA and Capital Expenditures'!$L$9:$GW$9,'Annual Analysis'!AN$22)</f>
        <v>0</v>
      </c>
      <c r="AO25" s="181">
        <f>SUMIFS('EBITDA and Capital Expenditures'!$L$27:$GW$27,'EBITDA and Capital Expenditures'!$L$9:$GW$9,'Annual Analysis'!AO$22)+SUMIFS('EBITDA and Capital Expenditures'!$L$29:$GW$29,'EBITDA and Capital Expenditures'!$L$9:$GW$9,'Annual Analysis'!AO$22)+SUMIFS(wc_prefund,'EBITDA and Capital Expenditures'!$L$9:$GW$9,'Annual Analysis'!AO$22)</f>
        <v>0</v>
      </c>
      <c r="AP25" s="181">
        <f>SUMIFS('EBITDA and Capital Expenditures'!$L$27:$GW$27,'EBITDA and Capital Expenditures'!$L$9:$GW$9,'Annual Analysis'!AP$22)+SUMIFS('EBITDA and Capital Expenditures'!$L$29:$GW$29,'EBITDA and Capital Expenditures'!$L$9:$GW$9,'Annual Analysis'!AP$22)+SUMIFS(wc_prefund,'EBITDA and Capital Expenditures'!$L$9:$GW$9,'Annual Analysis'!AP$22)</f>
        <v>0</v>
      </c>
      <c r="AQ25" s="181">
        <f>SUMIFS('EBITDA and Capital Expenditures'!$L$27:$GW$27,'EBITDA and Capital Expenditures'!$L$9:$GW$9,'Annual Analysis'!AQ$22)+SUMIFS('EBITDA and Capital Expenditures'!$L$29:$GW$29,'EBITDA and Capital Expenditures'!$L$9:$GW$9,'Annual Analysis'!AQ$22)+SUMIFS(wc_prefund,'EBITDA and Capital Expenditures'!$L$9:$GW$9,'Annual Analysis'!AQ$22)</f>
        <v>0</v>
      </c>
      <c r="AR25" s="181">
        <f>SUMIFS('EBITDA and Capital Expenditures'!$L$27:$GW$27,'EBITDA and Capital Expenditures'!$L$9:$GW$9,'Annual Analysis'!AR$22)+SUMIFS('EBITDA and Capital Expenditures'!$L$29:$GW$29,'EBITDA and Capital Expenditures'!$L$9:$GW$9,'Annual Analysis'!AR$22)+SUMIFS(wc_prefund,'EBITDA and Capital Expenditures'!$L$9:$GW$9,'Annual Analysis'!AR$22)</f>
        <v>0</v>
      </c>
      <c r="AS25" s="181">
        <f>SUMIFS('EBITDA and Capital Expenditures'!$L$27:$GW$27,'EBITDA and Capital Expenditures'!$L$9:$GW$9,'Annual Analysis'!AS$22)+SUMIFS('EBITDA and Capital Expenditures'!$L$29:$GW$29,'EBITDA and Capital Expenditures'!$L$9:$GW$9,'Annual Analysis'!AS$22)+SUMIFS(wc_prefund,'EBITDA and Capital Expenditures'!$L$9:$GW$9,'Annual Analysis'!AS$22)</f>
        <v>0</v>
      </c>
      <c r="AT25" s="181">
        <f>SUMIFS('EBITDA and Capital Expenditures'!$L$27:$GW$27,'EBITDA and Capital Expenditures'!$L$9:$GW$9,'Annual Analysis'!AT$22)+SUMIFS('EBITDA and Capital Expenditures'!$L$29:$GW$29,'EBITDA and Capital Expenditures'!$L$9:$GW$9,'Annual Analysis'!AT$22)+SUMIFS(wc_prefund,'EBITDA and Capital Expenditures'!$L$9:$GW$9,'Annual Analysis'!AT$22)</f>
        <v>0</v>
      </c>
      <c r="AU25" s="181">
        <f>SUMIFS('EBITDA and Capital Expenditures'!$L$27:$GW$27,'EBITDA and Capital Expenditures'!$L$9:$GW$9,'Annual Analysis'!AU$22)+SUMIFS('EBITDA and Capital Expenditures'!$L$29:$GW$29,'EBITDA and Capital Expenditures'!$L$9:$GW$9,'Annual Analysis'!AU$22)+SUMIFS(wc_prefund,'EBITDA and Capital Expenditures'!$L$9:$GW$9,'Annual Analysis'!AU$22)</f>
        <v>0</v>
      </c>
      <c r="AV25" s="181">
        <f>SUMIFS('EBITDA and Capital Expenditures'!$L$27:$GW$27,'EBITDA and Capital Expenditures'!$L$9:$GW$9,'Annual Analysis'!AV$22)+SUMIFS('EBITDA and Capital Expenditures'!$L$29:$GW$29,'EBITDA and Capital Expenditures'!$L$9:$GW$9,'Annual Analysis'!AV$22)+SUMIFS(wc_prefund,'EBITDA and Capital Expenditures'!$L$9:$GW$9,'Annual Analysis'!AV$22)</f>
        <v>0</v>
      </c>
      <c r="AW25" s="181">
        <f>SUMIFS('EBITDA and Capital Expenditures'!$L$27:$GW$27,'EBITDA and Capital Expenditures'!$L$9:$GW$9,'Annual Analysis'!AW$22)+SUMIFS('EBITDA and Capital Expenditures'!$L$29:$GW$29,'EBITDA and Capital Expenditures'!$L$9:$GW$9,'Annual Analysis'!AW$22)+SUMIFS(wc_prefund,'EBITDA and Capital Expenditures'!$L$9:$GW$9,'Annual Analysis'!AW$22)</f>
        <v>0</v>
      </c>
      <c r="AX25" s="181">
        <f>SUMIFS('EBITDA and Capital Expenditures'!$L$27:$GW$27,'EBITDA and Capital Expenditures'!$L$9:$GW$9,'Annual Analysis'!AX$22)+SUMIFS('EBITDA and Capital Expenditures'!$L$29:$GW$29,'EBITDA and Capital Expenditures'!$L$9:$GW$9,'Annual Analysis'!AX$22)+SUMIFS(wc_prefund,'EBITDA and Capital Expenditures'!$L$9:$GW$9,'Annual Analysis'!AX$22)</f>
        <v>0</v>
      </c>
      <c r="AY25" s="181">
        <f>SUMIFS('EBITDA and Capital Expenditures'!$L$27:$GW$27,'EBITDA and Capital Expenditures'!$L$9:$GW$9,'Annual Analysis'!AY$22)+SUMIFS('EBITDA and Capital Expenditures'!$L$29:$GW$29,'EBITDA and Capital Expenditures'!$L$9:$GW$9,'Annual Analysis'!AY$22)+SUMIFS(wc_prefund,'EBITDA and Capital Expenditures'!$L$9:$GW$9,'Annual Analysis'!AY$22)</f>
        <v>0</v>
      </c>
    </row>
    <row r="26" spans="5:52" x14ac:dyDescent="0.3">
      <c r="E26" s="141" t="s">
        <v>585</v>
      </c>
      <c r="F26" s="181">
        <f>SUMIFS('EBITDA and Capital Expenditures'!$L$96:$GW$96,'EBITDA and Capital Expenditures'!$L$9:$GW$9,'Annual Analysis'!F$22)</f>
        <v>0</v>
      </c>
      <c r="G26" s="181">
        <f>SUMIFS('EBITDA and Capital Expenditures'!$L$96:$GW$96,'EBITDA and Capital Expenditures'!$L$9:$GW$9,'Annual Analysis'!G$22)</f>
        <v>0</v>
      </c>
      <c r="H26" s="181">
        <f>SUMIFS('EBITDA and Capital Expenditures'!$L$96:$GW$96,'EBITDA and Capital Expenditures'!$L$9:$GW$9,'Annual Analysis'!H$22)</f>
        <v>0</v>
      </c>
      <c r="I26" s="181">
        <f>SUMIFS('EBITDA and Capital Expenditures'!$L$96:$GW$96,'EBITDA and Capital Expenditures'!$L$9:$GW$9,'Annual Analysis'!I$22)</f>
        <v>72188732.881656095</v>
      </c>
      <c r="J26" s="181">
        <f>SUMIFS('EBITDA and Capital Expenditures'!$L$96:$GW$96,'EBITDA and Capital Expenditures'!$L$9:$GW$9,'Annual Analysis'!J$22)</f>
        <v>293460275.80899417</v>
      </c>
      <c r="K26" s="181">
        <f>SUMIFS('EBITDA and Capital Expenditures'!$L$96:$GW$96,'EBITDA and Capital Expenditures'!$L$9:$GW$9,'Annual Analysis'!K$22)</f>
        <v>299945463.85729593</v>
      </c>
      <c r="L26" s="181">
        <f>SUMIFS('EBITDA and Capital Expenditures'!$L$96:$GW$96,'EBITDA and Capital Expenditures'!$L$9:$GW$9,'Annual Analysis'!L$22)</f>
        <v>307248677.22345221</v>
      </c>
      <c r="M26" s="181">
        <f>SUMIFS('EBITDA and Capital Expenditures'!$L$96:$GW$96,'EBITDA and Capital Expenditures'!$L$9:$GW$9,'Annual Analysis'!M$22)</f>
        <v>313367634.76643276</v>
      </c>
      <c r="N26" s="181">
        <f>SUMIFS('EBITDA and Capital Expenditures'!$L$96:$GW$96,'EBITDA and Capital Expenditures'!$L$9:$GW$9,'Annual Analysis'!N$22)</f>
        <v>320338507.19272536</v>
      </c>
      <c r="O26" s="181">
        <f>SUMIFS('EBITDA and Capital Expenditures'!$L$96:$GW$96,'EBITDA and Capital Expenditures'!$L$9:$GW$9,'Annual Analysis'!O$22)</f>
        <v>327367775.10960895</v>
      </c>
      <c r="P26" s="181">
        <f>SUMIFS('EBITDA and Capital Expenditures'!$L$96:$GW$96,'EBITDA and Capital Expenditures'!$L$9:$GW$9,'Annual Analysis'!P$22)</f>
        <v>335562746.20190907</v>
      </c>
      <c r="Q26" s="181">
        <f>SUMIFS('EBITDA and Capital Expenditures'!$L$96:$GW$96,'EBITDA and Capital Expenditures'!$L$9:$GW$9,'Annual Analysis'!Q$22)</f>
        <v>342256833.9723413</v>
      </c>
      <c r="R26" s="181">
        <f>SUMIFS('EBITDA and Capital Expenditures'!$L$96:$GW$96,'EBITDA and Capital Expenditures'!$L$9:$GW$9,'Annual Analysis'!R$22)</f>
        <v>349826586.69264656</v>
      </c>
      <c r="S26" s="181">
        <f>SUMIFS('EBITDA and Capital Expenditures'!$L$96:$GW$96,'EBITDA and Capital Expenditures'!$L$9:$GW$9,'Annual Analysis'!S$22)</f>
        <v>357776399.72502303</v>
      </c>
      <c r="T26" s="181">
        <f>SUMIFS('EBITDA and Capital Expenditures'!$L$96:$GW$96,'EBITDA and Capital Expenditures'!$L$9:$GW$9,'Annual Analysis'!T$22)</f>
        <v>366757870.6954487</v>
      </c>
      <c r="U26" s="181">
        <f>SUMIFS('EBITDA and Capital Expenditures'!$L$96:$GW$96,'EBITDA and Capital Expenditures'!$L$9:$GW$9,'Annual Analysis'!U$22)</f>
        <v>374012270.33506125</v>
      </c>
      <c r="V26" s="181">
        <f>SUMIFS('EBITDA and Capital Expenditures'!$L$96:$GW$96,'EBITDA and Capital Expenditures'!$L$9:$GW$9,'Annual Analysis'!V$22)</f>
        <v>382573349.46013016</v>
      </c>
      <c r="W26" s="181">
        <f>SUMIFS('EBITDA and Capital Expenditures'!$L$96:$GW$96,'EBITDA and Capital Expenditures'!$L$9:$GW$9,'Annual Analysis'!W$22)</f>
        <v>391279013.90155625</v>
      </c>
      <c r="X26" s="181">
        <f>SUMIFS('EBITDA and Capital Expenditures'!$L$96:$GW$96,'EBITDA and Capital Expenditures'!$L$9:$GW$9,'Annual Analysis'!X$22)</f>
        <v>401047634.54287136</v>
      </c>
      <c r="Y26" s="181">
        <f>SUMIFS('EBITDA and Capital Expenditures'!$L$96:$GW$96,'EBITDA and Capital Expenditures'!$L$9:$GW$9,'Annual Analysis'!Y$22)</f>
        <v>409276952.15846336</v>
      </c>
      <c r="Z26" s="181">
        <f>SUMIFS('EBITDA and Capital Expenditures'!$L$96:$GW$96,'EBITDA and Capital Expenditures'!$L$9:$GW$9,'Annual Analysis'!Z$22)</f>
        <v>418652000.57983112</v>
      </c>
      <c r="AA26" s="181">
        <f>SUMIFS('EBITDA and Capital Expenditures'!$L$96:$GW$96,'EBITDA and Capital Expenditures'!$L$9:$GW$9,'Annual Analysis'!AA$22)</f>
        <v>428105584.44388098</v>
      </c>
      <c r="AB26" s="181">
        <f>SUMIFS('EBITDA and Capital Expenditures'!$L$96:$GW$96,'EBITDA and Capital Expenditures'!$L$9:$GW$9,'Annual Analysis'!AB$22)</f>
        <v>439126909.48093706</v>
      </c>
      <c r="AC26" s="181">
        <f>SUMIFS('EBITDA and Capital Expenditures'!$L$96:$GW$96,'EBITDA and Capital Expenditures'!$L$9:$GW$9,'Annual Analysis'!AC$22)</f>
        <v>448129713.31191522</v>
      </c>
      <c r="AD26" s="181">
        <f>SUMIFS('EBITDA and Capital Expenditures'!$L$96:$GW$96,'EBITDA and Capital Expenditures'!$L$9:$GW$9,'Annual Analysis'!AD$22)</f>
        <v>458310189.14776182</v>
      </c>
      <c r="AE26" s="181">
        <f>SUMIFS('EBITDA and Capital Expenditures'!$L$96:$GW$96,'EBITDA and Capital Expenditures'!$L$9:$GW$9,'Annual Analysis'!AE$22)</f>
        <v>469001803.84985232</v>
      </c>
      <c r="AF26" s="181">
        <f>SUMIFS('EBITDA and Capital Expenditures'!$L$96:$GW$96,'EBITDA and Capital Expenditures'!$L$9:$GW$9,'Annual Analysis'!AF$22)</f>
        <v>481080883.78327054</v>
      </c>
      <c r="AG26" s="181">
        <f>SUMIFS('EBITDA and Capital Expenditures'!$L$96:$GW$96,'EBITDA and Capital Expenditures'!$L$9:$GW$9,'Annual Analysis'!AG$22)</f>
        <v>490837244.78520185</v>
      </c>
      <c r="AH26" s="181">
        <f>SUMIFS('EBITDA and Capital Expenditures'!$L$96:$GW$96,'EBITDA and Capital Expenditures'!$L$9:$GW$9,'Annual Analysis'!AH$22)</f>
        <v>375993915.73620147</v>
      </c>
      <c r="AI26" s="181">
        <f>SUMIFS('EBITDA and Capital Expenditures'!$L$96:$GW$96,'EBITDA and Capital Expenditures'!$L$9:$GW$9,'Annual Analysis'!AI$22)</f>
        <v>0</v>
      </c>
      <c r="AJ26" s="181">
        <f>SUMIFS('EBITDA and Capital Expenditures'!$L$96:$GW$96,'EBITDA and Capital Expenditures'!$L$9:$GW$9,'Annual Analysis'!AJ$22)</f>
        <v>0</v>
      </c>
      <c r="AK26" s="181">
        <f>SUMIFS('EBITDA and Capital Expenditures'!$L$96:$GW$96,'EBITDA and Capital Expenditures'!$L$9:$GW$9,'Annual Analysis'!AK$22)</f>
        <v>0</v>
      </c>
      <c r="AL26" s="181">
        <f>SUMIFS('EBITDA and Capital Expenditures'!$L$96:$GW$96,'EBITDA and Capital Expenditures'!$L$9:$GW$9,'Annual Analysis'!AL$22)</f>
        <v>0</v>
      </c>
      <c r="AM26" s="181">
        <f>SUMIFS('EBITDA and Capital Expenditures'!$L$96:$GW$96,'EBITDA and Capital Expenditures'!$L$9:$GW$9,'Annual Analysis'!AM$22)</f>
        <v>0</v>
      </c>
      <c r="AN26" s="181">
        <f>SUMIFS('EBITDA and Capital Expenditures'!$L$96:$GW$96,'EBITDA and Capital Expenditures'!$L$9:$GW$9,'Annual Analysis'!AN$22)</f>
        <v>0</v>
      </c>
      <c r="AO26" s="181">
        <f>SUMIFS('EBITDA and Capital Expenditures'!$L$96:$GW$96,'EBITDA and Capital Expenditures'!$L$9:$GW$9,'Annual Analysis'!AO$22)</f>
        <v>0</v>
      </c>
      <c r="AP26" s="181">
        <f>SUMIFS('EBITDA and Capital Expenditures'!$L$96:$GW$96,'EBITDA and Capital Expenditures'!$L$9:$GW$9,'Annual Analysis'!AP$22)</f>
        <v>0</v>
      </c>
      <c r="AQ26" s="181">
        <f>SUMIFS('EBITDA and Capital Expenditures'!$L$96:$GW$96,'EBITDA and Capital Expenditures'!$L$9:$GW$9,'Annual Analysis'!AQ$22)</f>
        <v>0</v>
      </c>
      <c r="AR26" s="181">
        <f>SUMIFS('EBITDA and Capital Expenditures'!$L$96:$GW$96,'EBITDA and Capital Expenditures'!$L$9:$GW$9,'Annual Analysis'!AR$22)</f>
        <v>0</v>
      </c>
      <c r="AS26" s="181">
        <f>SUMIFS('EBITDA and Capital Expenditures'!$L$96:$GW$96,'EBITDA and Capital Expenditures'!$L$9:$GW$9,'Annual Analysis'!AS$22)</f>
        <v>0</v>
      </c>
      <c r="AT26" s="181">
        <f>SUMIFS('EBITDA and Capital Expenditures'!$L$96:$GW$96,'EBITDA and Capital Expenditures'!$L$9:$GW$9,'Annual Analysis'!AT$22)</f>
        <v>0</v>
      </c>
      <c r="AU26" s="181">
        <f>SUMIFS('EBITDA and Capital Expenditures'!$L$96:$GW$96,'EBITDA and Capital Expenditures'!$L$9:$GW$9,'Annual Analysis'!AU$22)</f>
        <v>0</v>
      </c>
      <c r="AV26" s="181">
        <f>SUMIFS('EBITDA and Capital Expenditures'!$L$96:$GW$96,'EBITDA and Capital Expenditures'!$L$9:$GW$9,'Annual Analysis'!AV$22)</f>
        <v>0</v>
      </c>
      <c r="AW26" s="181">
        <f>SUMIFS('EBITDA and Capital Expenditures'!$L$96:$GW$96,'EBITDA and Capital Expenditures'!$L$9:$GW$9,'Annual Analysis'!AW$22)</f>
        <v>0</v>
      </c>
      <c r="AX26" s="181">
        <f>SUMIFS('EBITDA and Capital Expenditures'!$L$96:$GW$96,'EBITDA and Capital Expenditures'!$L$9:$GW$9,'Annual Analysis'!AX$22)</f>
        <v>0</v>
      </c>
      <c r="AY26" s="181">
        <f>SUMIFS('EBITDA and Capital Expenditures'!$L$96:$GW$96,'EBITDA and Capital Expenditures'!$L$9:$GW$9,'Annual Analysis'!AY$22)</f>
        <v>0</v>
      </c>
    </row>
    <row r="27" spans="5:52" x14ac:dyDescent="0.3">
      <c r="E27" s="141" t="s">
        <v>708</v>
      </c>
      <c r="F27" s="181">
        <f>SUMIFS('EBITDA and Capital Expenditures'!$L$132:$GW$132,'EBITDA and Capital Expenditures'!$L$9:$GW$9,'Annual Analysis'!F$22)</f>
        <v>0</v>
      </c>
      <c r="G27" s="181">
        <f>SUMIFS('EBITDA and Capital Expenditures'!$L$132:$GW$132,'EBITDA and Capital Expenditures'!$L$9:$GW$9,'Annual Analysis'!G$22)</f>
        <v>0</v>
      </c>
      <c r="H27" s="181">
        <f>SUMIFS('EBITDA and Capital Expenditures'!$L$132:$GW$132,'EBITDA and Capital Expenditures'!$L$9:$GW$9,'Annual Analysis'!H$22)</f>
        <v>0</v>
      </c>
      <c r="I27" s="181">
        <f>SUMIFS('EBITDA and Capital Expenditures'!$L$132:$GW$132,'EBITDA and Capital Expenditures'!$L$9:$GW$9,'Annual Analysis'!I$22)</f>
        <v>63368732.881656095</v>
      </c>
      <c r="J27" s="181">
        <f>SUMIFS('EBITDA and Capital Expenditures'!$L$132:$GW$132,'EBITDA and Capital Expenditures'!$L$9:$GW$9,'Annual Analysis'!J$22)</f>
        <v>258180275.8089942</v>
      </c>
      <c r="K27" s="181">
        <f>SUMIFS('EBITDA and Capital Expenditures'!$L$132:$GW$132,'EBITDA and Capital Expenditures'!$L$9:$GW$9,'Annual Analysis'!K$22)</f>
        <v>264705493.98177505</v>
      </c>
      <c r="L27" s="181">
        <f>SUMIFS('EBITDA and Capital Expenditures'!$L$132:$GW$132,'EBITDA and Capital Expenditures'!$L$9:$GW$9,'Annual Analysis'!L$22)</f>
        <v>272194490.56857419</v>
      </c>
      <c r="M27" s="181">
        <f>SUMIFS('EBITDA and Capital Expenditures'!$L$132:$GW$132,'EBITDA and Capital Expenditures'!$L$9:$GW$9,'Annual Analysis'!M$22)</f>
        <v>278508585.73589408</v>
      </c>
      <c r="N27" s="181">
        <f>SUMIFS('EBITDA and Capital Expenditures'!$L$132:$GW$132,'EBITDA and Capital Expenditures'!$L$9:$GW$9,'Annual Analysis'!N$22)</f>
        <v>285547595.2663241</v>
      </c>
      <c r="O27" s="181">
        <f>SUMIFS('EBITDA and Capital Expenditures'!$L$132:$GW$132,'EBITDA and Capital Expenditures'!$L$9:$GW$9,'Annual Analysis'!O$22)</f>
        <v>292836368.2899102</v>
      </c>
      <c r="P27" s="181">
        <f>SUMIFS('EBITDA and Capital Expenditures'!$L$132:$GW$132,'EBITDA and Capital Expenditures'!$L$9:$GW$9,'Annual Analysis'!P$22)</f>
        <v>301272057.58457565</v>
      </c>
      <c r="Q27" s="181">
        <f>SUMIFS('EBITDA and Capital Expenditures'!$L$132:$GW$132,'EBITDA and Capital Expenditures'!$L$9:$GW$9,'Annual Analysis'!Q$22)</f>
        <v>308050340.68859243</v>
      </c>
      <c r="R27" s="181">
        <f>SUMIFS('EBITDA and Capital Expenditures'!$L$132:$GW$132,'EBITDA and Capital Expenditures'!$L$9:$GW$9,'Annual Analysis'!R$22)</f>
        <v>316054224.51925385</v>
      </c>
      <c r="S27" s="181">
        <f>SUMIFS('EBITDA and Capital Expenditures'!$L$132:$GW$132,'EBITDA and Capital Expenditures'!$L$9:$GW$9,'Annual Analysis'!S$22)</f>
        <v>324707541.0949018</v>
      </c>
      <c r="T27" s="181">
        <f>SUMIFS('EBITDA and Capital Expenditures'!$L$132:$GW$132,'EBITDA and Capital Expenditures'!$L$9:$GW$9,'Annual Analysis'!T$22)</f>
        <v>333817787.19572979</v>
      </c>
      <c r="U27" s="181">
        <f>SUMIFS('EBITDA and Capital Expenditures'!$L$132:$GW$132,'EBITDA and Capital Expenditures'!$L$9:$GW$9,'Annual Analysis'!U$22)</f>
        <v>341563077.25482261</v>
      </c>
      <c r="V27" s="181">
        <f>SUMIFS('EBITDA and Capital Expenditures'!$L$132:$GW$132,'EBITDA and Capital Expenditures'!$L$9:$GW$9,'Annual Analysis'!V$22)</f>
        <v>350911471.76113456</v>
      </c>
      <c r="W27" s="181">
        <f>SUMIFS('EBITDA and Capital Expenditures'!$L$132:$GW$132,'EBITDA and Capital Expenditures'!$L$9:$GW$9,'Annual Analysis'!W$22)</f>
        <v>359780491.33113289</v>
      </c>
      <c r="X27" s="181">
        <f>SUMIFS('EBITDA and Capital Expenditures'!$L$132:$GW$132,'EBITDA and Capital Expenditures'!$L$9:$GW$9,'Annual Analysis'!X$22)</f>
        <v>370127292.60222375</v>
      </c>
      <c r="Y27" s="181">
        <f>SUMIFS('EBITDA and Capital Expenditures'!$L$132:$GW$132,'EBITDA and Capital Expenditures'!$L$9:$GW$9,'Annual Analysis'!Y$22)</f>
        <v>379225350.03718668</v>
      </c>
      <c r="Z27" s="181">
        <f>SUMIFS('EBITDA and Capital Expenditures'!$L$132:$GW$132,'EBITDA and Capital Expenditures'!$L$9:$GW$9,'Annual Analysis'!Z$22)</f>
        <v>388810025.57571316</v>
      </c>
      <c r="AA27" s="181">
        <f>SUMIFS('EBITDA and Capital Expenditures'!$L$132:$GW$132,'EBITDA and Capital Expenditures'!$L$9:$GW$9,'Annual Analysis'!AA$22)</f>
        <v>398908522.79563248</v>
      </c>
      <c r="AB27" s="181">
        <f>SUMIFS('EBITDA and Capital Expenditures'!$L$132:$GW$132,'EBITDA and Capital Expenditures'!$L$9:$GW$9,'Annual Analysis'!AB$22)</f>
        <v>410930996.58858061</v>
      </c>
      <c r="AC27" s="181">
        <f>SUMIFS('EBITDA and Capital Expenditures'!$L$132:$GW$132,'EBITDA and Capital Expenditures'!$L$9:$GW$9,'Annual Analysis'!AC$22)</f>
        <v>420176675.09887695</v>
      </c>
      <c r="AD27" s="181">
        <f>SUMIFS('EBITDA and Capital Expenditures'!$L$132:$GW$132,'EBITDA and Capital Expenditures'!$L$9:$GW$9,'Annual Analysis'!AD$22)</f>
        <v>431088533.10436243</v>
      </c>
      <c r="AE27" s="181">
        <f>SUMIFS('EBITDA and Capital Expenditures'!$L$132:$GW$132,'EBITDA and Capital Expenditures'!$L$9:$GW$9,'Annual Analysis'!AE$22)</f>
        <v>442874741.74818105</v>
      </c>
      <c r="AF27" s="181">
        <f>SUMIFS('EBITDA and Capital Expenditures'!$L$132:$GW$132,'EBITDA and Capital Expenditures'!$L$9:$GW$9,'Annual Analysis'!AF$22)</f>
        <v>455300584.95425129</v>
      </c>
      <c r="AG27" s="181">
        <f>SUMIFS('EBITDA and Capital Expenditures'!$L$132:$GW$132,'EBITDA and Capital Expenditures'!$L$9:$GW$9,'Annual Analysis'!AG$22)</f>
        <v>465858811.33505791</v>
      </c>
      <c r="AH27" s="181">
        <f>SUMIFS('EBITDA and Capital Expenditures'!$L$132:$GW$132,'EBITDA and Capital Expenditures'!$L$9:$GW$9,'Annual Analysis'!AH$22)</f>
        <v>358155125.76688719</v>
      </c>
      <c r="AI27" s="181">
        <f>SUMIFS('EBITDA and Capital Expenditures'!$L$132:$GW$132,'EBITDA and Capital Expenditures'!$L$9:$GW$9,'Annual Analysis'!AI$22)</f>
        <v>0</v>
      </c>
      <c r="AJ27" s="181">
        <f>SUMIFS('EBITDA and Capital Expenditures'!$L$132:$GW$132,'EBITDA and Capital Expenditures'!$L$9:$GW$9,'Annual Analysis'!AJ$22)</f>
        <v>0</v>
      </c>
      <c r="AK27" s="181">
        <f>SUMIFS('EBITDA and Capital Expenditures'!$L$132:$GW$132,'EBITDA and Capital Expenditures'!$L$9:$GW$9,'Annual Analysis'!AK$22)</f>
        <v>0</v>
      </c>
      <c r="AL27" s="181">
        <f>SUMIFS('EBITDA and Capital Expenditures'!$L$132:$GW$132,'EBITDA and Capital Expenditures'!$L$9:$GW$9,'Annual Analysis'!AL$22)</f>
        <v>0</v>
      </c>
      <c r="AM27" s="181">
        <f>SUMIFS('EBITDA and Capital Expenditures'!$L$132:$GW$132,'EBITDA and Capital Expenditures'!$L$9:$GW$9,'Annual Analysis'!AM$22)</f>
        <v>0</v>
      </c>
      <c r="AN27" s="181">
        <f>SUMIFS('EBITDA and Capital Expenditures'!$L$132:$GW$132,'EBITDA and Capital Expenditures'!$L$9:$GW$9,'Annual Analysis'!AN$22)</f>
        <v>0</v>
      </c>
      <c r="AO27" s="181">
        <f>SUMIFS('EBITDA and Capital Expenditures'!$L$132:$GW$132,'EBITDA and Capital Expenditures'!$L$9:$GW$9,'Annual Analysis'!AO$22)</f>
        <v>0</v>
      </c>
      <c r="AP27" s="181">
        <f>SUMIFS('EBITDA and Capital Expenditures'!$L$132:$GW$132,'EBITDA and Capital Expenditures'!$L$9:$GW$9,'Annual Analysis'!AP$22)</f>
        <v>0</v>
      </c>
      <c r="AQ27" s="181">
        <f>SUMIFS('EBITDA and Capital Expenditures'!$L$132:$GW$132,'EBITDA and Capital Expenditures'!$L$9:$GW$9,'Annual Analysis'!AQ$22)</f>
        <v>0</v>
      </c>
      <c r="AR27" s="181">
        <f>SUMIFS('EBITDA and Capital Expenditures'!$L$132:$GW$132,'EBITDA and Capital Expenditures'!$L$9:$GW$9,'Annual Analysis'!AR$22)</f>
        <v>0</v>
      </c>
      <c r="AS27" s="181">
        <f>SUMIFS('EBITDA and Capital Expenditures'!$L$132:$GW$132,'EBITDA and Capital Expenditures'!$L$9:$GW$9,'Annual Analysis'!AS$22)</f>
        <v>0</v>
      </c>
      <c r="AT27" s="181">
        <f>SUMIFS('EBITDA and Capital Expenditures'!$L$132:$GW$132,'EBITDA and Capital Expenditures'!$L$9:$GW$9,'Annual Analysis'!AT$22)</f>
        <v>0</v>
      </c>
      <c r="AU27" s="181">
        <f>SUMIFS('EBITDA and Capital Expenditures'!$L$132:$GW$132,'EBITDA and Capital Expenditures'!$L$9:$GW$9,'Annual Analysis'!AU$22)</f>
        <v>0</v>
      </c>
      <c r="AV27" s="181">
        <f>SUMIFS('EBITDA and Capital Expenditures'!$L$132:$GW$132,'EBITDA and Capital Expenditures'!$L$9:$GW$9,'Annual Analysis'!AV$22)</f>
        <v>0</v>
      </c>
      <c r="AW27" s="181">
        <f>SUMIFS('EBITDA and Capital Expenditures'!$L$132:$GW$132,'EBITDA and Capital Expenditures'!$L$9:$GW$9,'Annual Analysis'!AW$22)</f>
        <v>0</v>
      </c>
      <c r="AX27" s="181">
        <f>SUMIFS('EBITDA and Capital Expenditures'!$L$132:$GW$132,'EBITDA and Capital Expenditures'!$L$9:$GW$9,'Annual Analysis'!AX$22)</f>
        <v>0</v>
      </c>
      <c r="AY27" s="181">
        <f>SUMIFS('EBITDA and Capital Expenditures'!$L$132:$GW$132,'EBITDA and Capital Expenditures'!$L$9:$GW$9,'Annual Analysis'!AY$22)</f>
        <v>0</v>
      </c>
    </row>
    <row r="28" spans="5:52" x14ac:dyDescent="0.3">
      <c r="E28" s="141" t="s">
        <v>295</v>
      </c>
      <c r="F28" s="181">
        <f>SUMIF('Project Financing'!$8:$8,'Annual Analysis'!F$22,'Project Financing'!377:377)</f>
        <v>0</v>
      </c>
      <c r="G28" s="181">
        <f>SUMIF('Project Financing'!$8:$8,'Annual Analysis'!G$22,'Project Financing'!377:377)</f>
        <v>0</v>
      </c>
      <c r="H28" s="181">
        <f>SUMIF('Project Financing'!$8:$8,'Annual Analysis'!H$22,'Project Financing'!377:377)</f>
        <v>0</v>
      </c>
      <c r="I28" s="181">
        <f>SUMIF('Project Financing'!$8:$8,'Annual Analysis'!I$22,'Project Financing'!377:377)</f>
        <v>0</v>
      </c>
      <c r="J28" s="181">
        <f>SUMIF('Project Financing'!$8:$8,'Annual Analysis'!J$22,'Project Financing'!377:377)</f>
        <v>35279999.999999985</v>
      </c>
      <c r="K28" s="181">
        <f>SUMIF('Project Financing'!$8:$8,'Annual Analysis'!K$22,'Project Financing'!377:377)</f>
        <v>35279999.999999985</v>
      </c>
      <c r="L28" s="181">
        <f>SUMIF('Project Financing'!$8:$8,'Annual Analysis'!L$22,'Project Financing'!377:377)</f>
        <v>35117474.182899207</v>
      </c>
      <c r="M28" s="181">
        <f>SUMIF('Project Financing'!$8:$8,'Annual Analysis'!M$22,'Project Financing'!377:377)</f>
        <v>34861663.742029265</v>
      </c>
      <c r="N28" s="181">
        <f>SUMIF('Project Financing'!$8:$8,'Annual Analysis'!N$22,'Project Financing'!377:377)</f>
        <v>34851076.697180718</v>
      </c>
      <c r="O28" s="181">
        <f>SUMIF('Project Financing'!$8:$8,'Annual Analysis'!O$22,'Project Financing'!377:377)</f>
        <v>34607467.744978741</v>
      </c>
      <c r="P28" s="181">
        <f>SUMIF('Project Financing'!$8:$8,'Annual Analysis'!P$22,'Project Financing'!377:377)</f>
        <v>34296817.032438159</v>
      </c>
      <c r="Q28" s="181">
        <f>SUMIF('Project Financing'!$8:$8,'Annual Analysis'!Q$22,'Project Financing'!377:377)</f>
        <v>34274680.653232247</v>
      </c>
      <c r="R28" s="181">
        <f>SUMIF('Project Financing'!$8:$8,'Annual Analysis'!R$22,'Project Financing'!377:377)</f>
        <v>33998587.959484041</v>
      </c>
      <c r="S28" s="181">
        <f>SUMIF('Project Financing'!$8:$8,'Annual Analysis'!S$22,'Project Financing'!377:377)</f>
        <v>33082593.001025915</v>
      </c>
      <c r="T28" s="181">
        <f>SUMIF('Project Financing'!$8:$8,'Annual Analysis'!T$22,'Project Financing'!377:377)</f>
        <v>33020829.139176443</v>
      </c>
      <c r="U28" s="181">
        <f>SUMIF('Project Financing'!$8:$8,'Annual Analysis'!U$22,'Project Financing'!377:377)</f>
        <v>32700040.619786605</v>
      </c>
      <c r="V28" s="181">
        <f>SUMIF('Project Financing'!$8:$8,'Annual Analysis'!V$22,'Project Financing'!377:377)</f>
        <v>31684351.446869731</v>
      </c>
      <c r="W28" s="181">
        <f>SUMIF('Project Financing'!$8:$8,'Annual Analysis'!W$22,'Project Financing'!377:377)</f>
        <v>31593354.571111411</v>
      </c>
      <c r="X28" s="181">
        <f>SUMIF('Project Financing'!$8:$8,'Annual Analysis'!X$22,'Project Financing'!377:377)</f>
        <v>31198260.112774491</v>
      </c>
      <c r="Y28" s="181">
        <f>SUMIF('Project Financing'!$8:$8,'Annual Analysis'!Y$22,'Project Financing'!377:377)</f>
        <v>30084077.998523608</v>
      </c>
      <c r="Z28" s="181">
        <f>SUMIF('Project Financing'!$8:$8,'Annual Analysis'!Z$22,'Project Financing'!377:377)</f>
        <v>29952582.202471361</v>
      </c>
      <c r="AA28" s="181">
        <f>SUMIF('Project Financing'!$8:$8,'Annual Analysis'!AA$22,'Project Financing'!377:377)</f>
        <v>29504730.355821103</v>
      </c>
      <c r="AB28" s="181">
        <f>SUMIF('Project Financing'!$8:$8,'Annual Analysis'!AB$22,'Project Financing'!377:377)</f>
        <v>28239796.170355931</v>
      </c>
      <c r="AC28" s="181">
        <f>SUMIF('Project Financing'!$8:$8,'Annual Analysis'!AC$22,'Project Financing'!377:377)</f>
        <v>28081285.875932977</v>
      </c>
      <c r="AD28" s="181">
        <f>SUMIF('Project Financing'!$8:$8,'Annual Analysis'!AD$22,'Project Financing'!377:377)</f>
        <v>27562007.261963621</v>
      </c>
      <c r="AE28" s="181">
        <f>SUMIF('Project Financing'!$8:$8,'Annual Analysis'!AE$22,'Project Financing'!377:377)</f>
        <v>26183915.021921366</v>
      </c>
      <c r="AF28" s="181">
        <f>SUMIF('Project Financing'!$8:$8,'Annual Analysis'!AF$22,'Project Financing'!377:377)</f>
        <v>25928245.800780877</v>
      </c>
      <c r="AG28" s="181">
        <f>SUMIF('Project Financing'!$8:$8,'Annual Analysis'!AG$22,'Project Financing'!377:377)</f>
        <v>25354674.147940204</v>
      </c>
      <c r="AH28" s="181">
        <f>SUMIF('Project Financing'!$8:$8,'Annual Analysis'!AH$22,'Project Financing'!377:377)</f>
        <v>23831264.335545853</v>
      </c>
      <c r="AI28" s="181">
        <f>SUMIF('Project Financing'!$8:$8,'Annual Analysis'!AI$22,'Project Financing'!377:377)</f>
        <v>0</v>
      </c>
      <c r="AJ28" s="181">
        <f>SUMIF('Project Financing'!$8:$8,'Annual Analysis'!AJ$22,'Project Financing'!377:377)</f>
        <v>0</v>
      </c>
      <c r="AK28" s="181">
        <f>SUMIF('Project Financing'!$8:$8,'Annual Analysis'!AK$22,'Project Financing'!377:377)</f>
        <v>0</v>
      </c>
      <c r="AL28" s="181">
        <f>SUMIF('Project Financing'!$8:$8,'Annual Analysis'!AL$22,'Project Financing'!377:377)</f>
        <v>0</v>
      </c>
      <c r="AM28" s="181">
        <f>SUMIF('Project Financing'!$8:$8,'Annual Analysis'!AM$22,'Project Financing'!377:377)</f>
        <v>0</v>
      </c>
      <c r="AN28" s="181">
        <f>SUMIF('Project Financing'!$8:$8,'Annual Analysis'!AN$22,'Project Financing'!377:377)</f>
        <v>0</v>
      </c>
      <c r="AO28" s="181">
        <f>SUMIF('Project Financing'!$8:$8,'Annual Analysis'!AO$22,'Project Financing'!377:377)</f>
        <v>0</v>
      </c>
      <c r="AP28" s="181">
        <f>SUMIF('Project Financing'!$8:$8,'Annual Analysis'!AP$22,'Project Financing'!377:377)</f>
        <v>0</v>
      </c>
      <c r="AQ28" s="181">
        <f>SUMIF('Project Financing'!$8:$8,'Annual Analysis'!AQ$22,'Project Financing'!377:377)</f>
        <v>0</v>
      </c>
      <c r="AR28" s="181">
        <f>SUMIF('Project Financing'!$8:$8,'Annual Analysis'!AR$22,'Project Financing'!377:377)</f>
        <v>0</v>
      </c>
      <c r="AS28" s="181">
        <f>SUMIF('Project Financing'!$8:$8,'Annual Analysis'!AS$22,'Project Financing'!377:377)</f>
        <v>0</v>
      </c>
      <c r="AT28" s="181">
        <f>SUMIF('Project Financing'!$8:$8,'Annual Analysis'!AT$22,'Project Financing'!377:377)</f>
        <v>0</v>
      </c>
      <c r="AU28" s="181">
        <f>SUMIF('Project Financing'!$8:$8,'Annual Analysis'!AU$22,'Project Financing'!377:377)</f>
        <v>0</v>
      </c>
      <c r="AV28" s="181">
        <f>SUMIF('Project Financing'!$8:$8,'Annual Analysis'!AV$22,'Project Financing'!377:377)</f>
        <v>0</v>
      </c>
      <c r="AW28" s="181">
        <f>SUMIF('Project Financing'!$8:$8,'Annual Analysis'!AW$22,'Project Financing'!377:377)</f>
        <v>0</v>
      </c>
      <c r="AX28" s="181">
        <f>SUMIF('Project Financing'!$8:$8,'Annual Analysis'!AX$22,'Project Financing'!377:377)</f>
        <v>0</v>
      </c>
      <c r="AY28" s="181">
        <f>SUMIF('Project Financing'!$8:$8,'Annual Analysis'!AY$22,'Project Financing'!377:377)</f>
        <v>0</v>
      </c>
    </row>
    <row r="29" spans="5:52" x14ac:dyDescent="0.3">
      <c r="E29" s="141" t="s">
        <v>848</v>
      </c>
      <c r="F29" s="181">
        <f>SUMIF('Project Financing'!$8:$8,'Annual Analysis'!F$22,'Project Financing'!378:378)</f>
        <v>0</v>
      </c>
      <c r="G29" s="181">
        <f>SUMIF('Project Financing'!$8:$8,'Annual Analysis'!G$22,'Project Financing'!378:378)</f>
        <v>0</v>
      </c>
      <c r="H29" s="181">
        <f>SUMIF('Project Financing'!$8:$8,'Annual Analysis'!H$22,'Project Financing'!378:378)</f>
        <v>0</v>
      </c>
      <c r="I29" s="181">
        <f>SUMIF('Project Financing'!$8:$8,'Annual Analysis'!I$22,'Project Financing'!378:378)</f>
        <v>0</v>
      </c>
      <c r="J29" s="181">
        <f>SUMIF('Project Financing'!$8:$8,'Annual Analysis'!J$22,'Project Financing'!378:378)</f>
        <v>187833.38157202303</v>
      </c>
      <c r="K29" s="181">
        <f>SUMIF('Project Financing'!$8:$8,'Annual Analysis'!K$22,'Project Financing'!378:378)</f>
        <v>376577.89863876253</v>
      </c>
      <c r="L29" s="181">
        <f>SUMIF('Project Financing'!$8:$8,'Annual Analysis'!L$22,'Project Financing'!378:378)</f>
        <v>348445.58271616697</v>
      </c>
      <c r="M29" s="181">
        <f>SUMIF('Project Financing'!$8:$8,'Annual Analysis'!M$22,'Project Financing'!378:378)</f>
        <v>350972.23070516437</v>
      </c>
      <c r="N29" s="181">
        <f>SUMIF('Project Financing'!$8:$8,'Annual Analysis'!N$22,'Project Financing'!378:378)</f>
        <v>403770.1480852142</v>
      </c>
      <c r="O29" s="181">
        <f>SUMIF('Project Financing'!$8:$8,'Annual Analysis'!O$22,'Project Financing'!378:378)</f>
        <v>359909.02869365364</v>
      </c>
      <c r="P29" s="181">
        <f>SUMIF('Project Financing'!$8:$8,'Annual Analysis'!P$22,'Project Financing'!378:378)</f>
        <v>372380.92508185655</v>
      </c>
      <c r="Q29" s="181">
        <f>SUMIF('Project Financing'!$8:$8,'Annual Analysis'!Q$22,'Project Financing'!378:378)</f>
        <v>432479.51586194336</v>
      </c>
      <c r="R29" s="181">
        <f>SUMIF('Project Financing'!$8:$8,'Annual Analysis'!R$22,'Project Financing'!378:378)</f>
        <v>385186.74974838644</v>
      </c>
      <c r="S29" s="181">
        <f>SUMIF('Project Financing'!$8:$8,'Annual Analysis'!S$22,'Project Financing'!378:378)</f>
        <v>299211.66747935116</v>
      </c>
      <c r="T29" s="181">
        <f>SUMIF('Project Financing'!$8:$8,'Annual Analysis'!T$22,'Project Financing'!378:378)</f>
        <v>460700.24199834466</v>
      </c>
      <c r="U29" s="181">
        <f>SUMIF('Project Financing'!$8:$8,'Annual Analysis'!U$22,'Project Financing'!378:378)</f>
        <v>409643.73557192832</v>
      </c>
      <c r="V29" s="181">
        <f>SUMIF('Project Financing'!$8:$8,'Annual Analysis'!V$22,'Project Financing'!378:378)</f>
        <v>317120.18473172933</v>
      </c>
      <c r="W29" s="181">
        <f>SUMIF('Project Financing'!$8:$8,'Annual Analysis'!W$22,'Project Financing'!378:378)</f>
        <v>490703.89502951503</v>
      </c>
      <c r="X29" s="181">
        <f>SUMIF('Project Financing'!$8:$8,'Annual Analysis'!X$22,'Project Financing'!378:378)</f>
        <v>435584.45838874578</v>
      </c>
      <c r="Y29" s="181">
        <f>SUMIF('Project Financing'!$8:$8,'Annual Analysis'!Y$22,'Project Financing'!378:378)</f>
        <v>336013.70644338429</v>
      </c>
      <c r="Z29" s="181">
        <f>SUMIF('Project Financing'!$8:$8,'Annual Analysis'!Z$22,'Project Financing'!378:378)</f>
        <v>522597.81000193954</v>
      </c>
      <c r="AA29" s="181">
        <f>SUMIF('Project Financing'!$8:$8,'Annual Analysis'!AA$22,'Project Financing'!378:378)</f>
        <v>463092.49531424046</v>
      </c>
      <c r="AB29" s="181">
        <f>SUMIF('Project Financing'!$8:$8,'Annual Analysis'!AB$22,'Project Financing'!378:378)</f>
        <v>355937.8296649009</v>
      </c>
      <c r="AC29" s="181">
        <f>SUMIF('Project Financing'!$8:$8,'Annual Analysis'!AC$22,'Project Financing'!378:378)</f>
        <v>556495.28711611032</v>
      </c>
      <c r="AD29" s="181">
        <f>SUMIF('Project Financing'!$8:$8,'Annual Analysis'!AD$22,'Project Financing'!378:378)</f>
        <v>492255.50395420194</v>
      </c>
      <c r="AE29" s="181">
        <f>SUMIF('Project Financing'!$8:$8,'Annual Analysis'!AE$22,'Project Financing'!378:378)</f>
        <v>376939.33990631998</v>
      </c>
      <c r="AF29" s="181">
        <f>SUMIF('Project Financing'!$8:$8,'Annual Analysis'!AF$22,'Project Financing'!378:378)</f>
        <v>592515.87447224557</v>
      </c>
      <c r="AG29" s="181">
        <f>SUMIF('Project Financing'!$8:$8,'Annual Analysis'!AG$22,'Project Financing'!378:378)</f>
        <v>523165.35578623414</v>
      </c>
      <c r="AH29" s="181">
        <f>SUMIF('Project Financing'!$8:$8,'Annual Analysis'!AH$22,'Project Financing'!378:378)</f>
        <v>399066.12432214618</v>
      </c>
      <c r="AI29" s="181">
        <f>SUMIF('Project Financing'!$8:$8,'Annual Analysis'!AI$22,'Project Financing'!378:378)</f>
        <v>-33013691.174743608</v>
      </c>
      <c r="AJ29" s="181">
        <f>SUMIF('Project Financing'!$8:$8,'Annual Analysis'!AJ$22,'Project Financing'!378:378)</f>
        <v>0</v>
      </c>
      <c r="AK29" s="181">
        <f>SUMIF('Project Financing'!$8:$8,'Annual Analysis'!AK$22,'Project Financing'!378:378)</f>
        <v>0</v>
      </c>
      <c r="AL29" s="181">
        <f>SUMIF('Project Financing'!$8:$8,'Annual Analysis'!AL$22,'Project Financing'!378:378)</f>
        <v>0</v>
      </c>
      <c r="AM29" s="181">
        <f>SUMIF('Project Financing'!$8:$8,'Annual Analysis'!AM$22,'Project Financing'!378:378)</f>
        <v>0</v>
      </c>
      <c r="AN29" s="181">
        <f>SUMIF('Project Financing'!$8:$8,'Annual Analysis'!AN$22,'Project Financing'!378:378)</f>
        <v>0</v>
      </c>
      <c r="AO29" s="181">
        <f>SUMIF('Project Financing'!$8:$8,'Annual Analysis'!AO$22,'Project Financing'!378:378)</f>
        <v>0</v>
      </c>
      <c r="AP29" s="181">
        <f>SUMIF('Project Financing'!$8:$8,'Annual Analysis'!AP$22,'Project Financing'!378:378)</f>
        <v>0</v>
      </c>
      <c r="AQ29" s="181">
        <f>SUMIF('Project Financing'!$8:$8,'Annual Analysis'!AQ$22,'Project Financing'!378:378)</f>
        <v>0</v>
      </c>
      <c r="AR29" s="181">
        <f>SUMIF('Project Financing'!$8:$8,'Annual Analysis'!AR$22,'Project Financing'!378:378)</f>
        <v>0</v>
      </c>
      <c r="AS29" s="181">
        <f>SUMIF('Project Financing'!$8:$8,'Annual Analysis'!AS$22,'Project Financing'!378:378)</f>
        <v>0</v>
      </c>
      <c r="AT29" s="181">
        <f>SUMIF('Project Financing'!$8:$8,'Annual Analysis'!AT$22,'Project Financing'!378:378)</f>
        <v>0</v>
      </c>
      <c r="AU29" s="181">
        <f>SUMIF('Project Financing'!$8:$8,'Annual Analysis'!AU$22,'Project Financing'!378:378)</f>
        <v>0</v>
      </c>
      <c r="AV29" s="181">
        <f>SUMIF('Project Financing'!$8:$8,'Annual Analysis'!AV$22,'Project Financing'!378:378)</f>
        <v>0</v>
      </c>
      <c r="AW29" s="181">
        <f>SUMIF('Project Financing'!$8:$8,'Annual Analysis'!AW$22,'Project Financing'!378:378)</f>
        <v>0</v>
      </c>
      <c r="AX29" s="181">
        <f>SUMIF('Project Financing'!$8:$8,'Annual Analysis'!AX$22,'Project Financing'!378:378)</f>
        <v>0</v>
      </c>
      <c r="AY29" s="181">
        <f>SUMIF('Project Financing'!$8:$8,'Annual Analysis'!AY$22,'Project Financing'!378:378)</f>
        <v>0</v>
      </c>
    </row>
    <row r="30" spans="5:52" x14ac:dyDescent="0.3">
      <c r="E30" s="141" t="s">
        <v>474</v>
      </c>
      <c r="F30" s="181">
        <f>SUMIF('Project Financing'!$8:$8,'Annual Analysis'!F$22,'Project Financing'!379:379)</f>
        <v>0</v>
      </c>
      <c r="G30" s="181">
        <f>SUMIF('Project Financing'!$8:$8,'Annual Analysis'!G$22,'Project Financing'!379:379)</f>
        <v>0</v>
      </c>
      <c r="H30" s="181">
        <f>SUMIF('Project Financing'!$8:$8,'Annual Analysis'!H$22,'Project Financing'!379:379)</f>
        <v>0</v>
      </c>
      <c r="I30" s="181">
        <f>SUMIF('Project Financing'!$8:$8,'Annual Analysis'!I$22,'Project Financing'!379:379)</f>
        <v>0</v>
      </c>
      <c r="J30" s="181">
        <f>SUMIF('Project Financing'!$8:$8,'Annual Analysis'!J$22,'Project Financing'!379:379)</f>
        <v>0</v>
      </c>
      <c r="K30" s="181">
        <f>SUMIF('Project Financing'!$8:$8,'Annual Analysis'!K$22,'Project Financing'!379:379)</f>
        <v>0</v>
      </c>
      <c r="L30" s="181">
        <f>SUMIF('Project Financing'!$8:$8,'Annual Analysis'!L$22,'Project Financing'!379:379)</f>
        <v>0</v>
      </c>
      <c r="M30" s="181">
        <f>SUMIF('Project Financing'!$8:$8,'Annual Analysis'!M$22,'Project Financing'!379:379)</f>
        <v>0</v>
      </c>
      <c r="N30" s="181">
        <f>SUMIF('Project Financing'!$8:$8,'Annual Analysis'!N$22,'Project Financing'!379:379)</f>
        <v>0</v>
      </c>
      <c r="O30" s="181">
        <f>SUMIF('Project Financing'!$8:$8,'Annual Analysis'!O$22,'Project Financing'!379:379)</f>
        <v>0</v>
      </c>
      <c r="P30" s="181">
        <f>SUMIF('Project Financing'!$8:$8,'Annual Analysis'!P$22,'Project Financing'!379:379)</f>
        <v>0</v>
      </c>
      <c r="Q30" s="181">
        <f>SUMIF('Project Financing'!$8:$8,'Annual Analysis'!Q$22,'Project Financing'!379:379)</f>
        <v>0</v>
      </c>
      <c r="R30" s="181">
        <f>SUMIF('Project Financing'!$8:$8,'Annual Analysis'!R$22,'Project Financing'!379:379)</f>
        <v>0</v>
      </c>
      <c r="S30" s="181">
        <f>SUMIF('Project Financing'!$8:$8,'Annual Analysis'!S$22,'Project Financing'!379:379)</f>
        <v>0</v>
      </c>
      <c r="T30" s="181">
        <f>SUMIF('Project Financing'!$8:$8,'Annual Analysis'!T$22,'Project Financing'!379:379)</f>
        <v>0</v>
      </c>
      <c r="U30" s="181">
        <f>SUMIF('Project Financing'!$8:$8,'Annual Analysis'!U$22,'Project Financing'!379:379)</f>
        <v>0</v>
      </c>
      <c r="V30" s="181">
        <f>SUMIF('Project Financing'!$8:$8,'Annual Analysis'!V$22,'Project Financing'!379:379)</f>
        <v>0</v>
      </c>
      <c r="W30" s="181">
        <f>SUMIF('Project Financing'!$8:$8,'Annual Analysis'!W$22,'Project Financing'!379:379)</f>
        <v>0</v>
      </c>
      <c r="X30" s="181">
        <f>SUMIF('Project Financing'!$8:$8,'Annual Analysis'!X$22,'Project Financing'!379:379)</f>
        <v>0</v>
      </c>
      <c r="Y30" s="181">
        <f>SUMIF('Project Financing'!$8:$8,'Annual Analysis'!Y$22,'Project Financing'!379:379)</f>
        <v>0</v>
      </c>
      <c r="Z30" s="181">
        <f>SUMIF('Project Financing'!$8:$8,'Annual Analysis'!Z$22,'Project Financing'!379:379)</f>
        <v>0</v>
      </c>
      <c r="AA30" s="181">
        <f>SUMIF('Project Financing'!$8:$8,'Annual Analysis'!AA$22,'Project Financing'!379:379)</f>
        <v>0</v>
      </c>
      <c r="AB30" s="181">
        <f>SUMIF('Project Financing'!$8:$8,'Annual Analysis'!AB$22,'Project Financing'!379:379)</f>
        <v>0</v>
      </c>
      <c r="AC30" s="181">
        <f>SUMIF('Project Financing'!$8:$8,'Annual Analysis'!AC$22,'Project Financing'!379:379)</f>
        <v>0</v>
      </c>
      <c r="AD30" s="181">
        <f>SUMIF('Project Financing'!$8:$8,'Annual Analysis'!AD$22,'Project Financing'!379:379)</f>
        <v>0</v>
      </c>
      <c r="AE30" s="181">
        <f>SUMIF('Project Financing'!$8:$8,'Annual Analysis'!AE$22,'Project Financing'!379:379)</f>
        <v>0</v>
      </c>
      <c r="AF30" s="181">
        <f>SUMIF('Project Financing'!$8:$8,'Annual Analysis'!AF$22,'Project Financing'!379:379)</f>
        <v>0</v>
      </c>
      <c r="AG30" s="181">
        <f>SUMIF('Project Financing'!$8:$8,'Annual Analysis'!AG$22,'Project Financing'!379:379)</f>
        <v>0</v>
      </c>
      <c r="AH30" s="181">
        <f>SUMIF('Project Financing'!$8:$8,'Annual Analysis'!AH$22,'Project Financing'!379:379)</f>
        <v>0</v>
      </c>
      <c r="AI30" s="181">
        <f>SUMIF('Project Financing'!$8:$8,'Annual Analysis'!AI$22,'Project Financing'!379:379)</f>
        <v>0</v>
      </c>
      <c r="AJ30" s="181">
        <f>SUMIF('Project Financing'!$8:$8,'Annual Analysis'!AJ$22,'Project Financing'!379:379)</f>
        <v>0</v>
      </c>
      <c r="AK30" s="181">
        <f>SUMIF('Project Financing'!$8:$8,'Annual Analysis'!AK$22,'Project Financing'!379:379)</f>
        <v>0</v>
      </c>
      <c r="AL30" s="181">
        <f>SUMIF('Project Financing'!$8:$8,'Annual Analysis'!AL$22,'Project Financing'!379:379)</f>
        <v>0</v>
      </c>
      <c r="AM30" s="181">
        <f>SUMIF('Project Financing'!$8:$8,'Annual Analysis'!AM$22,'Project Financing'!379:379)</f>
        <v>0</v>
      </c>
      <c r="AN30" s="181">
        <f>SUMIF('Project Financing'!$8:$8,'Annual Analysis'!AN$22,'Project Financing'!379:379)</f>
        <v>0</v>
      </c>
      <c r="AO30" s="181">
        <f>SUMIF('Project Financing'!$8:$8,'Annual Analysis'!AO$22,'Project Financing'!379:379)</f>
        <v>0</v>
      </c>
      <c r="AP30" s="181">
        <f>SUMIF('Project Financing'!$8:$8,'Annual Analysis'!AP$22,'Project Financing'!379:379)</f>
        <v>0</v>
      </c>
      <c r="AQ30" s="181">
        <f>SUMIF('Project Financing'!$8:$8,'Annual Analysis'!AQ$22,'Project Financing'!379:379)</f>
        <v>0</v>
      </c>
      <c r="AR30" s="181">
        <f>SUMIF('Project Financing'!$8:$8,'Annual Analysis'!AR$22,'Project Financing'!379:379)</f>
        <v>0</v>
      </c>
      <c r="AS30" s="181">
        <f>SUMIF('Project Financing'!$8:$8,'Annual Analysis'!AS$22,'Project Financing'!379:379)</f>
        <v>0</v>
      </c>
      <c r="AT30" s="181">
        <f>SUMIF('Project Financing'!$8:$8,'Annual Analysis'!AT$22,'Project Financing'!379:379)</f>
        <v>0</v>
      </c>
      <c r="AU30" s="181">
        <f>SUMIF('Project Financing'!$8:$8,'Annual Analysis'!AU$22,'Project Financing'!379:379)</f>
        <v>0</v>
      </c>
      <c r="AV30" s="181">
        <f>SUMIF('Project Financing'!$8:$8,'Annual Analysis'!AV$22,'Project Financing'!379:379)</f>
        <v>0</v>
      </c>
      <c r="AW30" s="181">
        <f>SUMIF('Project Financing'!$8:$8,'Annual Analysis'!AW$22,'Project Financing'!379:379)</f>
        <v>0</v>
      </c>
      <c r="AX30" s="181">
        <f>SUMIF('Project Financing'!$8:$8,'Annual Analysis'!AX$22,'Project Financing'!379:379)</f>
        <v>0</v>
      </c>
      <c r="AY30" s="181">
        <f>SUMIF('Project Financing'!$8:$8,'Annual Analysis'!AY$22,'Project Financing'!379:379)</f>
        <v>0</v>
      </c>
    </row>
    <row r="31" spans="5:52" x14ac:dyDescent="0.3">
      <c r="E31" s="141" t="s">
        <v>484</v>
      </c>
      <c r="F31" s="181">
        <f ca="1">SUMIF('Project Financing'!$8:$8,'Annual Analysis'!F$22,'Project Financing'!380:380)</f>
        <v>0</v>
      </c>
      <c r="G31" s="181">
        <f ca="1">SUMIF('Project Financing'!$8:$8,'Annual Analysis'!G$22,'Project Financing'!380:380)</f>
        <v>0</v>
      </c>
      <c r="H31" s="181">
        <f ca="1">SUMIF('Project Financing'!$8:$8,'Annual Analysis'!H$22,'Project Financing'!380:380)</f>
        <v>0</v>
      </c>
      <c r="I31" s="181">
        <f ca="1">SUMIF('Project Financing'!$8:$8,'Annual Analysis'!I$22,'Project Financing'!380:380)</f>
        <v>0</v>
      </c>
      <c r="J31" s="181">
        <f ca="1">SUMIF('Project Financing'!$8:$8,'Annual Analysis'!J$22,'Project Financing'!380:380)</f>
        <v>2048706.8799197138</v>
      </c>
      <c r="K31" s="181">
        <f ca="1">SUMIF('Project Financing'!$8:$8,'Annual Analysis'!K$22,'Project Financing'!380:380)</f>
        <v>2197699.7655575764</v>
      </c>
      <c r="L31" s="181">
        <f ca="1">SUMIF('Project Financing'!$8:$8,'Annual Analysis'!L$22,'Project Financing'!380:380)</f>
        <v>2320024.0845980607</v>
      </c>
      <c r="M31" s="181">
        <f ca="1">SUMIF('Project Financing'!$8:$8,'Annual Analysis'!M$22,'Project Financing'!380:380)</f>
        <v>2428565.4785752995</v>
      </c>
      <c r="N31" s="181">
        <f ca="1">SUMIF('Project Financing'!$8:$8,'Annual Analysis'!N$22,'Project Financing'!380:380)</f>
        <v>2591897.4084912329</v>
      </c>
      <c r="O31" s="181">
        <f ca="1">SUMIF('Project Financing'!$8:$8,'Annual Analysis'!O$22,'Project Financing'!380:380)</f>
        <v>2715238.8630893165</v>
      </c>
      <c r="P31" s="181">
        <f ca="1">SUMIF('Project Financing'!$8:$8,'Annual Analysis'!P$22,'Project Financing'!380:380)</f>
        <v>2831380.5668600621</v>
      </c>
      <c r="Q31" s="181">
        <f ca="1">SUMIF('Project Financing'!$8:$8,'Annual Analysis'!Q$22,'Project Financing'!380:380)</f>
        <v>3010387.9429327743</v>
      </c>
      <c r="R31" s="181">
        <f ca="1">SUMIF('Project Financing'!$8:$8,'Annual Analysis'!R$22,'Project Financing'!380:380)</f>
        <v>3146211.4751799647</v>
      </c>
      <c r="S31" s="181">
        <f ca="1">SUMIF('Project Financing'!$8:$8,'Annual Analysis'!S$22,'Project Financing'!380:380)</f>
        <v>3160047.6841449672</v>
      </c>
      <c r="T31" s="181">
        <f ca="1">SUMIF('Project Financing'!$8:$8,'Annual Analysis'!T$22,'Project Financing'!380:380)</f>
        <v>3348815.6518492801</v>
      </c>
      <c r="U31" s="181">
        <f ca="1">SUMIF('Project Financing'!$8:$8,'Annual Analysis'!U$22,'Project Financing'!380:380)</f>
        <v>3492483.8315740349</v>
      </c>
      <c r="V31" s="181">
        <f ca="1">SUMIF('Project Financing'!$8:$8,'Annual Analysis'!V$22,'Project Financing'!380:380)</f>
        <v>3450505.1577704498</v>
      </c>
      <c r="W31" s="181">
        <f ca="1">SUMIF('Project Financing'!$8:$8,'Annual Analysis'!W$22,'Project Financing'!380:380)</f>
        <v>3432305.7826187853</v>
      </c>
      <c r="X31" s="181">
        <f ca="1">SUMIF('Project Financing'!$8:$8,'Annual Analysis'!X$22,'Project Financing'!380:380)</f>
        <v>3353286.8909514016</v>
      </c>
      <c r="Y31" s="181">
        <f ca="1">SUMIF('Project Financing'!$8:$8,'Annual Analysis'!Y$22,'Project Financing'!380:380)</f>
        <v>3130450.4681012249</v>
      </c>
      <c r="Z31" s="181">
        <f ca="1">SUMIF('Project Financing'!$8:$8,'Annual Analysis'!Z$22,'Project Financing'!380:380)</f>
        <v>3104151.3088907748</v>
      </c>
      <c r="AA31" s="181">
        <f ca="1">SUMIF('Project Financing'!$8:$8,'Annual Analysis'!AA$22,'Project Financing'!380:380)</f>
        <v>3014580.9395607235</v>
      </c>
      <c r="AB31" s="181">
        <f ca="1">SUMIF('Project Financing'!$8:$8,'Annual Analysis'!AB$22,'Project Financing'!380:380)</f>
        <v>2761594.1024676887</v>
      </c>
      <c r="AC31" s="181">
        <f ca="1">SUMIF('Project Financing'!$8:$8,'Annual Analysis'!AC$22,'Project Financing'!380:380)</f>
        <v>2729892.0435830979</v>
      </c>
      <c r="AD31" s="181">
        <f ca="1">SUMIF('Project Financing'!$8:$8,'Annual Analysis'!AD$22,'Project Financing'!380:380)</f>
        <v>2626036.3207892263</v>
      </c>
      <c r="AE31" s="181">
        <f ca="1">SUMIF('Project Financing'!$8:$8,'Annual Analysis'!AE$22,'Project Financing'!380:380)</f>
        <v>2350417.8727807757</v>
      </c>
      <c r="AF31" s="181">
        <f ca="1">SUMIF('Project Financing'!$8:$8,'Annual Analysis'!AF$22,'Project Financing'!380:380)</f>
        <v>2299284.0285526775</v>
      </c>
      <c r="AG31" s="181">
        <f ca="1">SUMIF('Project Financing'!$8:$8,'Annual Analysis'!AG$22,'Project Financing'!380:380)</f>
        <v>2184569.6979845427</v>
      </c>
      <c r="AH31" s="181">
        <f ca="1">SUMIF('Project Financing'!$8:$8,'Annual Analysis'!AH$22,'Project Financing'!380:380)</f>
        <v>1879887.7355056752</v>
      </c>
      <c r="AI31" s="181">
        <f ca="1">SUMIF('Project Financing'!$8:$8,'Annual Analysis'!AI$22,'Project Financing'!380:380)</f>
        <v>0</v>
      </c>
      <c r="AJ31" s="181">
        <f ca="1">SUMIF('Project Financing'!$8:$8,'Annual Analysis'!AJ$22,'Project Financing'!380:380)</f>
        <v>0</v>
      </c>
      <c r="AK31" s="181">
        <f ca="1">SUMIF('Project Financing'!$8:$8,'Annual Analysis'!AK$22,'Project Financing'!380:380)</f>
        <v>0</v>
      </c>
      <c r="AL31" s="181">
        <f ca="1">SUMIF('Project Financing'!$8:$8,'Annual Analysis'!AL$22,'Project Financing'!380:380)</f>
        <v>0</v>
      </c>
      <c r="AM31" s="181">
        <f ca="1">SUMIF('Project Financing'!$8:$8,'Annual Analysis'!AM$22,'Project Financing'!380:380)</f>
        <v>0</v>
      </c>
      <c r="AN31" s="181">
        <f ca="1">SUMIF('Project Financing'!$8:$8,'Annual Analysis'!AN$22,'Project Financing'!380:380)</f>
        <v>0</v>
      </c>
      <c r="AO31" s="181">
        <f ca="1">SUMIF('Project Financing'!$8:$8,'Annual Analysis'!AO$22,'Project Financing'!380:380)</f>
        <v>0</v>
      </c>
      <c r="AP31" s="181">
        <f ca="1">SUMIF('Project Financing'!$8:$8,'Annual Analysis'!AP$22,'Project Financing'!380:380)</f>
        <v>0</v>
      </c>
      <c r="AQ31" s="181">
        <f ca="1">SUMIF('Project Financing'!$8:$8,'Annual Analysis'!AQ$22,'Project Financing'!380:380)</f>
        <v>0</v>
      </c>
      <c r="AR31" s="181">
        <f ca="1">SUMIF('Project Financing'!$8:$8,'Annual Analysis'!AR$22,'Project Financing'!380:380)</f>
        <v>0</v>
      </c>
      <c r="AS31" s="181">
        <f ca="1">SUMIF('Project Financing'!$8:$8,'Annual Analysis'!AS$22,'Project Financing'!380:380)</f>
        <v>0</v>
      </c>
      <c r="AT31" s="181">
        <f ca="1">SUMIF('Project Financing'!$8:$8,'Annual Analysis'!AT$22,'Project Financing'!380:380)</f>
        <v>0</v>
      </c>
      <c r="AU31" s="181">
        <f ca="1">SUMIF('Project Financing'!$8:$8,'Annual Analysis'!AU$22,'Project Financing'!380:380)</f>
        <v>0</v>
      </c>
      <c r="AV31" s="181">
        <f>SUMIF('Project Financing'!$8:$8,'Annual Analysis'!AV$22,'Project Financing'!380:380)</f>
        <v>0</v>
      </c>
      <c r="AW31" s="181">
        <f>SUMIF('Project Financing'!$8:$8,'Annual Analysis'!AW$22,'Project Financing'!380:380)</f>
        <v>0</v>
      </c>
      <c r="AX31" s="181">
        <f>SUMIF('Project Financing'!$8:$8,'Annual Analysis'!AX$22,'Project Financing'!380:380)</f>
        <v>0</v>
      </c>
      <c r="AY31" s="181">
        <f>SUMIF('Project Financing'!$8:$8,'Annual Analysis'!AY$22,'Project Financing'!380:380)</f>
        <v>0</v>
      </c>
    </row>
    <row r="32" spans="5:52" x14ac:dyDescent="0.3">
      <c r="E32" s="141" t="s">
        <v>850</v>
      </c>
      <c r="F32" s="181">
        <f ca="1">SUMIF('Project Financing'!$8:$8,'Annual Analysis'!F$22,'Project Financing'!381:381)</f>
        <v>0</v>
      </c>
      <c r="G32" s="181">
        <f ca="1">SUMIF('Project Financing'!$8:$8,'Annual Analysis'!G$22,'Project Financing'!381:381)</f>
        <v>0</v>
      </c>
      <c r="H32" s="181">
        <f ca="1">SUMIF('Project Financing'!$8:$8,'Annual Analysis'!H$22,'Project Financing'!381:381)</f>
        <v>0</v>
      </c>
      <c r="I32" s="181">
        <f ca="1">SUMIF('Project Financing'!$8:$8,'Annual Analysis'!I$22,'Project Financing'!381:381)</f>
        <v>0</v>
      </c>
      <c r="J32" s="181">
        <f ca="1">SUMIF('Project Financing'!$8:$8,'Annual Analysis'!J$22,'Project Financing'!381:381)</f>
        <v>33043459.738508247</v>
      </c>
      <c r="K32" s="181">
        <f ca="1">SUMIF('Project Financing'!$8:$8,'Annual Analysis'!K$22,'Project Financing'!381:381)</f>
        <v>32705722.335803647</v>
      </c>
      <c r="L32" s="181">
        <f ca="1">SUMIF('Project Financing'!$8:$8,'Annual Analysis'!L$22,'Project Financing'!381:381)</f>
        <v>32449004.515584979</v>
      </c>
      <c r="M32" s="181">
        <f ca="1">SUMIF('Project Financing'!$8:$8,'Annual Analysis'!M$22,'Project Financing'!381:381)</f>
        <v>32082126.0327488</v>
      </c>
      <c r="N32" s="181">
        <f ca="1">SUMIF('Project Financing'!$8:$8,'Annual Analysis'!N$22,'Project Financing'!381:381)</f>
        <v>31855409.140604272</v>
      </c>
      <c r="O32" s="181">
        <f ca="1">SUMIF('Project Financing'!$8:$8,'Annual Analysis'!O$22,'Project Financing'!381:381)</f>
        <v>31532319.853195772</v>
      </c>
      <c r="P32" s="181">
        <f ca="1">SUMIF('Project Financing'!$8:$8,'Annual Analysis'!P$22,'Project Financing'!381:381)</f>
        <v>31093055.540496241</v>
      </c>
      <c r="Q32" s="181">
        <f ca="1">SUMIF('Project Financing'!$8:$8,'Annual Analysis'!Q$22,'Project Financing'!381:381)</f>
        <v>30831813.194437526</v>
      </c>
      <c r="R32" s="181">
        <f ca="1">SUMIF('Project Financing'!$8:$8,'Annual Analysis'!R$22,'Project Financing'!381:381)</f>
        <v>30467189.734555691</v>
      </c>
      <c r="S32" s="181">
        <f ca="1">SUMIF('Project Financing'!$8:$8,'Annual Analysis'!S$22,'Project Financing'!381:381)</f>
        <v>29623333.649401598</v>
      </c>
      <c r="T32" s="181">
        <f ca="1">SUMIF('Project Financing'!$8:$8,'Annual Analysis'!T$22,'Project Financing'!381:381)</f>
        <v>29211313.245328821</v>
      </c>
      <c r="U32" s="181">
        <f ca="1">SUMIF('Project Financing'!$8:$8,'Annual Analysis'!U$22,'Project Financing'!381:381)</f>
        <v>28797913.052640643</v>
      </c>
      <c r="V32" s="181">
        <f ca="1">SUMIF('Project Financing'!$8:$8,'Annual Analysis'!V$22,'Project Financing'!381:381)</f>
        <v>27916726.104367554</v>
      </c>
      <c r="W32" s="181">
        <f ca="1">SUMIF('Project Financing'!$8:$8,'Annual Analysis'!W$22,'Project Financing'!381:381)</f>
        <v>27670344.893463112</v>
      </c>
      <c r="X32" s="181">
        <f ca="1">SUMIF('Project Financing'!$8:$8,'Annual Analysis'!X$22,'Project Financing'!381:381)</f>
        <v>27409388.763434343</v>
      </c>
      <c r="Y32" s="181">
        <f ca="1">SUMIF('Project Financing'!$8:$8,'Annual Analysis'!Y$22,'Project Financing'!381:381)</f>
        <v>26617613.823978998</v>
      </c>
      <c r="Z32" s="181">
        <f ca="1">SUMIF('Project Financing'!$8:$8,'Annual Analysis'!Z$22,'Project Financing'!381:381)</f>
        <v>26325833.083578646</v>
      </c>
      <c r="AA32" s="181">
        <f ca="1">SUMIF('Project Financing'!$8:$8,'Annual Analysis'!AA$22,'Project Financing'!381:381)</f>
        <v>26027056.92094614</v>
      </c>
      <c r="AB32" s="181">
        <f ca="1">SUMIF('Project Financing'!$8:$8,'Annual Analysis'!AB$22,'Project Financing'!381:381)</f>
        <v>25122264.23822334</v>
      </c>
      <c r="AC32" s="181">
        <f ca="1">SUMIF('Project Financing'!$8:$8,'Annual Analysis'!AC$22,'Project Financing'!381:381)</f>
        <v>24794898.545233767</v>
      </c>
      <c r="AD32" s="181">
        <f ca="1">SUMIF('Project Financing'!$8:$8,'Annual Analysis'!AD$22,'Project Financing'!381:381)</f>
        <v>24443715.437220193</v>
      </c>
      <c r="AE32" s="181">
        <f ca="1">SUMIF('Project Financing'!$8:$8,'Annual Analysis'!AE$22,'Project Financing'!381:381)</f>
        <v>23456557.809234269</v>
      </c>
      <c r="AF32" s="181">
        <f ca="1">SUMIF('Project Financing'!$8:$8,'Annual Analysis'!AF$22,'Project Financing'!381:381)</f>
        <v>23036445.897755954</v>
      </c>
      <c r="AG32" s="181">
        <f ca="1">SUMIF('Project Financing'!$8:$8,'Annual Analysis'!AG$22,'Project Financing'!381:381)</f>
        <v>22646939.094169427</v>
      </c>
      <c r="AH32" s="181">
        <f ca="1">SUMIF('Project Financing'!$8:$8,'Annual Analysis'!AH$22,'Project Financing'!381:381)</f>
        <v>21552310.475718033</v>
      </c>
      <c r="AI32" s="181">
        <f ca="1">SUMIF('Project Financing'!$8:$8,'Annual Analysis'!AI$22,'Project Financing'!381:381)</f>
        <v>33013691.174743608</v>
      </c>
      <c r="AJ32" s="181">
        <f ca="1">SUMIF('Project Financing'!$8:$8,'Annual Analysis'!AJ$22,'Project Financing'!381:381)</f>
        <v>0</v>
      </c>
      <c r="AK32" s="181">
        <f ca="1">SUMIF('Project Financing'!$8:$8,'Annual Analysis'!AK$22,'Project Financing'!381:381)</f>
        <v>0</v>
      </c>
      <c r="AL32" s="181">
        <f ca="1">SUMIF('Project Financing'!$8:$8,'Annual Analysis'!AL$22,'Project Financing'!381:381)</f>
        <v>0</v>
      </c>
      <c r="AM32" s="181">
        <f ca="1">SUMIF('Project Financing'!$8:$8,'Annual Analysis'!AM$22,'Project Financing'!381:381)</f>
        <v>0</v>
      </c>
      <c r="AN32" s="181">
        <f ca="1">SUMIF('Project Financing'!$8:$8,'Annual Analysis'!AN$22,'Project Financing'!381:381)</f>
        <v>0</v>
      </c>
      <c r="AO32" s="181">
        <f ca="1">SUMIF('Project Financing'!$8:$8,'Annual Analysis'!AO$22,'Project Financing'!381:381)</f>
        <v>0</v>
      </c>
      <c r="AP32" s="181">
        <f ca="1">SUMIF('Project Financing'!$8:$8,'Annual Analysis'!AP$22,'Project Financing'!381:381)</f>
        <v>0</v>
      </c>
      <c r="AQ32" s="181">
        <f ca="1">SUMIF('Project Financing'!$8:$8,'Annual Analysis'!AQ$22,'Project Financing'!381:381)</f>
        <v>0</v>
      </c>
      <c r="AR32" s="181">
        <f ca="1">SUMIF('Project Financing'!$8:$8,'Annual Analysis'!AR$22,'Project Financing'!381:381)</f>
        <v>0</v>
      </c>
      <c r="AS32" s="181">
        <f ca="1">SUMIF('Project Financing'!$8:$8,'Annual Analysis'!AS$22,'Project Financing'!381:381)</f>
        <v>0</v>
      </c>
      <c r="AT32" s="181">
        <f ca="1">SUMIF('Project Financing'!$8:$8,'Annual Analysis'!AT$22,'Project Financing'!381:381)</f>
        <v>0</v>
      </c>
      <c r="AU32" s="181">
        <f ca="1">SUMIF('Project Financing'!$8:$8,'Annual Analysis'!AU$22,'Project Financing'!381:381)</f>
        <v>0</v>
      </c>
      <c r="AV32" s="181">
        <f>SUMIF('Project Financing'!$8:$8,'Annual Analysis'!AV$22,'Project Financing'!381:381)</f>
        <v>0</v>
      </c>
      <c r="AW32" s="181">
        <f>SUMIF('Project Financing'!$8:$8,'Annual Analysis'!AW$22,'Project Financing'!381:381)</f>
        <v>0</v>
      </c>
      <c r="AX32" s="181">
        <f>SUMIF('Project Financing'!$8:$8,'Annual Analysis'!AX$22,'Project Financing'!381:381)</f>
        <v>0</v>
      </c>
      <c r="AY32" s="181">
        <f>SUMIF('Project Financing'!$8:$8,'Annual Analysis'!AY$22,'Project Financing'!381:381)</f>
        <v>0</v>
      </c>
    </row>
    <row r="33" spans="5:51" x14ac:dyDescent="0.3">
      <c r="E33" s="141" t="s">
        <v>485</v>
      </c>
      <c r="F33" s="181">
        <f ca="1">SUMIF('Project Financing'!$8:$8,'Annual Analysis'!F$22,'Project Financing'!382:382)</f>
        <v>0</v>
      </c>
      <c r="G33" s="181">
        <f ca="1">SUMIF('Project Financing'!$8:$8,'Annual Analysis'!G$22,'Project Financing'!382:382)</f>
        <v>0</v>
      </c>
      <c r="H33" s="181">
        <f ca="1">SUMIF('Project Financing'!$8:$8,'Annual Analysis'!H$22,'Project Financing'!382:382)</f>
        <v>0</v>
      </c>
      <c r="I33" s="181">
        <f ca="1">SUMIF('Project Financing'!$8:$8,'Annual Analysis'!I$22,'Project Financing'!382:382)</f>
        <v>0</v>
      </c>
      <c r="J33" s="181">
        <f ca="1">SUMIF('Project Financing'!$8:$8,'Annual Analysis'!J$22,'Project Financing'!382:382)</f>
        <v>14813406.01031471</v>
      </c>
      <c r="K33" s="181">
        <f ca="1">SUMIF('Project Financing'!$8:$8,'Annual Analysis'!K$22,'Project Financing'!382:382)</f>
        <v>15298572.436423559</v>
      </c>
      <c r="L33" s="181">
        <f ca="1">SUMIF('Project Financing'!$8:$8,'Annual Analysis'!L$22,'Project Financing'!382:382)</f>
        <v>15875244.602404708</v>
      </c>
      <c r="M33" s="181">
        <f ca="1">SUMIF('Project Financing'!$8:$8,'Annual Analysis'!M$22,'Project Financing'!382:382)</f>
        <v>16391547.795594551</v>
      </c>
      <c r="N33" s="181">
        <f ca="1">SUMIF('Project Financing'!$8:$8,'Annual Analysis'!N$22,'Project Financing'!382:382)</f>
        <v>17044396.880680822</v>
      </c>
      <c r="O33" s="181">
        <f ca="1">SUMIF('Project Financing'!$8:$8,'Annual Analysis'!O$22,'Project Financing'!382:382)</f>
        <v>17656182.884789757</v>
      </c>
      <c r="P33" s="181">
        <f ca="1">SUMIF('Project Financing'!$8:$8,'Annual Analysis'!P$22,'Project Financing'!382:382)</f>
        <v>18209646.491030581</v>
      </c>
      <c r="Q33" s="181">
        <f ca="1">SUMIF('Project Financing'!$8:$8,'Annual Analysis'!Q$22,'Project Financing'!382:382)</f>
        <v>18925864.099785656</v>
      </c>
      <c r="R33" s="181">
        <f ca="1">SUMIF('Project Financing'!$8:$8,'Annual Analysis'!R$22,'Project Financing'!382:382)</f>
        <v>19600594.870245323</v>
      </c>
      <c r="S33" s="181">
        <f ca="1">SUMIF('Project Financing'!$8:$8,'Annual Analysis'!S$22,'Project Financing'!382:382)</f>
        <v>19936650.808025315</v>
      </c>
      <c r="T33" s="181">
        <f ca="1">SUMIF('Project Financing'!$8:$8,'Annual Analysis'!T$22,'Project Financing'!382:382)</f>
        <v>20625315.73603268</v>
      </c>
      <c r="U33" s="181">
        <f ca="1">SUMIF('Project Financing'!$8:$8,'Annual Analysis'!U$22,'Project Financing'!382:382)</f>
        <v>21346445.005824614</v>
      </c>
      <c r="V33" s="181">
        <f ca="1">SUMIF('Project Financing'!$8:$8,'Annual Analysis'!V$22,'Project Financing'!382:382)</f>
        <v>-9.0524554252624534E-9</v>
      </c>
      <c r="W33" s="181">
        <f ca="1">SUMIF('Project Financing'!$8:$8,'Annual Analysis'!W$22,'Project Financing'!382:382)</f>
        <v>-9.5107359811663632E-9</v>
      </c>
      <c r="X33" s="181">
        <f ca="1">SUMIF('Project Financing'!$8:$8,'Annual Analysis'!X$22,'Project Financing'!382:382)</f>
        <v>-9.9922169902129089E-9</v>
      </c>
      <c r="Y33" s="181">
        <f ca="1">SUMIF('Project Financing'!$8:$8,'Annual Analysis'!Y$22,'Project Financing'!382:382)</f>
        <v>-1.0498072975342438E-8</v>
      </c>
      <c r="Z33" s="181">
        <f ca="1">SUMIF('Project Financing'!$8:$8,'Annual Analysis'!Z$22,'Project Financing'!382:382)</f>
        <v>-1.1029537919719149E-8</v>
      </c>
      <c r="AA33" s="181">
        <f ca="1">SUMIF('Project Financing'!$8:$8,'Annual Analysis'!AA$22,'Project Financing'!382:382)</f>
        <v>-1.1587908276904932E-8</v>
      </c>
      <c r="AB33" s="181">
        <f ca="1">SUMIF('Project Financing'!$8:$8,'Annual Analysis'!AB$22,'Project Financing'!382:382)</f>
        <v>-1.2174546133423243E-8</v>
      </c>
      <c r="AC33" s="181">
        <f ca="1">SUMIF('Project Financing'!$8:$8,'Annual Analysis'!AC$22,'Project Financing'!382:382)</f>
        <v>-1.2790882531427793E-8</v>
      </c>
      <c r="AD33" s="181">
        <f ca="1">SUMIF('Project Financing'!$8:$8,'Annual Analysis'!AD$22,'Project Financing'!382:382)</f>
        <v>-1.3438420959581323E-8</v>
      </c>
      <c r="AE33" s="181">
        <f ca="1">SUMIF('Project Financing'!$8:$8,'Annual Analysis'!AE$22,'Project Financing'!382:382)</f>
        <v>-1.4118741020660125E-8</v>
      </c>
      <c r="AF33" s="181">
        <f ca="1">SUMIF('Project Financing'!$8:$8,'Annual Analysis'!AF$22,'Project Financing'!382:382)</f>
        <v>-1.4833502284831047E-8</v>
      </c>
      <c r="AG33" s="181">
        <f ca="1">SUMIF('Project Financing'!$8:$8,'Annual Analysis'!AG$22,'Project Financing'!382:382)</f>
        <v>-1.5584448338000616E-8</v>
      </c>
      <c r="AH33" s="181">
        <f ca="1">SUMIF('Project Financing'!$8:$8,'Annual Analysis'!AH$22,'Project Financing'!382:382)</f>
        <v>-1.6373411035111897E-8</v>
      </c>
      <c r="AI33" s="181">
        <f ca="1">SUMIF('Project Financing'!$8:$8,'Annual Analysis'!AI$22,'Project Financing'!382:382)</f>
        <v>-1.7202314968764438E-8</v>
      </c>
      <c r="AJ33" s="181">
        <f ca="1">SUMIF('Project Financing'!$8:$8,'Annual Analysis'!AJ$22,'Project Financing'!382:382)</f>
        <v>-1.807318216405814E-8</v>
      </c>
      <c r="AK33" s="181">
        <f ca="1">SUMIF('Project Financing'!$8:$8,'Annual Analysis'!AK$22,'Project Financing'!382:382)</f>
        <v>-1.8988137011113583E-8</v>
      </c>
      <c r="AL33" s="181">
        <f ca="1">SUMIF('Project Financing'!$8:$8,'Annual Analysis'!AL$22,'Project Financing'!382:382)</f>
        <v>-1.9949411447301209E-8</v>
      </c>
      <c r="AM33" s="181">
        <f ca="1">SUMIF('Project Financing'!$8:$8,'Annual Analysis'!AM$22,'Project Financing'!382:382)</f>
        <v>-2.0959350401820831E-8</v>
      </c>
      <c r="AN33" s="181">
        <f ca="1">SUMIF('Project Financing'!$8:$8,'Annual Analysis'!AN$22,'Project Financing'!382:382)</f>
        <v>-2.202041751591301E-8</v>
      </c>
      <c r="AO33" s="181">
        <f ca="1">SUMIF('Project Financing'!$8:$8,'Annual Analysis'!AO$22,'Project Financing'!382:382)</f>
        <v>-2.3135201152656106E-8</v>
      </c>
      <c r="AP33" s="181">
        <f ca="1">SUMIF('Project Financing'!$8:$8,'Annual Analysis'!AP$22,'Project Financing'!382:382)</f>
        <v>-2.4306420711009323E-8</v>
      </c>
      <c r="AQ33" s="181">
        <f ca="1">SUMIF('Project Financing'!$8:$8,'Annual Analysis'!AQ$22,'Project Financing'!382:382)</f>
        <v>-2.5536933259504171E-8</v>
      </c>
      <c r="AR33" s="181">
        <f ca="1">SUMIF('Project Financing'!$8:$8,'Annual Analysis'!AR$22,'Project Financing'!382:382)</f>
        <v>-2.6829740505766568E-8</v>
      </c>
      <c r="AS33" s="181">
        <f ca="1">SUMIF('Project Financing'!$8:$8,'Annual Analysis'!AS$22,'Project Financing'!382:382)</f>
        <v>-2.8187996118871002E-8</v>
      </c>
      <c r="AT33" s="181">
        <f ca="1">SUMIF('Project Financing'!$8:$8,'Annual Analysis'!AT$22,'Project Financing'!382:382)</f>
        <v>-2.9615013422388846E-8</v>
      </c>
      <c r="AU33" s="181">
        <f ca="1">SUMIF('Project Financing'!$8:$8,'Annual Analysis'!AU$22,'Project Financing'!382:382)</f>
        <v>-1.5365073321924582E-8</v>
      </c>
      <c r="AV33" s="181">
        <f>SUMIF('Project Financing'!$8:$8,'Annual Analysis'!AV$22,'Project Financing'!382:382)</f>
        <v>0</v>
      </c>
      <c r="AW33" s="181">
        <f>SUMIF('Project Financing'!$8:$8,'Annual Analysis'!AW$22,'Project Financing'!382:382)</f>
        <v>0</v>
      </c>
      <c r="AX33" s="181">
        <f>SUMIF('Project Financing'!$8:$8,'Annual Analysis'!AX$22,'Project Financing'!382:382)</f>
        <v>0</v>
      </c>
      <c r="AY33" s="181">
        <f>SUMIF('Project Financing'!$8:$8,'Annual Analysis'!AY$22,'Project Financing'!382:382)</f>
        <v>0</v>
      </c>
    </row>
    <row r="34" spans="5:51" x14ac:dyDescent="0.3">
      <c r="E34" s="141" t="s">
        <v>486</v>
      </c>
      <c r="F34" s="181">
        <f ca="1">SUMIF('Project Financing'!$8:$8,'Annual Analysis'!F$22,'Project Financing'!383:383)</f>
        <v>0</v>
      </c>
      <c r="G34" s="181">
        <f ca="1">SUMIF('Project Financing'!$8:$8,'Annual Analysis'!G$22,'Project Financing'!383:383)</f>
        <v>0</v>
      </c>
      <c r="H34" s="181">
        <f ca="1">SUMIF('Project Financing'!$8:$8,'Annual Analysis'!H$22,'Project Financing'!383:383)</f>
        <v>0</v>
      </c>
      <c r="I34" s="181">
        <f ca="1">SUMIF('Project Financing'!$8:$8,'Annual Analysis'!I$22,'Project Financing'!383:383)</f>
        <v>0</v>
      </c>
      <c r="J34" s="181">
        <f ca="1">SUMIF('Project Financing'!$8:$8,'Annual Analysis'!J$22,'Project Financing'!383:383)</f>
        <v>10604639.942383941</v>
      </c>
      <c r="K34" s="181">
        <f ca="1">SUMIF('Project Financing'!$8:$8,'Annual Analysis'!K$22,'Project Financing'!383:383)</f>
        <v>9859675.5141946301</v>
      </c>
      <c r="L34" s="181">
        <f ca="1">SUMIF('Project Financing'!$8:$8,'Annual Analysis'!L$22,'Project Financing'!383:383)</f>
        <v>9085528.1018914282</v>
      </c>
      <c r="M34" s="181">
        <f ca="1">SUMIF('Project Financing'!$8:$8,'Annual Analysis'!M$22,'Project Financing'!383:383)</f>
        <v>8287010.6911352929</v>
      </c>
      <c r="N34" s="181">
        <f ca="1">SUMIF('Project Financing'!$8:$8,'Annual Analysis'!N$22,'Project Financing'!383:383)</f>
        <v>7459763.9967070781</v>
      </c>
      <c r="O34" s="181">
        <f ca="1">SUMIF('Project Financing'!$8:$8,'Annual Analysis'!O$22,'Project Financing'!383:383)</f>
        <v>6599447.771514684</v>
      </c>
      <c r="P34" s="181">
        <f ca="1">SUMIF('Project Financing'!$8:$8,'Annual Analysis'!P$22,'Project Financing'!383:383)</f>
        <v>5708088.5401203744</v>
      </c>
      <c r="Q34" s="181">
        <f ca="1">SUMIF('Project Financing'!$8:$8,'Annual Analysis'!Q$22,'Project Financing'!383:383)</f>
        <v>4790915.2805509008</v>
      </c>
      <c r="R34" s="181">
        <f ca="1">SUMIF('Project Financing'!$8:$8,'Annual Analysis'!R$22,'Project Financing'!383:383)</f>
        <v>3835704.9255667436</v>
      </c>
      <c r="S34" s="181">
        <f ca="1">SUMIF('Project Financing'!$8:$8,'Annual Analysis'!S$22,'Project Financing'!383:383)</f>
        <v>2850528.9222836052</v>
      </c>
      <c r="T34" s="181">
        <f ca="1">SUMIF('Project Financing'!$8:$8,'Annual Analysis'!T$22,'Project Financing'!383:383)</f>
        <v>1844925.221912567</v>
      </c>
      <c r="U34" s="181">
        <f ca="1">SUMIF('Project Financing'!$8:$8,'Annual Analysis'!U$22,'Project Financing'!383:383)</f>
        <v>805795.80389895663</v>
      </c>
      <c r="V34" s="181">
        <f ca="1">SUMIF('Project Financing'!$8:$8,'Annual Analysis'!V$22,'Project Financing'!383:383)</f>
        <v>9.0524554252624534E-9</v>
      </c>
      <c r="W34" s="181">
        <f ca="1">SUMIF('Project Financing'!$8:$8,'Annual Analysis'!W$22,'Project Financing'!383:383)</f>
        <v>9.5107359811663632E-9</v>
      </c>
      <c r="X34" s="181">
        <f ca="1">SUMIF('Project Financing'!$8:$8,'Annual Analysis'!X$22,'Project Financing'!383:383)</f>
        <v>9.9922169902129089E-9</v>
      </c>
      <c r="Y34" s="181">
        <f ca="1">SUMIF('Project Financing'!$8:$8,'Annual Analysis'!Y$22,'Project Financing'!383:383)</f>
        <v>1.0498072975342438E-8</v>
      </c>
      <c r="Z34" s="181">
        <f ca="1">SUMIF('Project Financing'!$8:$8,'Annual Analysis'!Z$22,'Project Financing'!383:383)</f>
        <v>1.1029537919719149E-8</v>
      </c>
      <c r="AA34" s="181">
        <f ca="1">SUMIF('Project Financing'!$8:$8,'Annual Analysis'!AA$22,'Project Financing'!383:383)</f>
        <v>1.1587908276904932E-8</v>
      </c>
      <c r="AB34" s="181">
        <f ca="1">SUMIF('Project Financing'!$8:$8,'Annual Analysis'!AB$22,'Project Financing'!383:383)</f>
        <v>1.2174546133423243E-8</v>
      </c>
      <c r="AC34" s="181">
        <f ca="1">SUMIF('Project Financing'!$8:$8,'Annual Analysis'!AC$22,'Project Financing'!383:383)</f>
        <v>1.2790882531427793E-8</v>
      </c>
      <c r="AD34" s="181">
        <f ca="1">SUMIF('Project Financing'!$8:$8,'Annual Analysis'!AD$22,'Project Financing'!383:383)</f>
        <v>1.3438420959581323E-8</v>
      </c>
      <c r="AE34" s="181">
        <f ca="1">SUMIF('Project Financing'!$8:$8,'Annual Analysis'!AE$22,'Project Financing'!383:383)</f>
        <v>1.4118741020660125E-8</v>
      </c>
      <c r="AF34" s="181">
        <f ca="1">SUMIF('Project Financing'!$8:$8,'Annual Analysis'!AF$22,'Project Financing'!383:383)</f>
        <v>1.4833502284831047E-8</v>
      </c>
      <c r="AG34" s="181">
        <f ca="1">SUMIF('Project Financing'!$8:$8,'Annual Analysis'!AG$22,'Project Financing'!383:383)</f>
        <v>1.5584448338000616E-8</v>
      </c>
      <c r="AH34" s="181">
        <f ca="1">SUMIF('Project Financing'!$8:$8,'Annual Analysis'!AH$22,'Project Financing'!383:383)</f>
        <v>1.6373411035111897E-8</v>
      </c>
      <c r="AI34" s="181">
        <f ca="1">SUMIF('Project Financing'!$8:$8,'Annual Analysis'!AI$22,'Project Financing'!383:383)</f>
        <v>1.7202314968764438E-8</v>
      </c>
      <c r="AJ34" s="181">
        <f ca="1">SUMIF('Project Financing'!$8:$8,'Annual Analysis'!AJ$22,'Project Financing'!383:383)</f>
        <v>1.807318216405814E-8</v>
      </c>
      <c r="AK34" s="181">
        <f ca="1">SUMIF('Project Financing'!$8:$8,'Annual Analysis'!AK$22,'Project Financing'!383:383)</f>
        <v>1.8988137011113583E-8</v>
      </c>
      <c r="AL34" s="181">
        <f ca="1">SUMIF('Project Financing'!$8:$8,'Annual Analysis'!AL$22,'Project Financing'!383:383)</f>
        <v>1.9949411447301209E-8</v>
      </c>
      <c r="AM34" s="181">
        <f ca="1">SUMIF('Project Financing'!$8:$8,'Annual Analysis'!AM$22,'Project Financing'!383:383)</f>
        <v>2.0959350401820831E-8</v>
      </c>
      <c r="AN34" s="181">
        <f ca="1">SUMIF('Project Financing'!$8:$8,'Annual Analysis'!AN$22,'Project Financing'!383:383)</f>
        <v>2.202041751591301E-8</v>
      </c>
      <c r="AO34" s="181">
        <f ca="1">SUMIF('Project Financing'!$8:$8,'Annual Analysis'!AO$22,'Project Financing'!383:383)</f>
        <v>2.3135201152656106E-8</v>
      </c>
      <c r="AP34" s="181">
        <f ca="1">SUMIF('Project Financing'!$8:$8,'Annual Analysis'!AP$22,'Project Financing'!383:383)</f>
        <v>2.4306420711009323E-8</v>
      </c>
      <c r="AQ34" s="181">
        <f ca="1">SUMIF('Project Financing'!$8:$8,'Annual Analysis'!AQ$22,'Project Financing'!383:383)</f>
        <v>2.5536933259504171E-8</v>
      </c>
      <c r="AR34" s="181">
        <f ca="1">SUMIF('Project Financing'!$8:$8,'Annual Analysis'!AR$22,'Project Financing'!383:383)</f>
        <v>2.6829740505766568E-8</v>
      </c>
      <c r="AS34" s="181">
        <f ca="1">SUMIF('Project Financing'!$8:$8,'Annual Analysis'!AS$22,'Project Financing'!383:383)</f>
        <v>2.8187996118871002E-8</v>
      </c>
      <c r="AT34" s="181">
        <f ca="1">SUMIF('Project Financing'!$8:$8,'Annual Analysis'!AT$22,'Project Financing'!383:383)</f>
        <v>2.9615013422388846E-8</v>
      </c>
      <c r="AU34" s="181">
        <f ca="1">SUMIF('Project Financing'!$8:$8,'Annual Analysis'!AU$22,'Project Financing'!383:383)</f>
        <v>1.5365073321924582E-8</v>
      </c>
      <c r="AV34" s="181">
        <f>SUMIF('Project Financing'!$8:$8,'Annual Analysis'!AV$22,'Project Financing'!383:383)</f>
        <v>0</v>
      </c>
      <c r="AW34" s="181">
        <f>SUMIF('Project Financing'!$8:$8,'Annual Analysis'!AW$22,'Project Financing'!383:383)</f>
        <v>0</v>
      </c>
      <c r="AX34" s="181">
        <f>SUMIF('Project Financing'!$8:$8,'Annual Analysis'!AX$22,'Project Financing'!383:383)</f>
        <v>0</v>
      </c>
      <c r="AY34" s="181">
        <f>SUMIF('Project Financing'!$8:$8,'Annual Analysis'!AY$22,'Project Financing'!383:383)</f>
        <v>0</v>
      </c>
    </row>
    <row r="35" spans="5:51" x14ac:dyDescent="0.3">
      <c r="E35" s="141" t="s">
        <v>487</v>
      </c>
      <c r="F35" s="181">
        <f ca="1">SUMIF('Project Financing'!$8:$8,'Annual Analysis'!F$22,'Project Financing'!384:384)</f>
        <v>0</v>
      </c>
      <c r="G35" s="181">
        <f ca="1">SUMIF('Project Financing'!$8:$8,'Annual Analysis'!G$22,'Project Financing'!384:384)</f>
        <v>0</v>
      </c>
      <c r="H35" s="181">
        <f ca="1">SUMIF('Project Financing'!$8:$8,'Annual Analysis'!H$22,'Project Financing'!384:384)</f>
        <v>0</v>
      </c>
      <c r="I35" s="181">
        <f ca="1">SUMIF('Project Financing'!$8:$8,'Annual Analysis'!I$22,'Project Financing'!384:384)</f>
        <v>0</v>
      </c>
      <c r="J35" s="181">
        <f ca="1">SUMIF('Project Financing'!$8:$8,'Annual Analysis'!J$22,'Project Financing'!384:384)</f>
        <v>7625413.7858095989</v>
      </c>
      <c r="K35" s="181">
        <f ca="1">SUMIF('Project Financing'!$8:$8,'Annual Analysis'!K$22,'Project Financing'!384:384)</f>
        <v>7547474.3851854568</v>
      </c>
      <c r="L35" s="181">
        <f ca="1">SUMIF('Project Financing'!$8:$8,'Annual Analysis'!L$22,'Project Financing'!384:384)</f>
        <v>7488231.8112888429</v>
      </c>
      <c r="M35" s="181">
        <f ca="1">SUMIF('Project Financing'!$8:$8,'Annual Analysis'!M$22,'Project Financing'!384:384)</f>
        <v>7403567.5460189553</v>
      </c>
      <c r="N35" s="181">
        <f ca="1">SUMIF('Project Financing'!$8:$8,'Annual Analysis'!N$22,'Project Financing'!384:384)</f>
        <v>7351248.2632163707</v>
      </c>
      <c r="O35" s="181">
        <f ca="1">SUMIF('Project Financing'!$8:$8,'Annual Analysis'!O$22,'Project Financing'!384:384)</f>
        <v>7276689.196891332</v>
      </c>
      <c r="P35" s="181">
        <f ca="1">SUMIF('Project Financing'!$8:$8,'Annual Analysis'!P$22,'Project Financing'!384:384)</f>
        <v>7175320.5093452875</v>
      </c>
      <c r="Q35" s="181">
        <f ca="1">SUMIF('Project Financing'!$8:$8,'Annual Analysis'!Q$22,'Project Financing'!384:384)</f>
        <v>7115033.8141009696</v>
      </c>
      <c r="R35" s="181">
        <f ca="1">SUMIF('Project Financing'!$8:$8,'Annual Analysis'!R$22,'Project Financing'!384:384)</f>
        <v>7030889.9387436211</v>
      </c>
      <c r="S35" s="181">
        <f ca="1">SUMIF('Project Financing'!$8:$8,'Annual Analysis'!S$22,'Project Financing'!384:384)</f>
        <v>6836153.9190926775</v>
      </c>
      <c r="T35" s="181">
        <f ca="1">SUMIF('Project Financing'!$8:$8,'Annual Analysis'!T$22,'Project Financing'!384:384)</f>
        <v>6741072.287383575</v>
      </c>
      <c r="U35" s="181">
        <f ca="1">SUMIF('Project Financing'!$8:$8,'Annual Analysis'!U$22,'Project Financing'!384:384)</f>
        <v>6645672.242917072</v>
      </c>
      <c r="V35" s="181">
        <f ca="1">SUMIF('Project Financing'!$8:$8,'Annual Analysis'!V$22,'Project Financing'!384:384)</f>
        <v>27916726.104367554</v>
      </c>
      <c r="W35" s="181">
        <f ca="1">SUMIF('Project Financing'!$8:$8,'Annual Analysis'!W$22,'Project Financing'!384:384)</f>
        <v>27670344.893463112</v>
      </c>
      <c r="X35" s="181">
        <f ca="1">SUMIF('Project Financing'!$8:$8,'Annual Analysis'!X$22,'Project Financing'!384:384)</f>
        <v>27409388.763434343</v>
      </c>
      <c r="Y35" s="181">
        <f ca="1">SUMIF('Project Financing'!$8:$8,'Annual Analysis'!Y$22,'Project Financing'!384:384)</f>
        <v>26617613.823978998</v>
      </c>
      <c r="Z35" s="181">
        <f ca="1">SUMIF('Project Financing'!$8:$8,'Annual Analysis'!Z$22,'Project Financing'!384:384)</f>
        <v>26325833.083578646</v>
      </c>
      <c r="AA35" s="181">
        <f ca="1">SUMIF('Project Financing'!$8:$8,'Annual Analysis'!AA$22,'Project Financing'!384:384)</f>
        <v>26027056.92094614</v>
      </c>
      <c r="AB35" s="181">
        <f ca="1">SUMIF('Project Financing'!$8:$8,'Annual Analysis'!AB$22,'Project Financing'!384:384)</f>
        <v>25122264.23822334</v>
      </c>
      <c r="AC35" s="181">
        <f ca="1">SUMIF('Project Financing'!$8:$8,'Annual Analysis'!AC$22,'Project Financing'!384:384)</f>
        <v>24794898.545233767</v>
      </c>
      <c r="AD35" s="181">
        <f ca="1">SUMIF('Project Financing'!$8:$8,'Annual Analysis'!AD$22,'Project Financing'!384:384)</f>
        <v>24443715.437220193</v>
      </c>
      <c r="AE35" s="181">
        <f ca="1">SUMIF('Project Financing'!$8:$8,'Annual Analysis'!AE$22,'Project Financing'!384:384)</f>
        <v>23456557.809234269</v>
      </c>
      <c r="AF35" s="181">
        <f ca="1">SUMIF('Project Financing'!$8:$8,'Annual Analysis'!AF$22,'Project Financing'!384:384)</f>
        <v>23036445.897755954</v>
      </c>
      <c r="AG35" s="181">
        <f ca="1">SUMIF('Project Financing'!$8:$8,'Annual Analysis'!AG$22,'Project Financing'!384:384)</f>
        <v>22646939.094169427</v>
      </c>
      <c r="AH35" s="181">
        <f ca="1">SUMIF('Project Financing'!$8:$8,'Annual Analysis'!AH$22,'Project Financing'!384:384)</f>
        <v>21552310.475718033</v>
      </c>
      <c r="AI35" s="181">
        <f ca="1">SUMIF('Project Financing'!$8:$8,'Annual Analysis'!AI$22,'Project Financing'!384:384)</f>
        <v>33013691.174743608</v>
      </c>
      <c r="AJ35" s="181">
        <f ca="1">SUMIF('Project Financing'!$8:$8,'Annual Analysis'!AJ$22,'Project Financing'!384:384)</f>
        <v>0</v>
      </c>
      <c r="AK35" s="181">
        <f ca="1">SUMIF('Project Financing'!$8:$8,'Annual Analysis'!AK$22,'Project Financing'!384:384)</f>
        <v>0</v>
      </c>
      <c r="AL35" s="181">
        <f ca="1">SUMIF('Project Financing'!$8:$8,'Annual Analysis'!AL$22,'Project Financing'!384:384)</f>
        <v>0</v>
      </c>
      <c r="AM35" s="181">
        <f ca="1">SUMIF('Project Financing'!$8:$8,'Annual Analysis'!AM$22,'Project Financing'!384:384)</f>
        <v>0</v>
      </c>
      <c r="AN35" s="181">
        <f ca="1">SUMIF('Project Financing'!$8:$8,'Annual Analysis'!AN$22,'Project Financing'!384:384)</f>
        <v>0</v>
      </c>
      <c r="AO35" s="181">
        <f ca="1">SUMIF('Project Financing'!$8:$8,'Annual Analysis'!AO$22,'Project Financing'!384:384)</f>
        <v>0</v>
      </c>
      <c r="AP35" s="181">
        <f ca="1">SUMIF('Project Financing'!$8:$8,'Annual Analysis'!AP$22,'Project Financing'!384:384)</f>
        <v>0</v>
      </c>
      <c r="AQ35" s="181">
        <f ca="1">SUMIF('Project Financing'!$8:$8,'Annual Analysis'!AQ$22,'Project Financing'!384:384)</f>
        <v>0</v>
      </c>
      <c r="AR35" s="181">
        <f ca="1">SUMIF('Project Financing'!$8:$8,'Annual Analysis'!AR$22,'Project Financing'!384:384)</f>
        <v>0</v>
      </c>
      <c r="AS35" s="181">
        <f ca="1">SUMIF('Project Financing'!$8:$8,'Annual Analysis'!AS$22,'Project Financing'!384:384)</f>
        <v>0</v>
      </c>
      <c r="AT35" s="181">
        <f ca="1">SUMIF('Project Financing'!$8:$8,'Annual Analysis'!AT$22,'Project Financing'!384:384)</f>
        <v>0</v>
      </c>
      <c r="AU35" s="181">
        <f ca="1">SUMIF('Project Financing'!$8:$8,'Annual Analysis'!AU$22,'Project Financing'!384:384)</f>
        <v>0</v>
      </c>
      <c r="AV35" s="181">
        <f>SUMIF('Project Financing'!$8:$8,'Annual Analysis'!AV$22,'Project Financing'!384:384)</f>
        <v>0</v>
      </c>
      <c r="AW35" s="181">
        <f>SUMIF('Project Financing'!$8:$8,'Annual Analysis'!AW$22,'Project Financing'!384:384)</f>
        <v>0</v>
      </c>
      <c r="AX35" s="181">
        <f>SUMIF('Project Financing'!$8:$8,'Annual Analysis'!AX$22,'Project Financing'!384:384)</f>
        <v>0</v>
      </c>
      <c r="AY35" s="181">
        <f>SUMIF('Project Financing'!$8:$8,'Annual Analysis'!AY$22,'Project Financing'!384:384)</f>
        <v>0</v>
      </c>
    </row>
    <row r="36" spans="5:51" x14ac:dyDescent="0.3">
      <c r="E36" s="141" t="s">
        <v>783</v>
      </c>
      <c r="F36" s="181">
        <f ca="1">SUMIF('Project Financing'!$8:$8,'Annual Analysis'!F$22,'Project Financing'!387:387)</f>
        <v>0</v>
      </c>
      <c r="G36" s="181">
        <f ca="1">SUMIF('Project Financing'!$8:$8,'Annual Analysis'!G$22,'Project Financing'!387:387)</f>
        <v>0</v>
      </c>
      <c r="H36" s="181">
        <f ca="1">SUMIF('Project Financing'!$8:$8,'Annual Analysis'!H$22,'Project Financing'!387:387)</f>
        <v>0</v>
      </c>
      <c r="I36" s="181">
        <f ca="1">SUMIF('Project Financing'!$8:$8,'Annual Analysis'!I$22,'Project Financing'!387:387)</f>
        <v>0</v>
      </c>
      <c r="J36" s="181">
        <f ca="1">SUMIF('Project Financing'!$8:$8,'Annual Analysis'!J$22,'Project Financing'!387:387)</f>
        <v>0</v>
      </c>
      <c r="K36" s="181">
        <f ca="1">SUMIF('Project Financing'!$8:$8,'Annual Analysis'!K$22,'Project Financing'!387:387)</f>
        <v>0</v>
      </c>
      <c r="L36" s="181">
        <f ca="1">SUMIF('Project Financing'!$8:$8,'Annual Analysis'!L$22,'Project Financing'!387:387)</f>
        <v>0</v>
      </c>
      <c r="M36" s="181">
        <f ca="1">SUMIF('Project Financing'!$8:$8,'Annual Analysis'!M$22,'Project Financing'!387:387)</f>
        <v>0</v>
      </c>
      <c r="N36" s="181">
        <f ca="1">SUMIF('Project Financing'!$8:$8,'Annual Analysis'!N$22,'Project Financing'!387:387)</f>
        <v>0</v>
      </c>
      <c r="O36" s="181">
        <f ca="1">SUMIF('Project Financing'!$8:$8,'Annual Analysis'!O$22,'Project Financing'!387:387)</f>
        <v>0</v>
      </c>
      <c r="P36" s="181">
        <f ca="1">SUMIF('Project Financing'!$8:$8,'Annual Analysis'!P$22,'Project Financing'!387:387)</f>
        <v>0</v>
      </c>
      <c r="Q36" s="181">
        <f ca="1">SUMIF('Project Financing'!$8:$8,'Annual Analysis'!Q$22,'Project Financing'!387:387)</f>
        <v>0</v>
      </c>
      <c r="R36" s="181">
        <f ca="1">SUMIF('Project Financing'!$8:$8,'Annual Analysis'!R$22,'Project Financing'!387:387)</f>
        <v>0</v>
      </c>
      <c r="S36" s="181">
        <f ca="1">SUMIF('Project Financing'!$8:$8,'Annual Analysis'!S$22,'Project Financing'!387:387)</f>
        <v>0</v>
      </c>
      <c r="T36" s="181">
        <f ca="1">SUMIF('Project Financing'!$8:$8,'Annual Analysis'!T$22,'Project Financing'!387:387)</f>
        <v>0</v>
      </c>
      <c r="U36" s="181">
        <f ca="1">SUMIF('Project Financing'!$8:$8,'Annual Analysis'!U$22,'Project Financing'!387:387)</f>
        <v>0</v>
      </c>
      <c r="V36" s="181">
        <f ca="1">SUMIF('Project Financing'!$8:$8,'Annual Analysis'!V$22,'Project Financing'!387:387)</f>
        <v>0</v>
      </c>
      <c r="W36" s="181">
        <f ca="1">SUMIF('Project Financing'!$8:$8,'Annual Analysis'!W$22,'Project Financing'!387:387)</f>
        <v>0</v>
      </c>
      <c r="X36" s="181">
        <f ca="1">SUMIF('Project Financing'!$8:$8,'Annual Analysis'!X$22,'Project Financing'!387:387)</f>
        <v>0</v>
      </c>
      <c r="Y36" s="181">
        <f ca="1">SUMIF('Project Financing'!$8:$8,'Annual Analysis'!Y$22,'Project Financing'!387:387)</f>
        <v>0</v>
      </c>
      <c r="Z36" s="181">
        <f ca="1">SUMIF('Project Financing'!$8:$8,'Annual Analysis'!Z$22,'Project Financing'!387:387)</f>
        <v>0</v>
      </c>
      <c r="AA36" s="181">
        <f ca="1">SUMIF('Project Financing'!$8:$8,'Annual Analysis'!AA$22,'Project Financing'!387:387)</f>
        <v>0</v>
      </c>
      <c r="AB36" s="181">
        <f ca="1">SUMIF('Project Financing'!$8:$8,'Annual Analysis'!AB$22,'Project Financing'!387:387)</f>
        <v>0</v>
      </c>
      <c r="AC36" s="181">
        <f ca="1">SUMIF('Project Financing'!$8:$8,'Annual Analysis'!AC$22,'Project Financing'!387:387)</f>
        <v>0</v>
      </c>
      <c r="AD36" s="181">
        <f ca="1">SUMIF('Project Financing'!$8:$8,'Annual Analysis'!AD$22,'Project Financing'!387:387)</f>
        <v>0</v>
      </c>
      <c r="AE36" s="181">
        <f ca="1">SUMIF('Project Financing'!$8:$8,'Annual Analysis'!AE$22,'Project Financing'!387:387)</f>
        <v>0</v>
      </c>
      <c r="AF36" s="181">
        <f ca="1">SUMIF('Project Financing'!$8:$8,'Annual Analysis'!AF$22,'Project Financing'!387:387)</f>
        <v>0</v>
      </c>
      <c r="AG36" s="181">
        <f ca="1">SUMIF('Project Financing'!$8:$8,'Annual Analysis'!AG$22,'Project Financing'!387:387)</f>
        <v>0</v>
      </c>
      <c r="AH36" s="181">
        <f ca="1">SUMIF('Project Financing'!$8:$8,'Annual Analysis'!AH$22,'Project Financing'!387:387)</f>
        <v>0</v>
      </c>
      <c r="AI36" s="181">
        <f ca="1">SUMIF('Project Financing'!$8:$8,'Annual Analysis'!AI$22,'Project Financing'!387:387)</f>
        <v>0</v>
      </c>
      <c r="AJ36" s="181">
        <f ca="1">SUMIF('Project Financing'!$8:$8,'Annual Analysis'!AJ$22,'Project Financing'!387:387)</f>
        <v>0</v>
      </c>
      <c r="AK36" s="181">
        <f ca="1">SUMIF('Project Financing'!$8:$8,'Annual Analysis'!AK$22,'Project Financing'!387:387)</f>
        <v>0</v>
      </c>
      <c r="AL36" s="181">
        <f ca="1">SUMIF('Project Financing'!$8:$8,'Annual Analysis'!AL$22,'Project Financing'!387:387)</f>
        <v>0</v>
      </c>
      <c r="AM36" s="181">
        <f ca="1">SUMIF('Project Financing'!$8:$8,'Annual Analysis'!AM$22,'Project Financing'!387:387)</f>
        <v>0</v>
      </c>
      <c r="AN36" s="181">
        <f ca="1">SUMIF('Project Financing'!$8:$8,'Annual Analysis'!AN$22,'Project Financing'!387:387)</f>
        <v>0</v>
      </c>
      <c r="AO36" s="181">
        <f ca="1">SUMIF('Project Financing'!$8:$8,'Annual Analysis'!AO$22,'Project Financing'!387:387)</f>
        <v>0</v>
      </c>
      <c r="AP36" s="181">
        <f ca="1">SUMIF('Project Financing'!$8:$8,'Annual Analysis'!AP$22,'Project Financing'!387:387)</f>
        <v>0</v>
      </c>
      <c r="AQ36" s="181">
        <f ca="1">SUMIF('Project Financing'!$8:$8,'Annual Analysis'!AQ$22,'Project Financing'!387:387)</f>
        <v>0</v>
      </c>
      <c r="AR36" s="181">
        <f ca="1">SUMIF('Project Financing'!$8:$8,'Annual Analysis'!AR$22,'Project Financing'!387:387)</f>
        <v>0</v>
      </c>
      <c r="AS36" s="181">
        <f ca="1">SUMIF('Project Financing'!$8:$8,'Annual Analysis'!AS$22,'Project Financing'!387:387)</f>
        <v>0</v>
      </c>
      <c r="AT36" s="181">
        <f ca="1">SUMIF('Project Financing'!$8:$8,'Annual Analysis'!AT$22,'Project Financing'!387:387)</f>
        <v>0</v>
      </c>
      <c r="AU36" s="181">
        <f ca="1">SUMIF('Project Financing'!$8:$8,'Annual Analysis'!AU$22,'Project Financing'!387:387)</f>
        <v>0</v>
      </c>
      <c r="AV36" s="181">
        <f>SUMIF('Project Financing'!$8:$8,'Annual Analysis'!AV$22,'Project Financing'!387:387)</f>
        <v>0</v>
      </c>
      <c r="AW36" s="181">
        <f>SUMIF('Project Financing'!$8:$8,'Annual Analysis'!AW$22,'Project Financing'!387:387)</f>
        <v>0</v>
      </c>
      <c r="AX36" s="181">
        <f>SUMIF('Project Financing'!$8:$8,'Annual Analysis'!AX$22,'Project Financing'!387:387)</f>
        <v>0</v>
      </c>
      <c r="AY36" s="181">
        <f>SUMIF('Project Financing'!$8:$8,'Annual Analysis'!AY$22,'Project Financing'!387:387)</f>
        <v>0</v>
      </c>
    </row>
    <row r="37" spans="5:51" x14ac:dyDescent="0.3">
      <c r="E37" s="141" t="s">
        <v>784</v>
      </c>
      <c r="F37" s="181">
        <f>SUMIF('Project Financing'!$8:$8,'Annual Analysis'!F$22,'Project Financing'!388:388)</f>
        <v>0</v>
      </c>
      <c r="G37" s="181">
        <f>SUMIF('Project Financing'!$8:$8,'Annual Analysis'!G$22,'Project Financing'!388:388)</f>
        <v>0</v>
      </c>
      <c r="H37" s="181">
        <f>SUMIF('Project Financing'!$8:$8,'Annual Analysis'!H$22,'Project Financing'!388:388)</f>
        <v>0</v>
      </c>
      <c r="I37" s="181">
        <f>SUMIF('Project Financing'!$8:$8,'Annual Analysis'!I$22,'Project Financing'!388:388)</f>
        <v>0</v>
      </c>
      <c r="J37" s="181">
        <f ca="1">SUMIF('Project Financing'!$8:$8,'Annual Analysis'!J$22,'Project Financing'!388:388)</f>
        <v>0</v>
      </c>
      <c r="K37" s="181">
        <f ca="1">SUMIF('Project Financing'!$8:$8,'Annual Analysis'!K$22,'Project Financing'!388:388)</f>
        <v>0</v>
      </c>
      <c r="L37" s="181">
        <f ca="1">SUMIF('Project Financing'!$8:$8,'Annual Analysis'!L$22,'Project Financing'!388:388)</f>
        <v>0</v>
      </c>
      <c r="M37" s="181">
        <f ca="1">SUMIF('Project Financing'!$8:$8,'Annual Analysis'!M$22,'Project Financing'!388:388)</f>
        <v>0</v>
      </c>
      <c r="N37" s="181">
        <f ca="1">SUMIF('Project Financing'!$8:$8,'Annual Analysis'!N$22,'Project Financing'!388:388)</f>
        <v>0</v>
      </c>
      <c r="O37" s="181">
        <f ca="1">SUMIF('Project Financing'!$8:$8,'Annual Analysis'!O$22,'Project Financing'!388:388)</f>
        <v>0</v>
      </c>
      <c r="P37" s="181">
        <f ca="1">SUMIF('Project Financing'!$8:$8,'Annual Analysis'!P$22,'Project Financing'!388:388)</f>
        <v>0</v>
      </c>
      <c r="Q37" s="181">
        <f ca="1">SUMIF('Project Financing'!$8:$8,'Annual Analysis'!Q$22,'Project Financing'!388:388)</f>
        <v>0</v>
      </c>
      <c r="R37" s="181">
        <f ca="1">SUMIF('Project Financing'!$8:$8,'Annual Analysis'!R$22,'Project Financing'!388:388)</f>
        <v>0</v>
      </c>
      <c r="S37" s="181">
        <f ca="1">SUMIF('Project Financing'!$8:$8,'Annual Analysis'!S$22,'Project Financing'!388:388)</f>
        <v>0</v>
      </c>
      <c r="T37" s="181">
        <f ca="1">SUMIF('Project Financing'!$8:$8,'Annual Analysis'!T$22,'Project Financing'!388:388)</f>
        <v>0</v>
      </c>
      <c r="U37" s="181">
        <f ca="1">SUMIF('Project Financing'!$8:$8,'Annual Analysis'!U$22,'Project Financing'!388:388)</f>
        <v>0</v>
      </c>
      <c r="V37" s="181">
        <f>SUMIF('Project Financing'!$8:$8,'Annual Analysis'!V$22,'Project Financing'!388:388)</f>
        <v>0</v>
      </c>
      <c r="W37" s="181">
        <f>SUMIF('Project Financing'!$8:$8,'Annual Analysis'!W$22,'Project Financing'!388:388)</f>
        <v>0</v>
      </c>
      <c r="X37" s="181">
        <f>SUMIF('Project Financing'!$8:$8,'Annual Analysis'!X$22,'Project Financing'!388:388)</f>
        <v>0</v>
      </c>
      <c r="Y37" s="181">
        <f>SUMIF('Project Financing'!$8:$8,'Annual Analysis'!Y$22,'Project Financing'!388:388)</f>
        <v>0</v>
      </c>
      <c r="Z37" s="181">
        <f>SUMIF('Project Financing'!$8:$8,'Annual Analysis'!Z$22,'Project Financing'!388:388)</f>
        <v>0</v>
      </c>
      <c r="AA37" s="181">
        <f>SUMIF('Project Financing'!$8:$8,'Annual Analysis'!AA$22,'Project Financing'!388:388)</f>
        <v>0</v>
      </c>
      <c r="AB37" s="181">
        <f>SUMIF('Project Financing'!$8:$8,'Annual Analysis'!AB$22,'Project Financing'!388:388)</f>
        <v>0</v>
      </c>
      <c r="AC37" s="181">
        <f>SUMIF('Project Financing'!$8:$8,'Annual Analysis'!AC$22,'Project Financing'!388:388)</f>
        <v>0</v>
      </c>
      <c r="AD37" s="181">
        <f>SUMIF('Project Financing'!$8:$8,'Annual Analysis'!AD$22,'Project Financing'!388:388)</f>
        <v>0</v>
      </c>
      <c r="AE37" s="181">
        <f>SUMIF('Project Financing'!$8:$8,'Annual Analysis'!AE$22,'Project Financing'!388:388)</f>
        <v>0</v>
      </c>
      <c r="AF37" s="181">
        <f>SUMIF('Project Financing'!$8:$8,'Annual Analysis'!AF$22,'Project Financing'!388:388)</f>
        <v>0</v>
      </c>
      <c r="AG37" s="181">
        <f>SUMIF('Project Financing'!$8:$8,'Annual Analysis'!AG$22,'Project Financing'!388:388)</f>
        <v>0</v>
      </c>
      <c r="AH37" s="181">
        <f>SUMIF('Project Financing'!$8:$8,'Annual Analysis'!AH$22,'Project Financing'!388:388)</f>
        <v>0</v>
      </c>
      <c r="AI37" s="181">
        <f>SUMIF('Project Financing'!$8:$8,'Annual Analysis'!AI$22,'Project Financing'!388:388)</f>
        <v>0</v>
      </c>
      <c r="AJ37" s="181">
        <f>SUMIF('Project Financing'!$8:$8,'Annual Analysis'!AJ$22,'Project Financing'!388:388)</f>
        <v>0</v>
      </c>
      <c r="AK37" s="181">
        <f>SUMIF('Project Financing'!$8:$8,'Annual Analysis'!AK$22,'Project Financing'!388:388)</f>
        <v>0</v>
      </c>
      <c r="AL37" s="181">
        <f>SUMIF('Project Financing'!$8:$8,'Annual Analysis'!AL$22,'Project Financing'!388:388)</f>
        <v>0</v>
      </c>
      <c r="AM37" s="181">
        <f>SUMIF('Project Financing'!$8:$8,'Annual Analysis'!AM$22,'Project Financing'!388:388)</f>
        <v>0</v>
      </c>
      <c r="AN37" s="181">
        <f>SUMIF('Project Financing'!$8:$8,'Annual Analysis'!AN$22,'Project Financing'!388:388)</f>
        <v>0</v>
      </c>
      <c r="AO37" s="181">
        <f>SUMIF('Project Financing'!$8:$8,'Annual Analysis'!AO$22,'Project Financing'!388:388)</f>
        <v>0</v>
      </c>
      <c r="AP37" s="181">
        <f>SUMIF('Project Financing'!$8:$8,'Annual Analysis'!AP$22,'Project Financing'!388:388)</f>
        <v>0</v>
      </c>
      <c r="AQ37" s="181">
        <f>SUMIF('Project Financing'!$8:$8,'Annual Analysis'!AQ$22,'Project Financing'!388:388)</f>
        <v>0</v>
      </c>
      <c r="AR37" s="181">
        <f>SUMIF('Project Financing'!$8:$8,'Annual Analysis'!AR$22,'Project Financing'!388:388)</f>
        <v>0</v>
      </c>
      <c r="AS37" s="181">
        <f>SUMIF('Project Financing'!$8:$8,'Annual Analysis'!AS$22,'Project Financing'!388:388)</f>
        <v>0</v>
      </c>
      <c r="AT37" s="181">
        <f>SUMIF('Project Financing'!$8:$8,'Annual Analysis'!AT$22,'Project Financing'!388:388)</f>
        <v>0</v>
      </c>
      <c r="AU37" s="181">
        <f>SUMIF('Project Financing'!$8:$8,'Annual Analysis'!AU$22,'Project Financing'!388:388)</f>
        <v>0</v>
      </c>
      <c r="AV37" s="181">
        <f>SUMIF('Project Financing'!$8:$8,'Annual Analysis'!AV$22,'Project Financing'!388:388)</f>
        <v>0</v>
      </c>
      <c r="AW37" s="181">
        <f>SUMIF('Project Financing'!$8:$8,'Annual Analysis'!AW$22,'Project Financing'!388:388)</f>
        <v>0</v>
      </c>
      <c r="AX37" s="181">
        <f>SUMIF('Project Financing'!$8:$8,'Annual Analysis'!AX$22,'Project Financing'!388:388)</f>
        <v>0</v>
      </c>
      <c r="AY37" s="181">
        <f>SUMIF('Project Financing'!$8:$8,'Annual Analysis'!AY$22,'Project Financing'!388:388)</f>
        <v>0</v>
      </c>
    </row>
    <row r="38" spans="5:51" x14ac:dyDescent="0.3">
      <c r="E38" s="141" t="s">
        <v>785</v>
      </c>
      <c r="F38" s="181">
        <f ca="1">SUMIF('Project Financing'!$8:$8,'Annual Analysis'!F$22,'Project Financing'!389:389)</f>
        <v>0</v>
      </c>
      <c r="G38" s="181">
        <f ca="1">SUMIF('Project Financing'!$8:$8,'Annual Analysis'!G$22,'Project Financing'!389:389)</f>
        <v>0</v>
      </c>
      <c r="H38" s="181">
        <f ca="1">SUMIF('Project Financing'!$8:$8,'Annual Analysis'!H$22,'Project Financing'!389:389)</f>
        <v>0</v>
      </c>
      <c r="I38" s="181">
        <f ca="1">SUMIF('Project Financing'!$8:$8,'Annual Analysis'!I$22,'Project Financing'!389:389)</f>
        <v>0</v>
      </c>
      <c r="J38" s="181">
        <f ca="1">SUMIF('Project Financing'!$8:$8,'Annual Analysis'!J$22,'Project Financing'!389:389)</f>
        <v>7625413.7858095989</v>
      </c>
      <c r="K38" s="181">
        <f ca="1">SUMIF('Project Financing'!$8:$8,'Annual Analysis'!K$22,'Project Financing'!389:389)</f>
        <v>7547474.3851854568</v>
      </c>
      <c r="L38" s="181">
        <f ca="1">SUMIF('Project Financing'!$8:$8,'Annual Analysis'!L$22,'Project Financing'!389:389)</f>
        <v>7488231.8112888429</v>
      </c>
      <c r="M38" s="181">
        <f ca="1">SUMIF('Project Financing'!$8:$8,'Annual Analysis'!M$22,'Project Financing'!389:389)</f>
        <v>7403567.5460189553</v>
      </c>
      <c r="N38" s="181">
        <f ca="1">SUMIF('Project Financing'!$8:$8,'Annual Analysis'!N$22,'Project Financing'!389:389)</f>
        <v>7351248.2632163707</v>
      </c>
      <c r="O38" s="181">
        <f ca="1">SUMIF('Project Financing'!$8:$8,'Annual Analysis'!O$22,'Project Financing'!389:389)</f>
        <v>7276689.196891332</v>
      </c>
      <c r="P38" s="181">
        <f ca="1">SUMIF('Project Financing'!$8:$8,'Annual Analysis'!P$22,'Project Financing'!389:389)</f>
        <v>7175320.5093452875</v>
      </c>
      <c r="Q38" s="181">
        <f ca="1">SUMIF('Project Financing'!$8:$8,'Annual Analysis'!Q$22,'Project Financing'!389:389)</f>
        <v>7115033.8141009696</v>
      </c>
      <c r="R38" s="181">
        <f ca="1">SUMIF('Project Financing'!$8:$8,'Annual Analysis'!R$22,'Project Financing'!389:389)</f>
        <v>7030889.9387436211</v>
      </c>
      <c r="S38" s="181">
        <f ca="1">SUMIF('Project Financing'!$8:$8,'Annual Analysis'!S$22,'Project Financing'!389:389)</f>
        <v>6836153.9190926775</v>
      </c>
      <c r="T38" s="181">
        <f ca="1">SUMIF('Project Financing'!$8:$8,'Annual Analysis'!T$22,'Project Financing'!389:389)</f>
        <v>6741072.287383575</v>
      </c>
      <c r="U38" s="181">
        <f ca="1">SUMIF('Project Financing'!$8:$8,'Annual Analysis'!U$22,'Project Financing'!389:389)</f>
        <v>6645672.242917072</v>
      </c>
      <c r="V38" s="181">
        <f ca="1">SUMIF('Project Financing'!$8:$8,'Annual Analysis'!V$22,'Project Financing'!389:389)</f>
        <v>27916726.104367554</v>
      </c>
      <c r="W38" s="181">
        <f ca="1">SUMIF('Project Financing'!$8:$8,'Annual Analysis'!W$22,'Project Financing'!389:389)</f>
        <v>27670344.893463112</v>
      </c>
      <c r="X38" s="181">
        <f ca="1">SUMIF('Project Financing'!$8:$8,'Annual Analysis'!X$22,'Project Financing'!389:389)</f>
        <v>27409388.763434343</v>
      </c>
      <c r="Y38" s="181">
        <f ca="1">SUMIF('Project Financing'!$8:$8,'Annual Analysis'!Y$22,'Project Financing'!389:389)</f>
        <v>26617613.823978998</v>
      </c>
      <c r="Z38" s="181">
        <f ca="1">SUMIF('Project Financing'!$8:$8,'Annual Analysis'!Z$22,'Project Financing'!389:389)</f>
        <v>26325833.083578646</v>
      </c>
      <c r="AA38" s="181">
        <f ca="1">SUMIF('Project Financing'!$8:$8,'Annual Analysis'!AA$22,'Project Financing'!389:389)</f>
        <v>26027056.92094614</v>
      </c>
      <c r="AB38" s="181">
        <f ca="1">SUMIF('Project Financing'!$8:$8,'Annual Analysis'!AB$22,'Project Financing'!389:389)</f>
        <v>25122264.23822334</v>
      </c>
      <c r="AC38" s="181">
        <f ca="1">SUMIF('Project Financing'!$8:$8,'Annual Analysis'!AC$22,'Project Financing'!389:389)</f>
        <v>24794898.545233767</v>
      </c>
      <c r="AD38" s="181">
        <f ca="1">SUMIF('Project Financing'!$8:$8,'Annual Analysis'!AD$22,'Project Financing'!389:389)</f>
        <v>24443715.437220193</v>
      </c>
      <c r="AE38" s="181">
        <f ca="1">SUMIF('Project Financing'!$8:$8,'Annual Analysis'!AE$22,'Project Financing'!389:389)</f>
        <v>23456557.809234269</v>
      </c>
      <c r="AF38" s="181">
        <f ca="1">SUMIF('Project Financing'!$8:$8,'Annual Analysis'!AF$22,'Project Financing'!389:389)</f>
        <v>23036445.897755954</v>
      </c>
      <c r="AG38" s="181">
        <f ca="1">SUMIF('Project Financing'!$8:$8,'Annual Analysis'!AG$22,'Project Financing'!389:389)</f>
        <v>22646939.094169427</v>
      </c>
      <c r="AH38" s="181">
        <f ca="1">SUMIF('Project Financing'!$8:$8,'Annual Analysis'!AH$22,'Project Financing'!389:389)</f>
        <v>21552310.475718033</v>
      </c>
      <c r="AI38" s="181">
        <f ca="1">SUMIF('Project Financing'!$8:$8,'Annual Analysis'!AI$22,'Project Financing'!389:389)</f>
        <v>33013691.174743608</v>
      </c>
      <c r="AJ38" s="181">
        <f ca="1">SUMIF('Project Financing'!$8:$8,'Annual Analysis'!AJ$22,'Project Financing'!389:389)</f>
        <v>0</v>
      </c>
      <c r="AK38" s="181">
        <f ca="1">SUMIF('Project Financing'!$8:$8,'Annual Analysis'!AK$22,'Project Financing'!389:389)</f>
        <v>0</v>
      </c>
      <c r="AL38" s="181">
        <f ca="1">SUMIF('Project Financing'!$8:$8,'Annual Analysis'!AL$22,'Project Financing'!389:389)</f>
        <v>0</v>
      </c>
      <c r="AM38" s="181">
        <f ca="1">SUMIF('Project Financing'!$8:$8,'Annual Analysis'!AM$22,'Project Financing'!389:389)</f>
        <v>0</v>
      </c>
      <c r="AN38" s="181">
        <f ca="1">SUMIF('Project Financing'!$8:$8,'Annual Analysis'!AN$22,'Project Financing'!389:389)</f>
        <v>0</v>
      </c>
      <c r="AO38" s="181">
        <f ca="1">SUMIF('Project Financing'!$8:$8,'Annual Analysis'!AO$22,'Project Financing'!389:389)</f>
        <v>0</v>
      </c>
      <c r="AP38" s="181">
        <f ca="1">SUMIF('Project Financing'!$8:$8,'Annual Analysis'!AP$22,'Project Financing'!389:389)</f>
        <v>0</v>
      </c>
      <c r="AQ38" s="181">
        <f ca="1">SUMIF('Project Financing'!$8:$8,'Annual Analysis'!AQ$22,'Project Financing'!389:389)</f>
        <v>0</v>
      </c>
      <c r="AR38" s="181">
        <f ca="1">SUMIF('Project Financing'!$8:$8,'Annual Analysis'!AR$22,'Project Financing'!389:389)</f>
        <v>0</v>
      </c>
      <c r="AS38" s="181">
        <f ca="1">SUMIF('Project Financing'!$8:$8,'Annual Analysis'!AS$22,'Project Financing'!389:389)</f>
        <v>0</v>
      </c>
      <c r="AT38" s="181">
        <f ca="1">SUMIF('Project Financing'!$8:$8,'Annual Analysis'!AT$22,'Project Financing'!389:389)</f>
        <v>0</v>
      </c>
      <c r="AU38" s="181">
        <f ca="1">SUMIF('Project Financing'!$8:$8,'Annual Analysis'!AU$22,'Project Financing'!389:389)</f>
        <v>0</v>
      </c>
      <c r="AV38" s="181">
        <f>SUMIF('Project Financing'!$8:$8,'Annual Analysis'!AV$22,'Project Financing'!389:389)</f>
        <v>0</v>
      </c>
      <c r="AW38" s="181">
        <f>SUMIF('Project Financing'!$8:$8,'Annual Analysis'!AW$22,'Project Financing'!389:389)</f>
        <v>0</v>
      </c>
      <c r="AX38" s="181">
        <f>SUMIF('Project Financing'!$8:$8,'Annual Analysis'!AX$22,'Project Financing'!389:389)</f>
        <v>0</v>
      </c>
      <c r="AY38" s="181">
        <f>SUMIF('Project Financing'!$8:$8,'Annual Analysis'!AY$22,'Project Financing'!389:389)</f>
        <v>0</v>
      </c>
    </row>
    <row r="39" spans="5:51" x14ac:dyDescent="0.3">
      <c r="E39" s="141" t="s">
        <v>427</v>
      </c>
      <c r="F39" s="181">
        <f>SUMIF('Project Financing'!$8:$8,'Annual Analysis'!F$22,'Project Financing'!385:385)</f>
        <v>0</v>
      </c>
      <c r="G39" s="181">
        <f>SUMIF('Project Financing'!$8:$8,'Annual Analysis'!G$22,'Project Financing'!385:385)</f>
        <v>0</v>
      </c>
      <c r="H39" s="181">
        <f>SUMIF('Project Financing'!$8:$8,'Annual Analysis'!H$22,'Project Financing'!385:385)</f>
        <v>0</v>
      </c>
      <c r="I39" s="181">
        <f>SUMIF('Project Financing'!$8:$8,'Annual Analysis'!I$22,'Project Financing'!385:385)</f>
        <v>0</v>
      </c>
      <c r="J39" s="181">
        <f ca="1">SUMIF('Project Financing'!$8:$8,'Annual Analysis'!J$22,'Project Financing'!385:385)</f>
        <v>0</v>
      </c>
      <c r="K39" s="181">
        <f ca="1">SUMIF('Project Financing'!$8:$8,'Annual Analysis'!K$22,'Project Financing'!385:385)</f>
        <v>0</v>
      </c>
      <c r="L39" s="181">
        <f ca="1">SUMIF('Project Financing'!$8:$8,'Annual Analysis'!L$22,'Project Financing'!385:385)</f>
        <v>0</v>
      </c>
      <c r="M39" s="181">
        <f ca="1">SUMIF('Project Financing'!$8:$8,'Annual Analysis'!M$22,'Project Financing'!385:385)</f>
        <v>0</v>
      </c>
      <c r="N39" s="181">
        <f ca="1">SUMIF('Project Financing'!$8:$8,'Annual Analysis'!N$22,'Project Financing'!385:385)</f>
        <v>0</v>
      </c>
      <c r="O39" s="181">
        <f ca="1">SUMIF('Project Financing'!$8:$8,'Annual Analysis'!O$22,'Project Financing'!385:385)</f>
        <v>0</v>
      </c>
      <c r="P39" s="181">
        <f ca="1">SUMIF('Project Financing'!$8:$8,'Annual Analysis'!P$22,'Project Financing'!385:385)</f>
        <v>0</v>
      </c>
      <c r="Q39" s="181">
        <f ca="1">SUMIF('Project Financing'!$8:$8,'Annual Analysis'!Q$22,'Project Financing'!385:385)</f>
        <v>0</v>
      </c>
      <c r="R39" s="181">
        <f ca="1">SUMIF('Project Financing'!$8:$8,'Annual Analysis'!R$22,'Project Financing'!385:385)</f>
        <v>0</v>
      </c>
      <c r="S39" s="181">
        <f ca="1">SUMIF('Project Financing'!$8:$8,'Annual Analysis'!S$22,'Project Financing'!385:385)</f>
        <v>0</v>
      </c>
      <c r="T39" s="181">
        <f ca="1">SUMIF('Project Financing'!$8:$8,'Annual Analysis'!T$22,'Project Financing'!385:385)</f>
        <v>0</v>
      </c>
      <c r="U39" s="181">
        <f ca="1">SUMIF('Project Financing'!$8:$8,'Annual Analysis'!U$22,'Project Financing'!385:385)</f>
        <v>0</v>
      </c>
      <c r="V39" s="181">
        <f ca="1">SUMIF('Project Financing'!$8:$8,'Annual Analysis'!V$22,'Project Financing'!385:385)</f>
        <v>0</v>
      </c>
      <c r="W39" s="181">
        <f ca="1">SUMIF('Project Financing'!$8:$8,'Annual Analysis'!W$22,'Project Financing'!385:385)</f>
        <v>0</v>
      </c>
      <c r="X39" s="181">
        <f ca="1">SUMIF('Project Financing'!$8:$8,'Annual Analysis'!X$22,'Project Financing'!385:385)</f>
        <v>0</v>
      </c>
      <c r="Y39" s="181">
        <f ca="1">SUMIF('Project Financing'!$8:$8,'Annual Analysis'!Y$22,'Project Financing'!385:385)</f>
        <v>0</v>
      </c>
      <c r="Z39" s="181">
        <f ca="1">SUMIF('Project Financing'!$8:$8,'Annual Analysis'!Z$22,'Project Financing'!385:385)</f>
        <v>0</v>
      </c>
      <c r="AA39" s="181">
        <f ca="1">SUMIF('Project Financing'!$8:$8,'Annual Analysis'!AA$22,'Project Financing'!385:385)</f>
        <v>0</v>
      </c>
      <c r="AB39" s="181">
        <f ca="1">SUMIF('Project Financing'!$8:$8,'Annual Analysis'!AB$22,'Project Financing'!385:385)</f>
        <v>0</v>
      </c>
      <c r="AC39" s="181">
        <f ca="1">SUMIF('Project Financing'!$8:$8,'Annual Analysis'!AC$22,'Project Financing'!385:385)</f>
        <v>0</v>
      </c>
      <c r="AD39" s="181">
        <f ca="1">SUMIF('Project Financing'!$8:$8,'Annual Analysis'!AD$22,'Project Financing'!385:385)</f>
        <v>0</v>
      </c>
      <c r="AE39" s="181">
        <f ca="1">SUMIF('Project Financing'!$8:$8,'Annual Analysis'!AE$22,'Project Financing'!385:385)</f>
        <v>0</v>
      </c>
      <c r="AF39" s="181">
        <f ca="1">SUMIF('Project Financing'!$8:$8,'Annual Analysis'!AF$22,'Project Financing'!385:385)</f>
        <v>0</v>
      </c>
      <c r="AG39" s="181">
        <f ca="1">SUMIF('Project Financing'!$8:$8,'Annual Analysis'!AG$22,'Project Financing'!385:385)</f>
        <v>0</v>
      </c>
      <c r="AH39" s="181">
        <f ca="1">SUMIF('Project Financing'!$8:$8,'Annual Analysis'!AH$22,'Project Financing'!385:385)</f>
        <v>0</v>
      </c>
      <c r="AI39" s="181">
        <f>SUMIF('Project Financing'!$8:$8,'Annual Analysis'!AI$22,'Project Financing'!385:385)</f>
        <v>0</v>
      </c>
      <c r="AJ39" s="181">
        <f>SUMIF('Project Financing'!$8:$8,'Annual Analysis'!AJ$22,'Project Financing'!385:385)</f>
        <v>0</v>
      </c>
      <c r="AK39" s="181">
        <f>SUMIF('Project Financing'!$8:$8,'Annual Analysis'!AK$22,'Project Financing'!385:385)</f>
        <v>0</v>
      </c>
      <c r="AL39" s="181">
        <f>SUMIF('Project Financing'!$8:$8,'Annual Analysis'!AL$22,'Project Financing'!385:385)</f>
        <v>0</v>
      </c>
      <c r="AM39" s="181">
        <f>SUMIF('Project Financing'!$8:$8,'Annual Analysis'!AM$22,'Project Financing'!385:385)</f>
        <v>0</v>
      </c>
      <c r="AN39" s="181">
        <f>SUMIF('Project Financing'!$8:$8,'Annual Analysis'!AN$22,'Project Financing'!385:385)</f>
        <v>0</v>
      </c>
      <c r="AO39" s="181">
        <f>SUMIF('Project Financing'!$8:$8,'Annual Analysis'!AO$22,'Project Financing'!385:385)</f>
        <v>0</v>
      </c>
      <c r="AP39" s="181">
        <f>SUMIF('Project Financing'!$8:$8,'Annual Analysis'!AP$22,'Project Financing'!385:385)</f>
        <v>0</v>
      </c>
      <c r="AQ39" s="181">
        <f>SUMIF('Project Financing'!$8:$8,'Annual Analysis'!AQ$22,'Project Financing'!385:385)</f>
        <v>0</v>
      </c>
      <c r="AR39" s="181">
        <f>SUMIF('Project Financing'!$8:$8,'Annual Analysis'!AR$22,'Project Financing'!385:385)</f>
        <v>0</v>
      </c>
      <c r="AS39" s="181">
        <f>SUMIF('Project Financing'!$8:$8,'Annual Analysis'!AS$22,'Project Financing'!385:385)</f>
        <v>0</v>
      </c>
      <c r="AT39" s="181">
        <f>SUMIF('Project Financing'!$8:$8,'Annual Analysis'!AT$22,'Project Financing'!385:385)</f>
        <v>0</v>
      </c>
      <c r="AU39" s="181">
        <f>SUMIF('Project Financing'!$8:$8,'Annual Analysis'!AU$22,'Project Financing'!385:385)</f>
        <v>0</v>
      </c>
      <c r="AV39" s="181">
        <f>SUMIF('Project Financing'!$8:$8,'Annual Analysis'!AV$22,'Project Financing'!385:385)</f>
        <v>0</v>
      </c>
      <c r="AW39" s="181">
        <f>SUMIF('Project Financing'!$8:$8,'Annual Analysis'!AW$22,'Project Financing'!385:385)</f>
        <v>0</v>
      </c>
      <c r="AX39" s="181">
        <f>SUMIF('Project Financing'!$8:$8,'Annual Analysis'!AX$22,'Project Financing'!385:385)</f>
        <v>0</v>
      </c>
      <c r="AY39" s="181">
        <f>SUMIF('Project Financing'!$8:$8,'Annual Analysis'!AY$22,'Project Financing'!385:385)</f>
        <v>0</v>
      </c>
    </row>
    <row r="40" spans="5:51" x14ac:dyDescent="0.3">
      <c r="E40" s="141" t="s">
        <v>539</v>
      </c>
      <c r="F40" s="181"/>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c r="AG40" s="181"/>
      <c r="AH40" s="181"/>
      <c r="AI40" s="181"/>
      <c r="AJ40" s="181"/>
      <c r="AK40" s="181"/>
      <c r="AL40" s="181"/>
      <c r="AM40" s="181"/>
      <c r="AN40" s="181"/>
      <c r="AO40" s="181"/>
      <c r="AP40" s="181"/>
      <c r="AQ40" s="181"/>
      <c r="AR40" s="181"/>
      <c r="AS40" s="181"/>
      <c r="AT40" s="181"/>
      <c r="AU40" s="181"/>
      <c r="AV40" s="181"/>
      <c r="AW40" s="181"/>
      <c r="AX40" s="181"/>
      <c r="AY40" s="181"/>
    </row>
    <row r="41" spans="5:51" x14ac:dyDescent="0.3">
      <c r="E41" s="141" t="s">
        <v>489</v>
      </c>
      <c r="F41" s="181">
        <f ca="1">SUMIF('Project Financing'!$8:$8,'Annual Analysis'!F$22,'Project Financing'!390:390)</f>
        <v>0</v>
      </c>
      <c r="G41" s="181">
        <f ca="1">SUMIF('Project Financing'!$8:$8,'Annual Analysis'!G$22,'Project Financing'!390:390)</f>
        <v>0</v>
      </c>
      <c r="H41" s="181">
        <f ca="1">SUMIF('Project Financing'!$8:$8,'Annual Analysis'!H$22,'Project Financing'!390:390)</f>
        <v>0</v>
      </c>
      <c r="I41" s="181">
        <f ca="1">SUMIF('Project Financing'!$8:$8,'Annual Analysis'!I$22,'Project Financing'!390:390)</f>
        <v>0</v>
      </c>
      <c r="J41" s="181">
        <f ca="1">SUMIF('Project Financing'!$8:$8,'Annual Analysis'!J$22,'Project Financing'!390:390)</f>
        <v>0</v>
      </c>
      <c r="K41" s="181">
        <f ca="1">SUMIF('Project Financing'!$8:$8,'Annual Analysis'!K$22,'Project Financing'!390:390)</f>
        <v>0</v>
      </c>
      <c r="L41" s="181">
        <f ca="1">SUMIF('Project Financing'!$8:$8,'Annual Analysis'!L$22,'Project Financing'!390:390)</f>
        <v>0</v>
      </c>
      <c r="M41" s="181">
        <f ca="1">SUMIF('Project Financing'!$8:$8,'Annual Analysis'!M$22,'Project Financing'!390:390)</f>
        <v>0</v>
      </c>
      <c r="N41" s="181">
        <f ca="1">SUMIF('Project Financing'!$8:$8,'Annual Analysis'!N$22,'Project Financing'!390:390)</f>
        <v>0</v>
      </c>
      <c r="O41" s="181">
        <f ca="1">SUMIF('Project Financing'!$8:$8,'Annual Analysis'!O$22,'Project Financing'!390:390)</f>
        <v>0</v>
      </c>
      <c r="P41" s="181">
        <f ca="1">SUMIF('Project Financing'!$8:$8,'Annual Analysis'!P$22,'Project Financing'!390:390)</f>
        <v>0</v>
      </c>
      <c r="Q41" s="181">
        <f ca="1">SUMIF('Project Financing'!$8:$8,'Annual Analysis'!Q$22,'Project Financing'!390:390)</f>
        <v>0</v>
      </c>
      <c r="R41" s="181">
        <f ca="1">SUMIF('Project Financing'!$8:$8,'Annual Analysis'!R$22,'Project Financing'!390:390)</f>
        <v>0</v>
      </c>
      <c r="S41" s="181">
        <f ca="1">SUMIF('Project Financing'!$8:$8,'Annual Analysis'!S$22,'Project Financing'!390:390)</f>
        <v>0</v>
      </c>
      <c r="T41" s="181">
        <f ca="1">SUMIF('Project Financing'!$8:$8,'Annual Analysis'!T$22,'Project Financing'!390:390)</f>
        <v>0</v>
      </c>
      <c r="U41" s="181">
        <f ca="1">SUMIF('Project Financing'!$8:$8,'Annual Analysis'!U$22,'Project Financing'!390:390)</f>
        <v>0</v>
      </c>
      <c r="V41" s="181">
        <f ca="1">SUMIF('Project Financing'!$8:$8,'Annual Analysis'!V$22,'Project Financing'!390:390)</f>
        <v>0</v>
      </c>
      <c r="W41" s="181">
        <f ca="1">SUMIF('Project Financing'!$8:$8,'Annual Analysis'!W$22,'Project Financing'!390:390)</f>
        <v>0</v>
      </c>
      <c r="X41" s="181">
        <f ca="1">SUMIF('Project Financing'!$8:$8,'Annual Analysis'!X$22,'Project Financing'!390:390)</f>
        <v>0</v>
      </c>
      <c r="Y41" s="181">
        <f ca="1">SUMIF('Project Financing'!$8:$8,'Annual Analysis'!Y$22,'Project Financing'!390:390)</f>
        <v>0</v>
      </c>
      <c r="Z41" s="181">
        <f ca="1">SUMIF('Project Financing'!$8:$8,'Annual Analysis'!Z$22,'Project Financing'!390:390)</f>
        <v>0</v>
      </c>
      <c r="AA41" s="181">
        <f ca="1">SUMIF('Project Financing'!$8:$8,'Annual Analysis'!AA$22,'Project Financing'!390:390)</f>
        <v>0</v>
      </c>
      <c r="AB41" s="181">
        <f ca="1">SUMIF('Project Financing'!$8:$8,'Annual Analysis'!AB$22,'Project Financing'!390:390)</f>
        <v>0</v>
      </c>
      <c r="AC41" s="181">
        <f ca="1">SUMIF('Project Financing'!$8:$8,'Annual Analysis'!AC$22,'Project Financing'!390:390)</f>
        <v>0</v>
      </c>
      <c r="AD41" s="181">
        <f ca="1">SUMIF('Project Financing'!$8:$8,'Annual Analysis'!AD$22,'Project Financing'!390:390)</f>
        <v>0</v>
      </c>
      <c r="AE41" s="181">
        <f ca="1">SUMIF('Project Financing'!$8:$8,'Annual Analysis'!AE$22,'Project Financing'!390:390)</f>
        <v>0</v>
      </c>
      <c r="AF41" s="181">
        <f ca="1">SUMIF('Project Financing'!$8:$8,'Annual Analysis'!AF$22,'Project Financing'!390:390)</f>
        <v>0</v>
      </c>
      <c r="AG41" s="181">
        <f ca="1">SUMIF('Project Financing'!$8:$8,'Annual Analysis'!AG$22,'Project Financing'!390:390)</f>
        <v>0</v>
      </c>
      <c r="AH41" s="181">
        <f ca="1">SUMIF('Project Financing'!$8:$8,'Annual Analysis'!AH$22,'Project Financing'!390:390)</f>
        <v>0</v>
      </c>
      <c r="AI41" s="181">
        <f ca="1">SUMIF('Project Financing'!$8:$8,'Annual Analysis'!AI$22,'Project Financing'!390:390)</f>
        <v>0</v>
      </c>
      <c r="AJ41" s="181">
        <f ca="1">SUMIF('Project Financing'!$8:$8,'Annual Analysis'!AJ$22,'Project Financing'!390:390)</f>
        <v>0</v>
      </c>
      <c r="AK41" s="181">
        <f ca="1">SUMIF('Project Financing'!$8:$8,'Annual Analysis'!AK$22,'Project Financing'!390:390)</f>
        <v>0</v>
      </c>
      <c r="AL41" s="181">
        <f ca="1">SUMIF('Project Financing'!$8:$8,'Annual Analysis'!AL$22,'Project Financing'!390:390)</f>
        <v>0</v>
      </c>
      <c r="AM41" s="181">
        <f ca="1">SUMIF('Project Financing'!$8:$8,'Annual Analysis'!AM$22,'Project Financing'!390:390)</f>
        <v>0</v>
      </c>
      <c r="AN41" s="181">
        <f ca="1">SUMIF('Project Financing'!$8:$8,'Annual Analysis'!AN$22,'Project Financing'!390:390)</f>
        <v>0</v>
      </c>
      <c r="AO41" s="181">
        <f ca="1">SUMIF('Project Financing'!$8:$8,'Annual Analysis'!AO$22,'Project Financing'!390:390)</f>
        <v>0</v>
      </c>
      <c r="AP41" s="181">
        <f ca="1">SUMIF('Project Financing'!$8:$8,'Annual Analysis'!AP$22,'Project Financing'!390:390)</f>
        <v>0</v>
      </c>
      <c r="AQ41" s="181">
        <f ca="1">SUMIF('Project Financing'!$8:$8,'Annual Analysis'!AQ$22,'Project Financing'!390:390)</f>
        <v>0</v>
      </c>
      <c r="AR41" s="181">
        <f ca="1">SUMIF('Project Financing'!$8:$8,'Annual Analysis'!AR$22,'Project Financing'!390:390)</f>
        <v>0</v>
      </c>
      <c r="AS41" s="181">
        <f ca="1">SUMIF('Project Financing'!$8:$8,'Annual Analysis'!AS$22,'Project Financing'!390:390)</f>
        <v>0</v>
      </c>
      <c r="AT41" s="181">
        <f ca="1">SUMIF('Project Financing'!$8:$8,'Annual Analysis'!AT$22,'Project Financing'!390:390)</f>
        <v>0</v>
      </c>
      <c r="AU41" s="181">
        <f ca="1">SUMIF('Project Financing'!$8:$8,'Annual Analysis'!AU$22,'Project Financing'!390:390)</f>
        <v>0</v>
      </c>
      <c r="AV41" s="181">
        <f>SUMIF('Project Financing'!$8:$8,'Annual Analysis'!AV$22,'Project Financing'!390:390)</f>
        <v>0</v>
      </c>
      <c r="AW41" s="181">
        <f>SUMIF('Project Financing'!$8:$8,'Annual Analysis'!AW$22,'Project Financing'!390:390)</f>
        <v>0</v>
      </c>
      <c r="AX41" s="181">
        <f>SUMIF('Project Financing'!$8:$8,'Annual Analysis'!AX$22,'Project Financing'!390:390)</f>
        <v>0</v>
      </c>
      <c r="AY41" s="181">
        <f>SUMIF('Project Financing'!$8:$8,'Annual Analysis'!AY$22,'Project Financing'!390:390)</f>
        <v>0</v>
      </c>
    </row>
    <row r="42" spans="5:51" x14ac:dyDescent="0.3">
      <c r="E42" s="141" t="s">
        <v>811</v>
      </c>
      <c r="F42" s="181">
        <f ca="1">SUMIF('Project Financing'!$8:$8,'Annual Analysis'!F$22,'Project Financing'!392:392)</f>
        <v>0</v>
      </c>
      <c r="G42" s="181">
        <f ca="1">SUMIF('Project Financing'!$8:$8,'Annual Analysis'!G$22,'Project Financing'!392:392)</f>
        <v>0</v>
      </c>
      <c r="H42" s="181">
        <f ca="1">SUMIF('Project Financing'!$8:$8,'Annual Analysis'!H$22,'Project Financing'!392:392)</f>
        <v>0</v>
      </c>
      <c r="I42" s="181">
        <f ca="1">SUMIF('Project Financing'!$8:$8,'Annual Analysis'!I$22,'Project Financing'!392:392)</f>
        <v>0</v>
      </c>
      <c r="J42" s="181">
        <f ca="1">SUMIF('Project Financing'!$8:$8,'Annual Analysis'!J$22,'Project Financing'!392:392)</f>
        <v>7625413.7858095989</v>
      </c>
      <c r="K42" s="181">
        <f ca="1">SUMIF('Project Financing'!$8:$8,'Annual Analysis'!K$22,'Project Financing'!392:392)</f>
        <v>7547474.3851854568</v>
      </c>
      <c r="L42" s="181">
        <f ca="1">SUMIF('Project Financing'!$8:$8,'Annual Analysis'!L$22,'Project Financing'!392:392)</f>
        <v>7488231.8112888429</v>
      </c>
      <c r="M42" s="181">
        <f ca="1">SUMIF('Project Financing'!$8:$8,'Annual Analysis'!M$22,'Project Financing'!392:392)</f>
        <v>7403567.5460189553</v>
      </c>
      <c r="N42" s="181">
        <f ca="1">SUMIF('Project Financing'!$8:$8,'Annual Analysis'!N$22,'Project Financing'!392:392)</f>
        <v>7351248.2632163707</v>
      </c>
      <c r="O42" s="181">
        <f ca="1">SUMIF('Project Financing'!$8:$8,'Annual Analysis'!O$22,'Project Financing'!392:392)</f>
        <v>7276689.196891332</v>
      </c>
      <c r="P42" s="181">
        <f ca="1">SUMIF('Project Financing'!$8:$8,'Annual Analysis'!P$22,'Project Financing'!392:392)</f>
        <v>7175320.5093452875</v>
      </c>
      <c r="Q42" s="181">
        <f ca="1">SUMIF('Project Financing'!$8:$8,'Annual Analysis'!Q$22,'Project Financing'!392:392)</f>
        <v>7115033.8141009696</v>
      </c>
      <c r="R42" s="181">
        <f ca="1">SUMIF('Project Financing'!$8:$8,'Annual Analysis'!R$22,'Project Financing'!392:392)</f>
        <v>7030889.9387436211</v>
      </c>
      <c r="S42" s="181">
        <f ca="1">SUMIF('Project Financing'!$8:$8,'Annual Analysis'!S$22,'Project Financing'!392:392)</f>
        <v>6836153.9190926775</v>
      </c>
      <c r="T42" s="181">
        <f ca="1">SUMIF('Project Financing'!$8:$8,'Annual Analysis'!T$22,'Project Financing'!392:392)</f>
        <v>6741072.287383575</v>
      </c>
      <c r="U42" s="181">
        <f ca="1">SUMIF('Project Financing'!$8:$8,'Annual Analysis'!U$22,'Project Financing'!392:392)</f>
        <v>6645672.242917072</v>
      </c>
      <c r="V42" s="181">
        <f ca="1">SUMIF('Project Financing'!$8:$8,'Annual Analysis'!V$22,'Project Financing'!392:392)</f>
        <v>27916726.104367554</v>
      </c>
      <c r="W42" s="181">
        <f ca="1">SUMIF('Project Financing'!$8:$8,'Annual Analysis'!W$22,'Project Financing'!392:392)</f>
        <v>27670344.893463112</v>
      </c>
      <c r="X42" s="181">
        <f ca="1">SUMIF('Project Financing'!$8:$8,'Annual Analysis'!X$22,'Project Financing'!392:392)</f>
        <v>27409388.763434343</v>
      </c>
      <c r="Y42" s="181">
        <f ca="1">SUMIF('Project Financing'!$8:$8,'Annual Analysis'!Y$22,'Project Financing'!392:392)</f>
        <v>26617613.823978998</v>
      </c>
      <c r="Z42" s="181">
        <f ca="1">SUMIF('Project Financing'!$8:$8,'Annual Analysis'!Z$22,'Project Financing'!392:392)</f>
        <v>26325833.083578646</v>
      </c>
      <c r="AA42" s="181">
        <f ca="1">SUMIF('Project Financing'!$8:$8,'Annual Analysis'!AA$22,'Project Financing'!392:392)</f>
        <v>26027056.92094614</v>
      </c>
      <c r="AB42" s="181">
        <f ca="1">SUMIF('Project Financing'!$8:$8,'Annual Analysis'!AB$22,'Project Financing'!392:392)</f>
        <v>25122264.23822334</v>
      </c>
      <c r="AC42" s="181">
        <f ca="1">SUMIF('Project Financing'!$8:$8,'Annual Analysis'!AC$22,'Project Financing'!392:392)</f>
        <v>24794898.545233767</v>
      </c>
      <c r="AD42" s="181">
        <f ca="1">SUMIF('Project Financing'!$8:$8,'Annual Analysis'!AD$22,'Project Financing'!392:392)</f>
        <v>24443715.437220193</v>
      </c>
      <c r="AE42" s="181">
        <f ca="1">SUMIF('Project Financing'!$8:$8,'Annual Analysis'!AE$22,'Project Financing'!392:392)</f>
        <v>23456557.809234269</v>
      </c>
      <c r="AF42" s="181">
        <f ca="1">SUMIF('Project Financing'!$8:$8,'Annual Analysis'!AF$22,'Project Financing'!392:392)</f>
        <v>23036445.897755954</v>
      </c>
      <c r="AG42" s="181">
        <f ca="1">SUMIF('Project Financing'!$8:$8,'Annual Analysis'!AG$22,'Project Financing'!392:392)</f>
        <v>22646939.094169427</v>
      </c>
      <c r="AH42" s="181">
        <f ca="1">SUMIF('Project Financing'!$8:$8,'Annual Analysis'!AH$22,'Project Financing'!392:392)</f>
        <v>21552310.475718033</v>
      </c>
      <c r="AI42" s="181">
        <f ca="1">SUMIF('Project Financing'!$8:$8,'Annual Analysis'!AI$22,'Project Financing'!392:392)</f>
        <v>33013691.174743608</v>
      </c>
      <c r="AJ42" s="181">
        <f ca="1">SUMIF('Project Financing'!$8:$8,'Annual Analysis'!AJ$22,'Project Financing'!392:392)</f>
        <v>0</v>
      </c>
      <c r="AK42" s="181">
        <f ca="1">SUMIF('Project Financing'!$8:$8,'Annual Analysis'!AK$22,'Project Financing'!392:392)</f>
        <v>0</v>
      </c>
      <c r="AL42" s="181">
        <f ca="1">SUMIF('Project Financing'!$8:$8,'Annual Analysis'!AL$22,'Project Financing'!392:392)</f>
        <v>0</v>
      </c>
      <c r="AM42" s="181">
        <f ca="1">SUMIF('Project Financing'!$8:$8,'Annual Analysis'!AM$22,'Project Financing'!392:392)</f>
        <v>0</v>
      </c>
      <c r="AN42" s="181">
        <f ca="1">SUMIF('Project Financing'!$8:$8,'Annual Analysis'!AN$22,'Project Financing'!392:392)</f>
        <v>0</v>
      </c>
      <c r="AO42" s="181">
        <f ca="1">SUMIF('Project Financing'!$8:$8,'Annual Analysis'!AO$22,'Project Financing'!392:392)</f>
        <v>0</v>
      </c>
      <c r="AP42" s="181">
        <f ca="1">SUMIF('Project Financing'!$8:$8,'Annual Analysis'!AP$22,'Project Financing'!392:392)</f>
        <v>0</v>
      </c>
      <c r="AQ42" s="181">
        <f ca="1">SUMIF('Project Financing'!$8:$8,'Annual Analysis'!AQ$22,'Project Financing'!392:392)</f>
        <v>0</v>
      </c>
      <c r="AR42" s="181">
        <f ca="1">SUMIF('Project Financing'!$8:$8,'Annual Analysis'!AR$22,'Project Financing'!392:392)</f>
        <v>0</v>
      </c>
      <c r="AS42" s="181">
        <f ca="1">SUMIF('Project Financing'!$8:$8,'Annual Analysis'!AS$22,'Project Financing'!392:392)</f>
        <v>0</v>
      </c>
      <c r="AT42" s="181">
        <f ca="1">SUMIF('Project Financing'!$8:$8,'Annual Analysis'!AT$22,'Project Financing'!392:392)</f>
        <v>0</v>
      </c>
      <c r="AU42" s="181">
        <f ca="1">SUMIF('Project Financing'!$8:$8,'Annual Analysis'!AU$22,'Project Financing'!392:392)</f>
        <v>0</v>
      </c>
      <c r="AV42" s="181">
        <f>SUMIF('Project Financing'!$8:$8,'Annual Analysis'!AV$22,'Project Financing'!392:392)</f>
        <v>0</v>
      </c>
      <c r="AW42" s="181">
        <f>SUMIF('Project Financing'!$8:$8,'Annual Analysis'!AW$22,'Project Financing'!392:392)</f>
        <v>0</v>
      </c>
      <c r="AX42" s="181">
        <f>SUMIF('Project Financing'!$8:$8,'Annual Analysis'!AX$22,'Project Financing'!392:392)</f>
        <v>0</v>
      </c>
      <c r="AY42" s="181">
        <f>SUMIF('Project Financing'!$8:$8,'Annual Analysis'!AY$22,'Project Financing'!392:392)</f>
        <v>0</v>
      </c>
    </row>
    <row r="43" spans="5:51" x14ac:dyDescent="0.3">
      <c r="E43" s="141" t="s">
        <v>808</v>
      </c>
      <c r="F43" s="181">
        <f ca="1">SUMIF('Project Financing'!$8:$8,'Annual Analysis'!F$22,'Project Financing'!393:393)</f>
        <v>0</v>
      </c>
      <c r="G43" s="181">
        <f ca="1">SUMIF('Project Financing'!$8:$8,'Annual Analysis'!G$22,'Project Financing'!393:393)</f>
        <v>0</v>
      </c>
      <c r="H43" s="181">
        <f ca="1">SUMIF('Project Financing'!$8:$8,'Annual Analysis'!H$22,'Project Financing'!393:393)</f>
        <v>0</v>
      </c>
      <c r="I43" s="181">
        <f ca="1">SUMIF('Project Financing'!$8:$8,'Annual Analysis'!I$22,'Project Financing'!393:393)</f>
        <v>0</v>
      </c>
      <c r="J43" s="181">
        <f ca="1">SUMIF('Project Financing'!$8:$8,'Annual Analysis'!J$22,'Project Financing'!393:393)</f>
        <v>0</v>
      </c>
      <c r="K43" s="181">
        <f ca="1">SUMIF('Project Financing'!$8:$8,'Annual Analysis'!K$22,'Project Financing'!393:393)</f>
        <v>0</v>
      </c>
      <c r="L43" s="181">
        <f ca="1">SUMIF('Project Financing'!$8:$8,'Annual Analysis'!L$22,'Project Financing'!393:393)</f>
        <v>0</v>
      </c>
      <c r="M43" s="181">
        <f ca="1">SUMIF('Project Financing'!$8:$8,'Annual Analysis'!M$22,'Project Financing'!393:393)</f>
        <v>0</v>
      </c>
      <c r="N43" s="181">
        <f ca="1">SUMIF('Project Financing'!$8:$8,'Annual Analysis'!N$22,'Project Financing'!393:393)</f>
        <v>0</v>
      </c>
      <c r="O43" s="181">
        <f ca="1">SUMIF('Project Financing'!$8:$8,'Annual Analysis'!O$22,'Project Financing'!393:393)</f>
        <v>0</v>
      </c>
      <c r="P43" s="181">
        <f ca="1">SUMIF('Project Financing'!$8:$8,'Annual Analysis'!P$22,'Project Financing'!393:393)</f>
        <v>0</v>
      </c>
      <c r="Q43" s="181">
        <f ca="1">SUMIF('Project Financing'!$8:$8,'Annual Analysis'!Q$22,'Project Financing'!393:393)</f>
        <v>0</v>
      </c>
      <c r="R43" s="181">
        <f ca="1">SUMIF('Project Financing'!$8:$8,'Annual Analysis'!R$22,'Project Financing'!393:393)</f>
        <v>0</v>
      </c>
      <c r="S43" s="181">
        <f ca="1">SUMIF('Project Financing'!$8:$8,'Annual Analysis'!S$22,'Project Financing'!393:393)</f>
        <v>0</v>
      </c>
      <c r="T43" s="181">
        <f ca="1">SUMIF('Project Financing'!$8:$8,'Annual Analysis'!T$22,'Project Financing'!393:393)</f>
        <v>0</v>
      </c>
      <c r="U43" s="181">
        <f ca="1">SUMIF('Project Financing'!$8:$8,'Annual Analysis'!U$22,'Project Financing'!393:393)</f>
        <v>0</v>
      </c>
      <c r="V43" s="181">
        <f ca="1">SUMIF('Project Financing'!$8:$8,'Annual Analysis'!V$22,'Project Financing'!393:393)</f>
        <v>0</v>
      </c>
      <c r="W43" s="181">
        <f ca="1">SUMIF('Project Financing'!$8:$8,'Annual Analysis'!W$22,'Project Financing'!393:393)</f>
        <v>0</v>
      </c>
      <c r="X43" s="181">
        <f ca="1">SUMIF('Project Financing'!$8:$8,'Annual Analysis'!X$22,'Project Financing'!393:393)</f>
        <v>0</v>
      </c>
      <c r="Y43" s="181">
        <f ca="1">SUMIF('Project Financing'!$8:$8,'Annual Analysis'!Y$22,'Project Financing'!393:393)</f>
        <v>0</v>
      </c>
      <c r="Z43" s="181">
        <f ca="1">SUMIF('Project Financing'!$8:$8,'Annual Analysis'!Z$22,'Project Financing'!393:393)</f>
        <v>0</v>
      </c>
      <c r="AA43" s="181">
        <f ca="1">SUMIF('Project Financing'!$8:$8,'Annual Analysis'!AA$22,'Project Financing'!393:393)</f>
        <v>0</v>
      </c>
      <c r="AB43" s="181">
        <f ca="1">SUMIF('Project Financing'!$8:$8,'Annual Analysis'!AB$22,'Project Financing'!393:393)</f>
        <v>0</v>
      </c>
      <c r="AC43" s="181">
        <f ca="1">SUMIF('Project Financing'!$8:$8,'Annual Analysis'!AC$22,'Project Financing'!393:393)</f>
        <v>0</v>
      </c>
      <c r="AD43" s="181">
        <f ca="1">SUMIF('Project Financing'!$8:$8,'Annual Analysis'!AD$22,'Project Financing'!393:393)</f>
        <v>0</v>
      </c>
      <c r="AE43" s="181">
        <f ca="1">SUMIF('Project Financing'!$8:$8,'Annual Analysis'!AE$22,'Project Financing'!393:393)</f>
        <v>0</v>
      </c>
      <c r="AF43" s="181">
        <f ca="1">SUMIF('Project Financing'!$8:$8,'Annual Analysis'!AF$22,'Project Financing'!393:393)</f>
        <v>0</v>
      </c>
      <c r="AG43" s="181">
        <f ca="1">SUMIF('Project Financing'!$8:$8,'Annual Analysis'!AG$22,'Project Financing'!393:393)</f>
        <v>0</v>
      </c>
      <c r="AH43" s="181">
        <f ca="1">SUMIF('Project Financing'!$8:$8,'Annual Analysis'!AH$22,'Project Financing'!393:393)</f>
        <v>0</v>
      </c>
      <c r="AI43" s="181">
        <f ca="1">SUMIF('Project Financing'!$8:$8,'Annual Analysis'!AI$22,'Project Financing'!393:393)</f>
        <v>0</v>
      </c>
      <c r="AJ43" s="181">
        <f ca="1">SUMIF('Project Financing'!$8:$8,'Annual Analysis'!AJ$22,'Project Financing'!393:393)</f>
        <v>0</v>
      </c>
      <c r="AK43" s="181">
        <f ca="1">SUMIF('Project Financing'!$8:$8,'Annual Analysis'!AK$22,'Project Financing'!393:393)</f>
        <v>0</v>
      </c>
      <c r="AL43" s="181">
        <f ca="1">SUMIF('Project Financing'!$8:$8,'Annual Analysis'!AL$22,'Project Financing'!393:393)</f>
        <v>0</v>
      </c>
      <c r="AM43" s="181">
        <f ca="1">SUMIF('Project Financing'!$8:$8,'Annual Analysis'!AM$22,'Project Financing'!393:393)</f>
        <v>0</v>
      </c>
      <c r="AN43" s="181">
        <f ca="1">SUMIF('Project Financing'!$8:$8,'Annual Analysis'!AN$22,'Project Financing'!393:393)</f>
        <v>0</v>
      </c>
      <c r="AO43" s="181">
        <f ca="1">SUMIF('Project Financing'!$8:$8,'Annual Analysis'!AO$22,'Project Financing'!393:393)</f>
        <v>0</v>
      </c>
      <c r="AP43" s="181">
        <f ca="1">SUMIF('Project Financing'!$8:$8,'Annual Analysis'!AP$22,'Project Financing'!393:393)</f>
        <v>0</v>
      </c>
      <c r="AQ43" s="181">
        <f ca="1">SUMIF('Project Financing'!$8:$8,'Annual Analysis'!AQ$22,'Project Financing'!393:393)</f>
        <v>0</v>
      </c>
      <c r="AR43" s="181">
        <f ca="1">SUMIF('Project Financing'!$8:$8,'Annual Analysis'!AR$22,'Project Financing'!393:393)</f>
        <v>0</v>
      </c>
      <c r="AS43" s="181">
        <f ca="1">SUMIF('Project Financing'!$8:$8,'Annual Analysis'!AS$22,'Project Financing'!393:393)</f>
        <v>0</v>
      </c>
      <c r="AT43" s="181">
        <f ca="1">SUMIF('Project Financing'!$8:$8,'Annual Analysis'!AT$22,'Project Financing'!393:393)</f>
        <v>0</v>
      </c>
      <c r="AU43" s="181">
        <f ca="1">SUMIF('Project Financing'!$8:$8,'Annual Analysis'!AU$22,'Project Financing'!393:393)</f>
        <v>0</v>
      </c>
      <c r="AV43" s="181">
        <f>SUMIF('Project Financing'!$8:$8,'Annual Analysis'!AV$22,'Project Financing'!393:393)</f>
        <v>0</v>
      </c>
      <c r="AW43" s="181">
        <f>SUMIF('Project Financing'!$8:$8,'Annual Analysis'!AW$22,'Project Financing'!393:393)</f>
        <v>0</v>
      </c>
      <c r="AX43" s="181">
        <f>SUMIF('Project Financing'!$8:$8,'Annual Analysis'!AX$22,'Project Financing'!393:393)</f>
        <v>0</v>
      </c>
      <c r="AY43" s="181">
        <f>SUMIF('Project Financing'!$8:$8,'Annual Analysis'!AY$22,'Project Financing'!393:393)</f>
        <v>0</v>
      </c>
    </row>
    <row r="44" spans="5:51" x14ac:dyDescent="0.3">
      <c r="E44" s="141" t="s">
        <v>809</v>
      </c>
      <c r="F44" s="181">
        <f ca="1">SUMIF('Project Financing'!$8:$8,'Annual Analysis'!F$22,'Project Financing'!394:394)</f>
        <v>0</v>
      </c>
      <c r="G44" s="181">
        <f ca="1">SUMIF('Project Financing'!$8:$8,'Annual Analysis'!G$22,'Project Financing'!394:394)</f>
        <v>0</v>
      </c>
      <c r="H44" s="181">
        <f ca="1">SUMIF('Project Financing'!$8:$8,'Annual Analysis'!H$22,'Project Financing'!394:394)</f>
        <v>0</v>
      </c>
      <c r="I44" s="181">
        <f ca="1">SUMIF('Project Financing'!$8:$8,'Annual Analysis'!I$22,'Project Financing'!394:394)</f>
        <v>0</v>
      </c>
      <c r="J44" s="181">
        <f ca="1">SUMIF('Project Financing'!$8:$8,'Annual Analysis'!J$22,'Project Financing'!394:394)</f>
        <v>0</v>
      </c>
      <c r="K44" s="181">
        <f ca="1">SUMIF('Project Financing'!$8:$8,'Annual Analysis'!K$22,'Project Financing'!394:394)</f>
        <v>0</v>
      </c>
      <c r="L44" s="181">
        <f ca="1">SUMIF('Project Financing'!$8:$8,'Annual Analysis'!L$22,'Project Financing'!394:394)</f>
        <v>0</v>
      </c>
      <c r="M44" s="181">
        <f ca="1">SUMIF('Project Financing'!$8:$8,'Annual Analysis'!M$22,'Project Financing'!394:394)</f>
        <v>0</v>
      </c>
      <c r="N44" s="181">
        <f ca="1">SUMIF('Project Financing'!$8:$8,'Annual Analysis'!N$22,'Project Financing'!394:394)</f>
        <v>0</v>
      </c>
      <c r="O44" s="181">
        <f ca="1">SUMIF('Project Financing'!$8:$8,'Annual Analysis'!O$22,'Project Financing'!394:394)</f>
        <v>0</v>
      </c>
      <c r="P44" s="181">
        <f ca="1">SUMIF('Project Financing'!$8:$8,'Annual Analysis'!P$22,'Project Financing'!394:394)</f>
        <v>0</v>
      </c>
      <c r="Q44" s="181">
        <f ca="1">SUMIF('Project Financing'!$8:$8,'Annual Analysis'!Q$22,'Project Financing'!394:394)</f>
        <v>0</v>
      </c>
      <c r="R44" s="181">
        <f ca="1">SUMIF('Project Financing'!$8:$8,'Annual Analysis'!R$22,'Project Financing'!394:394)</f>
        <v>0</v>
      </c>
      <c r="S44" s="181">
        <f ca="1">SUMIF('Project Financing'!$8:$8,'Annual Analysis'!S$22,'Project Financing'!394:394)</f>
        <v>0</v>
      </c>
      <c r="T44" s="181">
        <f ca="1">SUMIF('Project Financing'!$8:$8,'Annual Analysis'!T$22,'Project Financing'!394:394)</f>
        <v>0</v>
      </c>
      <c r="U44" s="181">
        <f ca="1">SUMIF('Project Financing'!$8:$8,'Annual Analysis'!U$22,'Project Financing'!394:394)</f>
        <v>0</v>
      </c>
      <c r="V44" s="181">
        <f ca="1">SUMIF('Project Financing'!$8:$8,'Annual Analysis'!V$22,'Project Financing'!394:394)</f>
        <v>0</v>
      </c>
      <c r="W44" s="181">
        <f ca="1">SUMIF('Project Financing'!$8:$8,'Annual Analysis'!W$22,'Project Financing'!394:394)</f>
        <v>0</v>
      </c>
      <c r="X44" s="181">
        <f ca="1">SUMIF('Project Financing'!$8:$8,'Annual Analysis'!X$22,'Project Financing'!394:394)</f>
        <v>0</v>
      </c>
      <c r="Y44" s="181">
        <f ca="1">SUMIF('Project Financing'!$8:$8,'Annual Analysis'!Y$22,'Project Financing'!394:394)</f>
        <v>0</v>
      </c>
      <c r="Z44" s="181">
        <f ca="1">SUMIF('Project Financing'!$8:$8,'Annual Analysis'!Z$22,'Project Financing'!394:394)</f>
        <v>0</v>
      </c>
      <c r="AA44" s="181">
        <f ca="1">SUMIF('Project Financing'!$8:$8,'Annual Analysis'!AA$22,'Project Financing'!394:394)</f>
        <v>0</v>
      </c>
      <c r="AB44" s="181">
        <f ca="1">SUMIF('Project Financing'!$8:$8,'Annual Analysis'!AB$22,'Project Financing'!394:394)</f>
        <v>0</v>
      </c>
      <c r="AC44" s="181">
        <f ca="1">SUMIF('Project Financing'!$8:$8,'Annual Analysis'!AC$22,'Project Financing'!394:394)</f>
        <v>0</v>
      </c>
      <c r="AD44" s="181">
        <f ca="1">SUMIF('Project Financing'!$8:$8,'Annual Analysis'!AD$22,'Project Financing'!394:394)</f>
        <v>0</v>
      </c>
      <c r="AE44" s="181">
        <f ca="1">SUMIF('Project Financing'!$8:$8,'Annual Analysis'!AE$22,'Project Financing'!394:394)</f>
        <v>0</v>
      </c>
      <c r="AF44" s="181">
        <f ca="1">SUMIF('Project Financing'!$8:$8,'Annual Analysis'!AF$22,'Project Financing'!394:394)</f>
        <v>0</v>
      </c>
      <c r="AG44" s="181">
        <f ca="1">SUMIF('Project Financing'!$8:$8,'Annual Analysis'!AG$22,'Project Financing'!394:394)</f>
        <v>0</v>
      </c>
      <c r="AH44" s="181">
        <f ca="1">SUMIF('Project Financing'!$8:$8,'Annual Analysis'!AH$22,'Project Financing'!394:394)</f>
        <v>0</v>
      </c>
      <c r="AI44" s="181">
        <f ca="1">SUMIF('Project Financing'!$8:$8,'Annual Analysis'!AI$22,'Project Financing'!394:394)</f>
        <v>0</v>
      </c>
      <c r="AJ44" s="181">
        <f ca="1">SUMIF('Project Financing'!$8:$8,'Annual Analysis'!AJ$22,'Project Financing'!394:394)</f>
        <v>0</v>
      </c>
      <c r="AK44" s="181">
        <f ca="1">SUMIF('Project Financing'!$8:$8,'Annual Analysis'!AK$22,'Project Financing'!394:394)</f>
        <v>0</v>
      </c>
      <c r="AL44" s="181">
        <f ca="1">SUMIF('Project Financing'!$8:$8,'Annual Analysis'!AL$22,'Project Financing'!394:394)</f>
        <v>0</v>
      </c>
      <c r="AM44" s="181">
        <f ca="1">SUMIF('Project Financing'!$8:$8,'Annual Analysis'!AM$22,'Project Financing'!394:394)</f>
        <v>0</v>
      </c>
      <c r="AN44" s="181">
        <f ca="1">SUMIF('Project Financing'!$8:$8,'Annual Analysis'!AN$22,'Project Financing'!394:394)</f>
        <v>0</v>
      </c>
      <c r="AO44" s="181">
        <f ca="1">SUMIF('Project Financing'!$8:$8,'Annual Analysis'!AO$22,'Project Financing'!394:394)</f>
        <v>0</v>
      </c>
      <c r="AP44" s="181">
        <f ca="1">SUMIF('Project Financing'!$8:$8,'Annual Analysis'!AP$22,'Project Financing'!394:394)</f>
        <v>0</v>
      </c>
      <c r="AQ44" s="181">
        <f ca="1">SUMIF('Project Financing'!$8:$8,'Annual Analysis'!AQ$22,'Project Financing'!394:394)</f>
        <v>0</v>
      </c>
      <c r="AR44" s="181">
        <f ca="1">SUMIF('Project Financing'!$8:$8,'Annual Analysis'!AR$22,'Project Financing'!394:394)</f>
        <v>0</v>
      </c>
      <c r="AS44" s="181">
        <f ca="1">SUMIF('Project Financing'!$8:$8,'Annual Analysis'!AS$22,'Project Financing'!394:394)</f>
        <v>0</v>
      </c>
      <c r="AT44" s="181">
        <f ca="1">SUMIF('Project Financing'!$8:$8,'Annual Analysis'!AT$22,'Project Financing'!394:394)</f>
        <v>0</v>
      </c>
      <c r="AU44" s="181">
        <f ca="1">SUMIF('Project Financing'!$8:$8,'Annual Analysis'!AU$22,'Project Financing'!394:394)</f>
        <v>0</v>
      </c>
      <c r="AV44" s="181">
        <f>SUMIF('Project Financing'!$8:$8,'Annual Analysis'!AV$22,'Project Financing'!394:394)</f>
        <v>0</v>
      </c>
      <c r="AW44" s="181">
        <f>SUMIF('Project Financing'!$8:$8,'Annual Analysis'!AW$22,'Project Financing'!394:394)</f>
        <v>0</v>
      </c>
      <c r="AX44" s="181">
        <f>SUMIF('Project Financing'!$8:$8,'Annual Analysis'!AX$22,'Project Financing'!394:394)</f>
        <v>0</v>
      </c>
      <c r="AY44" s="181">
        <f>SUMIF('Project Financing'!$8:$8,'Annual Analysis'!AY$22,'Project Financing'!394:394)</f>
        <v>0</v>
      </c>
    </row>
    <row r="45" spans="5:51" x14ac:dyDescent="0.3">
      <c r="E45" s="141" t="s">
        <v>709</v>
      </c>
      <c r="F45" s="181">
        <f ca="1">SUMIF('Project Financing'!$8:$8,'Annual Analysis'!F$22,'Project Financing'!397:397)-SUMIFS('Project Financing'!$K$184:$DU$184,'Project Financing'!$K$8:$DU$8,'Annual Analysis'!F1)</f>
        <v>-68713906.858806014</v>
      </c>
      <c r="G45" s="181">
        <f ca="1">SUMIF('Project Financing'!$8:$8,'Annual Analysis'!G$22,'Project Financing'!397:397)-SUMIFS('Project Financing'!$K$184:$DU$184,'Project Financing'!$K$8:$DU$8,'Annual Analysis'!G1)</f>
        <v>-99122959.173937529</v>
      </c>
      <c r="H45" s="181">
        <f ca="1">SUMIF('Project Financing'!$8:$8,'Annual Analysis'!H$22,'Project Financing'!397:397)-SUMIFS('Project Financing'!$K$184:$DU$184,'Project Financing'!$K$8:$DU$8,'Annual Analysis'!H1)</f>
        <v>0</v>
      </c>
      <c r="I45" s="181">
        <f ca="1">SUMIF('Project Financing'!$8:$8,'Annual Analysis'!I$22,'Project Financing'!397:397)-SUMIFS('Project Financing'!$K$184:$DU$184,'Project Financing'!$K$8:$DU$8,'Annual Analysis'!I1)</f>
        <v>0</v>
      </c>
      <c r="J45" s="181">
        <f ca="1">SUMIF('Project Financing'!$8:$8,'Annual Analysis'!J$22,'Project Financing'!397:397)</f>
        <v>7625413.7858095989</v>
      </c>
      <c r="K45" s="181">
        <f ca="1">SUMIF('Project Financing'!$8:$8,'Annual Analysis'!K$22,'Project Financing'!397:397)</f>
        <v>7547474.3851854568</v>
      </c>
      <c r="L45" s="181">
        <f ca="1">SUMIF('Project Financing'!$8:$8,'Annual Analysis'!L$22,'Project Financing'!397:397)</f>
        <v>7488231.8112888429</v>
      </c>
      <c r="M45" s="181">
        <f ca="1">SUMIF('Project Financing'!$8:$8,'Annual Analysis'!M$22,'Project Financing'!397:397)</f>
        <v>7403567.5460189553</v>
      </c>
      <c r="N45" s="181">
        <f ca="1">SUMIF('Project Financing'!$8:$8,'Annual Analysis'!N$22,'Project Financing'!397:397)</f>
        <v>7351248.2632163707</v>
      </c>
      <c r="O45" s="181">
        <f ca="1">SUMIF('Project Financing'!$8:$8,'Annual Analysis'!O$22,'Project Financing'!397:397)</f>
        <v>7276689.196891332</v>
      </c>
      <c r="P45" s="181">
        <f ca="1">SUMIF('Project Financing'!$8:$8,'Annual Analysis'!P$22,'Project Financing'!397:397)</f>
        <v>7175320.5093452875</v>
      </c>
      <c r="Q45" s="181">
        <f ca="1">SUMIF('Project Financing'!$8:$8,'Annual Analysis'!Q$22,'Project Financing'!397:397)</f>
        <v>7115033.8141009696</v>
      </c>
      <c r="R45" s="181">
        <f ca="1">SUMIF('Project Financing'!$8:$8,'Annual Analysis'!R$22,'Project Financing'!397:397)</f>
        <v>7030889.9387436211</v>
      </c>
      <c r="S45" s="181">
        <f ca="1">SUMIF('Project Financing'!$8:$8,'Annual Analysis'!S$22,'Project Financing'!397:397)</f>
        <v>6836153.9190926775</v>
      </c>
      <c r="T45" s="181">
        <f ca="1">SUMIF('Project Financing'!$8:$8,'Annual Analysis'!T$22,'Project Financing'!397:397)</f>
        <v>6741072.287383575</v>
      </c>
      <c r="U45" s="181">
        <f ca="1">SUMIF('Project Financing'!$8:$8,'Annual Analysis'!U$22,'Project Financing'!397:397)</f>
        <v>6645672.242917072</v>
      </c>
      <c r="V45" s="181">
        <f ca="1">SUMIF('Project Financing'!$8:$8,'Annual Analysis'!V$22,'Project Financing'!397:397)</f>
        <v>27916726.104367554</v>
      </c>
      <c r="W45" s="181">
        <f ca="1">SUMIF('Project Financing'!$8:$8,'Annual Analysis'!W$22,'Project Financing'!397:397)</f>
        <v>27670344.893463112</v>
      </c>
      <c r="X45" s="181">
        <f ca="1">SUMIF('Project Financing'!$8:$8,'Annual Analysis'!X$22,'Project Financing'!397:397)</f>
        <v>27409388.763434343</v>
      </c>
      <c r="Y45" s="181">
        <f ca="1">SUMIF('Project Financing'!$8:$8,'Annual Analysis'!Y$22,'Project Financing'!397:397)</f>
        <v>26617613.823978998</v>
      </c>
      <c r="Z45" s="181">
        <f ca="1">SUMIF('Project Financing'!$8:$8,'Annual Analysis'!Z$22,'Project Financing'!397:397)</f>
        <v>26325833.083578646</v>
      </c>
      <c r="AA45" s="181">
        <f ca="1">SUMIF('Project Financing'!$8:$8,'Annual Analysis'!AA$22,'Project Financing'!397:397)</f>
        <v>26027056.92094614</v>
      </c>
      <c r="AB45" s="181">
        <f ca="1">SUMIF('Project Financing'!$8:$8,'Annual Analysis'!AB$22,'Project Financing'!397:397)</f>
        <v>25122264.23822334</v>
      </c>
      <c r="AC45" s="181">
        <f ca="1">SUMIF('Project Financing'!$8:$8,'Annual Analysis'!AC$22,'Project Financing'!397:397)</f>
        <v>24794898.545233767</v>
      </c>
      <c r="AD45" s="181">
        <f ca="1">SUMIF('Project Financing'!$8:$8,'Annual Analysis'!AD$22,'Project Financing'!397:397)</f>
        <v>24443715.437220193</v>
      </c>
      <c r="AE45" s="181">
        <f ca="1">SUMIF('Project Financing'!$8:$8,'Annual Analysis'!AE$22,'Project Financing'!397:397)</f>
        <v>23456557.809234269</v>
      </c>
      <c r="AF45" s="181">
        <f ca="1">SUMIF('Project Financing'!$8:$8,'Annual Analysis'!AF$22,'Project Financing'!397:397)</f>
        <v>23036445.897755954</v>
      </c>
      <c r="AG45" s="181">
        <f ca="1">SUMIF('Project Financing'!$8:$8,'Annual Analysis'!AG$22,'Project Financing'!397:397)</f>
        <v>22646939.094169427</v>
      </c>
      <c r="AH45" s="181">
        <f ca="1">SUMIF('Project Financing'!$8:$8,'Annual Analysis'!AH$22,'Project Financing'!397:397)</f>
        <v>21552310.475718033</v>
      </c>
      <c r="AI45" s="181">
        <f ca="1">SUMIF('Project Financing'!$8:$8,'Annual Analysis'!AI$22,'Project Financing'!397:397)</f>
        <v>33013691.174743608</v>
      </c>
      <c r="AJ45" s="181">
        <f ca="1">SUMIF('Project Financing'!$8:$8,'Annual Analysis'!AJ$22,'Project Financing'!397:397)</f>
        <v>0</v>
      </c>
      <c r="AK45" s="181">
        <f ca="1">SUMIF('Project Financing'!$8:$8,'Annual Analysis'!AK$22,'Project Financing'!397:397)</f>
        <v>0</v>
      </c>
      <c r="AL45" s="181">
        <f ca="1">SUMIF('Project Financing'!$8:$8,'Annual Analysis'!AL$22,'Project Financing'!397:397)</f>
        <v>0</v>
      </c>
      <c r="AM45" s="181">
        <f ca="1">SUMIF('Project Financing'!$8:$8,'Annual Analysis'!AM$22,'Project Financing'!397:397)</f>
        <v>0</v>
      </c>
      <c r="AN45" s="181">
        <f ca="1">SUMIF('Project Financing'!$8:$8,'Annual Analysis'!AN$22,'Project Financing'!397:397)</f>
        <v>0</v>
      </c>
      <c r="AO45" s="181">
        <f ca="1">SUMIF('Project Financing'!$8:$8,'Annual Analysis'!AO$22,'Project Financing'!397:397)</f>
        <v>0</v>
      </c>
      <c r="AP45" s="181">
        <f ca="1">SUMIF('Project Financing'!$8:$8,'Annual Analysis'!AP$22,'Project Financing'!397:397)</f>
        <v>0</v>
      </c>
      <c r="AQ45" s="181">
        <f ca="1">SUMIF('Project Financing'!$8:$8,'Annual Analysis'!AQ$22,'Project Financing'!397:397)</f>
        <v>0</v>
      </c>
      <c r="AR45" s="181">
        <f ca="1">SUMIF('Project Financing'!$8:$8,'Annual Analysis'!AR$22,'Project Financing'!397:397)</f>
        <v>0</v>
      </c>
      <c r="AS45" s="181">
        <f ca="1">SUMIF('Project Financing'!$8:$8,'Annual Analysis'!AS$22,'Project Financing'!397:397)</f>
        <v>0</v>
      </c>
      <c r="AT45" s="181">
        <f ca="1">SUMIF('Project Financing'!$8:$8,'Annual Analysis'!AT$22,'Project Financing'!397:397)</f>
        <v>0</v>
      </c>
      <c r="AU45" s="181">
        <f ca="1">SUMIF('Project Financing'!$8:$8,'Annual Analysis'!AU$22,'Project Financing'!397:397)</f>
        <v>0</v>
      </c>
      <c r="AV45" s="181">
        <f>SUMIF('Project Financing'!$8:$8,'Annual Analysis'!AV$22,'Project Financing'!397:397)</f>
        <v>0</v>
      </c>
      <c r="AW45" s="181">
        <f>SUMIF('Project Financing'!$8:$8,'Annual Analysis'!AW$22,'Project Financing'!397:397)</f>
        <v>0</v>
      </c>
      <c r="AX45" s="181">
        <f>SUMIF('Project Financing'!$8:$8,'Annual Analysis'!AX$22,'Project Financing'!397:397)</f>
        <v>0</v>
      </c>
      <c r="AY45" s="181">
        <f>SUMIF('Project Financing'!$8:$8,'Annual Analysis'!AY$22,'Project Financing'!397:397)</f>
        <v>0</v>
      </c>
    </row>
    <row r="47" spans="5:51" x14ac:dyDescent="0.3">
      <c r="F47" s="40">
        <f t="shared" ref="F47:AY47" si="28">F1</f>
        <v>2026</v>
      </c>
      <c r="G47" s="40">
        <f t="shared" si="28"/>
        <v>2027</v>
      </c>
      <c r="H47" s="40">
        <f t="shared" si="28"/>
        <v>2028</v>
      </c>
      <c r="I47" s="40">
        <f t="shared" si="28"/>
        <v>2029</v>
      </c>
      <c r="J47" s="40">
        <f t="shared" si="28"/>
        <v>2030</v>
      </c>
      <c r="K47" s="40">
        <f t="shared" si="28"/>
        <v>2031</v>
      </c>
      <c r="L47" s="40">
        <f t="shared" si="28"/>
        <v>2032</v>
      </c>
      <c r="M47" s="40">
        <f t="shared" si="28"/>
        <v>2033</v>
      </c>
      <c r="N47" s="40">
        <f t="shared" si="28"/>
        <v>2034</v>
      </c>
      <c r="O47" s="40">
        <f t="shared" si="28"/>
        <v>2035</v>
      </c>
      <c r="P47" s="40">
        <f t="shared" si="28"/>
        <v>2036</v>
      </c>
      <c r="Q47" s="40">
        <f t="shared" si="28"/>
        <v>2037</v>
      </c>
      <c r="R47" s="40">
        <f t="shared" si="28"/>
        <v>2038</v>
      </c>
      <c r="S47" s="40">
        <f t="shared" si="28"/>
        <v>2039</v>
      </c>
      <c r="T47" s="40">
        <f t="shared" si="28"/>
        <v>2040</v>
      </c>
      <c r="U47" s="40">
        <f t="shared" si="28"/>
        <v>2041</v>
      </c>
      <c r="V47" s="40">
        <f t="shared" si="28"/>
        <v>2042</v>
      </c>
      <c r="W47" s="40">
        <f t="shared" si="28"/>
        <v>2043</v>
      </c>
      <c r="X47" s="40">
        <f t="shared" si="28"/>
        <v>2044</v>
      </c>
      <c r="Y47" s="40">
        <f t="shared" si="28"/>
        <v>2045</v>
      </c>
      <c r="Z47" s="40">
        <f t="shared" si="28"/>
        <v>2046</v>
      </c>
      <c r="AA47" s="40">
        <f t="shared" si="28"/>
        <v>2047</v>
      </c>
      <c r="AB47" s="40">
        <f t="shared" si="28"/>
        <v>2048</v>
      </c>
      <c r="AC47" s="40">
        <f t="shared" si="28"/>
        <v>2049</v>
      </c>
      <c r="AD47" s="40">
        <f t="shared" si="28"/>
        <v>2050</v>
      </c>
      <c r="AE47" s="40">
        <f t="shared" si="28"/>
        <v>2051</v>
      </c>
      <c r="AF47" s="40">
        <f t="shared" si="28"/>
        <v>2052</v>
      </c>
      <c r="AG47" s="40">
        <f t="shared" si="28"/>
        <v>2053</v>
      </c>
      <c r="AH47" s="40">
        <f t="shared" si="28"/>
        <v>2054</v>
      </c>
      <c r="AI47" s="40">
        <f t="shared" si="28"/>
        <v>2055</v>
      </c>
      <c r="AJ47" s="40">
        <f t="shared" si="28"/>
        <v>2056</v>
      </c>
      <c r="AK47" s="40">
        <f t="shared" si="28"/>
        <v>2057</v>
      </c>
      <c r="AL47" s="40">
        <f t="shared" si="28"/>
        <v>2058</v>
      </c>
      <c r="AM47" s="40">
        <f t="shared" si="28"/>
        <v>2059</v>
      </c>
      <c r="AN47" s="40">
        <f t="shared" si="28"/>
        <v>2060</v>
      </c>
      <c r="AO47" s="40">
        <f t="shared" si="28"/>
        <v>2061</v>
      </c>
      <c r="AP47" s="40">
        <f t="shared" si="28"/>
        <v>2062</v>
      </c>
      <c r="AQ47" s="40">
        <f t="shared" si="28"/>
        <v>2063</v>
      </c>
      <c r="AR47" s="40">
        <f t="shared" si="28"/>
        <v>2064</v>
      </c>
      <c r="AS47" s="40">
        <f t="shared" si="28"/>
        <v>2065</v>
      </c>
      <c r="AT47" s="40">
        <f t="shared" si="28"/>
        <v>2066</v>
      </c>
      <c r="AU47" s="40">
        <f t="shared" si="28"/>
        <v>2067</v>
      </c>
      <c r="AV47" s="40">
        <f t="shared" si="28"/>
        <v>2068</v>
      </c>
      <c r="AW47" s="40">
        <f t="shared" si="28"/>
        <v>2069</v>
      </c>
      <c r="AX47" s="40">
        <f t="shared" si="28"/>
        <v>2070</v>
      </c>
      <c r="AY47" s="40">
        <f t="shared" si="28"/>
        <v>2071</v>
      </c>
    </row>
    <row r="48" spans="5:51" x14ac:dyDescent="0.3">
      <c r="E48" s="141" t="str">
        <f>'Project Financing'!D472</f>
        <v>Equity Value</v>
      </c>
      <c r="F48" s="103">
        <f ca="1">SUMIF('Project Financing'!8:8,'Annual Analysis'!F47,'Project Financing'!472:472)</f>
        <v>-270264411.03102666</v>
      </c>
      <c r="G48" s="103">
        <f ca="1">SUMIF('Project Financing'!8:8,'Annual Analysis'!G47,'Project Financing'!472:472)</f>
        <v>733138552.99130964</v>
      </c>
      <c r="H48" s="103">
        <f ca="1">SUMIF('Project Financing'!8:8,'Annual Analysis'!H47,'Project Financing'!472:472)</f>
        <v>1382507791.1063058</v>
      </c>
      <c r="I48" s="103">
        <f ca="1">SUMIF('Project Financing'!8:8,'Annual Analysis'!I47,'Project Financing'!472:472)</f>
        <v>990094324.91276693</v>
      </c>
      <c r="J48" s="103">
        <f ca="1">SUMIF('Project Financing'!8:8,'Annual Analysis'!J47,'Project Financing'!472:472)</f>
        <v>323702771.10551226</v>
      </c>
      <c r="K48" s="103">
        <f ca="1">SUMIF('Project Financing'!8:8,'Annual Analysis'!K47,'Project Financing'!472:472)</f>
        <v>331207679.57088995</v>
      </c>
      <c r="L48" s="103">
        <f ca="1">SUMIF('Project Financing'!8:8,'Annual Analysis'!L47,'Project Financing'!472:472)</f>
        <v>339570768.70429087</v>
      </c>
      <c r="M48" s="103">
        <f ca="1">SUMIF('Project Financing'!8:8,'Annual Analysis'!M47,'Project Financing'!472:472)</f>
        <v>384462780.0923723</v>
      </c>
      <c r="N48" s="103">
        <f ca="1">SUMIF('Project Financing'!8:8,'Annual Analysis'!N47,'Project Financing'!472:472)</f>
        <v>393925145.60320151</v>
      </c>
      <c r="O48" s="103">
        <f ca="1">SUMIF('Project Financing'!8:8,'Annual Analysis'!O47,'Project Financing'!472:472)</f>
        <v>423066738.11699927</v>
      </c>
      <c r="P48" s="103">
        <f ca="1">SUMIF('Project Financing'!8:8,'Annual Analysis'!P47,'Project Financing'!472:472)</f>
        <v>433494526.44939423</v>
      </c>
      <c r="Q48" s="103">
        <f ca="1">SUMIF('Project Financing'!8:8,'Annual Analysis'!Q47,'Project Financing'!472:472)</f>
        <v>444927599.19141734</v>
      </c>
      <c r="R48" s="103">
        <f ca="1">SUMIF('Project Financing'!8:8,'Annual Analysis'!R47,'Project Financing'!472:472)</f>
        <v>457141762.93317521</v>
      </c>
      <c r="S48" s="103">
        <f ca="1">SUMIF('Project Financing'!8:8,'Annual Analysis'!S47,'Project Financing'!472:472)</f>
        <v>470027816.90519917</v>
      </c>
      <c r="T48" s="103">
        <f ca="1">SUMIF('Project Financing'!8:8,'Annual Analysis'!T47,'Project Financing'!472:472)</f>
        <v>484572210.44444793</v>
      </c>
      <c r="U48" s="103">
        <f ca="1">SUMIF('Project Financing'!8:8,'Annual Analysis'!U47,'Project Financing'!472:472)</f>
        <v>500217166.32555854</v>
      </c>
      <c r="V48" s="103">
        <f ca="1">SUMIF('Project Financing'!8:8,'Annual Analysis'!V47,'Project Financing'!472:472)</f>
        <v>484277821.78189623</v>
      </c>
      <c r="W48" s="103">
        <f ca="1">SUMIF('Project Financing'!8:8,'Annual Analysis'!W47,'Project Financing'!472:472)</f>
        <v>457424799.44939047</v>
      </c>
      <c r="X48" s="103">
        <f ca="1">SUMIF('Project Financing'!8:8,'Annual Analysis'!X47,'Project Financing'!472:472)</f>
        <v>429219163.10128993</v>
      </c>
      <c r="Y48" s="103">
        <f ca="1">SUMIF('Project Financing'!8:8,'Annual Analysis'!Y47,'Project Financing'!472:472)</f>
        <v>400076288.25573677</v>
      </c>
      <c r="Z48" s="103">
        <f ca="1">SUMIF('Project Financing'!8:8,'Annual Analysis'!Z47,'Project Financing'!472:472)</f>
        <v>370503872.93247092</v>
      </c>
      <c r="AA48" s="103">
        <f ca="1">SUMIF('Project Financing'!8:8,'Annual Analysis'!AA47,'Project Financing'!472:472)</f>
        <v>339496626.5930301</v>
      </c>
      <c r="AB48" s="103">
        <f ca="1">SUMIF('Project Financing'!8:8,'Annual Analysis'!AB47,'Project Financing'!472:472)</f>
        <v>307355018.30058634</v>
      </c>
      <c r="AC48" s="103">
        <f ca="1">SUMIF('Project Financing'!8:8,'Annual Analysis'!AC47,'Project Financing'!472:472)</f>
        <v>275001729.20845902</v>
      </c>
      <c r="AD48" s="103">
        <f ca="1">SUMIF('Project Financing'!8:8,'Annual Analysis'!AD47,'Project Financing'!472:472)</f>
        <v>241020994.71459895</v>
      </c>
      <c r="AE48" s="103">
        <f ca="1">SUMIF('Project Financing'!8:8,'Annual Analysis'!AE47,'Project Financing'!472:472)</f>
        <v>205866145.05006486</v>
      </c>
      <c r="AF48" s="103">
        <f ca="1">SUMIF('Project Financing'!8:8,'Annual Analysis'!AF47,'Project Financing'!472:472)</f>
        <v>170327027.73454702</v>
      </c>
      <c r="AG48" s="103">
        <f ca="1">SUMIF('Project Financing'!8:8,'Annual Analysis'!AG47,'Project Financing'!472:472)</f>
        <v>133328976.41097192</v>
      </c>
      <c r="AH48" s="103">
        <f ca="1">SUMIF('Project Financing'!8:8,'Annual Analysis'!AH47,'Project Financing'!472:472)</f>
        <v>94991740.442155942</v>
      </c>
      <c r="AI48" s="103" t="e">
        <f>SUMIF('Project Financing'!8:8,'Annual Analysis'!AI47,'Project Financing'!472:472)</f>
        <v>#N/A</v>
      </c>
      <c r="AJ48" s="103" t="e">
        <f>SUMIF('Project Financing'!8:8,'Annual Analysis'!AJ47,'Project Financing'!472:472)</f>
        <v>#N/A</v>
      </c>
      <c r="AK48" s="103" t="e">
        <f>SUMIF('Project Financing'!8:8,'Annual Analysis'!AK47,'Project Financing'!472:472)</f>
        <v>#N/A</v>
      </c>
      <c r="AL48" s="103" t="e">
        <f>SUMIF('Project Financing'!8:8,'Annual Analysis'!AL47,'Project Financing'!472:472)</f>
        <v>#N/A</v>
      </c>
      <c r="AM48" s="103" t="e">
        <f>SUMIF('Project Financing'!8:8,'Annual Analysis'!AM47,'Project Financing'!472:472)</f>
        <v>#N/A</v>
      </c>
      <c r="AN48" s="103" t="e">
        <f>SUMIF('Project Financing'!8:8,'Annual Analysis'!AN47,'Project Financing'!472:472)</f>
        <v>#N/A</v>
      </c>
      <c r="AO48" s="103" t="e">
        <f>SUMIF('Project Financing'!8:8,'Annual Analysis'!AO47,'Project Financing'!472:472)</f>
        <v>#N/A</v>
      </c>
      <c r="AP48" s="103" t="e">
        <f>SUMIF('Project Financing'!8:8,'Annual Analysis'!AP47,'Project Financing'!472:472)</f>
        <v>#N/A</v>
      </c>
      <c r="AQ48" s="103" t="e">
        <f>SUMIF('Project Financing'!8:8,'Annual Analysis'!AQ47,'Project Financing'!472:472)</f>
        <v>#N/A</v>
      </c>
      <c r="AR48" s="103" t="e">
        <f>SUMIF('Project Financing'!8:8,'Annual Analysis'!AR47,'Project Financing'!472:472)</f>
        <v>#N/A</v>
      </c>
      <c r="AS48" s="103" t="e">
        <f>SUMIF('Project Financing'!8:8,'Annual Analysis'!AS47,'Project Financing'!472:472)</f>
        <v>#N/A</v>
      </c>
      <c r="AT48" s="103" t="e">
        <f>SUMIF('Project Financing'!8:8,'Annual Analysis'!AT47,'Project Financing'!472:472)</f>
        <v>#N/A</v>
      </c>
      <c r="AU48" s="103" t="e">
        <f>SUMIF('Project Financing'!8:8,'Annual Analysis'!AU47,'Project Financing'!472:472)</f>
        <v>#N/A</v>
      </c>
      <c r="AV48" s="103">
        <f>SUMIF('Project Financing'!8:8,'Annual Analysis'!AV47,'Project Financing'!472:472)</f>
        <v>0</v>
      </c>
      <c r="AW48" s="103">
        <f>SUMIF('Project Financing'!8:8,'Annual Analysis'!AW47,'Project Financing'!472:472)</f>
        <v>0</v>
      </c>
      <c r="AX48" s="103">
        <f>SUMIF('Project Financing'!8:8,'Annual Analysis'!AX47,'Project Financing'!472:472)</f>
        <v>0</v>
      </c>
      <c r="AY48" s="103">
        <f>SUMIF('Project Financing'!8:8,'Annual Analysis'!AY47,'Project Financing'!472:472)</f>
        <v>0</v>
      </c>
    </row>
    <row r="49" spans="5:51" x14ac:dyDescent="0.3">
      <c r="E49" s="141" t="str">
        <f>'Project Financing'!D473</f>
        <v>Project Value</v>
      </c>
      <c r="F49" s="103">
        <f ca="1">SUMIF('Project Financing'!8:8,'Annual Analysis'!F47,'Project Financing'!473:473)</f>
        <v>-355292681.31800538</v>
      </c>
      <c r="G49" s="103">
        <f ca="1">SUMIF('Project Financing'!8:8,'Annual Analysis'!G47,'Project Financing'!473:473)</f>
        <v>614363662.9902674</v>
      </c>
      <c r="H49" s="103">
        <f ca="1">SUMIF('Project Financing'!8:8,'Annual Analysis'!H47,'Project Financing'!473:473)</f>
        <v>2128271582.3825698</v>
      </c>
      <c r="I49" s="103">
        <f ca="1">SUMIF('Project Financing'!8:8,'Annual Analysis'!I47,'Project Financing'!473:473)</f>
        <v>2246555155.210669</v>
      </c>
      <c r="J49" s="103">
        <f ca="1">SUMIF('Project Financing'!8:8,'Annual Analysis'!J47,'Project Financing'!473:473)</f>
        <v>747239956.9215889</v>
      </c>
      <c r="K49" s="103">
        <f ca="1">SUMIF('Project Financing'!8:8,'Annual Analysis'!K47,'Project Financing'!473:473)</f>
        <v>728854461.27962542</v>
      </c>
      <c r="L49" s="103">
        <f ca="1">SUMIF('Project Financing'!8:8,'Annual Analysis'!L47,'Project Financing'!473:473)</f>
        <v>711237459.06578922</v>
      </c>
      <c r="M49" s="103">
        <f ca="1">SUMIF('Project Financing'!8:8,'Annual Analysis'!M47,'Project Financing'!473:473)</f>
        <v>709902674.75867677</v>
      </c>
      <c r="N49" s="103">
        <f ca="1">SUMIF('Project Financing'!8:8,'Annual Analysis'!N47,'Project Financing'!473:473)</f>
        <v>689610063.84560084</v>
      </c>
      <c r="O49" s="103">
        <f ca="1">SUMIF('Project Financing'!8:8,'Annual Analysis'!O47,'Project Financing'!473:473)</f>
        <v>676189743.1101371</v>
      </c>
      <c r="P49" s="103">
        <f ca="1">SUMIF('Project Financing'!8:8,'Annual Analysis'!P47,'Project Financing'!473:473)</f>
        <v>653361485.16209722</v>
      </c>
      <c r="Q49" s="103">
        <f ca="1">SUMIF('Project Financing'!8:8,'Annual Analysis'!Q47,'Project Financing'!473:473)</f>
        <v>629744330.52285874</v>
      </c>
      <c r="R49" s="103">
        <f ca="1">SUMIF('Project Financing'!8:8,'Annual Analysis'!R47,'Project Financing'!473:473)</f>
        <v>604800206.22555709</v>
      </c>
      <c r="S49" s="103">
        <f ca="1">SUMIF('Project Financing'!8:8,'Annual Analysis'!S47,'Project Financing'!473:473)</f>
        <v>578970675.62586474</v>
      </c>
      <c r="T49" s="103">
        <f ca="1">SUMIF('Project Financing'!8:8,'Annual Analysis'!T47,'Project Financing'!473:473)</f>
        <v>552875208.51854122</v>
      </c>
      <c r="U49" s="103">
        <f ca="1">SUMIF('Project Financing'!8:8,'Annual Analysis'!U47,'Project Financing'!473:473)</f>
        <v>525662652.94624364</v>
      </c>
      <c r="V49" s="103">
        <f ca="1">SUMIF('Project Financing'!8:8,'Annual Analysis'!V47,'Project Financing'!473:473)</f>
        <v>497426956.60350889</v>
      </c>
      <c r="W49" s="103">
        <f ca="1">SUMIF('Project Financing'!8:8,'Annual Analysis'!W47,'Project Financing'!473:473)</f>
        <v>468928519.98776352</v>
      </c>
      <c r="X49" s="103">
        <f ca="1">SUMIF('Project Financing'!8:8,'Annual Analysis'!X47,'Project Financing'!473:473)</f>
        <v>439137777.28188252</v>
      </c>
      <c r="Y49" s="103">
        <f ca="1">SUMIF('Project Financing'!8:8,'Annual Analysis'!Y47,'Project Financing'!473:473)</f>
        <v>408490915.34337324</v>
      </c>
      <c r="Z49" s="103">
        <f ca="1">SUMIF('Project Financing'!8:8,'Annual Analysis'!Z47,'Project Financing'!473:473)</f>
        <v>377497652.93455404</v>
      </c>
      <c r="AA49" s="103">
        <f ca="1">SUMIF('Project Financing'!8:8,'Annual Analysis'!AA47,'Project Financing'!473:473)</f>
        <v>345164557.9710964</v>
      </c>
      <c r="AB49" s="103">
        <f ca="1">SUMIF('Project Financing'!8:8,'Annual Analysis'!AB47,'Project Financing'!473:473)</f>
        <v>311801099.27740598</v>
      </c>
      <c r="AC49" s="103">
        <f ca="1">SUMIF('Project Financing'!8:8,'Annual Analysis'!AC47,'Project Financing'!473:473)</f>
        <v>278346749.66618055</v>
      </c>
      <c r="AD49" s="103">
        <f ca="1">SUMIF('Project Financing'!8:8,'Annual Analysis'!AD47,'Project Financing'!473:473)</f>
        <v>243395721.7776393</v>
      </c>
      <c r="AE49" s="103">
        <f ca="1">SUMIF('Project Financing'!8:8,'Annual Analysis'!AE47,'Project Financing'!473:473)</f>
        <v>207417321.13746226</v>
      </c>
      <c r="AF49" s="103">
        <f ca="1">SUMIF('Project Financing'!8:8,'Annual Analysis'!AF47,'Project Financing'!473:473)</f>
        <v>171210135.1753791</v>
      </c>
      <c r="AG49" s="103">
        <f ca="1">SUMIF('Project Financing'!8:8,'Annual Analysis'!AG47,'Project Financing'!473:473)</f>
        <v>133721073.36378741</v>
      </c>
      <c r="AH49" s="103">
        <f ca="1">SUMIF('Project Financing'!8:8,'Annual Analysis'!AH47,'Project Financing'!473:473)</f>
        <v>95086043.980641693</v>
      </c>
      <c r="AI49" s="103" t="e">
        <f>SUMIF('Project Financing'!8:8,'Annual Analysis'!AI47,'Project Financing'!473:473)</f>
        <v>#N/A</v>
      </c>
      <c r="AJ49" s="103" t="e">
        <f>SUMIF('Project Financing'!8:8,'Annual Analysis'!AJ47,'Project Financing'!473:473)</f>
        <v>#N/A</v>
      </c>
      <c r="AK49" s="103" t="e">
        <f>SUMIF('Project Financing'!8:8,'Annual Analysis'!AK47,'Project Financing'!473:473)</f>
        <v>#N/A</v>
      </c>
      <c r="AL49" s="103" t="e">
        <f>SUMIF('Project Financing'!8:8,'Annual Analysis'!AL47,'Project Financing'!473:473)</f>
        <v>#N/A</v>
      </c>
      <c r="AM49" s="103" t="e">
        <f>SUMIF('Project Financing'!8:8,'Annual Analysis'!AM47,'Project Financing'!473:473)</f>
        <v>#N/A</v>
      </c>
      <c r="AN49" s="103" t="e">
        <f>SUMIF('Project Financing'!8:8,'Annual Analysis'!AN47,'Project Financing'!473:473)</f>
        <v>#N/A</v>
      </c>
      <c r="AO49" s="103" t="e">
        <f>SUMIF('Project Financing'!8:8,'Annual Analysis'!AO47,'Project Financing'!473:473)</f>
        <v>#N/A</v>
      </c>
      <c r="AP49" s="103" t="e">
        <f>SUMIF('Project Financing'!8:8,'Annual Analysis'!AP47,'Project Financing'!473:473)</f>
        <v>#N/A</v>
      </c>
      <c r="AQ49" s="103" t="e">
        <f>SUMIF('Project Financing'!8:8,'Annual Analysis'!AQ47,'Project Financing'!473:473)</f>
        <v>#N/A</v>
      </c>
      <c r="AR49" s="103" t="e">
        <f>SUMIF('Project Financing'!8:8,'Annual Analysis'!AR47,'Project Financing'!473:473)</f>
        <v>#N/A</v>
      </c>
      <c r="AS49" s="103" t="e">
        <f>SUMIF('Project Financing'!8:8,'Annual Analysis'!AS47,'Project Financing'!473:473)</f>
        <v>#N/A</v>
      </c>
      <c r="AT49" s="103" t="e">
        <f>SUMIF('Project Financing'!8:8,'Annual Analysis'!AT47,'Project Financing'!473:473)</f>
        <v>#N/A</v>
      </c>
      <c r="AU49" s="103" t="e">
        <f>SUMIF('Project Financing'!8:8,'Annual Analysis'!AU47,'Project Financing'!473:473)</f>
        <v>#N/A</v>
      </c>
      <c r="AV49" s="103">
        <f>SUMIF('Project Financing'!8:8,'Annual Analysis'!AV47,'Project Financing'!473:473)</f>
        <v>0</v>
      </c>
      <c r="AW49" s="103">
        <f>SUMIF('Project Financing'!8:8,'Annual Analysis'!AW47,'Project Financing'!473:473)</f>
        <v>0</v>
      </c>
      <c r="AX49" s="103">
        <f>SUMIF('Project Financing'!8:8,'Annual Analysis'!AX47,'Project Financing'!473:473)</f>
        <v>0</v>
      </c>
      <c r="AY49" s="103">
        <f>SUMIF('Project Financing'!8:8,'Annual Analysis'!AY47,'Project Financing'!473:473)</f>
        <v>0</v>
      </c>
    </row>
    <row r="51" spans="5:51" x14ac:dyDescent="0.3">
      <c r="E51" s="141" t="s">
        <v>219</v>
      </c>
      <c r="F51" s="103">
        <v>0</v>
      </c>
      <c r="G51" s="103">
        <f>F51+1</f>
        <v>1</v>
      </c>
      <c r="H51" s="103">
        <f t="shared" ref="H51:AY51" si="29">G51+1</f>
        <v>2</v>
      </c>
      <c r="I51" s="103">
        <f t="shared" si="29"/>
        <v>3</v>
      </c>
      <c r="J51" s="103">
        <f t="shared" si="29"/>
        <v>4</v>
      </c>
      <c r="K51" s="103">
        <f t="shared" si="29"/>
        <v>5</v>
      </c>
      <c r="L51" s="103">
        <f t="shared" si="29"/>
        <v>6</v>
      </c>
      <c r="M51" s="103">
        <f t="shared" si="29"/>
        <v>7</v>
      </c>
      <c r="N51" s="103">
        <f t="shared" si="29"/>
        <v>8</v>
      </c>
      <c r="O51" s="103">
        <f t="shared" si="29"/>
        <v>9</v>
      </c>
      <c r="P51" s="103">
        <f t="shared" si="29"/>
        <v>10</v>
      </c>
      <c r="Q51" s="103">
        <f t="shared" si="29"/>
        <v>11</v>
      </c>
      <c r="R51" s="103">
        <f t="shared" si="29"/>
        <v>12</v>
      </c>
      <c r="S51" s="103">
        <f t="shared" si="29"/>
        <v>13</v>
      </c>
      <c r="T51" s="103">
        <f t="shared" si="29"/>
        <v>14</v>
      </c>
      <c r="U51" s="103">
        <f t="shared" si="29"/>
        <v>15</v>
      </c>
      <c r="V51" s="103">
        <f t="shared" si="29"/>
        <v>16</v>
      </c>
      <c r="W51" s="103">
        <f t="shared" si="29"/>
        <v>17</v>
      </c>
      <c r="X51" s="103">
        <f t="shared" si="29"/>
        <v>18</v>
      </c>
      <c r="Y51" s="103">
        <f t="shared" si="29"/>
        <v>19</v>
      </c>
      <c r="Z51" s="103">
        <f t="shared" si="29"/>
        <v>20</v>
      </c>
      <c r="AA51" s="103">
        <f t="shared" si="29"/>
        <v>21</v>
      </c>
      <c r="AB51" s="103">
        <f t="shared" si="29"/>
        <v>22</v>
      </c>
      <c r="AC51" s="103">
        <f t="shared" si="29"/>
        <v>23</v>
      </c>
      <c r="AD51" s="103">
        <f t="shared" si="29"/>
        <v>24</v>
      </c>
      <c r="AE51" s="103">
        <f t="shared" si="29"/>
        <v>25</v>
      </c>
      <c r="AF51" s="103">
        <f t="shared" si="29"/>
        <v>26</v>
      </c>
      <c r="AG51" s="103">
        <f t="shared" si="29"/>
        <v>27</v>
      </c>
      <c r="AH51" s="103">
        <f t="shared" si="29"/>
        <v>28</v>
      </c>
      <c r="AI51" s="103">
        <f t="shared" si="29"/>
        <v>29</v>
      </c>
      <c r="AJ51" s="103">
        <f t="shared" si="29"/>
        <v>30</v>
      </c>
      <c r="AK51" s="103">
        <f t="shared" si="29"/>
        <v>31</v>
      </c>
      <c r="AL51" s="103">
        <f t="shared" si="29"/>
        <v>32</v>
      </c>
      <c r="AM51" s="103">
        <f t="shared" si="29"/>
        <v>33</v>
      </c>
      <c r="AN51" s="103">
        <f t="shared" si="29"/>
        <v>34</v>
      </c>
      <c r="AO51" s="103">
        <f t="shared" si="29"/>
        <v>35</v>
      </c>
      <c r="AP51" s="103">
        <f t="shared" si="29"/>
        <v>36</v>
      </c>
      <c r="AQ51" s="103">
        <f t="shared" si="29"/>
        <v>37</v>
      </c>
      <c r="AR51" s="103">
        <f t="shared" si="29"/>
        <v>38</v>
      </c>
      <c r="AS51" s="103">
        <f t="shared" si="29"/>
        <v>39</v>
      </c>
      <c r="AT51" s="103">
        <f t="shared" si="29"/>
        <v>40</v>
      </c>
      <c r="AU51" s="103">
        <f t="shared" si="29"/>
        <v>41</v>
      </c>
      <c r="AV51" s="103">
        <f t="shared" si="29"/>
        <v>42</v>
      </c>
      <c r="AW51" s="103">
        <f t="shared" si="29"/>
        <v>43</v>
      </c>
      <c r="AX51" s="103">
        <f t="shared" si="29"/>
        <v>44</v>
      </c>
      <c r="AY51" s="103">
        <f t="shared" si="29"/>
        <v>45</v>
      </c>
    </row>
    <row r="52" spans="5:51" x14ac:dyDescent="0.3">
      <c r="E52" s="141" t="s">
        <v>631</v>
      </c>
      <c r="F52" s="402">
        <f>AVERAGEIFS('Project Financing'!$K$447:$DU$447,'Project Financing'!$K$8:$DU$8,'Annual Analysis'!F57)</f>
        <v>8.9999999999999983E-2</v>
      </c>
      <c r="G52" s="402">
        <f>AVERAGEIFS('Project Financing'!$K$447:$DU$447,'Project Financing'!$K$8:$DU$8,'Annual Analysis'!G57)</f>
        <v>8.9999999999999983E-2</v>
      </c>
      <c r="H52" s="402">
        <f>AVERAGEIFS('Project Financing'!$K$447:$DU$447,'Project Financing'!$K$8:$DU$8,'Annual Analysis'!H57)</f>
        <v>8.9999999999999983E-2</v>
      </c>
      <c r="I52" s="402">
        <f>AVERAGEIFS('Project Financing'!$K$447:$DU$447,'Project Financing'!$K$8:$DU$8,'Annual Analysis'!I57)</f>
        <v>8.9999999999999983E-2</v>
      </c>
      <c r="J52" s="402">
        <f>AVERAGEIFS('Project Financing'!$K$447:$DU$447,'Project Financing'!$K$8:$DU$8,'Annual Analysis'!J57)</f>
        <v>0.08</v>
      </c>
      <c r="K52" s="402">
        <f>AVERAGEIFS('Project Financing'!$K$447:$DU$447,'Project Financing'!$K$8:$DU$8,'Annual Analysis'!K57)</f>
        <v>0.08</v>
      </c>
      <c r="L52" s="402">
        <f>AVERAGEIFS('Project Financing'!$K$447:$DU$447,'Project Financing'!$K$8:$DU$8,'Annual Analysis'!L57)</f>
        <v>0.08</v>
      </c>
      <c r="M52" s="402">
        <f>AVERAGEIFS('Project Financing'!$K$447:$DU$447,'Project Financing'!$K$8:$DU$8,'Annual Analysis'!M57)</f>
        <v>7.0000000000000007E-2</v>
      </c>
      <c r="N52" s="402">
        <f>AVERAGEIFS('Project Financing'!$K$447:$DU$447,'Project Financing'!$K$8:$DU$8,'Annual Analysis'!N57)</f>
        <v>7.0000000000000007E-2</v>
      </c>
      <c r="O52" s="402">
        <f>AVERAGEIFS('Project Financing'!$K$447:$DU$447,'Project Financing'!$K$8:$DU$8,'Annual Analysis'!O57)</f>
        <v>6.5000000000000002E-2</v>
      </c>
      <c r="P52" s="402">
        <f>AVERAGEIFS('Project Financing'!$K$447:$DU$447,'Project Financing'!$K$8:$DU$8,'Annual Analysis'!P57)</f>
        <v>6.5000000000000002E-2</v>
      </c>
      <c r="Q52" s="402">
        <f>AVERAGEIFS('Project Financing'!$K$447:$DU$447,'Project Financing'!$K$8:$DU$8,'Annual Analysis'!Q57)</f>
        <v>6.5000000000000002E-2</v>
      </c>
      <c r="R52" s="402">
        <f>AVERAGEIFS('Project Financing'!$K$447:$DU$447,'Project Financing'!$K$8:$DU$8,'Annual Analysis'!R57)</f>
        <v>6.5000000000000002E-2</v>
      </c>
      <c r="S52" s="402">
        <f>AVERAGEIFS('Project Financing'!$K$447:$DU$447,'Project Financing'!$K$8:$DU$8,'Annual Analysis'!S57)</f>
        <v>6.5000000000000002E-2</v>
      </c>
      <c r="T52" s="402">
        <f>AVERAGEIFS('Project Financing'!$K$447:$DU$447,'Project Financing'!$K$8:$DU$8,'Annual Analysis'!T57)</f>
        <v>6.5000000000000002E-2</v>
      </c>
      <c r="U52" s="402">
        <f>AVERAGEIFS('Project Financing'!$K$447:$DU$447,'Project Financing'!$K$8:$DU$8,'Annual Analysis'!U57)</f>
        <v>6.5000000000000002E-2</v>
      </c>
      <c r="V52" s="402">
        <f>AVERAGEIFS('Project Financing'!$K$447:$DU$447,'Project Financing'!$K$8:$DU$8,'Annual Analysis'!V57)</f>
        <v>6.5000000000000002E-2</v>
      </c>
      <c r="W52" s="402">
        <f>AVERAGEIFS('Project Financing'!$K$447:$DU$447,'Project Financing'!$K$8:$DU$8,'Annual Analysis'!W57)</f>
        <v>6.5000000000000002E-2</v>
      </c>
      <c r="X52" s="402">
        <f>AVERAGEIFS('Project Financing'!$K$447:$DU$447,'Project Financing'!$K$8:$DU$8,'Annual Analysis'!X57)</f>
        <v>6.5000000000000002E-2</v>
      </c>
      <c r="Y52" s="402">
        <f>AVERAGEIFS('Project Financing'!$K$447:$DU$447,'Project Financing'!$K$8:$DU$8,'Annual Analysis'!Y57)</f>
        <v>6.5000000000000002E-2</v>
      </c>
      <c r="Z52" s="402">
        <f>AVERAGEIFS('Project Financing'!$K$447:$DU$447,'Project Financing'!$K$8:$DU$8,'Annual Analysis'!Z57)</f>
        <v>6.5000000000000002E-2</v>
      </c>
      <c r="AA52" s="402">
        <f>AVERAGEIFS('Project Financing'!$K$447:$DU$447,'Project Financing'!$K$8:$DU$8,'Annual Analysis'!AA57)</f>
        <v>6.5000000000000002E-2</v>
      </c>
      <c r="AB52" s="402">
        <f>AVERAGEIFS('Project Financing'!$K$447:$DU$447,'Project Financing'!$K$8:$DU$8,'Annual Analysis'!AB57)</f>
        <v>6.5000000000000002E-2</v>
      </c>
      <c r="AC52" s="402">
        <f>AVERAGEIFS('Project Financing'!$K$447:$DU$447,'Project Financing'!$K$8:$DU$8,'Annual Analysis'!AC57)</f>
        <v>6.5000000000000002E-2</v>
      </c>
      <c r="AD52" s="402">
        <f>AVERAGEIFS('Project Financing'!$K$447:$DU$447,'Project Financing'!$K$8:$DU$8,'Annual Analysis'!AD57)</f>
        <v>6.5000000000000002E-2</v>
      </c>
      <c r="AE52" s="402">
        <f>AVERAGEIFS('Project Financing'!$K$447:$DU$447,'Project Financing'!$K$8:$DU$8,'Annual Analysis'!AE57)</f>
        <v>6.5000000000000002E-2</v>
      </c>
      <c r="AF52" s="402">
        <f>AVERAGEIFS('Project Financing'!$K$447:$DU$447,'Project Financing'!$K$8:$DU$8,'Annual Analysis'!AF57)</f>
        <v>6.5000000000000002E-2</v>
      </c>
      <c r="AG52" s="402">
        <f>AVERAGEIFS('Project Financing'!$K$447:$DU$447,'Project Financing'!$K$8:$DU$8,'Annual Analysis'!AG57)</f>
        <v>6.5000000000000002E-2</v>
      </c>
      <c r="AH52" s="402">
        <f>AVERAGEIFS('Project Financing'!$K$447:$DU$447,'Project Financing'!$K$8:$DU$8,'Annual Analysis'!AH57)</f>
        <v>6.5000000000000002E-2</v>
      </c>
      <c r="AI52" s="402">
        <f>AVERAGEIFS('Project Financing'!$K$447:$DU$447,'Project Financing'!$K$8:$DU$8,'Annual Analysis'!AI57)</f>
        <v>6.5000000000000002E-2</v>
      </c>
      <c r="AJ52" s="402">
        <f>AVERAGEIFS('Project Financing'!$K$447:$DU$447,'Project Financing'!$K$8:$DU$8,'Annual Analysis'!AJ57)</f>
        <v>6.5000000000000002E-2</v>
      </c>
      <c r="AK52" s="402">
        <f>AVERAGEIFS('Project Financing'!$K$447:$DU$447,'Project Financing'!$K$8:$DU$8,'Annual Analysis'!AK57)</f>
        <v>6.5000000000000002E-2</v>
      </c>
      <c r="AL52" s="402">
        <f>AVERAGEIFS('Project Financing'!$K$447:$DU$447,'Project Financing'!$K$8:$DU$8,'Annual Analysis'!AL57)</f>
        <v>6.5000000000000002E-2</v>
      </c>
      <c r="AM52" s="402">
        <f>AVERAGEIFS('Project Financing'!$K$447:$DU$447,'Project Financing'!$K$8:$DU$8,'Annual Analysis'!AM57)</f>
        <v>6.5000000000000002E-2</v>
      </c>
      <c r="AN52" s="402">
        <f>AVERAGEIFS('Project Financing'!$K$447:$DU$447,'Project Financing'!$K$8:$DU$8,'Annual Analysis'!AN57)</f>
        <v>6.5000000000000002E-2</v>
      </c>
      <c r="AO52" s="402">
        <f>AVERAGEIFS('Project Financing'!$K$447:$DU$447,'Project Financing'!$K$8:$DU$8,'Annual Analysis'!AO57)</f>
        <v>6.5000000000000002E-2</v>
      </c>
      <c r="AP52" s="402">
        <f>AVERAGEIFS('Project Financing'!$K$447:$DU$447,'Project Financing'!$K$8:$DU$8,'Annual Analysis'!AP57)</f>
        <v>6.5000000000000002E-2</v>
      </c>
      <c r="AQ52" s="402">
        <f>AVERAGEIFS('Project Financing'!$K$447:$DU$447,'Project Financing'!$K$8:$DU$8,'Annual Analysis'!AQ57)</f>
        <v>6.5000000000000002E-2</v>
      </c>
      <c r="AR52" s="402">
        <f>AVERAGEIFS('Project Financing'!$K$447:$DU$447,'Project Financing'!$K$8:$DU$8,'Annual Analysis'!AR57)</f>
        <v>6.5000000000000002E-2</v>
      </c>
      <c r="AS52" s="402">
        <f>AVERAGEIFS('Project Financing'!$K$447:$DU$447,'Project Financing'!$K$8:$DU$8,'Annual Analysis'!AS57)</f>
        <v>6.5000000000000002E-2</v>
      </c>
      <c r="AT52" s="402">
        <f>AVERAGEIFS('Project Financing'!$K$447:$DU$447,'Project Financing'!$K$8:$DU$8,'Annual Analysis'!AT57)</f>
        <v>6.5000000000000002E-2</v>
      </c>
      <c r="AU52" s="402">
        <f>AVERAGEIFS('Project Financing'!$K$447:$DU$447,'Project Financing'!$K$8:$DU$8,'Annual Analysis'!AU57)</f>
        <v>6.5000000000000002E-2</v>
      </c>
      <c r="AV52" s="402" t="str">
        <f>IFERROR(AVERAGEIFS('Project Financing'!$K$447:$DU$447,'Project Financing'!$K$8:$DU$8,'Annual Analysis'!AV57),"")</f>
        <v/>
      </c>
      <c r="AW52" s="402" t="str">
        <f>IFERROR(AVERAGEIFS('Project Financing'!$K$447:$DU$447,'Project Financing'!$K$8:$DU$8,'Annual Analysis'!AW57),"")</f>
        <v/>
      </c>
      <c r="AX52" s="402" t="str">
        <f>IFERROR(AVERAGEIFS('Project Financing'!$K$447:$DU$447,'Project Financing'!$K$8:$DU$8,'Annual Analysis'!AX57),"")</f>
        <v/>
      </c>
      <c r="AY52" s="402" t="str">
        <f>IFERROR(AVERAGEIFS('Project Financing'!$K$447:$DU$447,'Project Financing'!$K$8:$DU$8,'Annual Analysis'!AY57),"")</f>
        <v/>
      </c>
    </row>
    <row r="53" spans="5:51" x14ac:dyDescent="0.3">
      <c r="E53" s="141" t="s">
        <v>712</v>
      </c>
      <c r="F53" s="102">
        <f>(1+F52)^F51</f>
        <v>1</v>
      </c>
      <c r="G53" s="102">
        <f t="shared" ref="G53:AU53" si="30">(1+G52)^G51</f>
        <v>1.0900000000000001</v>
      </c>
      <c r="H53" s="102">
        <f t="shared" si="30"/>
        <v>1.1881000000000002</v>
      </c>
      <c r="I53" s="102">
        <f t="shared" si="30"/>
        <v>1.2950290000000002</v>
      </c>
      <c r="J53" s="102">
        <f t="shared" si="30"/>
        <v>1.3604889600000003</v>
      </c>
      <c r="K53" s="102">
        <f t="shared" si="30"/>
        <v>1.4693280768000003</v>
      </c>
      <c r="L53" s="102">
        <f t="shared" si="30"/>
        <v>1.5868743229440005</v>
      </c>
      <c r="M53" s="102">
        <f t="shared" si="30"/>
        <v>1.6057814764784302</v>
      </c>
      <c r="N53" s="102">
        <f t="shared" si="30"/>
        <v>1.7181861798319202</v>
      </c>
      <c r="O53" s="102">
        <f t="shared" si="30"/>
        <v>1.7625703899242806</v>
      </c>
      <c r="P53" s="102">
        <f t="shared" si="30"/>
        <v>1.8771374652693587</v>
      </c>
      <c r="Q53" s="102">
        <f t="shared" si="30"/>
        <v>1.9991514005118667</v>
      </c>
      <c r="R53" s="102">
        <f t="shared" si="30"/>
        <v>2.1290962415451378</v>
      </c>
      <c r="S53" s="102">
        <f t="shared" si="30"/>
        <v>2.2674874972455719</v>
      </c>
      <c r="T53" s="102">
        <f t="shared" si="30"/>
        <v>2.4148741845665338</v>
      </c>
      <c r="U53" s="102">
        <f t="shared" si="30"/>
        <v>2.5718410065633579</v>
      </c>
      <c r="V53" s="102">
        <f t="shared" si="30"/>
        <v>2.7390106719899761</v>
      </c>
      <c r="W53" s="102">
        <f t="shared" si="30"/>
        <v>2.9170463656693242</v>
      </c>
      <c r="X53" s="102">
        <f t="shared" si="30"/>
        <v>3.1066543794378303</v>
      </c>
      <c r="Y53" s="102">
        <f t="shared" si="30"/>
        <v>3.3085869141012889</v>
      </c>
      <c r="Z53" s="102">
        <f t="shared" si="30"/>
        <v>3.5236450635178724</v>
      </c>
      <c r="AA53" s="102">
        <f t="shared" si="30"/>
        <v>3.7526819926465338</v>
      </c>
      <c r="AB53" s="102">
        <f t="shared" si="30"/>
        <v>3.9966063221685579</v>
      </c>
      <c r="AC53" s="102">
        <f t="shared" si="30"/>
        <v>4.2563857331095134</v>
      </c>
      <c r="AD53" s="102">
        <f t="shared" si="30"/>
        <v>4.5330508057616319</v>
      </c>
      <c r="AE53" s="102">
        <f t="shared" si="30"/>
        <v>4.8276991081361382</v>
      </c>
      <c r="AF53" s="102">
        <f t="shared" si="30"/>
        <v>5.1414995501649861</v>
      </c>
      <c r="AG53" s="102">
        <f t="shared" si="30"/>
        <v>5.4756970209257094</v>
      </c>
      <c r="AH53" s="102">
        <f t="shared" si="30"/>
        <v>5.8316173272858798</v>
      </c>
      <c r="AI53" s="102">
        <f t="shared" si="30"/>
        <v>6.2106724535594626</v>
      </c>
      <c r="AJ53" s="102">
        <f t="shared" si="30"/>
        <v>6.6143661630408275</v>
      </c>
      <c r="AK53" s="102">
        <f t="shared" si="30"/>
        <v>7.0442999636384798</v>
      </c>
      <c r="AL53" s="102">
        <f t="shared" si="30"/>
        <v>7.5021794612749799</v>
      </c>
      <c r="AM53" s="102">
        <f t="shared" si="30"/>
        <v>7.9898211262578531</v>
      </c>
      <c r="AN53" s="102">
        <f t="shared" si="30"/>
        <v>8.5091594994646123</v>
      </c>
      <c r="AO53" s="102">
        <f t="shared" si="30"/>
        <v>9.0622548669298109</v>
      </c>
      <c r="AP53" s="102">
        <f t="shared" si="30"/>
        <v>9.6513014332802491</v>
      </c>
      <c r="AQ53" s="102">
        <f t="shared" si="30"/>
        <v>10.278636026443465</v>
      </c>
      <c r="AR53" s="102">
        <f t="shared" si="30"/>
        <v>10.946747368162288</v>
      </c>
      <c r="AS53" s="102">
        <f t="shared" si="30"/>
        <v>11.658285947092835</v>
      </c>
      <c r="AT53" s="102">
        <f t="shared" si="30"/>
        <v>12.41607453365387</v>
      </c>
      <c r="AU53" s="102">
        <f t="shared" si="30"/>
        <v>13.223119378341371</v>
      </c>
      <c r="AV53" s="102" t="str">
        <f>IFERROR((1+AV52)^AV51,"")</f>
        <v/>
      </c>
      <c r="AW53" s="102" t="str">
        <f t="shared" ref="AW53:AY53" si="31">IFERROR((1+AW52)^AW51,"")</f>
        <v/>
      </c>
      <c r="AX53" s="102" t="str">
        <f t="shared" si="31"/>
        <v/>
      </c>
      <c r="AY53" s="102" t="str">
        <f t="shared" si="31"/>
        <v/>
      </c>
    </row>
    <row r="54" spans="5:51" x14ac:dyDescent="0.3">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row>
    <row r="55" spans="5:51" x14ac:dyDescent="0.3">
      <c r="E55" s="141" t="s">
        <v>711</v>
      </c>
      <c r="F55" s="40">
        <f>YEAR('Operating Assumptions'!$F$10)</f>
        <v>2054</v>
      </c>
    </row>
    <row r="56" spans="5:51" x14ac:dyDescent="0.3">
      <c r="F56" s="40" t="b">
        <f>IF($F$55&lt;=F57,FALSE,TRUE)</f>
        <v>1</v>
      </c>
      <c r="G56" s="40" t="b">
        <f t="shared" ref="G56:AY56" si="32">IF($F$55&lt;=G57,FALSE,TRUE)</f>
        <v>1</v>
      </c>
      <c r="H56" s="40" t="b">
        <f t="shared" si="32"/>
        <v>1</v>
      </c>
      <c r="I56" s="40" t="b">
        <f t="shared" si="32"/>
        <v>1</v>
      </c>
      <c r="J56" s="40" t="b">
        <f t="shared" si="32"/>
        <v>1</v>
      </c>
      <c r="K56" s="40" t="b">
        <f t="shared" si="32"/>
        <v>1</v>
      </c>
      <c r="L56" s="40" t="b">
        <f t="shared" si="32"/>
        <v>1</v>
      </c>
      <c r="M56" s="40" t="b">
        <f t="shared" si="32"/>
        <v>1</v>
      </c>
      <c r="N56" s="40" t="b">
        <f t="shared" si="32"/>
        <v>1</v>
      </c>
      <c r="O56" s="40" t="b">
        <f t="shared" si="32"/>
        <v>1</v>
      </c>
      <c r="P56" s="40" t="b">
        <f t="shared" si="32"/>
        <v>1</v>
      </c>
      <c r="Q56" s="40" t="b">
        <f t="shared" si="32"/>
        <v>1</v>
      </c>
      <c r="R56" s="40" t="b">
        <f t="shared" si="32"/>
        <v>1</v>
      </c>
      <c r="S56" s="40" t="b">
        <f t="shared" si="32"/>
        <v>1</v>
      </c>
      <c r="T56" s="40" t="b">
        <f t="shared" si="32"/>
        <v>1</v>
      </c>
      <c r="U56" s="40" t="b">
        <f t="shared" si="32"/>
        <v>1</v>
      </c>
      <c r="V56" s="40" t="b">
        <f t="shared" si="32"/>
        <v>1</v>
      </c>
      <c r="W56" s="40" t="b">
        <f t="shared" si="32"/>
        <v>1</v>
      </c>
      <c r="X56" s="40" t="b">
        <f t="shared" si="32"/>
        <v>1</v>
      </c>
      <c r="Y56" s="40" t="b">
        <f t="shared" si="32"/>
        <v>1</v>
      </c>
      <c r="Z56" s="40" t="b">
        <f t="shared" si="32"/>
        <v>1</v>
      </c>
      <c r="AA56" s="40" t="b">
        <f t="shared" si="32"/>
        <v>1</v>
      </c>
      <c r="AB56" s="40" t="b">
        <f t="shared" si="32"/>
        <v>1</v>
      </c>
      <c r="AC56" s="40" t="b">
        <f t="shared" si="32"/>
        <v>1</v>
      </c>
      <c r="AD56" s="40" t="b">
        <f t="shared" si="32"/>
        <v>1</v>
      </c>
      <c r="AE56" s="40" t="b">
        <f t="shared" si="32"/>
        <v>1</v>
      </c>
      <c r="AF56" s="40" t="b">
        <f t="shared" si="32"/>
        <v>1</v>
      </c>
      <c r="AG56" s="40" t="b">
        <f t="shared" si="32"/>
        <v>1</v>
      </c>
      <c r="AH56" s="40" t="b">
        <f t="shared" si="32"/>
        <v>0</v>
      </c>
      <c r="AI56" s="40" t="b">
        <f t="shared" si="32"/>
        <v>0</v>
      </c>
      <c r="AJ56" s="40" t="b">
        <f t="shared" si="32"/>
        <v>0</v>
      </c>
      <c r="AK56" s="40" t="b">
        <f t="shared" si="32"/>
        <v>0</v>
      </c>
      <c r="AL56" s="40" t="b">
        <f t="shared" si="32"/>
        <v>0</v>
      </c>
      <c r="AM56" s="40" t="b">
        <f t="shared" si="32"/>
        <v>0</v>
      </c>
      <c r="AN56" s="40" t="b">
        <f t="shared" si="32"/>
        <v>0</v>
      </c>
      <c r="AO56" s="40" t="b">
        <f t="shared" si="32"/>
        <v>0</v>
      </c>
      <c r="AP56" s="40" t="b">
        <f t="shared" si="32"/>
        <v>0</v>
      </c>
      <c r="AQ56" s="40" t="b">
        <f t="shared" si="32"/>
        <v>0</v>
      </c>
      <c r="AR56" s="40" t="b">
        <f t="shared" si="32"/>
        <v>0</v>
      </c>
      <c r="AS56" s="40" t="b">
        <f t="shared" si="32"/>
        <v>0</v>
      </c>
      <c r="AT56" s="40" t="b">
        <f t="shared" si="32"/>
        <v>0</v>
      </c>
      <c r="AU56" s="40" t="b">
        <f t="shared" si="32"/>
        <v>0</v>
      </c>
      <c r="AV56" s="40" t="b">
        <f t="shared" si="32"/>
        <v>0</v>
      </c>
      <c r="AW56" s="40" t="b">
        <f t="shared" si="32"/>
        <v>0</v>
      </c>
      <c r="AX56" s="40" t="b">
        <f t="shared" si="32"/>
        <v>0</v>
      </c>
      <c r="AY56" s="40" t="b">
        <f t="shared" si="32"/>
        <v>0</v>
      </c>
    </row>
    <row r="57" spans="5:51" x14ac:dyDescent="0.3">
      <c r="E57" s="141" t="s">
        <v>707</v>
      </c>
      <c r="F57" s="401">
        <f t="shared" ref="F57" si="33">G57-1</f>
        <v>2026</v>
      </c>
      <c r="G57" s="401">
        <f t="shared" ref="G57" si="34">H57-1</f>
        <v>2027</v>
      </c>
      <c r="H57" s="401">
        <f>I57-1</f>
        <v>2028</v>
      </c>
      <c r="I57" s="401">
        <v>2029</v>
      </c>
      <c r="J57" s="401">
        <f t="shared" ref="J57" si="35">I57+1</f>
        <v>2030</v>
      </c>
      <c r="K57" s="401">
        <f t="shared" ref="K57" si="36">J57+1</f>
        <v>2031</v>
      </c>
      <c r="L57" s="401">
        <f t="shared" ref="L57" si="37">K57+1</f>
        <v>2032</v>
      </c>
      <c r="M57" s="401">
        <f t="shared" ref="M57" si="38">L57+1</f>
        <v>2033</v>
      </c>
      <c r="N57" s="401">
        <f t="shared" ref="N57" si="39">M57+1</f>
        <v>2034</v>
      </c>
      <c r="O57" s="401">
        <f t="shared" ref="O57" si="40">N57+1</f>
        <v>2035</v>
      </c>
      <c r="P57" s="401">
        <f t="shared" ref="P57" si="41">O57+1</f>
        <v>2036</v>
      </c>
      <c r="Q57" s="401">
        <f t="shared" ref="Q57" si="42">P57+1</f>
        <v>2037</v>
      </c>
      <c r="R57" s="401">
        <f t="shared" ref="R57" si="43">Q57+1</f>
        <v>2038</v>
      </c>
      <c r="S57" s="401">
        <f t="shared" ref="S57" si="44">R57+1</f>
        <v>2039</v>
      </c>
      <c r="T57" s="401">
        <f t="shared" ref="T57" si="45">S57+1</f>
        <v>2040</v>
      </c>
      <c r="U57" s="401">
        <f t="shared" ref="U57" si="46">T57+1</f>
        <v>2041</v>
      </c>
      <c r="V57" s="401">
        <f t="shared" ref="V57" si="47">U57+1</f>
        <v>2042</v>
      </c>
      <c r="W57" s="401">
        <f t="shared" ref="W57" si="48">V57+1</f>
        <v>2043</v>
      </c>
      <c r="X57" s="401">
        <f t="shared" ref="X57" si="49">W57+1</f>
        <v>2044</v>
      </c>
      <c r="Y57" s="401">
        <f t="shared" ref="Y57" si="50">X57+1</f>
        <v>2045</v>
      </c>
      <c r="Z57" s="401">
        <f t="shared" ref="Z57" si="51">Y57+1</f>
        <v>2046</v>
      </c>
      <c r="AA57" s="401">
        <f t="shared" ref="AA57" si="52">Z57+1</f>
        <v>2047</v>
      </c>
      <c r="AB57" s="401">
        <f t="shared" ref="AB57" si="53">AA57+1</f>
        <v>2048</v>
      </c>
      <c r="AC57" s="401">
        <f t="shared" ref="AC57" si="54">AB57+1</f>
        <v>2049</v>
      </c>
      <c r="AD57" s="401">
        <f t="shared" ref="AD57" si="55">AC57+1</f>
        <v>2050</v>
      </c>
      <c r="AE57" s="401">
        <f t="shared" ref="AE57" si="56">AD57+1</f>
        <v>2051</v>
      </c>
      <c r="AF57" s="401">
        <f t="shared" ref="AF57" si="57">AE57+1</f>
        <v>2052</v>
      </c>
      <c r="AG57" s="401">
        <f t="shared" ref="AG57" si="58">AF57+1</f>
        <v>2053</v>
      </c>
      <c r="AH57" s="401">
        <f t="shared" ref="AH57" si="59">AG57+1</f>
        <v>2054</v>
      </c>
      <c r="AI57" s="401">
        <f t="shared" ref="AI57" si="60">AH57+1</f>
        <v>2055</v>
      </c>
      <c r="AJ57" s="401">
        <f t="shared" ref="AJ57" si="61">AI57+1</f>
        <v>2056</v>
      </c>
      <c r="AK57" s="401">
        <f t="shared" ref="AK57" si="62">AJ57+1</f>
        <v>2057</v>
      </c>
      <c r="AL57" s="401">
        <f t="shared" ref="AL57" si="63">AK57+1</f>
        <v>2058</v>
      </c>
      <c r="AM57" s="401">
        <f t="shared" ref="AM57" si="64">AL57+1</f>
        <v>2059</v>
      </c>
      <c r="AN57" s="401">
        <f t="shared" ref="AN57" si="65">AM57+1</f>
        <v>2060</v>
      </c>
      <c r="AO57" s="401">
        <f t="shared" ref="AO57" si="66">AN57+1</f>
        <v>2061</v>
      </c>
      <c r="AP57" s="401">
        <f t="shared" ref="AP57" si="67">AO57+1</f>
        <v>2062</v>
      </c>
      <c r="AQ57" s="401">
        <f t="shared" ref="AQ57" si="68">AP57+1</f>
        <v>2063</v>
      </c>
      <c r="AR57" s="401">
        <f t="shared" ref="AR57" si="69">AQ57+1</f>
        <v>2064</v>
      </c>
      <c r="AS57" s="401">
        <f t="shared" ref="AS57" si="70">AR57+1</f>
        <v>2065</v>
      </c>
      <c r="AT57" s="401">
        <f t="shared" ref="AT57" si="71">AS57+1</f>
        <v>2066</v>
      </c>
      <c r="AU57" s="401">
        <f t="shared" ref="AU57" si="72">AT57+1</f>
        <v>2067</v>
      </c>
      <c r="AV57" s="401">
        <f t="shared" ref="AV57" si="73">AU57+1</f>
        <v>2068</v>
      </c>
      <c r="AW57" s="401">
        <f t="shared" ref="AW57" si="74">AV57+1</f>
        <v>2069</v>
      </c>
      <c r="AX57" s="401">
        <f t="shared" ref="AX57" si="75">AW57+1</f>
        <v>2070</v>
      </c>
      <c r="AY57" s="401">
        <f t="shared" ref="AY57" si="76">AX57+1</f>
        <v>2071</v>
      </c>
    </row>
    <row r="58" spans="5:51" x14ac:dyDescent="0.3">
      <c r="E58" s="141" t="s">
        <v>585</v>
      </c>
      <c r="F58" s="181">
        <f t="shared" ref="F58:AY58" si="77">F26*F56</f>
        <v>0</v>
      </c>
      <c r="G58" s="181">
        <f t="shared" si="77"/>
        <v>0</v>
      </c>
      <c r="H58" s="181">
        <f t="shared" si="77"/>
        <v>0</v>
      </c>
      <c r="I58" s="181">
        <f t="shared" si="77"/>
        <v>72188732.881656095</v>
      </c>
      <c r="J58" s="181">
        <f t="shared" si="77"/>
        <v>293460275.80899417</v>
      </c>
      <c r="K58" s="181">
        <f t="shared" si="77"/>
        <v>299945463.85729593</v>
      </c>
      <c r="L58" s="181">
        <f t="shared" si="77"/>
        <v>307248677.22345221</v>
      </c>
      <c r="M58" s="181">
        <f t="shared" si="77"/>
        <v>313367634.76643276</v>
      </c>
      <c r="N58" s="181">
        <f t="shared" si="77"/>
        <v>320338507.19272536</v>
      </c>
      <c r="O58" s="181">
        <f t="shared" si="77"/>
        <v>327367775.10960895</v>
      </c>
      <c r="P58" s="181">
        <f t="shared" si="77"/>
        <v>335562746.20190907</v>
      </c>
      <c r="Q58" s="181">
        <f t="shared" si="77"/>
        <v>342256833.9723413</v>
      </c>
      <c r="R58" s="181">
        <f t="shared" si="77"/>
        <v>349826586.69264656</v>
      </c>
      <c r="S58" s="181">
        <f t="shared" si="77"/>
        <v>357776399.72502303</v>
      </c>
      <c r="T58" s="181">
        <f t="shared" si="77"/>
        <v>366757870.6954487</v>
      </c>
      <c r="U58" s="181">
        <f t="shared" si="77"/>
        <v>374012270.33506125</v>
      </c>
      <c r="V58" s="181">
        <f t="shared" si="77"/>
        <v>382573349.46013016</v>
      </c>
      <c r="W58" s="181">
        <f t="shared" si="77"/>
        <v>391279013.90155625</v>
      </c>
      <c r="X58" s="181">
        <f t="shared" si="77"/>
        <v>401047634.54287136</v>
      </c>
      <c r="Y58" s="181">
        <f t="shared" si="77"/>
        <v>409276952.15846336</v>
      </c>
      <c r="Z58" s="181">
        <f t="shared" si="77"/>
        <v>418652000.57983112</v>
      </c>
      <c r="AA58" s="181">
        <f t="shared" si="77"/>
        <v>428105584.44388098</v>
      </c>
      <c r="AB58" s="181">
        <f t="shared" si="77"/>
        <v>439126909.48093706</v>
      </c>
      <c r="AC58" s="181">
        <f t="shared" si="77"/>
        <v>448129713.31191522</v>
      </c>
      <c r="AD58" s="181">
        <f t="shared" si="77"/>
        <v>458310189.14776182</v>
      </c>
      <c r="AE58" s="181">
        <f t="shared" si="77"/>
        <v>469001803.84985232</v>
      </c>
      <c r="AF58" s="181">
        <f t="shared" si="77"/>
        <v>481080883.78327054</v>
      </c>
      <c r="AG58" s="181">
        <f t="shared" si="77"/>
        <v>490837244.78520185</v>
      </c>
      <c r="AH58" s="181">
        <f t="shared" si="77"/>
        <v>0</v>
      </c>
      <c r="AI58" s="181">
        <f t="shared" si="77"/>
        <v>0</v>
      </c>
      <c r="AJ58" s="181">
        <f t="shared" si="77"/>
        <v>0</v>
      </c>
      <c r="AK58" s="181">
        <f t="shared" si="77"/>
        <v>0</v>
      </c>
      <c r="AL58" s="181">
        <f t="shared" si="77"/>
        <v>0</v>
      </c>
      <c r="AM58" s="181">
        <f t="shared" si="77"/>
        <v>0</v>
      </c>
      <c r="AN58" s="181">
        <f t="shared" si="77"/>
        <v>0</v>
      </c>
      <c r="AO58" s="181">
        <f t="shared" si="77"/>
        <v>0</v>
      </c>
      <c r="AP58" s="181">
        <f t="shared" si="77"/>
        <v>0</v>
      </c>
      <c r="AQ58" s="181">
        <f t="shared" si="77"/>
        <v>0</v>
      </c>
      <c r="AR58" s="181">
        <f t="shared" si="77"/>
        <v>0</v>
      </c>
      <c r="AS58" s="181">
        <f t="shared" si="77"/>
        <v>0</v>
      </c>
      <c r="AT58" s="181">
        <f t="shared" si="77"/>
        <v>0</v>
      </c>
      <c r="AU58" s="181">
        <f t="shared" si="77"/>
        <v>0</v>
      </c>
      <c r="AV58" s="181">
        <f t="shared" si="77"/>
        <v>0</v>
      </c>
      <c r="AW58" s="181">
        <f t="shared" si="77"/>
        <v>0</v>
      </c>
      <c r="AX58" s="181">
        <f t="shared" si="77"/>
        <v>0</v>
      </c>
      <c r="AY58" s="181">
        <f t="shared" si="77"/>
        <v>0</v>
      </c>
    </row>
    <row r="59" spans="5:51" x14ac:dyDescent="0.3">
      <c r="E59" s="141" t="s">
        <v>708</v>
      </c>
      <c r="F59" s="181">
        <f t="shared" ref="F59:AY59" si="78">-F27*F56</f>
        <v>0</v>
      </c>
      <c r="G59" s="181">
        <f t="shared" si="78"/>
        <v>0</v>
      </c>
      <c r="H59" s="181">
        <f t="shared" si="78"/>
        <v>0</v>
      </c>
      <c r="I59" s="181">
        <f t="shared" si="78"/>
        <v>-63368732.881656095</v>
      </c>
      <c r="J59" s="181">
        <f t="shared" si="78"/>
        <v>-258180275.8089942</v>
      </c>
      <c r="K59" s="181">
        <f t="shared" si="78"/>
        <v>-264705493.98177505</v>
      </c>
      <c r="L59" s="181">
        <f t="shared" si="78"/>
        <v>-272194490.56857419</v>
      </c>
      <c r="M59" s="181">
        <f t="shared" si="78"/>
        <v>-278508585.73589408</v>
      </c>
      <c r="N59" s="181">
        <f t="shared" si="78"/>
        <v>-285547595.2663241</v>
      </c>
      <c r="O59" s="181">
        <f t="shared" si="78"/>
        <v>-292836368.2899102</v>
      </c>
      <c r="P59" s="181">
        <f t="shared" si="78"/>
        <v>-301272057.58457565</v>
      </c>
      <c r="Q59" s="181">
        <f t="shared" si="78"/>
        <v>-308050340.68859243</v>
      </c>
      <c r="R59" s="181">
        <f t="shared" si="78"/>
        <v>-316054224.51925385</v>
      </c>
      <c r="S59" s="181">
        <f t="shared" si="78"/>
        <v>-324707541.0949018</v>
      </c>
      <c r="T59" s="181">
        <f t="shared" si="78"/>
        <v>-333817787.19572979</v>
      </c>
      <c r="U59" s="181">
        <f t="shared" si="78"/>
        <v>-341563077.25482261</v>
      </c>
      <c r="V59" s="181">
        <f t="shared" si="78"/>
        <v>-350911471.76113456</v>
      </c>
      <c r="W59" s="181">
        <f t="shared" si="78"/>
        <v>-359780491.33113289</v>
      </c>
      <c r="X59" s="181">
        <f t="shared" si="78"/>
        <v>-370127292.60222375</v>
      </c>
      <c r="Y59" s="181">
        <f t="shared" si="78"/>
        <v>-379225350.03718668</v>
      </c>
      <c r="Z59" s="181">
        <f t="shared" si="78"/>
        <v>-388810025.57571316</v>
      </c>
      <c r="AA59" s="181">
        <f t="shared" si="78"/>
        <v>-398908522.79563248</v>
      </c>
      <c r="AB59" s="181">
        <f t="shared" si="78"/>
        <v>-410930996.58858061</v>
      </c>
      <c r="AC59" s="181">
        <f t="shared" si="78"/>
        <v>-420176675.09887695</v>
      </c>
      <c r="AD59" s="181">
        <f t="shared" si="78"/>
        <v>-431088533.10436243</v>
      </c>
      <c r="AE59" s="181">
        <f t="shared" si="78"/>
        <v>-442874741.74818105</v>
      </c>
      <c r="AF59" s="181">
        <f t="shared" si="78"/>
        <v>-455300584.95425129</v>
      </c>
      <c r="AG59" s="181">
        <f t="shared" si="78"/>
        <v>-465858811.33505791</v>
      </c>
      <c r="AH59" s="181">
        <f t="shared" si="78"/>
        <v>0</v>
      </c>
      <c r="AI59" s="181">
        <f t="shared" si="78"/>
        <v>0</v>
      </c>
      <c r="AJ59" s="181">
        <f t="shared" si="78"/>
        <v>0</v>
      </c>
      <c r="AK59" s="181">
        <f t="shared" si="78"/>
        <v>0</v>
      </c>
      <c r="AL59" s="181">
        <f t="shared" si="78"/>
        <v>0</v>
      </c>
      <c r="AM59" s="181">
        <f t="shared" si="78"/>
        <v>0</v>
      </c>
      <c r="AN59" s="181">
        <f t="shared" si="78"/>
        <v>0</v>
      </c>
      <c r="AO59" s="181">
        <f t="shared" si="78"/>
        <v>0</v>
      </c>
      <c r="AP59" s="181">
        <f t="shared" si="78"/>
        <v>0</v>
      </c>
      <c r="AQ59" s="181">
        <f t="shared" si="78"/>
        <v>0</v>
      </c>
      <c r="AR59" s="181">
        <f t="shared" si="78"/>
        <v>0</v>
      </c>
      <c r="AS59" s="181">
        <f t="shared" si="78"/>
        <v>0</v>
      </c>
      <c r="AT59" s="181">
        <f t="shared" si="78"/>
        <v>0</v>
      </c>
      <c r="AU59" s="181">
        <f t="shared" si="78"/>
        <v>0</v>
      </c>
      <c r="AV59" s="181">
        <f t="shared" si="78"/>
        <v>0</v>
      </c>
      <c r="AW59" s="181">
        <f t="shared" si="78"/>
        <v>0</v>
      </c>
      <c r="AX59" s="181">
        <f t="shared" si="78"/>
        <v>0</v>
      </c>
      <c r="AY59" s="181">
        <f t="shared" si="78"/>
        <v>0</v>
      </c>
    </row>
    <row r="60" spans="5:51" x14ac:dyDescent="0.3">
      <c r="E60" s="141" t="str">
        <f>E25</f>
        <v>Construction Expenditures</v>
      </c>
      <c r="F60" s="181">
        <f t="shared" ref="F60:AY60" si="79">-F25*F56</f>
        <v>-68713906.858806014</v>
      </c>
      <c r="G60" s="181">
        <f t="shared" si="79"/>
        <v>-119163059.61939619</v>
      </c>
      <c r="H60" s="181">
        <f t="shared" si="79"/>
        <v>-112299860.38705425</v>
      </c>
      <c r="I60" s="181">
        <f t="shared" si="79"/>
        <v>-65988265.338202685</v>
      </c>
      <c r="J60" s="181">
        <f t="shared" si="79"/>
        <v>0</v>
      </c>
      <c r="K60" s="181">
        <f t="shared" si="79"/>
        <v>0</v>
      </c>
      <c r="L60" s="181">
        <f t="shared" si="79"/>
        <v>0</v>
      </c>
      <c r="M60" s="181">
        <f t="shared" si="79"/>
        <v>0</v>
      </c>
      <c r="N60" s="181">
        <f t="shared" si="79"/>
        <v>0</v>
      </c>
      <c r="O60" s="181">
        <f t="shared" si="79"/>
        <v>0</v>
      </c>
      <c r="P60" s="181">
        <f t="shared" si="79"/>
        <v>0</v>
      </c>
      <c r="Q60" s="181">
        <f t="shared" si="79"/>
        <v>0</v>
      </c>
      <c r="R60" s="181">
        <f t="shared" si="79"/>
        <v>0</v>
      </c>
      <c r="S60" s="181">
        <f t="shared" si="79"/>
        <v>0</v>
      </c>
      <c r="T60" s="181">
        <f t="shared" si="79"/>
        <v>0</v>
      </c>
      <c r="U60" s="181">
        <f t="shared" si="79"/>
        <v>0</v>
      </c>
      <c r="V60" s="181">
        <f t="shared" si="79"/>
        <v>0</v>
      </c>
      <c r="W60" s="181">
        <f t="shared" si="79"/>
        <v>0</v>
      </c>
      <c r="X60" s="181">
        <f t="shared" si="79"/>
        <v>0</v>
      </c>
      <c r="Y60" s="181">
        <f t="shared" si="79"/>
        <v>0</v>
      </c>
      <c r="Z60" s="181">
        <f t="shared" si="79"/>
        <v>0</v>
      </c>
      <c r="AA60" s="181">
        <f t="shared" si="79"/>
        <v>0</v>
      </c>
      <c r="AB60" s="181">
        <f t="shared" si="79"/>
        <v>0</v>
      </c>
      <c r="AC60" s="181">
        <f t="shared" si="79"/>
        <v>0</v>
      </c>
      <c r="AD60" s="181">
        <f t="shared" si="79"/>
        <v>0</v>
      </c>
      <c r="AE60" s="181">
        <f t="shared" si="79"/>
        <v>0</v>
      </c>
      <c r="AF60" s="181">
        <f t="shared" si="79"/>
        <v>0</v>
      </c>
      <c r="AG60" s="181">
        <f t="shared" si="79"/>
        <v>0</v>
      </c>
      <c r="AH60" s="181">
        <f t="shared" si="79"/>
        <v>0</v>
      </c>
      <c r="AI60" s="181">
        <f t="shared" si="79"/>
        <v>0</v>
      </c>
      <c r="AJ60" s="181">
        <f t="shared" si="79"/>
        <v>0</v>
      </c>
      <c r="AK60" s="181">
        <f t="shared" si="79"/>
        <v>0</v>
      </c>
      <c r="AL60" s="181">
        <f t="shared" si="79"/>
        <v>0</v>
      </c>
      <c r="AM60" s="181">
        <f t="shared" si="79"/>
        <v>0</v>
      </c>
      <c r="AN60" s="181">
        <f t="shared" si="79"/>
        <v>0</v>
      </c>
      <c r="AO60" s="181">
        <f t="shared" si="79"/>
        <v>0</v>
      </c>
      <c r="AP60" s="181">
        <f t="shared" si="79"/>
        <v>0</v>
      </c>
      <c r="AQ60" s="181">
        <f t="shared" si="79"/>
        <v>0</v>
      </c>
      <c r="AR60" s="181">
        <f t="shared" si="79"/>
        <v>0</v>
      </c>
      <c r="AS60" s="181">
        <f t="shared" si="79"/>
        <v>0</v>
      </c>
      <c r="AT60" s="181">
        <f t="shared" si="79"/>
        <v>0</v>
      </c>
      <c r="AU60" s="181">
        <f t="shared" si="79"/>
        <v>0</v>
      </c>
      <c r="AV60" s="181">
        <f t="shared" si="79"/>
        <v>0</v>
      </c>
      <c r="AW60" s="181">
        <f t="shared" si="79"/>
        <v>0</v>
      </c>
      <c r="AX60" s="181">
        <f t="shared" si="79"/>
        <v>0</v>
      </c>
      <c r="AY60" s="181">
        <f t="shared" si="79"/>
        <v>0</v>
      </c>
    </row>
    <row r="61" spans="5:51" x14ac:dyDescent="0.3">
      <c r="E61" s="141" t="s">
        <v>295</v>
      </c>
      <c r="F61" s="181">
        <f t="shared" ref="F61:AY61" si="80">F28*F56</f>
        <v>0</v>
      </c>
      <c r="G61" s="181">
        <f t="shared" si="80"/>
        <v>0</v>
      </c>
      <c r="H61" s="181">
        <f t="shared" si="80"/>
        <v>0</v>
      </c>
      <c r="I61" s="181">
        <f t="shared" si="80"/>
        <v>0</v>
      </c>
      <c r="J61" s="181">
        <f t="shared" si="80"/>
        <v>35279999.999999985</v>
      </c>
      <c r="K61" s="181">
        <f t="shared" si="80"/>
        <v>35279999.999999985</v>
      </c>
      <c r="L61" s="181">
        <f t="shared" si="80"/>
        <v>35117474.182899207</v>
      </c>
      <c r="M61" s="181">
        <f t="shared" si="80"/>
        <v>34861663.742029265</v>
      </c>
      <c r="N61" s="181">
        <f t="shared" si="80"/>
        <v>34851076.697180718</v>
      </c>
      <c r="O61" s="181">
        <f t="shared" si="80"/>
        <v>34607467.744978741</v>
      </c>
      <c r="P61" s="181">
        <f t="shared" si="80"/>
        <v>34296817.032438159</v>
      </c>
      <c r="Q61" s="181">
        <f t="shared" si="80"/>
        <v>34274680.653232247</v>
      </c>
      <c r="R61" s="181">
        <f t="shared" si="80"/>
        <v>33998587.959484041</v>
      </c>
      <c r="S61" s="181">
        <f t="shared" si="80"/>
        <v>33082593.001025915</v>
      </c>
      <c r="T61" s="181">
        <f t="shared" si="80"/>
        <v>33020829.139176443</v>
      </c>
      <c r="U61" s="181">
        <f t="shared" si="80"/>
        <v>32700040.619786605</v>
      </c>
      <c r="V61" s="181">
        <f t="shared" si="80"/>
        <v>31684351.446869731</v>
      </c>
      <c r="W61" s="181">
        <f t="shared" si="80"/>
        <v>31593354.571111411</v>
      </c>
      <c r="X61" s="181">
        <f t="shared" si="80"/>
        <v>31198260.112774491</v>
      </c>
      <c r="Y61" s="181">
        <f t="shared" si="80"/>
        <v>30084077.998523608</v>
      </c>
      <c r="Z61" s="181">
        <f t="shared" si="80"/>
        <v>29952582.202471361</v>
      </c>
      <c r="AA61" s="181">
        <f t="shared" si="80"/>
        <v>29504730.355821103</v>
      </c>
      <c r="AB61" s="181">
        <f t="shared" si="80"/>
        <v>28239796.170355931</v>
      </c>
      <c r="AC61" s="181">
        <f t="shared" si="80"/>
        <v>28081285.875932977</v>
      </c>
      <c r="AD61" s="181">
        <f t="shared" si="80"/>
        <v>27562007.261963621</v>
      </c>
      <c r="AE61" s="181">
        <f t="shared" si="80"/>
        <v>26183915.021921366</v>
      </c>
      <c r="AF61" s="181">
        <f t="shared" si="80"/>
        <v>25928245.800780877</v>
      </c>
      <c r="AG61" s="181">
        <f t="shared" si="80"/>
        <v>25354674.147940204</v>
      </c>
      <c r="AH61" s="181">
        <f t="shared" si="80"/>
        <v>0</v>
      </c>
      <c r="AI61" s="181">
        <f t="shared" si="80"/>
        <v>0</v>
      </c>
      <c r="AJ61" s="181">
        <f t="shared" si="80"/>
        <v>0</v>
      </c>
      <c r="AK61" s="181">
        <f t="shared" si="80"/>
        <v>0</v>
      </c>
      <c r="AL61" s="181">
        <f t="shared" si="80"/>
        <v>0</v>
      </c>
      <c r="AM61" s="181">
        <f t="shared" si="80"/>
        <v>0</v>
      </c>
      <c r="AN61" s="181">
        <f t="shared" si="80"/>
        <v>0</v>
      </c>
      <c r="AO61" s="181">
        <f t="shared" si="80"/>
        <v>0</v>
      </c>
      <c r="AP61" s="181">
        <f t="shared" si="80"/>
        <v>0</v>
      </c>
      <c r="AQ61" s="181">
        <f t="shared" si="80"/>
        <v>0</v>
      </c>
      <c r="AR61" s="181">
        <f t="shared" si="80"/>
        <v>0</v>
      </c>
      <c r="AS61" s="181">
        <f t="shared" si="80"/>
        <v>0</v>
      </c>
      <c r="AT61" s="181">
        <f t="shared" si="80"/>
        <v>0</v>
      </c>
      <c r="AU61" s="181">
        <f t="shared" si="80"/>
        <v>0</v>
      </c>
      <c r="AV61" s="181">
        <f t="shared" si="80"/>
        <v>0</v>
      </c>
      <c r="AW61" s="181">
        <f t="shared" si="80"/>
        <v>0</v>
      </c>
      <c r="AX61" s="181">
        <f t="shared" si="80"/>
        <v>0</v>
      </c>
      <c r="AY61" s="181">
        <f t="shared" si="80"/>
        <v>0</v>
      </c>
    </row>
    <row r="62" spans="5:51" x14ac:dyDescent="0.3">
      <c r="E62" s="141" t="s">
        <v>848</v>
      </c>
      <c r="F62" s="181">
        <f t="shared" ref="F62:AY62" si="81">-F29*F56</f>
        <v>0</v>
      </c>
      <c r="G62" s="181">
        <f t="shared" si="81"/>
        <v>0</v>
      </c>
      <c r="H62" s="181">
        <f t="shared" si="81"/>
        <v>0</v>
      </c>
      <c r="I62" s="181">
        <f t="shared" si="81"/>
        <v>0</v>
      </c>
      <c r="J62" s="181">
        <f t="shared" si="81"/>
        <v>-187833.38157202303</v>
      </c>
      <c r="K62" s="181">
        <f t="shared" si="81"/>
        <v>-376577.89863876253</v>
      </c>
      <c r="L62" s="181">
        <f t="shared" si="81"/>
        <v>-348445.58271616697</v>
      </c>
      <c r="M62" s="181">
        <f t="shared" si="81"/>
        <v>-350972.23070516437</v>
      </c>
      <c r="N62" s="181">
        <f t="shared" si="81"/>
        <v>-403770.1480852142</v>
      </c>
      <c r="O62" s="181">
        <f t="shared" si="81"/>
        <v>-359909.02869365364</v>
      </c>
      <c r="P62" s="181">
        <f t="shared" si="81"/>
        <v>-372380.92508185655</v>
      </c>
      <c r="Q62" s="181">
        <f t="shared" si="81"/>
        <v>-432479.51586194336</v>
      </c>
      <c r="R62" s="181">
        <f t="shared" si="81"/>
        <v>-385186.74974838644</v>
      </c>
      <c r="S62" s="181">
        <f t="shared" si="81"/>
        <v>-299211.66747935116</v>
      </c>
      <c r="T62" s="181">
        <f t="shared" si="81"/>
        <v>-460700.24199834466</v>
      </c>
      <c r="U62" s="181">
        <f t="shared" si="81"/>
        <v>-409643.73557192832</v>
      </c>
      <c r="V62" s="181">
        <f t="shared" si="81"/>
        <v>-317120.18473172933</v>
      </c>
      <c r="W62" s="181">
        <f t="shared" si="81"/>
        <v>-490703.89502951503</v>
      </c>
      <c r="X62" s="181">
        <f t="shared" si="81"/>
        <v>-435584.45838874578</v>
      </c>
      <c r="Y62" s="181">
        <f t="shared" si="81"/>
        <v>-336013.70644338429</v>
      </c>
      <c r="Z62" s="181">
        <f t="shared" si="81"/>
        <v>-522597.81000193954</v>
      </c>
      <c r="AA62" s="181">
        <f t="shared" si="81"/>
        <v>-463092.49531424046</v>
      </c>
      <c r="AB62" s="181">
        <f t="shared" si="81"/>
        <v>-355937.8296649009</v>
      </c>
      <c r="AC62" s="181">
        <f t="shared" si="81"/>
        <v>-556495.28711611032</v>
      </c>
      <c r="AD62" s="181">
        <f t="shared" si="81"/>
        <v>-492255.50395420194</v>
      </c>
      <c r="AE62" s="181">
        <f t="shared" si="81"/>
        <v>-376939.33990631998</v>
      </c>
      <c r="AF62" s="181">
        <f t="shared" si="81"/>
        <v>-592515.87447224557</v>
      </c>
      <c r="AG62" s="181">
        <f t="shared" si="81"/>
        <v>-523165.35578623414</v>
      </c>
      <c r="AH62" s="181">
        <f t="shared" si="81"/>
        <v>0</v>
      </c>
      <c r="AI62" s="181">
        <f t="shared" si="81"/>
        <v>0</v>
      </c>
      <c r="AJ62" s="181">
        <f t="shared" si="81"/>
        <v>0</v>
      </c>
      <c r="AK62" s="181">
        <f t="shared" si="81"/>
        <v>0</v>
      </c>
      <c r="AL62" s="181">
        <f t="shared" si="81"/>
        <v>0</v>
      </c>
      <c r="AM62" s="181">
        <f t="shared" si="81"/>
        <v>0</v>
      </c>
      <c r="AN62" s="181">
        <f t="shared" si="81"/>
        <v>0</v>
      </c>
      <c r="AO62" s="181">
        <f t="shared" si="81"/>
        <v>0</v>
      </c>
      <c r="AP62" s="181">
        <f t="shared" si="81"/>
        <v>0</v>
      </c>
      <c r="AQ62" s="181">
        <f t="shared" si="81"/>
        <v>0</v>
      </c>
      <c r="AR62" s="181">
        <f t="shared" si="81"/>
        <v>0</v>
      </c>
      <c r="AS62" s="181">
        <f t="shared" si="81"/>
        <v>0</v>
      </c>
      <c r="AT62" s="181">
        <f t="shared" si="81"/>
        <v>0</v>
      </c>
      <c r="AU62" s="181">
        <f t="shared" si="81"/>
        <v>0</v>
      </c>
      <c r="AV62" s="181">
        <f t="shared" si="81"/>
        <v>0</v>
      </c>
      <c r="AW62" s="181">
        <f t="shared" si="81"/>
        <v>0</v>
      </c>
      <c r="AX62" s="181">
        <f t="shared" si="81"/>
        <v>0</v>
      </c>
      <c r="AY62" s="181">
        <f t="shared" si="81"/>
        <v>0</v>
      </c>
    </row>
    <row r="63" spans="5:51" x14ac:dyDescent="0.3">
      <c r="E63" s="141" t="s">
        <v>474</v>
      </c>
      <c r="F63" s="181">
        <f t="shared" ref="F63:AY63" si="82">F30*F56</f>
        <v>0</v>
      </c>
      <c r="G63" s="181">
        <f t="shared" si="82"/>
        <v>0</v>
      </c>
      <c r="H63" s="181">
        <f t="shared" si="82"/>
        <v>0</v>
      </c>
      <c r="I63" s="181">
        <f t="shared" si="82"/>
        <v>0</v>
      </c>
      <c r="J63" s="181">
        <f t="shared" si="82"/>
        <v>0</v>
      </c>
      <c r="K63" s="181">
        <f t="shared" si="82"/>
        <v>0</v>
      </c>
      <c r="L63" s="181">
        <f t="shared" si="82"/>
        <v>0</v>
      </c>
      <c r="M63" s="181">
        <f t="shared" si="82"/>
        <v>0</v>
      </c>
      <c r="N63" s="181">
        <f t="shared" si="82"/>
        <v>0</v>
      </c>
      <c r="O63" s="181">
        <f t="shared" si="82"/>
        <v>0</v>
      </c>
      <c r="P63" s="181">
        <f t="shared" si="82"/>
        <v>0</v>
      </c>
      <c r="Q63" s="181">
        <f t="shared" si="82"/>
        <v>0</v>
      </c>
      <c r="R63" s="181">
        <f t="shared" si="82"/>
        <v>0</v>
      </c>
      <c r="S63" s="181">
        <f t="shared" si="82"/>
        <v>0</v>
      </c>
      <c r="T63" s="181">
        <f t="shared" si="82"/>
        <v>0</v>
      </c>
      <c r="U63" s="181">
        <f t="shared" si="82"/>
        <v>0</v>
      </c>
      <c r="V63" s="181">
        <f t="shared" si="82"/>
        <v>0</v>
      </c>
      <c r="W63" s="181">
        <f t="shared" si="82"/>
        <v>0</v>
      </c>
      <c r="X63" s="181">
        <f t="shared" si="82"/>
        <v>0</v>
      </c>
      <c r="Y63" s="181">
        <f t="shared" si="82"/>
        <v>0</v>
      </c>
      <c r="Z63" s="181">
        <f t="shared" si="82"/>
        <v>0</v>
      </c>
      <c r="AA63" s="181">
        <f t="shared" si="82"/>
        <v>0</v>
      </c>
      <c r="AB63" s="181">
        <f t="shared" si="82"/>
        <v>0</v>
      </c>
      <c r="AC63" s="181">
        <f t="shared" si="82"/>
        <v>0</v>
      </c>
      <c r="AD63" s="181">
        <f t="shared" si="82"/>
        <v>0</v>
      </c>
      <c r="AE63" s="181">
        <f t="shared" si="82"/>
        <v>0</v>
      </c>
      <c r="AF63" s="181">
        <f t="shared" si="82"/>
        <v>0</v>
      </c>
      <c r="AG63" s="181">
        <f t="shared" si="82"/>
        <v>0</v>
      </c>
      <c r="AH63" s="181">
        <f t="shared" si="82"/>
        <v>0</v>
      </c>
      <c r="AI63" s="181">
        <f t="shared" si="82"/>
        <v>0</v>
      </c>
      <c r="AJ63" s="181">
        <f t="shared" si="82"/>
        <v>0</v>
      </c>
      <c r="AK63" s="181">
        <f t="shared" si="82"/>
        <v>0</v>
      </c>
      <c r="AL63" s="181">
        <f t="shared" si="82"/>
        <v>0</v>
      </c>
      <c r="AM63" s="181">
        <f t="shared" si="82"/>
        <v>0</v>
      </c>
      <c r="AN63" s="181">
        <f t="shared" si="82"/>
        <v>0</v>
      </c>
      <c r="AO63" s="181">
        <f t="shared" si="82"/>
        <v>0</v>
      </c>
      <c r="AP63" s="181">
        <f t="shared" si="82"/>
        <v>0</v>
      </c>
      <c r="AQ63" s="181">
        <f t="shared" si="82"/>
        <v>0</v>
      </c>
      <c r="AR63" s="181">
        <f t="shared" si="82"/>
        <v>0</v>
      </c>
      <c r="AS63" s="181">
        <f t="shared" si="82"/>
        <v>0</v>
      </c>
      <c r="AT63" s="181">
        <f t="shared" si="82"/>
        <v>0</v>
      </c>
      <c r="AU63" s="181">
        <f t="shared" si="82"/>
        <v>0</v>
      </c>
      <c r="AV63" s="181">
        <f t="shared" si="82"/>
        <v>0</v>
      </c>
      <c r="AW63" s="181">
        <f t="shared" si="82"/>
        <v>0</v>
      </c>
      <c r="AX63" s="181">
        <f t="shared" si="82"/>
        <v>0</v>
      </c>
      <c r="AY63" s="181">
        <f t="shared" si="82"/>
        <v>0</v>
      </c>
    </row>
    <row r="64" spans="5:51" x14ac:dyDescent="0.3">
      <c r="E64" s="141" t="s">
        <v>484</v>
      </c>
      <c r="F64" s="181">
        <f t="shared" ref="F64:AY64" ca="1" si="83">-F31*F56</f>
        <v>0</v>
      </c>
      <c r="G64" s="181">
        <f t="shared" ca="1" si="83"/>
        <v>0</v>
      </c>
      <c r="H64" s="181">
        <f t="shared" ca="1" si="83"/>
        <v>0</v>
      </c>
      <c r="I64" s="181">
        <f t="shared" ca="1" si="83"/>
        <v>0</v>
      </c>
      <c r="J64" s="181">
        <f t="shared" ca="1" si="83"/>
        <v>-2048706.8799197138</v>
      </c>
      <c r="K64" s="181">
        <f t="shared" ca="1" si="83"/>
        <v>-2197699.7655575764</v>
      </c>
      <c r="L64" s="181">
        <f t="shared" ca="1" si="83"/>
        <v>-2320024.0845980607</v>
      </c>
      <c r="M64" s="181">
        <f t="shared" ca="1" si="83"/>
        <v>-2428565.4785752995</v>
      </c>
      <c r="N64" s="181">
        <f t="shared" ca="1" si="83"/>
        <v>-2591897.4084912329</v>
      </c>
      <c r="O64" s="181">
        <f t="shared" ca="1" si="83"/>
        <v>-2715238.8630893165</v>
      </c>
      <c r="P64" s="181">
        <f t="shared" ca="1" si="83"/>
        <v>-2831380.5668600621</v>
      </c>
      <c r="Q64" s="181">
        <f t="shared" ca="1" si="83"/>
        <v>-3010387.9429327743</v>
      </c>
      <c r="R64" s="181">
        <f t="shared" ca="1" si="83"/>
        <v>-3146211.4751799647</v>
      </c>
      <c r="S64" s="181">
        <f t="shared" ca="1" si="83"/>
        <v>-3160047.6841449672</v>
      </c>
      <c r="T64" s="181">
        <f t="shared" ca="1" si="83"/>
        <v>-3348815.6518492801</v>
      </c>
      <c r="U64" s="181">
        <f t="shared" ca="1" si="83"/>
        <v>-3492483.8315740349</v>
      </c>
      <c r="V64" s="181">
        <f t="shared" ca="1" si="83"/>
        <v>-3450505.1577704498</v>
      </c>
      <c r="W64" s="181">
        <f t="shared" ca="1" si="83"/>
        <v>-3432305.7826187853</v>
      </c>
      <c r="X64" s="181">
        <f t="shared" ca="1" si="83"/>
        <v>-3353286.8909514016</v>
      </c>
      <c r="Y64" s="181">
        <f t="shared" ca="1" si="83"/>
        <v>-3130450.4681012249</v>
      </c>
      <c r="Z64" s="181">
        <f t="shared" ca="1" si="83"/>
        <v>-3104151.3088907748</v>
      </c>
      <c r="AA64" s="181">
        <f t="shared" ca="1" si="83"/>
        <v>-3014580.9395607235</v>
      </c>
      <c r="AB64" s="181">
        <f t="shared" ca="1" si="83"/>
        <v>-2761594.1024676887</v>
      </c>
      <c r="AC64" s="181">
        <f t="shared" ca="1" si="83"/>
        <v>-2729892.0435830979</v>
      </c>
      <c r="AD64" s="181">
        <f t="shared" ca="1" si="83"/>
        <v>-2626036.3207892263</v>
      </c>
      <c r="AE64" s="181">
        <f t="shared" ca="1" si="83"/>
        <v>-2350417.8727807757</v>
      </c>
      <c r="AF64" s="181">
        <f t="shared" ca="1" si="83"/>
        <v>-2299284.0285526775</v>
      </c>
      <c r="AG64" s="181">
        <f t="shared" ca="1" si="83"/>
        <v>-2184569.6979845427</v>
      </c>
      <c r="AH64" s="181">
        <f t="shared" ca="1" si="83"/>
        <v>0</v>
      </c>
      <c r="AI64" s="181">
        <f t="shared" ca="1" si="83"/>
        <v>0</v>
      </c>
      <c r="AJ64" s="181">
        <f t="shared" ca="1" si="83"/>
        <v>0</v>
      </c>
      <c r="AK64" s="181">
        <f t="shared" ca="1" si="83"/>
        <v>0</v>
      </c>
      <c r="AL64" s="181">
        <f t="shared" ca="1" si="83"/>
        <v>0</v>
      </c>
      <c r="AM64" s="181">
        <f t="shared" ca="1" si="83"/>
        <v>0</v>
      </c>
      <c r="AN64" s="181">
        <f t="shared" ca="1" si="83"/>
        <v>0</v>
      </c>
      <c r="AO64" s="181">
        <f t="shared" ca="1" si="83"/>
        <v>0</v>
      </c>
      <c r="AP64" s="181">
        <f t="shared" ca="1" si="83"/>
        <v>0</v>
      </c>
      <c r="AQ64" s="181">
        <f t="shared" ca="1" si="83"/>
        <v>0</v>
      </c>
      <c r="AR64" s="181">
        <f t="shared" ca="1" si="83"/>
        <v>0</v>
      </c>
      <c r="AS64" s="181">
        <f t="shared" ca="1" si="83"/>
        <v>0</v>
      </c>
      <c r="AT64" s="181">
        <f t="shared" ca="1" si="83"/>
        <v>0</v>
      </c>
      <c r="AU64" s="181">
        <f t="shared" ca="1" si="83"/>
        <v>0</v>
      </c>
      <c r="AV64" s="181">
        <f t="shared" si="83"/>
        <v>0</v>
      </c>
      <c r="AW64" s="181">
        <f t="shared" si="83"/>
        <v>0</v>
      </c>
      <c r="AX64" s="181">
        <f t="shared" si="83"/>
        <v>0</v>
      </c>
      <c r="AY64" s="181">
        <f t="shared" si="83"/>
        <v>0</v>
      </c>
    </row>
    <row r="65" spans="5:51" x14ac:dyDescent="0.3">
      <c r="E65" s="141" t="s">
        <v>850</v>
      </c>
      <c r="F65" s="181">
        <f t="shared" ref="F65:AY65" ca="1" si="84">F32*F56</f>
        <v>0</v>
      </c>
      <c r="G65" s="181">
        <f t="shared" ca="1" si="84"/>
        <v>0</v>
      </c>
      <c r="H65" s="181">
        <f t="shared" ca="1" si="84"/>
        <v>0</v>
      </c>
      <c r="I65" s="181">
        <f t="shared" ca="1" si="84"/>
        <v>0</v>
      </c>
      <c r="J65" s="181">
        <f t="shared" ca="1" si="84"/>
        <v>33043459.738508247</v>
      </c>
      <c r="K65" s="181">
        <f t="shared" ca="1" si="84"/>
        <v>32705722.335803647</v>
      </c>
      <c r="L65" s="181">
        <f t="shared" ca="1" si="84"/>
        <v>32449004.515584979</v>
      </c>
      <c r="M65" s="181">
        <f t="shared" ca="1" si="84"/>
        <v>32082126.0327488</v>
      </c>
      <c r="N65" s="181">
        <f t="shared" ca="1" si="84"/>
        <v>31855409.140604272</v>
      </c>
      <c r="O65" s="181">
        <f t="shared" ca="1" si="84"/>
        <v>31532319.853195772</v>
      </c>
      <c r="P65" s="181">
        <f t="shared" ca="1" si="84"/>
        <v>31093055.540496241</v>
      </c>
      <c r="Q65" s="181">
        <f t="shared" ca="1" si="84"/>
        <v>30831813.194437526</v>
      </c>
      <c r="R65" s="181">
        <f t="shared" ca="1" si="84"/>
        <v>30467189.734555691</v>
      </c>
      <c r="S65" s="181">
        <f t="shared" ca="1" si="84"/>
        <v>29623333.649401598</v>
      </c>
      <c r="T65" s="181">
        <f t="shared" ca="1" si="84"/>
        <v>29211313.245328821</v>
      </c>
      <c r="U65" s="181">
        <f t="shared" ca="1" si="84"/>
        <v>28797913.052640643</v>
      </c>
      <c r="V65" s="181">
        <f t="shared" ca="1" si="84"/>
        <v>27916726.104367554</v>
      </c>
      <c r="W65" s="181">
        <f t="shared" ca="1" si="84"/>
        <v>27670344.893463112</v>
      </c>
      <c r="X65" s="181">
        <f t="shared" ca="1" si="84"/>
        <v>27409388.763434343</v>
      </c>
      <c r="Y65" s="181">
        <f t="shared" ca="1" si="84"/>
        <v>26617613.823978998</v>
      </c>
      <c r="Z65" s="181">
        <f t="shared" ca="1" si="84"/>
        <v>26325833.083578646</v>
      </c>
      <c r="AA65" s="181">
        <f t="shared" ca="1" si="84"/>
        <v>26027056.92094614</v>
      </c>
      <c r="AB65" s="181">
        <f t="shared" ca="1" si="84"/>
        <v>25122264.23822334</v>
      </c>
      <c r="AC65" s="181">
        <f t="shared" ca="1" si="84"/>
        <v>24794898.545233767</v>
      </c>
      <c r="AD65" s="181">
        <f t="shared" ca="1" si="84"/>
        <v>24443715.437220193</v>
      </c>
      <c r="AE65" s="181">
        <f t="shared" ca="1" si="84"/>
        <v>23456557.809234269</v>
      </c>
      <c r="AF65" s="181">
        <f t="shared" ca="1" si="84"/>
        <v>23036445.897755954</v>
      </c>
      <c r="AG65" s="181">
        <f t="shared" ca="1" si="84"/>
        <v>22646939.094169427</v>
      </c>
      <c r="AH65" s="181">
        <f t="shared" ca="1" si="84"/>
        <v>0</v>
      </c>
      <c r="AI65" s="181">
        <f t="shared" ca="1" si="84"/>
        <v>0</v>
      </c>
      <c r="AJ65" s="181">
        <f t="shared" ca="1" si="84"/>
        <v>0</v>
      </c>
      <c r="AK65" s="181">
        <f t="shared" ca="1" si="84"/>
        <v>0</v>
      </c>
      <c r="AL65" s="181">
        <f t="shared" ca="1" si="84"/>
        <v>0</v>
      </c>
      <c r="AM65" s="181">
        <f t="shared" ca="1" si="84"/>
        <v>0</v>
      </c>
      <c r="AN65" s="181">
        <f t="shared" ca="1" si="84"/>
        <v>0</v>
      </c>
      <c r="AO65" s="181">
        <f t="shared" ca="1" si="84"/>
        <v>0</v>
      </c>
      <c r="AP65" s="181">
        <f t="shared" ca="1" si="84"/>
        <v>0</v>
      </c>
      <c r="AQ65" s="181">
        <f t="shared" ca="1" si="84"/>
        <v>0</v>
      </c>
      <c r="AR65" s="181">
        <f t="shared" ca="1" si="84"/>
        <v>0</v>
      </c>
      <c r="AS65" s="181">
        <f t="shared" ca="1" si="84"/>
        <v>0</v>
      </c>
      <c r="AT65" s="181">
        <f t="shared" ca="1" si="84"/>
        <v>0</v>
      </c>
      <c r="AU65" s="181">
        <f t="shared" ca="1" si="84"/>
        <v>0</v>
      </c>
      <c r="AV65" s="181">
        <f t="shared" si="84"/>
        <v>0</v>
      </c>
      <c r="AW65" s="181">
        <f t="shared" si="84"/>
        <v>0</v>
      </c>
      <c r="AX65" s="181">
        <f t="shared" si="84"/>
        <v>0</v>
      </c>
      <c r="AY65" s="181">
        <f t="shared" si="84"/>
        <v>0</v>
      </c>
    </row>
    <row r="66" spans="5:51" x14ac:dyDescent="0.3">
      <c r="E66" s="141" t="s">
        <v>485</v>
      </c>
      <c r="F66" s="181">
        <f t="shared" ref="F66:AY66" ca="1" si="85">-F33*F56</f>
        <v>0</v>
      </c>
      <c r="G66" s="181">
        <f t="shared" ca="1" si="85"/>
        <v>0</v>
      </c>
      <c r="H66" s="181">
        <f t="shared" ca="1" si="85"/>
        <v>0</v>
      </c>
      <c r="I66" s="181">
        <f t="shared" ca="1" si="85"/>
        <v>0</v>
      </c>
      <c r="J66" s="181">
        <f t="shared" ca="1" si="85"/>
        <v>-14813406.01031471</v>
      </c>
      <c r="K66" s="181">
        <f t="shared" ca="1" si="85"/>
        <v>-15298572.436423559</v>
      </c>
      <c r="L66" s="181">
        <f t="shared" ca="1" si="85"/>
        <v>-15875244.602404708</v>
      </c>
      <c r="M66" s="181">
        <f t="shared" ca="1" si="85"/>
        <v>-16391547.795594551</v>
      </c>
      <c r="N66" s="181">
        <f t="shared" ca="1" si="85"/>
        <v>-17044396.880680822</v>
      </c>
      <c r="O66" s="181">
        <f t="shared" ca="1" si="85"/>
        <v>-17656182.884789757</v>
      </c>
      <c r="P66" s="181">
        <f t="shared" ca="1" si="85"/>
        <v>-18209646.491030581</v>
      </c>
      <c r="Q66" s="181">
        <f t="shared" ca="1" si="85"/>
        <v>-18925864.099785656</v>
      </c>
      <c r="R66" s="181">
        <f t="shared" ca="1" si="85"/>
        <v>-19600594.870245323</v>
      </c>
      <c r="S66" s="181">
        <f t="shared" ca="1" si="85"/>
        <v>-19936650.808025315</v>
      </c>
      <c r="T66" s="181">
        <f t="shared" ca="1" si="85"/>
        <v>-20625315.73603268</v>
      </c>
      <c r="U66" s="181">
        <f t="shared" ca="1" si="85"/>
        <v>-21346445.005824614</v>
      </c>
      <c r="V66" s="181">
        <f t="shared" ca="1" si="85"/>
        <v>9.0524554252624534E-9</v>
      </c>
      <c r="W66" s="181">
        <f t="shared" ca="1" si="85"/>
        <v>9.5107359811663632E-9</v>
      </c>
      <c r="X66" s="181">
        <f t="shared" ca="1" si="85"/>
        <v>9.9922169902129089E-9</v>
      </c>
      <c r="Y66" s="181">
        <f t="shared" ca="1" si="85"/>
        <v>1.0498072975342438E-8</v>
      </c>
      <c r="Z66" s="181">
        <f t="shared" ca="1" si="85"/>
        <v>1.1029537919719149E-8</v>
      </c>
      <c r="AA66" s="181">
        <f t="shared" ca="1" si="85"/>
        <v>1.1587908276904932E-8</v>
      </c>
      <c r="AB66" s="181">
        <f t="shared" ca="1" si="85"/>
        <v>1.2174546133423243E-8</v>
      </c>
      <c r="AC66" s="181">
        <f t="shared" ca="1" si="85"/>
        <v>1.2790882531427793E-8</v>
      </c>
      <c r="AD66" s="181">
        <f t="shared" ca="1" si="85"/>
        <v>1.3438420959581323E-8</v>
      </c>
      <c r="AE66" s="181">
        <f t="shared" ca="1" si="85"/>
        <v>1.4118741020660125E-8</v>
      </c>
      <c r="AF66" s="181">
        <f t="shared" ca="1" si="85"/>
        <v>1.4833502284831047E-8</v>
      </c>
      <c r="AG66" s="181">
        <f t="shared" ca="1" si="85"/>
        <v>1.5584448338000616E-8</v>
      </c>
      <c r="AH66" s="181">
        <f t="shared" ca="1" si="85"/>
        <v>0</v>
      </c>
      <c r="AI66" s="181">
        <f t="shared" ca="1" si="85"/>
        <v>0</v>
      </c>
      <c r="AJ66" s="181">
        <f t="shared" ca="1" si="85"/>
        <v>0</v>
      </c>
      <c r="AK66" s="181">
        <f t="shared" ca="1" si="85"/>
        <v>0</v>
      </c>
      <c r="AL66" s="181">
        <f t="shared" ca="1" si="85"/>
        <v>0</v>
      </c>
      <c r="AM66" s="181">
        <f t="shared" ca="1" si="85"/>
        <v>0</v>
      </c>
      <c r="AN66" s="181">
        <f t="shared" ca="1" si="85"/>
        <v>0</v>
      </c>
      <c r="AO66" s="181">
        <f t="shared" ca="1" si="85"/>
        <v>0</v>
      </c>
      <c r="AP66" s="181">
        <f t="shared" ca="1" si="85"/>
        <v>0</v>
      </c>
      <c r="AQ66" s="181">
        <f t="shared" ca="1" si="85"/>
        <v>0</v>
      </c>
      <c r="AR66" s="181">
        <f t="shared" ca="1" si="85"/>
        <v>0</v>
      </c>
      <c r="AS66" s="181">
        <f t="shared" ca="1" si="85"/>
        <v>0</v>
      </c>
      <c r="AT66" s="181">
        <f t="shared" ca="1" si="85"/>
        <v>0</v>
      </c>
      <c r="AU66" s="181">
        <f t="shared" ca="1" si="85"/>
        <v>0</v>
      </c>
      <c r="AV66" s="181">
        <f t="shared" si="85"/>
        <v>0</v>
      </c>
      <c r="AW66" s="181">
        <f t="shared" si="85"/>
        <v>0</v>
      </c>
      <c r="AX66" s="181">
        <f t="shared" si="85"/>
        <v>0</v>
      </c>
      <c r="AY66" s="181">
        <f t="shared" si="85"/>
        <v>0</v>
      </c>
    </row>
    <row r="67" spans="5:51" x14ac:dyDescent="0.3">
      <c r="E67" s="141" t="s">
        <v>486</v>
      </c>
      <c r="F67" s="181">
        <f t="shared" ref="F67:AY67" ca="1" si="86">-F34*F56</f>
        <v>0</v>
      </c>
      <c r="G67" s="181">
        <f t="shared" ca="1" si="86"/>
        <v>0</v>
      </c>
      <c r="H67" s="181">
        <f t="shared" ca="1" si="86"/>
        <v>0</v>
      </c>
      <c r="I67" s="181">
        <f t="shared" ca="1" si="86"/>
        <v>0</v>
      </c>
      <c r="J67" s="181">
        <f t="shared" ca="1" si="86"/>
        <v>-10604639.942383941</v>
      </c>
      <c r="K67" s="181">
        <f t="shared" ca="1" si="86"/>
        <v>-9859675.5141946301</v>
      </c>
      <c r="L67" s="181">
        <f t="shared" ca="1" si="86"/>
        <v>-9085528.1018914282</v>
      </c>
      <c r="M67" s="181">
        <f t="shared" ca="1" si="86"/>
        <v>-8287010.6911352929</v>
      </c>
      <c r="N67" s="181">
        <f t="shared" ca="1" si="86"/>
        <v>-7459763.9967070781</v>
      </c>
      <c r="O67" s="181">
        <f t="shared" ca="1" si="86"/>
        <v>-6599447.771514684</v>
      </c>
      <c r="P67" s="181">
        <f t="shared" ca="1" si="86"/>
        <v>-5708088.5401203744</v>
      </c>
      <c r="Q67" s="181">
        <f t="shared" ca="1" si="86"/>
        <v>-4790915.2805509008</v>
      </c>
      <c r="R67" s="181">
        <f t="shared" ca="1" si="86"/>
        <v>-3835704.9255667436</v>
      </c>
      <c r="S67" s="181">
        <f t="shared" ca="1" si="86"/>
        <v>-2850528.9222836052</v>
      </c>
      <c r="T67" s="181">
        <f t="shared" ca="1" si="86"/>
        <v>-1844925.221912567</v>
      </c>
      <c r="U67" s="181">
        <f t="shared" ca="1" si="86"/>
        <v>-805795.80389895663</v>
      </c>
      <c r="V67" s="181">
        <f t="shared" ca="1" si="86"/>
        <v>-9.0524554252624534E-9</v>
      </c>
      <c r="W67" s="181">
        <f t="shared" ca="1" si="86"/>
        <v>-9.5107359811663632E-9</v>
      </c>
      <c r="X67" s="181">
        <f t="shared" ca="1" si="86"/>
        <v>-9.9922169902129089E-9</v>
      </c>
      <c r="Y67" s="181">
        <f t="shared" ca="1" si="86"/>
        <v>-1.0498072975342438E-8</v>
      </c>
      <c r="Z67" s="181">
        <f t="shared" ca="1" si="86"/>
        <v>-1.1029537919719149E-8</v>
      </c>
      <c r="AA67" s="181">
        <f t="shared" ca="1" si="86"/>
        <v>-1.1587908276904932E-8</v>
      </c>
      <c r="AB67" s="181">
        <f t="shared" ca="1" si="86"/>
        <v>-1.2174546133423243E-8</v>
      </c>
      <c r="AC67" s="181">
        <f t="shared" ca="1" si="86"/>
        <v>-1.2790882531427793E-8</v>
      </c>
      <c r="AD67" s="181">
        <f t="shared" ca="1" si="86"/>
        <v>-1.3438420959581323E-8</v>
      </c>
      <c r="AE67" s="181">
        <f t="shared" ca="1" si="86"/>
        <v>-1.4118741020660125E-8</v>
      </c>
      <c r="AF67" s="181">
        <f t="shared" ca="1" si="86"/>
        <v>-1.4833502284831047E-8</v>
      </c>
      <c r="AG67" s="181">
        <f t="shared" ca="1" si="86"/>
        <v>-1.5584448338000616E-8</v>
      </c>
      <c r="AH67" s="181">
        <f t="shared" ca="1" si="86"/>
        <v>0</v>
      </c>
      <c r="AI67" s="181">
        <f t="shared" ca="1" si="86"/>
        <v>0</v>
      </c>
      <c r="AJ67" s="181">
        <f t="shared" ca="1" si="86"/>
        <v>0</v>
      </c>
      <c r="AK67" s="181">
        <f t="shared" ca="1" si="86"/>
        <v>0</v>
      </c>
      <c r="AL67" s="181">
        <f t="shared" ca="1" si="86"/>
        <v>0</v>
      </c>
      <c r="AM67" s="181">
        <f t="shared" ca="1" si="86"/>
        <v>0</v>
      </c>
      <c r="AN67" s="181">
        <f t="shared" ca="1" si="86"/>
        <v>0</v>
      </c>
      <c r="AO67" s="181">
        <f t="shared" ca="1" si="86"/>
        <v>0</v>
      </c>
      <c r="AP67" s="181">
        <f t="shared" ca="1" si="86"/>
        <v>0</v>
      </c>
      <c r="AQ67" s="181">
        <f t="shared" ca="1" si="86"/>
        <v>0</v>
      </c>
      <c r="AR67" s="181">
        <f t="shared" ca="1" si="86"/>
        <v>0</v>
      </c>
      <c r="AS67" s="181">
        <f t="shared" ca="1" si="86"/>
        <v>0</v>
      </c>
      <c r="AT67" s="181">
        <f t="shared" ca="1" si="86"/>
        <v>0</v>
      </c>
      <c r="AU67" s="181">
        <f t="shared" ca="1" si="86"/>
        <v>0</v>
      </c>
      <c r="AV67" s="181">
        <f t="shared" si="86"/>
        <v>0</v>
      </c>
      <c r="AW67" s="181">
        <f t="shared" si="86"/>
        <v>0</v>
      </c>
      <c r="AX67" s="181">
        <f t="shared" si="86"/>
        <v>0</v>
      </c>
      <c r="AY67" s="181">
        <f t="shared" si="86"/>
        <v>0</v>
      </c>
    </row>
    <row r="68" spans="5:51" x14ac:dyDescent="0.3">
      <c r="E68" s="141" t="s">
        <v>783</v>
      </c>
      <c r="F68" s="181">
        <f t="shared" ref="F68:AY68" ca="1" si="87">F36*F56</f>
        <v>0</v>
      </c>
      <c r="G68" s="181">
        <f t="shared" ca="1" si="87"/>
        <v>0</v>
      </c>
      <c r="H68" s="181">
        <f t="shared" ca="1" si="87"/>
        <v>0</v>
      </c>
      <c r="I68" s="181">
        <f t="shared" ca="1" si="87"/>
        <v>0</v>
      </c>
      <c r="J68" s="181">
        <f t="shared" ca="1" si="87"/>
        <v>0</v>
      </c>
      <c r="K68" s="181">
        <f t="shared" ca="1" si="87"/>
        <v>0</v>
      </c>
      <c r="L68" s="181">
        <f t="shared" ca="1" si="87"/>
        <v>0</v>
      </c>
      <c r="M68" s="181">
        <f t="shared" ca="1" si="87"/>
        <v>0</v>
      </c>
      <c r="N68" s="181">
        <f t="shared" ca="1" si="87"/>
        <v>0</v>
      </c>
      <c r="O68" s="181">
        <f t="shared" ca="1" si="87"/>
        <v>0</v>
      </c>
      <c r="P68" s="181">
        <f t="shared" ca="1" si="87"/>
        <v>0</v>
      </c>
      <c r="Q68" s="181">
        <f t="shared" ca="1" si="87"/>
        <v>0</v>
      </c>
      <c r="R68" s="181">
        <f t="shared" ca="1" si="87"/>
        <v>0</v>
      </c>
      <c r="S68" s="181">
        <f t="shared" ca="1" si="87"/>
        <v>0</v>
      </c>
      <c r="T68" s="181">
        <f t="shared" ca="1" si="87"/>
        <v>0</v>
      </c>
      <c r="U68" s="181">
        <f t="shared" ca="1" si="87"/>
        <v>0</v>
      </c>
      <c r="V68" s="181">
        <f t="shared" ca="1" si="87"/>
        <v>0</v>
      </c>
      <c r="W68" s="181">
        <f t="shared" ca="1" si="87"/>
        <v>0</v>
      </c>
      <c r="X68" s="181">
        <f t="shared" ca="1" si="87"/>
        <v>0</v>
      </c>
      <c r="Y68" s="181">
        <f t="shared" ca="1" si="87"/>
        <v>0</v>
      </c>
      <c r="Z68" s="181">
        <f t="shared" ca="1" si="87"/>
        <v>0</v>
      </c>
      <c r="AA68" s="181">
        <f t="shared" ca="1" si="87"/>
        <v>0</v>
      </c>
      <c r="AB68" s="181">
        <f t="shared" ca="1" si="87"/>
        <v>0</v>
      </c>
      <c r="AC68" s="181">
        <f t="shared" ca="1" si="87"/>
        <v>0</v>
      </c>
      <c r="AD68" s="181">
        <f t="shared" ca="1" si="87"/>
        <v>0</v>
      </c>
      <c r="AE68" s="181">
        <f t="shared" ca="1" si="87"/>
        <v>0</v>
      </c>
      <c r="AF68" s="181">
        <f t="shared" ca="1" si="87"/>
        <v>0</v>
      </c>
      <c r="AG68" s="181">
        <f t="shared" ca="1" si="87"/>
        <v>0</v>
      </c>
      <c r="AH68" s="181">
        <f t="shared" ca="1" si="87"/>
        <v>0</v>
      </c>
      <c r="AI68" s="181">
        <f t="shared" ca="1" si="87"/>
        <v>0</v>
      </c>
      <c r="AJ68" s="181">
        <f t="shared" ca="1" si="87"/>
        <v>0</v>
      </c>
      <c r="AK68" s="181">
        <f t="shared" ca="1" si="87"/>
        <v>0</v>
      </c>
      <c r="AL68" s="181">
        <f t="shared" ca="1" si="87"/>
        <v>0</v>
      </c>
      <c r="AM68" s="181">
        <f t="shared" ca="1" si="87"/>
        <v>0</v>
      </c>
      <c r="AN68" s="181">
        <f t="shared" ca="1" si="87"/>
        <v>0</v>
      </c>
      <c r="AO68" s="181">
        <f t="shared" ca="1" si="87"/>
        <v>0</v>
      </c>
      <c r="AP68" s="181">
        <f t="shared" ca="1" si="87"/>
        <v>0</v>
      </c>
      <c r="AQ68" s="181">
        <f t="shared" ca="1" si="87"/>
        <v>0</v>
      </c>
      <c r="AR68" s="181">
        <f t="shared" ca="1" si="87"/>
        <v>0</v>
      </c>
      <c r="AS68" s="181">
        <f t="shared" ca="1" si="87"/>
        <v>0</v>
      </c>
      <c r="AT68" s="181">
        <f t="shared" ca="1" si="87"/>
        <v>0</v>
      </c>
      <c r="AU68" s="181">
        <f t="shared" ca="1" si="87"/>
        <v>0</v>
      </c>
      <c r="AV68" s="181">
        <f t="shared" si="87"/>
        <v>0</v>
      </c>
      <c r="AW68" s="181">
        <f t="shared" si="87"/>
        <v>0</v>
      </c>
      <c r="AX68" s="181">
        <f t="shared" si="87"/>
        <v>0</v>
      </c>
      <c r="AY68" s="181">
        <f t="shared" si="87"/>
        <v>0</v>
      </c>
    </row>
    <row r="69" spans="5:51" x14ac:dyDescent="0.3">
      <c r="E69" s="141" t="s">
        <v>784</v>
      </c>
      <c r="F69" s="181">
        <f t="shared" ref="F69:AY69" si="88">-F37*F56</f>
        <v>0</v>
      </c>
      <c r="G69" s="181">
        <f t="shared" si="88"/>
        <v>0</v>
      </c>
      <c r="H69" s="181">
        <f t="shared" si="88"/>
        <v>0</v>
      </c>
      <c r="I69" s="181">
        <f t="shared" si="88"/>
        <v>0</v>
      </c>
      <c r="J69" s="181">
        <f t="shared" ca="1" si="88"/>
        <v>0</v>
      </c>
      <c r="K69" s="181">
        <f t="shared" ca="1" si="88"/>
        <v>0</v>
      </c>
      <c r="L69" s="181">
        <f t="shared" ca="1" si="88"/>
        <v>0</v>
      </c>
      <c r="M69" s="181">
        <f t="shared" ca="1" si="88"/>
        <v>0</v>
      </c>
      <c r="N69" s="181">
        <f t="shared" ca="1" si="88"/>
        <v>0</v>
      </c>
      <c r="O69" s="181">
        <f t="shared" ca="1" si="88"/>
        <v>0</v>
      </c>
      <c r="P69" s="181">
        <f t="shared" ca="1" si="88"/>
        <v>0</v>
      </c>
      <c r="Q69" s="181">
        <f t="shared" ca="1" si="88"/>
        <v>0</v>
      </c>
      <c r="R69" s="181">
        <f t="shared" ca="1" si="88"/>
        <v>0</v>
      </c>
      <c r="S69" s="181">
        <f t="shared" ca="1" si="88"/>
        <v>0</v>
      </c>
      <c r="T69" s="181">
        <f t="shared" ca="1" si="88"/>
        <v>0</v>
      </c>
      <c r="U69" s="181">
        <f t="shared" ca="1" si="88"/>
        <v>0</v>
      </c>
      <c r="V69" s="181">
        <f t="shared" si="88"/>
        <v>0</v>
      </c>
      <c r="W69" s="181">
        <f t="shared" si="88"/>
        <v>0</v>
      </c>
      <c r="X69" s="181">
        <f t="shared" si="88"/>
        <v>0</v>
      </c>
      <c r="Y69" s="181">
        <f t="shared" si="88"/>
        <v>0</v>
      </c>
      <c r="Z69" s="181">
        <f t="shared" si="88"/>
        <v>0</v>
      </c>
      <c r="AA69" s="181">
        <f t="shared" si="88"/>
        <v>0</v>
      </c>
      <c r="AB69" s="181">
        <f t="shared" si="88"/>
        <v>0</v>
      </c>
      <c r="AC69" s="181">
        <f t="shared" si="88"/>
        <v>0</v>
      </c>
      <c r="AD69" s="181">
        <f t="shared" si="88"/>
        <v>0</v>
      </c>
      <c r="AE69" s="181">
        <f t="shared" si="88"/>
        <v>0</v>
      </c>
      <c r="AF69" s="181">
        <f t="shared" si="88"/>
        <v>0</v>
      </c>
      <c r="AG69" s="181">
        <f t="shared" si="88"/>
        <v>0</v>
      </c>
      <c r="AH69" s="181">
        <f t="shared" si="88"/>
        <v>0</v>
      </c>
      <c r="AI69" s="181">
        <f t="shared" si="88"/>
        <v>0</v>
      </c>
      <c r="AJ69" s="181">
        <f t="shared" si="88"/>
        <v>0</v>
      </c>
      <c r="AK69" s="181">
        <f t="shared" si="88"/>
        <v>0</v>
      </c>
      <c r="AL69" s="181">
        <f t="shared" si="88"/>
        <v>0</v>
      </c>
      <c r="AM69" s="181">
        <f t="shared" si="88"/>
        <v>0</v>
      </c>
      <c r="AN69" s="181">
        <f t="shared" si="88"/>
        <v>0</v>
      </c>
      <c r="AO69" s="181">
        <f t="shared" si="88"/>
        <v>0</v>
      </c>
      <c r="AP69" s="181">
        <f t="shared" si="88"/>
        <v>0</v>
      </c>
      <c r="AQ69" s="181">
        <f t="shared" si="88"/>
        <v>0</v>
      </c>
      <c r="AR69" s="181">
        <f t="shared" si="88"/>
        <v>0</v>
      </c>
      <c r="AS69" s="181">
        <f t="shared" si="88"/>
        <v>0</v>
      </c>
      <c r="AT69" s="181">
        <f t="shared" si="88"/>
        <v>0</v>
      </c>
      <c r="AU69" s="181">
        <f t="shared" si="88"/>
        <v>0</v>
      </c>
      <c r="AV69" s="181">
        <f t="shared" si="88"/>
        <v>0</v>
      </c>
      <c r="AW69" s="181">
        <f t="shared" si="88"/>
        <v>0</v>
      </c>
      <c r="AX69" s="181">
        <f t="shared" si="88"/>
        <v>0</v>
      </c>
      <c r="AY69" s="181">
        <f t="shared" si="88"/>
        <v>0</v>
      </c>
    </row>
    <row r="70" spans="5:51" x14ac:dyDescent="0.3">
      <c r="E70" s="141" t="s">
        <v>489</v>
      </c>
      <c r="F70" s="181">
        <f t="shared" ref="F70:AY70" ca="1" si="89">-F43*F$56</f>
        <v>0</v>
      </c>
      <c r="G70" s="181">
        <f t="shared" ca="1" si="89"/>
        <v>0</v>
      </c>
      <c r="H70" s="181">
        <f t="shared" ca="1" si="89"/>
        <v>0</v>
      </c>
      <c r="I70" s="181">
        <f t="shared" ca="1" si="89"/>
        <v>0</v>
      </c>
      <c r="J70" s="181">
        <f t="shared" ca="1" si="89"/>
        <v>0</v>
      </c>
      <c r="K70" s="181">
        <f t="shared" ca="1" si="89"/>
        <v>0</v>
      </c>
      <c r="L70" s="181">
        <f t="shared" ca="1" si="89"/>
        <v>0</v>
      </c>
      <c r="M70" s="181">
        <f t="shared" ca="1" si="89"/>
        <v>0</v>
      </c>
      <c r="N70" s="181">
        <f t="shared" ca="1" si="89"/>
        <v>0</v>
      </c>
      <c r="O70" s="181">
        <f t="shared" ca="1" si="89"/>
        <v>0</v>
      </c>
      <c r="P70" s="181">
        <f t="shared" ca="1" si="89"/>
        <v>0</v>
      </c>
      <c r="Q70" s="181">
        <f t="shared" ca="1" si="89"/>
        <v>0</v>
      </c>
      <c r="R70" s="181">
        <f t="shared" ca="1" si="89"/>
        <v>0</v>
      </c>
      <c r="S70" s="181">
        <f t="shared" ca="1" si="89"/>
        <v>0</v>
      </c>
      <c r="T70" s="181">
        <f t="shared" ca="1" si="89"/>
        <v>0</v>
      </c>
      <c r="U70" s="181">
        <f t="shared" ca="1" si="89"/>
        <v>0</v>
      </c>
      <c r="V70" s="181">
        <f t="shared" ca="1" si="89"/>
        <v>0</v>
      </c>
      <c r="W70" s="181">
        <f t="shared" ca="1" si="89"/>
        <v>0</v>
      </c>
      <c r="X70" s="181">
        <f t="shared" ca="1" si="89"/>
        <v>0</v>
      </c>
      <c r="Y70" s="181">
        <f t="shared" ca="1" si="89"/>
        <v>0</v>
      </c>
      <c r="Z70" s="181">
        <f t="shared" ca="1" si="89"/>
        <v>0</v>
      </c>
      <c r="AA70" s="181">
        <f t="shared" ca="1" si="89"/>
        <v>0</v>
      </c>
      <c r="AB70" s="181">
        <f t="shared" ca="1" si="89"/>
        <v>0</v>
      </c>
      <c r="AC70" s="181">
        <f t="shared" ca="1" si="89"/>
        <v>0</v>
      </c>
      <c r="AD70" s="181">
        <f t="shared" ca="1" si="89"/>
        <v>0</v>
      </c>
      <c r="AE70" s="181">
        <f t="shared" ca="1" si="89"/>
        <v>0</v>
      </c>
      <c r="AF70" s="181">
        <f t="shared" ca="1" si="89"/>
        <v>0</v>
      </c>
      <c r="AG70" s="181">
        <f t="shared" ca="1" si="89"/>
        <v>0</v>
      </c>
      <c r="AH70" s="181">
        <f t="shared" ca="1" si="89"/>
        <v>0</v>
      </c>
      <c r="AI70" s="181">
        <f t="shared" ca="1" si="89"/>
        <v>0</v>
      </c>
      <c r="AJ70" s="181">
        <f t="shared" ca="1" si="89"/>
        <v>0</v>
      </c>
      <c r="AK70" s="181">
        <f t="shared" ca="1" si="89"/>
        <v>0</v>
      </c>
      <c r="AL70" s="181">
        <f t="shared" ca="1" si="89"/>
        <v>0</v>
      </c>
      <c r="AM70" s="181">
        <f t="shared" ca="1" si="89"/>
        <v>0</v>
      </c>
      <c r="AN70" s="181">
        <f t="shared" ca="1" si="89"/>
        <v>0</v>
      </c>
      <c r="AO70" s="181">
        <f t="shared" ca="1" si="89"/>
        <v>0</v>
      </c>
      <c r="AP70" s="181">
        <f t="shared" ca="1" si="89"/>
        <v>0</v>
      </c>
      <c r="AQ70" s="181">
        <f t="shared" ca="1" si="89"/>
        <v>0</v>
      </c>
      <c r="AR70" s="181">
        <f t="shared" ca="1" si="89"/>
        <v>0</v>
      </c>
      <c r="AS70" s="181">
        <f t="shared" ca="1" si="89"/>
        <v>0</v>
      </c>
      <c r="AT70" s="181">
        <f t="shared" ca="1" si="89"/>
        <v>0</v>
      </c>
      <c r="AU70" s="181">
        <f t="shared" ca="1" si="89"/>
        <v>0</v>
      </c>
      <c r="AV70" s="181">
        <f t="shared" si="89"/>
        <v>0</v>
      </c>
      <c r="AW70" s="181">
        <f t="shared" si="89"/>
        <v>0</v>
      </c>
      <c r="AX70" s="181">
        <f t="shared" si="89"/>
        <v>0</v>
      </c>
      <c r="AY70" s="181">
        <f t="shared" si="89"/>
        <v>0</v>
      </c>
    </row>
    <row r="71" spans="5:51" x14ac:dyDescent="0.3">
      <c r="E71" s="141" t="s">
        <v>808</v>
      </c>
      <c r="F71" s="181">
        <f t="shared" ref="F71:AY71" ca="1" si="90">-F44*F$56</f>
        <v>0</v>
      </c>
      <c r="G71" s="181">
        <f t="shared" ca="1" si="90"/>
        <v>0</v>
      </c>
      <c r="H71" s="181">
        <f t="shared" ca="1" si="90"/>
        <v>0</v>
      </c>
      <c r="I71" s="181">
        <f t="shared" ca="1" si="90"/>
        <v>0</v>
      </c>
      <c r="J71" s="181">
        <f t="shared" ca="1" si="90"/>
        <v>0</v>
      </c>
      <c r="K71" s="181">
        <f t="shared" ca="1" si="90"/>
        <v>0</v>
      </c>
      <c r="L71" s="181">
        <f t="shared" ca="1" si="90"/>
        <v>0</v>
      </c>
      <c r="M71" s="181">
        <f t="shared" ca="1" si="90"/>
        <v>0</v>
      </c>
      <c r="N71" s="181">
        <f t="shared" ca="1" si="90"/>
        <v>0</v>
      </c>
      <c r="O71" s="181">
        <f t="shared" ca="1" si="90"/>
        <v>0</v>
      </c>
      <c r="P71" s="181">
        <f t="shared" ca="1" si="90"/>
        <v>0</v>
      </c>
      <c r="Q71" s="181">
        <f t="shared" ca="1" si="90"/>
        <v>0</v>
      </c>
      <c r="R71" s="181">
        <f t="shared" ca="1" si="90"/>
        <v>0</v>
      </c>
      <c r="S71" s="181">
        <f t="shared" ca="1" si="90"/>
        <v>0</v>
      </c>
      <c r="T71" s="181">
        <f t="shared" ca="1" si="90"/>
        <v>0</v>
      </c>
      <c r="U71" s="181">
        <f t="shared" ca="1" si="90"/>
        <v>0</v>
      </c>
      <c r="V71" s="181">
        <f t="shared" ca="1" si="90"/>
        <v>0</v>
      </c>
      <c r="W71" s="181">
        <f t="shared" ca="1" si="90"/>
        <v>0</v>
      </c>
      <c r="X71" s="181">
        <f t="shared" ca="1" si="90"/>
        <v>0</v>
      </c>
      <c r="Y71" s="181">
        <f t="shared" ca="1" si="90"/>
        <v>0</v>
      </c>
      <c r="Z71" s="181">
        <f t="shared" ca="1" si="90"/>
        <v>0</v>
      </c>
      <c r="AA71" s="181">
        <f t="shared" ca="1" si="90"/>
        <v>0</v>
      </c>
      <c r="AB71" s="181">
        <f t="shared" ca="1" si="90"/>
        <v>0</v>
      </c>
      <c r="AC71" s="181">
        <f t="shared" ca="1" si="90"/>
        <v>0</v>
      </c>
      <c r="AD71" s="181">
        <f t="shared" ca="1" si="90"/>
        <v>0</v>
      </c>
      <c r="AE71" s="181">
        <f t="shared" ca="1" si="90"/>
        <v>0</v>
      </c>
      <c r="AF71" s="181">
        <f t="shared" ca="1" si="90"/>
        <v>0</v>
      </c>
      <c r="AG71" s="181">
        <f t="shared" ca="1" si="90"/>
        <v>0</v>
      </c>
      <c r="AH71" s="181">
        <f t="shared" ca="1" si="90"/>
        <v>0</v>
      </c>
      <c r="AI71" s="181">
        <f t="shared" ca="1" si="90"/>
        <v>0</v>
      </c>
      <c r="AJ71" s="181">
        <f t="shared" ca="1" si="90"/>
        <v>0</v>
      </c>
      <c r="AK71" s="181">
        <f t="shared" ca="1" si="90"/>
        <v>0</v>
      </c>
      <c r="AL71" s="181">
        <f t="shared" ca="1" si="90"/>
        <v>0</v>
      </c>
      <c r="AM71" s="181">
        <f t="shared" ca="1" si="90"/>
        <v>0</v>
      </c>
      <c r="AN71" s="181">
        <f t="shared" ca="1" si="90"/>
        <v>0</v>
      </c>
      <c r="AO71" s="181">
        <f t="shared" ca="1" si="90"/>
        <v>0</v>
      </c>
      <c r="AP71" s="181">
        <f t="shared" ca="1" si="90"/>
        <v>0</v>
      </c>
      <c r="AQ71" s="181">
        <f t="shared" ca="1" si="90"/>
        <v>0</v>
      </c>
      <c r="AR71" s="181">
        <f t="shared" ca="1" si="90"/>
        <v>0</v>
      </c>
      <c r="AS71" s="181">
        <f t="shared" ca="1" si="90"/>
        <v>0</v>
      </c>
      <c r="AT71" s="181">
        <f t="shared" ca="1" si="90"/>
        <v>0</v>
      </c>
      <c r="AU71" s="181">
        <f t="shared" ca="1" si="90"/>
        <v>0</v>
      </c>
      <c r="AV71" s="181">
        <f t="shared" si="90"/>
        <v>0</v>
      </c>
      <c r="AW71" s="181">
        <f t="shared" si="90"/>
        <v>0</v>
      </c>
      <c r="AX71" s="181">
        <f t="shared" si="90"/>
        <v>0</v>
      </c>
      <c r="AY71" s="181">
        <f t="shared" si="90"/>
        <v>0</v>
      </c>
    </row>
    <row r="72" spans="5:51" x14ac:dyDescent="0.3">
      <c r="E72" s="141" t="s">
        <v>809</v>
      </c>
      <c r="F72" s="181">
        <f t="shared" ref="F72:AY72" ca="1" si="91">-F44*F56</f>
        <v>0</v>
      </c>
      <c r="G72" s="181">
        <f t="shared" ca="1" si="91"/>
        <v>0</v>
      </c>
      <c r="H72" s="181">
        <f t="shared" ca="1" si="91"/>
        <v>0</v>
      </c>
      <c r="I72" s="181">
        <f t="shared" ca="1" si="91"/>
        <v>0</v>
      </c>
      <c r="J72" s="181">
        <f t="shared" ca="1" si="91"/>
        <v>0</v>
      </c>
      <c r="K72" s="181">
        <f t="shared" ca="1" si="91"/>
        <v>0</v>
      </c>
      <c r="L72" s="181">
        <f t="shared" ca="1" si="91"/>
        <v>0</v>
      </c>
      <c r="M72" s="181">
        <f t="shared" ca="1" si="91"/>
        <v>0</v>
      </c>
      <c r="N72" s="181">
        <f t="shared" ca="1" si="91"/>
        <v>0</v>
      </c>
      <c r="O72" s="181">
        <f t="shared" ca="1" si="91"/>
        <v>0</v>
      </c>
      <c r="P72" s="181">
        <f t="shared" ca="1" si="91"/>
        <v>0</v>
      </c>
      <c r="Q72" s="181">
        <f t="shared" ca="1" si="91"/>
        <v>0</v>
      </c>
      <c r="R72" s="181">
        <f t="shared" ca="1" si="91"/>
        <v>0</v>
      </c>
      <c r="S72" s="181">
        <f t="shared" ca="1" si="91"/>
        <v>0</v>
      </c>
      <c r="T72" s="181">
        <f t="shared" ca="1" si="91"/>
        <v>0</v>
      </c>
      <c r="U72" s="181">
        <f t="shared" ca="1" si="91"/>
        <v>0</v>
      </c>
      <c r="V72" s="181">
        <f t="shared" ca="1" si="91"/>
        <v>0</v>
      </c>
      <c r="W72" s="181">
        <f t="shared" ca="1" si="91"/>
        <v>0</v>
      </c>
      <c r="X72" s="181">
        <f t="shared" ca="1" si="91"/>
        <v>0</v>
      </c>
      <c r="Y72" s="181">
        <f t="shared" ca="1" si="91"/>
        <v>0</v>
      </c>
      <c r="Z72" s="181">
        <f t="shared" ca="1" si="91"/>
        <v>0</v>
      </c>
      <c r="AA72" s="181">
        <f t="shared" ca="1" si="91"/>
        <v>0</v>
      </c>
      <c r="AB72" s="181">
        <f t="shared" ca="1" si="91"/>
        <v>0</v>
      </c>
      <c r="AC72" s="181">
        <f t="shared" ca="1" si="91"/>
        <v>0</v>
      </c>
      <c r="AD72" s="181">
        <f t="shared" ca="1" si="91"/>
        <v>0</v>
      </c>
      <c r="AE72" s="181">
        <f t="shared" ca="1" si="91"/>
        <v>0</v>
      </c>
      <c r="AF72" s="181">
        <f t="shared" ca="1" si="91"/>
        <v>0</v>
      </c>
      <c r="AG72" s="181">
        <f t="shared" ca="1" si="91"/>
        <v>0</v>
      </c>
      <c r="AH72" s="181">
        <f t="shared" ca="1" si="91"/>
        <v>0</v>
      </c>
      <c r="AI72" s="181">
        <f t="shared" ca="1" si="91"/>
        <v>0</v>
      </c>
      <c r="AJ72" s="181">
        <f t="shared" ca="1" si="91"/>
        <v>0</v>
      </c>
      <c r="AK72" s="181">
        <f t="shared" ca="1" si="91"/>
        <v>0</v>
      </c>
      <c r="AL72" s="181">
        <f t="shared" ca="1" si="91"/>
        <v>0</v>
      </c>
      <c r="AM72" s="181">
        <f t="shared" ca="1" si="91"/>
        <v>0</v>
      </c>
      <c r="AN72" s="181">
        <f t="shared" ca="1" si="91"/>
        <v>0</v>
      </c>
      <c r="AO72" s="181">
        <f t="shared" ca="1" si="91"/>
        <v>0</v>
      </c>
      <c r="AP72" s="181">
        <f t="shared" ca="1" si="91"/>
        <v>0</v>
      </c>
      <c r="AQ72" s="181">
        <f t="shared" ca="1" si="91"/>
        <v>0</v>
      </c>
      <c r="AR72" s="181">
        <f t="shared" ca="1" si="91"/>
        <v>0</v>
      </c>
      <c r="AS72" s="181">
        <f t="shared" ca="1" si="91"/>
        <v>0</v>
      </c>
      <c r="AT72" s="181">
        <f t="shared" ca="1" si="91"/>
        <v>0</v>
      </c>
      <c r="AU72" s="181">
        <f t="shared" ca="1" si="91"/>
        <v>0</v>
      </c>
      <c r="AV72" s="181">
        <f t="shared" si="91"/>
        <v>0</v>
      </c>
      <c r="AW72" s="181">
        <f t="shared" si="91"/>
        <v>0</v>
      </c>
      <c r="AX72" s="181">
        <f t="shared" si="91"/>
        <v>0</v>
      </c>
      <c r="AY72" s="181">
        <f t="shared" si="91"/>
        <v>0</v>
      </c>
    </row>
    <row r="73" spans="5:51" x14ac:dyDescent="0.3">
      <c r="E73" s="141" t="s">
        <v>709</v>
      </c>
      <c r="F73" s="181">
        <f t="shared" ref="F73:AY73" ca="1" si="92">F45*F56</f>
        <v>-68713906.858806014</v>
      </c>
      <c r="G73" s="181">
        <f t="shared" ca="1" si="92"/>
        <v>-99122959.173937529</v>
      </c>
      <c r="H73" s="181">
        <f t="shared" ca="1" si="92"/>
        <v>0</v>
      </c>
      <c r="I73" s="181">
        <f t="shared" ca="1" si="92"/>
        <v>0</v>
      </c>
      <c r="J73" s="181">
        <f t="shared" ca="1" si="92"/>
        <v>7625413.7858095989</v>
      </c>
      <c r="K73" s="181">
        <f t="shared" ca="1" si="92"/>
        <v>7547474.3851854568</v>
      </c>
      <c r="L73" s="181">
        <f t="shared" ca="1" si="92"/>
        <v>7488231.8112888429</v>
      </c>
      <c r="M73" s="181">
        <f t="shared" ca="1" si="92"/>
        <v>7403567.5460189553</v>
      </c>
      <c r="N73" s="181">
        <f t="shared" ca="1" si="92"/>
        <v>7351248.2632163707</v>
      </c>
      <c r="O73" s="181">
        <f t="shared" ca="1" si="92"/>
        <v>7276689.196891332</v>
      </c>
      <c r="P73" s="181">
        <f t="shared" ca="1" si="92"/>
        <v>7175320.5093452875</v>
      </c>
      <c r="Q73" s="181">
        <f t="shared" ca="1" si="92"/>
        <v>7115033.8141009696</v>
      </c>
      <c r="R73" s="181">
        <f t="shared" ca="1" si="92"/>
        <v>7030889.9387436211</v>
      </c>
      <c r="S73" s="181">
        <f t="shared" ca="1" si="92"/>
        <v>6836153.9190926775</v>
      </c>
      <c r="T73" s="181">
        <f t="shared" ca="1" si="92"/>
        <v>6741072.287383575</v>
      </c>
      <c r="U73" s="181">
        <f t="shared" ca="1" si="92"/>
        <v>6645672.242917072</v>
      </c>
      <c r="V73" s="181">
        <f t="shared" ca="1" si="92"/>
        <v>27916726.104367554</v>
      </c>
      <c r="W73" s="181">
        <f t="shared" ca="1" si="92"/>
        <v>27670344.893463112</v>
      </c>
      <c r="X73" s="181">
        <f t="shared" ca="1" si="92"/>
        <v>27409388.763434343</v>
      </c>
      <c r="Y73" s="181">
        <f t="shared" ca="1" si="92"/>
        <v>26617613.823978998</v>
      </c>
      <c r="Z73" s="181">
        <f t="shared" ca="1" si="92"/>
        <v>26325833.083578646</v>
      </c>
      <c r="AA73" s="181">
        <f t="shared" ca="1" si="92"/>
        <v>26027056.92094614</v>
      </c>
      <c r="AB73" s="181">
        <f t="shared" ca="1" si="92"/>
        <v>25122264.23822334</v>
      </c>
      <c r="AC73" s="181">
        <f t="shared" ca="1" si="92"/>
        <v>24794898.545233767</v>
      </c>
      <c r="AD73" s="181">
        <f t="shared" ca="1" si="92"/>
        <v>24443715.437220193</v>
      </c>
      <c r="AE73" s="181">
        <f t="shared" ca="1" si="92"/>
        <v>23456557.809234269</v>
      </c>
      <c r="AF73" s="181">
        <f t="shared" ca="1" si="92"/>
        <v>23036445.897755954</v>
      </c>
      <c r="AG73" s="181">
        <f t="shared" ca="1" si="92"/>
        <v>22646939.094169427</v>
      </c>
      <c r="AH73" s="181">
        <f t="shared" ca="1" si="92"/>
        <v>0</v>
      </c>
      <c r="AI73" s="181">
        <f t="shared" ca="1" si="92"/>
        <v>0</v>
      </c>
      <c r="AJ73" s="181">
        <f t="shared" ca="1" si="92"/>
        <v>0</v>
      </c>
      <c r="AK73" s="181">
        <f t="shared" ca="1" si="92"/>
        <v>0</v>
      </c>
      <c r="AL73" s="181">
        <f t="shared" ca="1" si="92"/>
        <v>0</v>
      </c>
      <c r="AM73" s="181">
        <f t="shared" ca="1" si="92"/>
        <v>0</v>
      </c>
      <c r="AN73" s="181">
        <f t="shared" ca="1" si="92"/>
        <v>0</v>
      </c>
      <c r="AO73" s="181">
        <f t="shared" ca="1" si="92"/>
        <v>0</v>
      </c>
      <c r="AP73" s="181">
        <f t="shared" ca="1" si="92"/>
        <v>0</v>
      </c>
      <c r="AQ73" s="181">
        <f t="shared" ca="1" si="92"/>
        <v>0</v>
      </c>
      <c r="AR73" s="181">
        <f t="shared" ca="1" si="92"/>
        <v>0</v>
      </c>
      <c r="AS73" s="181">
        <f t="shared" ca="1" si="92"/>
        <v>0</v>
      </c>
      <c r="AT73" s="181">
        <f t="shared" ca="1" si="92"/>
        <v>0</v>
      </c>
      <c r="AU73" s="181">
        <f t="shared" ca="1" si="92"/>
        <v>0</v>
      </c>
      <c r="AV73" s="181">
        <f t="shared" si="92"/>
        <v>0</v>
      </c>
      <c r="AW73" s="181">
        <f t="shared" si="92"/>
        <v>0</v>
      </c>
      <c r="AX73" s="181">
        <f t="shared" si="92"/>
        <v>0</v>
      </c>
      <c r="AY73" s="181">
        <f t="shared" si="92"/>
        <v>0</v>
      </c>
    </row>
    <row r="76" spans="5:51" x14ac:dyDescent="0.3">
      <c r="F76" s="401">
        <f>F57</f>
        <v>2026</v>
      </c>
      <c r="G76" s="401">
        <f t="shared" ref="G76:AY76" si="93">G57</f>
        <v>2027</v>
      </c>
      <c r="H76" s="401">
        <f t="shared" si="93"/>
        <v>2028</v>
      </c>
      <c r="I76" s="401">
        <f t="shared" si="93"/>
        <v>2029</v>
      </c>
      <c r="J76" s="401">
        <f t="shared" si="93"/>
        <v>2030</v>
      </c>
      <c r="K76" s="401">
        <f t="shared" si="93"/>
        <v>2031</v>
      </c>
      <c r="L76" s="401">
        <f t="shared" si="93"/>
        <v>2032</v>
      </c>
      <c r="M76" s="401">
        <f t="shared" si="93"/>
        <v>2033</v>
      </c>
      <c r="N76" s="401">
        <f t="shared" si="93"/>
        <v>2034</v>
      </c>
      <c r="O76" s="401">
        <f t="shared" si="93"/>
        <v>2035</v>
      </c>
      <c r="P76" s="401">
        <f t="shared" si="93"/>
        <v>2036</v>
      </c>
      <c r="Q76" s="401">
        <f t="shared" si="93"/>
        <v>2037</v>
      </c>
      <c r="R76" s="401">
        <f t="shared" si="93"/>
        <v>2038</v>
      </c>
      <c r="S76" s="401">
        <f t="shared" si="93"/>
        <v>2039</v>
      </c>
      <c r="T76" s="401">
        <f t="shared" si="93"/>
        <v>2040</v>
      </c>
      <c r="U76" s="401">
        <f t="shared" si="93"/>
        <v>2041</v>
      </c>
      <c r="V76" s="401">
        <f t="shared" si="93"/>
        <v>2042</v>
      </c>
      <c r="W76" s="401">
        <f t="shared" si="93"/>
        <v>2043</v>
      </c>
      <c r="X76" s="401">
        <f t="shared" si="93"/>
        <v>2044</v>
      </c>
      <c r="Y76" s="401">
        <f t="shared" si="93"/>
        <v>2045</v>
      </c>
      <c r="Z76" s="401">
        <f t="shared" si="93"/>
        <v>2046</v>
      </c>
      <c r="AA76" s="401">
        <f t="shared" si="93"/>
        <v>2047</v>
      </c>
      <c r="AB76" s="401">
        <f t="shared" si="93"/>
        <v>2048</v>
      </c>
      <c r="AC76" s="401">
        <f t="shared" si="93"/>
        <v>2049</v>
      </c>
      <c r="AD76" s="401">
        <f t="shared" si="93"/>
        <v>2050</v>
      </c>
      <c r="AE76" s="401">
        <f t="shared" si="93"/>
        <v>2051</v>
      </c>
      <c r="AF76" s="401">
        <f t="shared" si="93"/>
        <v>2052</v>
      </c>
      <c r="AG76" s="401">
        <f t="shared" si="93"/>
        <v>2053</v>
      </c>
      <c r="AH76" s="401">
        <f t="shared" si="93"/>
        <v>2054</v>
      </c>
      <c r="AI76" s="401">
        <f t="shared" si="93"/>
        <v>2055</v>
      </c>
      <c r="AJ76" s="401">
        <f t="shared" si="93"/>
        <v>2056</v>
      </c>
      <c r="AK76" s="401">
        <f t="shared" si="93"/>
        <v>2057</v>
      </c>
      <c r="AL76" s="401">
        <f t="shared" si="93"/>
        <v>2058</v>
      </c>
      <c r="AM76" s="401">
        <f t="shared" si="93"/>
        <v>2059</v>
      </c>
      <c r="AN76" s="401">
        <f t="shared" si="93"/>
        <v>2060</v>
      </c>
      <c r="AO76" s="401">
        <f t="shared" si="93"/>
        <v>2061</v>
      </c>
      <c r="AP76" s="401">
        <f t="shared" si="93"/>
        <v>2062</v>
      </c>
      <c r="AQ76" s="401">
        <f t="shared" si="93"/>
        <v>2063</v>
      </c>
      <c r="AR76" s="401">
        <f t="shared" si="93"/>
        <v>2064</v>
      </c>
      <c r="AS76" s="401">
        <f t="shared" si="93"/>
        <v>2065</v>
      </c>
      <c r="AT76" s="401">
        <f t="shared" si="93"/>
        <v>2066</v>
      </c>
      <c r="AU76" s="401">
        <f t="shared" si="93"/>
        <v>2067</v>
      </c>
      <c r="AV76" s="401">
        <f t="shared" si="93"/>
        <v>2068</v>
      </c>
      <c r="AW76" s="401">
        <f t="shared" si="93"/>
        <v>2069</v>
      </c>
      <c r="AX76" s="401">
        <f t="shared" si="93"/>
        <v>2070</v>
      </c>
      <c r="AY76" s="401">
        <f t="shared" si="93"/>
        <v>2071</v>
      </c>
    </row>
    <row r="77" spans="5:51" x14ac:dyDescent="0.3">
      <c r="E77" s="141" t="s">
        <v>585</v>
      </c>
      <c r="F77" s="181">
        <f>IFERROR(F58/F$53,"")</f>
        <v>0</v>
      </c>
      <c r="G77" s="181">
        <f t="shared" ref="G77:AY77" si="94">IFERROR(G58/G$53,"")</f>
        <v>0</v>
      </c>
      <c r="H77" s="181">
        <f t="shared" si="94"/>
        <v>0</v>
      </c>
      <c r="I77" s="181">
        <f t="shared" si="94"/>
        <v>55742946.977755778</v>
      </c>
      <c r="J77" s="181">
        <f t="shared" si="94"/>
        <v>215702063.32949156</v>
      </c>
      <c r="K77" s="181">
        <f t="shared" si="94"/>
        <v>204137842.72777048</v>
      </c>
      <c r="L77" s="181">
        <f t="shared" si="94"/>
        <v>193618784.2862303</v>
      </c>
      <c r="M77" s="181">
        <f t="shared" si="94"/>
        <v>195149613.66578081</v>
      </c>
      <c r="N77" s="181">
        <f t="shared" si="94"/>
        <v>186439927.72893921</v>
      </c>
      <c r="O77" s="181">
        <f t="shared" si="94"/>
        <v>185733163.89575371</v>
      </c>
      <c r="P77" s="181">
        <f t="shared" si="94"/>
        <v>178763011.45252445</v>
      </c>
      <c r="Q77" s="181">
        <f t="shared" si="94"/>
        <v>171201057.55107352</v>
      </c>
      <c r="R77" s="181">
        <f t="shared" si="94"/>
        <v>164307549.77932268</v>
      </c>
      <c r="S77" s="181">
        <f t="shared" si="94"/>
        <v>157785390.28754583</v>
      </c>
      <c r="T77" s="181">
        <f t="shared" si="94"/>
        <v>151874525.40567085</v>
      </c>
      <c r="U77" s="181">
        <f t="shared" si="94"/>
        <v>145425891.17312425</v>
      </c>
      <c r="V77" s="181">
        <f t="shared" si="94"/>
        <v>139675742.54910761</v>
      </c>
      <c r="W77" s="181">
        <f t="shared" si="94"/>
        <v>134135342.68995969</v>
      </c>
      <c r="X77" s="181">
        <f t="shared" si="94"/>
        <v>129093096.80449346</v>
      </c>
      <c r="Y77" s="181">
        <f t="shared" si="94"/>
        <v>123701435.92544408</v>
      </c>
      <c r="Z77" s="181">
        <f t="shared" si="94"/>
        <v>118812193.91656463</v>
      </c>
      <c r="AA77" s="181">
        <f t="shared" si="94"/>
        <v>114079899.46463987</v>
      </c>
      <c r="AB77" s="181">
        <f t="shared" si="94"/>
        <v>109874947.41355133</v>
      </c>
      <c r="AC77" s="181">
        <f t="shared" si="94"/>
        <v>105284093.45657048</v>
      </c>
      <c r="AD77" s="181">
        <f t="shared" si="94"/>
        <v>101104136.8795684</v>
      </c>
      <c r="AE77" s="181">
        <f t="shared" si="94"/>
        <v>97148101.682526559</v>
      </c>
      <c r="AF77" s="181">
        <f t="shared" si="94"/>
        <v>93568204.973942488</v>
      </c>
      <c r="AG77" s="181">
        <f t="shared" si="94"/>
        <v>89639226.368704736</v>
      </c>
      <c r="AH77" s="181">
        <f t="shared" si="94"/>
        <v>0</v>
      </c>
      <c r="AI77" s="181">
        <f t="shared" si="94"/>
        <v>0</v>
      </c>
      <c r="AJ77" s="181">
        <f t="shared" si="94"/>
        <v>0</v>
      </c>
      <c r="AK77" s="181">
        <f t="shared" si="94"/>
        <v>0</v>
      </c>
      <c r="AL77" s="181">
        <f t="shared" si="94"/>
        <v>0</v>
      </c>
      <c r="AM77" s="181">
        <f t="shared" si="94"/>
        <v>0</v>
      </c>
      <c r="AN77" s="181">
        <f t="shared" si="94"/>
        <v>0</v>
      </c>
      <c r="AO77" s="181">
        <f t="shared" si="94"/>
        <v>0</v>
      </c>
      <c r="AP77" s="181">
        <f t="shared" si="94"/>
        <v>0</v>
      </c>
      <c r="AQ77" s="181">
        <f t="shared" si="94"/>
        <v>0</v>
      </c>
      <c r="AR77" s="181">
        <f t="shared" si="94"/>
        <v>0</v>
      </c>
      <c r="AS77" s="181">
        <f t="shared" si="94"/>
        <v>0</v>
      </c>
      <c r="AT77" s="181">
        <f t="shared" si="94"/>
        <v>0</v>
      </c>
      <c r="AU77" s="181">
        <f t="shared" si="94"/>
        <v>0</v>
      </c>
      <c r="AV77" s="181" t="str">
        <f t="shared" si="94"/>
        <v/>
      </c>
      <c r="AW77" s="181" t="str">
        <f t="shared" si="94"/>
        <v/>
      </c>
      <c r="AX77" s="181" t="str">
        <f t="shared" si="94"/>
        <v/>
      </c>
      <c r="AY77" s="181" t="str">
        <f t="shared" si="94"/>
        <v/>
      </c>
    </row>
    <row r="78" spans="5:51" x14ac:dyDescent="0.3">
      <c r="E78" s="141" t="s">
        <v>708</v>
      </c>
      <c r="F78" s="181">
        <f t="shared" ref="F78:AY78" si="95">IFERROR(F59/F$53,"")</f>
        <v>0</v>
      </c>
      <c r="G78" s="181">
        <f t="shared" si="95"/>
        <v>0</v>
      </c>
      <c r="H78" s="181">
        <f t="shared" si="95"/>
        <v>0</v>
      </c>
      <c r="I78" s="181">
        <f t="shared" si="95"/>
        <v>-48932288.68361719</v>
      </c>
      <c r="J78" s="181">
        <f t="shared" si="95"/>
        <v>-189770210.12283272</v>
      </c>
      <c r="K78" s="181">
        <f t="shared" si="95"/>
        <v>-180154111.36651534</v>
      </c>
      <c r="L78" s="181">
        <f t="shared" si="95"/>
        <v>-171528700.56123513</v>
      </c>
      <c r="M78" s="181">
        <f t="shared" si="95"/>
        <v>-173441149.87967056</v>
      </c>
      <c r="N78" s="181">
        <f t="shared" si="95"/>
        <v>-166191300.2316533</v>
      </c>
      <c r="O78" s="181">
        <f t="shared" si="95"/>
        <v>-166141658.77510875</v>
      </c>
      <c r="P78" s="181">
        <f t="shared" si="95"/>
        <v>-160495468.85014349</v>
      </c>
      <c r="Q78" s="181">
        <f t="shared" si="95"/>
        <v>-154090550.92561704</v>
      </c>
      <c r="R78" s="181">
        <f t="shared" si="95"/>
        <v>-148445250.31422979</v>
      </c>
      <c r="S78" s="181">
        <f t="shared" si="95"/>
        <v>-143201469.24264851</v>
      </c>
      <c r="T78" s="181">
        <f t="shared" si="95"/>
        <v>-138234028.64180669</v>
      </c>
      <c r="U78" s="181">
        <f t="shared" si="95"/>
        <v>-132808784.20678067</v>
      </c>
      <c r="V78" s="181">
        <f t="shared" si="95"/>
        <v>-128116138.92186354</v>
      </c>
      <c r="W78" s="181">
        <f t="shared" si="95"/>
        <v>-123337254.95946318</v>
      </c>
      <c r="X78" s="181">
        <f t="shared" si="95"/>
        <v>-119140157.67315601</v>
      </c>
      <c r="Y78" s="181">
        <f t="shared" si="95"/>
        <v>-114618524.42833458</v>
      </c>
      <c r="Z78" s="181">
        <f t="shared" si="95"/>
        <v>-110343130.07324867</v>
      </c>
      <c r="AA78" s="181">
        <f t="shared" si="95"/>
        <v>-106299580.82707325</v>
      </c>
      <c r="AB78" s="181">
        <f t="shared" si="95"/>
        <v>-102819983.62190688</v>
      </c>
      <c r="AC78" s="181">
        <f t="shared" si="95"/>
        <v>-98716775.556879759</v>
      </c>
      <c r="AD78" s="181">
        <f t="shared" si="95"/>
        <v>-95098985.556578606</v>
      </c>
      <c r="AE78" s="181">
        <f t="shared" si="95"/>
        <v>-91736193.956620589</v>
      </c>
      <c r="AF78" s="181">
        <f t="shared" si="95"/>
        <v>-88554045.470964029</v>
      </c>
      <c r="AG78" s="181">
        <f t="shared" si="95"/>
        <v>-85077536.166583017</v>
      </c>
      <c r="AH78" s="181">
        <f t="shared" si="95"/>
        <v>0</v>
      </c>
      <c r="AI78" s="181">
        <f t="shared" si="95"/>
        <v>0</v>
      </c>
      <c r="AJ78" s="181">
        <f t="shared" si="95"/>
        <v>0</v>
      </c>
      <c r="AK78" s="181">
        <f t="shared" si="95"/>
        <v>0</v>
      </c>
      <c r="AL78" s="181">
        <f t="shared" si="95"/>
        <v>0</v>
      </c>
      <c r="AM78" s="181">
        <f t="shared" si="95"/>
        <v>0</v>
      </c>
      <c r="AN78" s="181">
        <f t="shared" si="95"/>
        <v>0</v>
      </c>
      <c r="AO78" s="181">
        <f t="shared" si="95"/>
        <v>0</v>
      </c>
      <c r="AP78" s="181">
        <f t="shared" si="95"/>
        <v>0</v>
      </c>
      <c r="AQ78" s="181">
        <f t="shared" si="95"/>
        <v>0</v>
      </c>
      <c r="AR78" s="181">
        <f t="shared" si="95"/>
        <v>0</v>
      </c>
      <c r="AS78" s="181">
        <f t="shared" si="95"/>
        <v>0</v>
      </c>
      <c r="AT78" s="181">
        <f t="shared" si="95"/>
        <v>0</v>
      </c>
      <c r="AU78" s="181">
        <f t="shared" si="95"/>
        <v>0</v>
      </c>
      <c r="AV78" s="181" t="str">
        <f t="shared" si="95"/>
        <v/>
      </c>
      <c r="AW78" s="181" t="str">
        <f t="shared" si="95"/>
        <v/>
      </c>
      <c r="AX78" s="181" t="str">
        <f t="shared" si="95"/>
        <v/>
      </c>
      <c r="AY78" s="181" t="str">
        <f t="shared" si="95"/>
        <v/>
      </c>
    </row>
    <row r="79" spans="5:51" x14ac:dyDescent="0.3">
      <c r="E79" s="141" t="str">
        <f>E44</f>
        <v>Less repayment of Subhordinated-Debt</v>
      </c>
      <c r="F79" s="181">
        <f t="shared" ref="F79:AY79" si="96">IFERROR(F60/F$53,"")</f>
        <v>-68713906.858806014</v>
      </c>
      <c r="G79" s="181">
        <f t="shared" si="96"/>
        <v>-109323907.90770292</v>
      </c>
      <c r="H79" s="181">
        <f t="shared" si="96"/>
        <v>-94520545.734411448</v>
      </c>
      <c r="I79" s="181">
        <f t="shared" si="96"/>
        <v>-50955048.37204624</v>
      </c>
      <c r="J79" s="181">
        <f t="shared" si="96"/>
        <v>0</v>
      </c>
      <c r="K79" s="181">
        <f t="shared" si="96"/>
        <v>0</v>
      </c>
      <c r="L79" s="181">
        <f t="shared" si="96"/>
        <v>0</v>
      </c>
      <c r="M79" s="181">
        <f t="shared" si="96"/>
        <v>0</v>
      </c>
      <c r="N79" s="181">
        <f t="shared" si="96"/>
        <v>0</v>
      </c>
      <c r="O79" s="181">
        <f t="shared" si="96"/>
        <v>0</v>
      </c>
      <c r="P79" s="181">
        <f t="shared" si="96"/>
        <v>0</v>
      </c>
      <c r="Q79" s="181">
        <f t="shared" si="96"/>
        <v>0</v>
      </c>
      <c r="R79" s="181">
        <f t="shared" si="96"/>
        <v>0</v>
      </c>
      <c r="S79" s="181">
        <f t="shared" si="96"/>
        <v>0</v>
      </c>
      <c r="T79" s="181">
        <f t="shared" si="96"/>
        <v>0</v>
      </c>
      <c r="U79" s="181">
        <f t="shared" si="96"/>
        <v>0</v>
      </c>
      <c r="V79" s="181">
        <f t="shared" si="96"/>
        <v>0</v>
      </c>
      <c r="W79" s="181">
        <f t="shared" si="96"/>
        <v>0</v>
      </c>
      <c r="X79" s="181">
        <f t="shared" si="96"/>
        <v>0</v>
      </c>
      <c r="Y79" s="181">
        <f t="shared" si="96"/>
        <v>0</v>
      </c>
      <c r="Z79" s="181">
        <f t="shared" si="96"/>
        <v>0</v>
      </c>
      <c r="AA79" s="181">
        <f t="shared" si="96"/>
        <v>0</v>
      </c>
      <c r="AB79" s="181">
        <f t="shared" si="96"/>
        <v>0</v>
      </c>
      <c r="AC79" s="181">
        <f t="shared" si="96"/>
        <v>0</v>
      </c>
      <c r="AD79" s="181">
        <f t="shared" si="96"/>
        <v>0</v>
      </c>
      <c r="AE79" s="181">
        <f t="shared" si="96"/>
        <v>0</v>
      </c>
      <c r="AF79" s="181">
        <f t="shared" si="96"/>
        <v>0</v>
      </c>
      <c r="AG79" s="181">
        <f t="shared" si="96"/>
        <v>0</v>
      </c>
      <c r="AH79" s="181">
        <f t="shared" si="96"/>
        <v>0</v>
      </c>
      <c r="AI79" s="181">
        <f t="shared" si="96"/>
        <v>0</v>
      </c>
      <c r="AJ79" s="181">
        <f t="shared" si="96"/>
        <v>0</v>
      </c>
      <c r="AK79" s="181">
        <f t="shared" si="96"/>
        <v>0</v>
      </c>
      <c r="AL79" s="181">
        <f t="shared" si="96"/>
        <v>0</v>
      </c>
      <c r="AM79" s="181">
        <f t="shared" si="96"/>
        <v>0</v>
      </c>
      <c r="AN79" s="181">
        <f t="shared" si="96"/>
        <v>0</v>
      </c>
      <c r="AO79" s="181">
        <f t="shared" si="96"/>
        <v>0</v>
      </c>
      <c r="AP79" s="181">
        <f t="shared" si="96"/>
        <v>0</v>
      </c>
      <c r="AQ79" s="181">
        <f t="shared" si="96"/>
        <v>0</v>
      </c>
      <c r="AR79" s="181">
        <f t="shared" si="96"/>
        <v>0</v>
      </c>
      <c r="AS79" s="181">
        <f t="shared" si="96"/>
        <v>0</v>
      </c>
      <c r="AT79" s="181">
        <f t="shared" si="96"/>
        <v>0</v>
      </c>
      <c r="AU79" s="181">
        <f t="shared" si="96"/>
        <v>0</v>
      </c>
      <c r="AV79" s="181" t="str">
        <f t="shared" si="96"/>
        <v/>
      </c>
      <c r="AW79" s="181" t="str">
        <f t="shared" si="96"/>
        <v/>
      </c>
      <c r="AX79" s="181" t="str">
        <f t="shared" si="96"/>
        <v/>
      </c>
      <c r="AY79" s="181" t="str">
        <f t="shared" si="96"/>
        <v/>
      </c>
    </row>
    <row r="80" spans="5:51" x14ac:dyDescent="0.3">
      <c r="E80" s="141" t="s">
        <v>295</v>
      </c>
      <c r="F80" s="181">
        <f t="shared" ref="F80:AY80" si="97">IFERROR(F61/F$53,"")</f>
        <v>0</v>
      </c>
      <c r="G80" s="181">
        <f t="shared" si="97"/>
        <v>0</v>
      </c>
      <c r="H80" s="181">
        <f t="shared" si="97"/>
        <v>0</v>
      </c>
      <c r="I80" s="181">
        <f t="shared" si="97"/>
        <v>0</v>
      </c>
      <c r="J80" s="181">
        <f t="shared" si="97"/>
        <v>25931853.206658859</v>
      </c>
      <c r="K80" s="181">
        <f t="shared" si="97"/>
        <v>24010975.191350795</v>
      </c>
      <c r="L80" s="181">
        <f t="shared" si="97"/>
        <v>22129965.60291465</v>
      </c>
      <c r="M80" s="181">
        <f t="shared" si="97"/>
        <v>21710092.097016133</v>
      </c>
      <c r="N80" s="181">
        <f t="shared" si="97"/>
        <v>20283643.941653628</v>
      </c>
      <c r="O80" s="181">
        <f t="shared" si="97"/>
        <v>19634658.532114264</v>
      </c>
      <c r="P80" s="181">
        <f t="shared" si="97"/>
        <v>18270807.368663732</v>
      </c>
      <c r="Q80" s="181">
        <f t="shared" si="97"/>
        <v>17144614.782280367</v>
      </c>
      <c r="R80" s="181">
        <f t="shared" si="97"/>
        <v>15968553.838040888</v>
      </c>
      <c r="S80" s="181">
        <f t="shared" si="97"/>
        <v>14589978.132718686</v>
      </c>
      <c r="T80" s="181">
        <f t="shared" si="97"/>
        <v>13673933.553231318</v>
      </c>
      <c r="U80" s="181">
        <f t="shared" si="97"/>
        <v>12714643.143310901</v>
      </c>
      <c r="V80" s="181">
        <f t="shared" si="97"/>
        <v>11567808.687598165</v>
      </c>
      <c r="W80" s="181">
        <f t="shared" si="97"/>
        <v>10830597.327122783</v>
      </c>
      <c r="X80" s="181">
        <f t="shared" si="97"/>
        <v>10042398.124254821</v>
      </c>
      <c r="Y80" s="181">
        <f t="shared" si="97"/>
        <v>9092727.1308196373</v>
      </c>
      <c r="Z80" s="181">
        <f t="shared" si="97"/>
        <v>8500453.8375859708</v>
      </c>
      <c r="AA80" s="181">
        <f t="shared" si="97"/>
        <v>7862304.9897743259</v>
      </c>
      <c r="AB80" s="181">
        <f t="shared" si="97"/>
        <v>7065943.9269047203</v>
      </c>
      <c r="AC80" s="181">
        <f t="shared" si="97"/>
        <v>6597448.5483058235</v>
      </c>
      <c r="AD80" s="181">
        <f t="shared" si="97"/>
        <v>6080233.4769624807</v>
      </c>
      <c r="AE80" s="181">
        <f t="shared" si="97"/>
        <v>5423684.1268324954</v>
      </c>
      <c r="AF80" s="181">
        <f t="shared" si="97"/>
        <v>5042934.5656460989</v>
      </c>
      <c r="AG80" s="181">
        <f t="shared" si="97"/>
        <v>4630401.2166936509</v>
      </c>
      <c r="AH80" s="181">
        <f t="shared" si="97"/>
        <v>0</v>
      </c>
      <c r="AI80" s="181">
        <f t="shared" si="97"/>
        <v>0</v>
      </c>
      <c r="AJ80" s="181">
        <f t="shared" si="97"/>
        <v>0</v>
      </c>
      <c r="AK80" s="181">
        <f t="shared" si="97"/>
        <v>0</v>
      </c>
      <c r="AL80" s="181">
        <f t="shared" si="97"/>
        <v>0</v>
      </c>
      <c r="AM80" s="181">
        <f t="shared" si="97"/>
        <v>0</v>
      </c>
      <c r="AN80" s="181">
        <f t="shared" si="97"/>
        <v>0</v>
      </c>
      <c r="AO80" s="181">
        <f t="shared" si="97"/>
        <v>0</v>
      </c>
      <c r="AP80" s="181">
        <f t="shared" si="97"/>
        <v>0</v>
      </c>
      <c r="AQ80" s="181">
        <f t="shared" si="97"/>
        <v>0</v>
      </c>
      <c r="AR80" s="181">
        <f t="shared" si="97"/>
        <v>0</v>
      </c>
      <c r="AS80" s="181">
        <f t="shared" si="97"/>
        <v>0</v>
      </c>
      <c r="AT80" s="181">
        <f t="shared" si="97"/>
        <v>0</v>
      </c>
      <c r="AU80" s="181">
        <f t="shared" si="97"/>
        <v>0</v>
      </c>
      <c r="AV80" s="181" t="str">
        <f t="shared" si="97"/>
        <v/>
      </c>
      <c r="AW80" s="181" t="str">
        <f t="shared" si="97"/>
        <v/>
      </c>
      <c r="AX80" s="181" t="str">
        <f t="shared" si="97"/>
        <v/>
      </c>
      <c r="AY80" s="181" t="str">
        <f t="shared" si="97"/>
        <v/>
      </c>
    </row>
    <row r="81" spans="5:51" x14ac:dyDescent="0.3">
      <c r="E81" s="141" t="s">
        <v>848</v>
      </c>
      <c r="F81" s="181">
        <f t="shared" ref="F81:AY81" si="98">IFERROR(F62/F$53,"")</f>
        <v>0</v>
      </c>
      <c r="G81" s="181">
        <f t="shared" si="98"/>
        <v>0</v>
      </c>
      <c r="H81" s="181">
        <f t="shared" si="98"/>
        <v>0</v>
      </c>
      <c r="I81" s="181">
        <f t="shared" si="98"/>
        <v>0</v>
      </c>
      <c r="J81" s="181">
        <f t="shared" si="98"/>
        <v>-138063.14280714412</v>
      </c>
      <c r="K81" s="181">
        <f t="shared" si="98"/>
        <v>-256292.5901878216</v>
      </c>
      <c r="L81" s="181">
        <f t="shared" si="98"/>
        <v>-219579.82284931288</v>
      </c>
      <c r="M81" s="181">
        <f t="shared" si="98"/>
        <v>-218567.86608030027</v>
      </c>
      <c r="N81" s="181">
        <f t="shared" si="98"/>
        <v>-234997.90233716849</v>
      </c>
      <c r="O81" s="181">
        <f t="shared" si="98"/>
        <v>-204195.5491542753</v>
      </c>
      <c r="P81" s="181">
        <f t="shared" si="98"/>
        <v>-198377.01392232452</v>
      </c>
      <c r="Q81" s="181">
        <f t="shared" si="98"/>
        <v>-216331.54735114632</v>
      </c>
      <c r="R81" s="181">
        <f t="shared" si="98"/>
        <v>-180915.6120950394</v>
      </c>
      <c r="S81" s="181">
        <f t="shared" si="98"/>
        <v>-131957.36154788869</v>
      </c>
      <c r="T81" s="181">
        <f t="shared" si="98"/>
        <v>-190776.08470978774</v>
      </c>
      <c r="U81" s="181">
        <f t="shared" si="98"/>
        <v>-159280.34996195891</v>
      </c>
      <c r="V81" s="181">
        <f t="shared" si="98"/>
        <v>-115779.09789644291</v>
      </c>
      <c r="W81" s="181">
        <f t="shared" si="98"/>
        <v>-168219.43620938013</v>
      </c>
      <c r="X81" s="181">
        <f t="shared" si="98"/>
        <v>-140210.1441575769</v>
      </c>
      <c r="Y81" s="181">
        <f t="shared" si="98"/>
        <v>-101558.07151726454</v>
      </c>
      <c r="Z81" s="181">
        <f t="shared" si="98"/>
        <v>-148311.70579939111</v>
      </c>
      <c r="AA81" s="181">
        <f t="shared" si="98"/>
        <v>-123403.0744469371</v>
      </c>
      <c r="AB81" s="181">
        <f t="shared" si="98"/>
        <v>-89060.017668132263</v>
      </c>
      <c r="AC81" s="181">
        <f t="shared" si="98"/>
        <v>-130743.62193897339</v>
      </c>
      <c r="AD81" s="181">
        <f t="shared" si="98"/>
        <v>-108592.5406634604</v>
      </c>
      <c r="AE81" s="181">
        <f t="shared" si="98"/>
        <v>-78078.465841225028</v>
      </c>
      <c r="AF81" s="181">
        <f t="shared" si="98"/>
        <v>-115241.84115765065</v>
      </c>
      <c r="AG81" s="181">
        <f t="shared" si="98"/>
        <v>-95543.152549698396</v>
      </c>
      <c r="AH81" s="181">
        <f t="shared" si="98"/>
        <v>0</v>
      </c>
      <c r="AI81" s="181">
        <f t="shared" si="98"/>
        <v>0</v>
      </c>
      <c r="AJ81" s="181">
        <f t="shared" si="98"/>
        <v>0</v>
      </c>
      <c r="AK81" s="181">
        <f t="shared" si="98"/>
        <v>0</v>
      </c>
      <c r="AL81" s="181">
        <f t="shared" si="98"/>
        <v>0</v>
      </c>
      <c r="AM81" s="181">
        <f t="shared" si="98"/>
        <v>0</v>
      </c>
      <c r="AN81" s="181">
        <f t="shared" si="98"/>
        <v>0</v>
      </c>
      <c r="AO81" s="181">
        <f t="shared" si="98"/>
        <v>0</v>
      </c>
      <c r="AP81" s="181">
        <f t="shared" si="98"/>
        <v>0</v>
      </c>
      <c r="AQ81" s="181">
        <f t="shared" si="98"/>
        <v>0</v>
      </c>
      <c r="AR81" s="181">
        <f t="shared" si="98"/>
        <v>0</v>
      </c>
      <c r="AS81" s="181">
        <f t="shared" si="98"/>
        <v>0</v>
      </c>
      <c r="AT81" s="181">
        <f t="shared" si="98"/>
        <v>0</v>
      </c>
      <c r="AU81" s="181">
        <f t="shared" si="98"/>
        <v>0</v>
      </c>
      <c r="AV81" s="181" t="str">
        <f t="shared" si="98"/>
        <v/>
      </c>
      <c r="AW81" s="181" t="str">
        <f t="shared" si="98"/>
        <v/>
      </c>
      <c r="AX81" s="181" t="str">
        <f t="shared" si="98"/>
        <v/>
      </c>
      <c r="AY81" s="181" t="str">
        <f t="shared" si="98"/>
        <v/>
      </c>
    </row>
    <row r="82" spans="5:51" x14ac:dyDescent="0.3">
      <c r="E82" s="141" t="s">
        <v>474</v>
      </c>
      <c r="F82" s="181">
        <f t="shared" ref="F82:AY82" si="99">IFERROR(F63/F$53,"")</f>
        <v>0</v>
      </c>
      <c r="G82" s="181">
        <f t="shared" si="99"/>
        <v>0</v>
      </c>
      <c r="H82" s="181">
        <f t="shared" si="99"/>
        <v>0</v>
      </c>
      <c r="I82" s="181">
        <f t="shared" si="99"/>
        <v>0</v>
      </c>
      <c r="J82" s="181">
        <f t="shared" si="99"/>
        <v>0</v>
      </c>
      <c r="K82" s="181">
        <f t="shared" si="99"/>
        <v>0</v>
      </c>
      <c r="L82" s="181">
        <f t="shared" si="99"/>
        <v>0</v>
      </c>
      <c r="M82" s="181">
        <f t="shared" si="99"/>
        <v>0</v>
      </c>
      <c r="N82" s="181">
        <f t="shared" si="99"/>
        <v>0</v>
      </c>
      <c r="O82" s="181">
        <f t="shared" si="99"/>
        <v>0</v>
      </c>
      <c r="P82" s="181">
        <f t="shared" si="99"/>
        <v>0</v>
      </c>
      <c r="Q82" s="181">
        <f t="shared" si="99"/>
        <v>0</v>
      </c>
      <c r="R82" s="181">
        <f t="shared" si="99"/>
        <v>0</v>
      </c>
      <c r="S82" s="181">
        <f t="shared" si="99"/>
        <v>0</v>
      </c>
      <c r="T82" s="181">
        <f t="shared" si="99"/>
        <v>0</v>
      </c>
      <c r="U82" s="181">
        <f t="shared" si="99"/>
        <v>0</v>
      </c>
      <c r="V82" s="181">
        <f t="shared" si="99"/>
        <v>0</v>
      </c>
      <c r="W82" s="181">
        <f t="shared" si="99"/>
        <v>0</v>
      </c>
      <c r="X82" s="181">
        <f t="shared" si="99"/>
        <v>0</v>
      </c>
      <c r="Y82" s="181">
        <f t="shared" si="99"/>
        <v>0</v>
      </c>
      <c r="Z82" s="181">
        <f t="shared" si="99"/>
        <v>0</v>
      </c>
      <c r="AA82" s="181">
        <f t="shared" si="99"/>
        <v>0</v>
      </c>
      <c r="AB82" s="181">
        <f t="shared" si="99"/>
        <v>0</v>
      </c>
      <c r="AC82" s="181">
        <f t="shared" si="99"/>
        <v>0</v>
      </c>
      <c r="AD82" s="181">
        <f t="shared" si="99"/>
        <v>0</v>
      </c>
      <c r="AE82" s="181">
        <f t="shared" si="99"/>
        <v>0</v>
      </c>
      <c r="AF82" s="181">
        <f t="shared" si="99"/>
        <v>0</v>
      </c>
      <c r="AG82" s="181">
        <f t="shared" si="99"/>
        <v>0</v>
      </c>
      <c r="AH82" s="181">
        <f t="shared" si="99"/>
        <v>0</v>
      </c>
      <c r="AI82" s="181">
        <f t="shared" si="99"/>
        <v>0</v>
      </c>
      <c r="AJ82" s="181">
        <f t="shared" si="99"/>
        <v>0</v>
      </c>
      <c r="AK82" s="181">
        <f t="shared" si="99"/>
        <v>0</v>
      </c>
      <c r="AL82" s="181">
        <f t="shared" si="99"/>
        <v>0</v>
      </c>
      <c r="AM82" s="181">
        <f t="shared" si="99"/>
        <v>0</v>
      </c>
      <c r="AN82" s="181">
        <f t="shared" si="99"/>
        <v>0</v>
      </c>
      <c r="AO82" s="181">
        <f t="shared" si="99"/>
        <v>0</v>
      </c>
      <c r="AP82" s="181">
        <f t="shared" si="99"/>
        <v>0</v>
      </c>
      <c r="AQ82" s="181">
        <f t="shared" si="99"/>
        <v>0</v>
      </c>
      <c r="AR82" s="181">
        <f t="shared" si="99"/>
        <v>0</v>
      </c>
      <c r="AS82" s="181">
        <f t="shared" si="99"/>
        <v>0</v>
      </c>
      <c r="AT82" s="181">
        <f t="shared" si="99"/>
        <v>0</v>
      </c>
      <c r="AU82" s="181">
        <f t="shared" si="99"/>
        <v>0</v>
      </c>
      <c r="AV82" s="181" t="str">
        <f t="shared" si="99"/>
        <v/>
      </c>
      <c r="AW82" s="181" t="str">
        <f t="shared" si="99"/>
        <v/>
      </c>
      <c r="AX82" s="181" t="str">
        <f t="shared" si="99"/>
        <v/>
      </c>
      <c r="AY82" s="181" t="str">
        <f t="shared" si="99"/>
        <v/>
      </c>
    </row>
    <row r="83" spans="5:51" x14ac:dyDescent="0.3">
      <c r="E83" s="141" t="s">
        <v>484</v>
      </c>
      <c r="F83" s="181">
        <f t="shared" ref="F83:AY83" ca="1" si="100">IFERROR(F64/F$53,"")</f>
        <v>0</v>
      </c>
      <c r="G83" s="181">
        <f t="shared" ca="1" si="100"/>
        <v>0</v>
      </c>
      <c r="H83" s="181">
        <f t="shared" ca="1" si="100"/>
        <v>0</v>
      </c>
      <c r="I83" s="181">
        <f t="shared" ca="1" si="100"/>
        <v>0</v>
      </c>
      <c r="J83" s="181">
        <f t="shared" ca="1" si="100"/>
        <v>-1505860.7163704683</v>
      </c>
      <c r="K83" s="181">
        <f t="shared" ca="1" si="100"/>
        <v>-1495717.5325635048</v>
      </c>
      <c r="L83" s="181">
        <f t="shared" ca="1" si="100"/>
        <v>-1462008.711750976</v>
      </c>
      <c r="M83" s="181">
        <f t="shared" ca="1" si="100"/>
        <v>-1512388.5249325961</v>
      </c>
      <c r="N83" s="181">
        <f t="shared" ca="1" si="100"/>
        <v>-1508507.8898404262</v>
      </c>
      <c r="O83" s="181">
        <f t="shared" ca="1" si="100"/>
        <v>-1540499.5333014543</v>
      </c>
      <c r="P83" s="181">
        <f t="shared" ca="1" si="100"/>
        <v>-1508350.1444332288</v>
      </c>
      <c r="Q83" s="181">
        <f t="shared" ca="1" si="100"/>
        <v>-1505832.8959787581</v>
      </c>
      <c r="R83" s="181">
        <f t="shared" ca="1" si="100"/>
        <v>-1477721.5861771854</v>
      </c>
      <c r="S83" s="181">
        <f t="shared" ca="1" si="100"/>
        <v>-1393634.0059134315</v>
      </c>
      <c r="T83" s="181">
        <f t="shared" ca="1" si="100"/>
        <v>-1386745.3937151544</v>
      </c>
      <c r="U83" s="181">
        <f t="shared" ca="1" si="100"/>
        <v>-1357970.3499015644</v>
      </c>
      <c r="V83" s="181">
        <f t="shared" ca="1" si="100"/>
        <v>-1259763.3127378621</v>
      </c>
      <c r="W83" s="181">
        <f t="shared" ca="1" si="100"/>
        <v>-1176637.3764275883</v>
      </c>
      <c r="X83" s="181">
        <f t="shared" ca="1" si="100"/>
        <v>-1079388.4614735292</v>
      </c>
      <c r="Y83" s="181">
        <f t="shared" ca="1" si="100"/>
        <v>-946159.35726492736</v>
      </c>
      <c r="Z83" s="181">
        <f t="shared" ca="1" si="100"/>
        <v>-880948.91878573853</v>
      </c>
      <c r="AA83" s="181">
        <f t="shared" ca="1" si="100"/>
        <v>-803313.72215068154</v>
      </c>
      <c r="AB83" s="181">
        <f t="shared" ca="1" si="100"/>
        <v>-690984.77054133476</v>
      </c>
      <c r="AC83" s="181">
        <f t="shared" ca="1" si="100"/>
        <v>-641363.87413101504</v>
      </c>
      <c r="AD83" s="181">
        <f t="shared" ca="1" si="100"/>
        <v>-579308.82165526634</v>
      </c>
      <c r="AE83" s="181">
        <f t="shared" ca="1" si="100"/>
        <v>-486860.88758506265</v>
      </c>
      <c r="AF83" s="181">
        <f t="shared" ca="1" si="100"/>
        <v>-447201.05605744838</v>
      </c>
      <c r="AG83" s="181">
        <f t="shared" ca="1" si="100"/>
        <v>-398957.37284880382</v>
      </c>
      <c r="AH83" s="181">
        <f t="shared" ca="1" si="100"/>
        <v>0</v>
      </c>
      <c r="AI83" s="181">
        <f t="shared" ca="1" si="100"/>
        <v>0</v>
      </c>
      <c r="AJ83" s="181">
        <f t="shared" ca="1" si="100"/>
        <v>0</v>
      </c>
      <c r="AK83" s="181">
        <f t="shared" ca="1" si="100"/>
        <v>0</v>
      </c>
      <c r="AL83" s="181">
        <f t="shared" ca="1" si="100"/>
        <v>0</v>
      </c>
      <c r="AM83" s="181">
        <f t="shared" ca="1" si="100"/>
        <v>0</v>
      </c>
      <c r="AN83" s="181">
        <f t="shared" ca="1" si="100"/>
        <v>0</v>
      </c>
      <c r="AO83" s="181">
        <f t="shared" ca="1" si="100"/>
        <v>0</v>
      </c>
      <c r="AP83" s="181">
        <f t="shared" ca="1" si="100"/>
        <v>0</v>
      </c>
      <c r="AQ83" s="181">
        <f t="shared" ca="1" si="100"/>
        <v>0</v>
      </c>
      <c r="AR83" s="181">
        <f t="shared" ca="1" si="100"/>
        <v>0</v>
      </c>
      <c r="AS83" s="181">
        <f t="shared" ca="1" si="100"/>
        <v>0</v>
      </c>
      <c r="AT83" s="181">
        <f t="shared" ca="1" si="100"/>
        <v>0</v>
      </c>
      <c r="AU83" s="181">
        <f t="shared" ca="1" si="100"/>
        <v>0</v>
      </c>
      <c r="AV83" s="181" t="str">
        <f t="shared" si="100"/>
        <v/>
      </c>
      <c r="AW83" s="181" t="str">
        <f t="shared" si="100"/>
        <v/>
      </c>
      <c r="AX83" s="181" t="str">
        <f t="shared" si="100"/>
        <v/>
      </c>
      <c r="AY83" s="181" t="str">
        <f t="shared" si="100"/>
        <v/>
      </c>
    </row>
    <row r="84" spans="5:51" x14ac:dyDescent="0.3">
      <c r="E84" s="141" t="s">
        <v>850</v>
      </c>
      <c r="F84" s="181">
        <f t="shared" ref="F84:AY84" ca="1" si="101">IFERROR(F65/F$53,"")</f>
        <v>0</v>
      </c>
      <c r="G84" s="181">
        <f t="shared" ca="1" si="101"/>
        <v>0</v>
      </c>
      <c r="H84" s="181">
        <f t="shared" ca="1" si="101"/>
        <v>0</v>
      </c>
      <c r="I84" s="181">
        <f t="shared" ca="1" si="101"/>
        <v>0</v>
      </c>
      <c r="J84" s="181">
        <f t="shared" ca="1" si="101"/>
        <v>24287929.347481247</v>
      </c>
      <c r="K84" s="181">
        <f t="shared" ca="1" si="101"/>
        <v>22258965.06859947</v>
      </c>
      <c r="L84" s="181">
        <f t="shared" ca="1" si="101"/>
        <v>20448377.068314362</v>
      </c>
      <c r="M84" s="181">
        <f t="shared" ca="1" si="101"/>
        <v>19979135.706003238</v>
      </c>
      <c r="N84" s="181">
        <f t="shared" ca="1" si="101"/>
        <v>18540138.149476033</v>
      </c>
      <c r="O84" s="181">
        <f t="shared" ca="1" si="101"/>
        <v>17889963.449658535</v>
      </c>
      <c r="P84" s="181">
        <f t="shared" ca="1" si="101"/>
        <v>16564080.210308179</v>
      </c>
      <c r="Q84" s="181">
        <f t="shared" ca="1" si="101"/>
        <v>15422450.338950461</v>
      </c>
      <c r="R84" s="181">
        <f t="shared" ca="1" si="101"/>
        <v>14309916.639768666</v>
      </c>
      <c r="S84" s="181">
        <f t="shared" ca="1" si="101"/>
        <v>13064386.765257366</v>
      </c>
      <c r="T84" s="181">
        <f t="shared" ca="1" si="101"/>
        <v>12096412.074806375</v>
      </c>
      <c r="U84" s="181">
        <f t="shared" ca="1" si="101"/>
        <v>11197392.443447378</v>
      </c>
      <c r="V84" s="181">
        <f t="shared" ca="1" si="101"/>
        <v>10192266.27696386</v>
      </c>
      <c r="W84" s="181">
        <f t="shared" ca="1" si="101"/>
        <v>9485740.5144858155</v>
      </c>
      <c r="X84" s="181">
        <f t="shared" ca="1" si="101"/>
        <v>8822799.5186237134</v>
      </c>
      <c r="Y84" s="181">
        <f t="shared" ca="1" si="101"/>
        <v>8045009.7020374443</v>
      </c>
      <c r="Z84" s="181">
        <f t="shared" ca="1" si="101"/>
        <v>7471193.2130008414</v>
      </c>
      <c r="AA84" s="181">
        <f t="shared" ca="1" si="101"/>
        <v>6935588.1931767073</v>
      </c>
      <c r="AB84" s="181">
        <f t="shared" ca="1" si="101"/>
        <v>6285899.1386952531</v>
      </c>
      <c r="AC84" s="181">
        <f t="shared" ca="1" si="101"/>
        <v>5825341.0522358343</v>
      </c>
      <c r="AD84" s="181">
        <f t="shared" ca="1" si="101"/>
        <v>5392332.1146437544</v>
      </c>
      <c r="AE84" s="181">
        <f t="shared" ca="1" si="101"/>
        <v>4858744.7734062066</v>
      </c>
      <c r="AF84" s="181">
        <f t="shared" ca="1" si="101"/>
        <v>4480491.6684309999</v>
      </c>
      <c r="AG84" s="181">
        <f t="shared" ca="1" si="101"/>
        <v>4135900.6912951483</v>
      </c>
      <c r="AH84" s="181">
        <f t="shared" ca="1" si="101"/>
        <v>0</v>
      </c>
      <c r="AI84" s="181">
        <f t="shared" ca="1" si="101"/>
        <v>0</v>
      </c>
      <c r="AJ84" s="181">
        <f t="shared" ca="1" si="101"/>
        <v>0</v>
      </c>
      <c r="AK84" s="181">
        <f t="shared" ca="1" si="101"/>
        <v>0</v>
      </c>
      <c r="AL84" s="181">
        <f t="shared" ca="1" si="101"/>
        <v>0</v>
      </c>
      <c r="AM84" s="181">
        <f t="shared" ca="1" si="101"/>
        <v>0</v>
      </c>
      <c r="AN84" s="181">
        <f t="shared" ca="1" si="101"/>
        <v>0</v>
      </c>
      <c r="AO84" s="181">
        <f t="shared" ca="1" si="101"/>
        <v>0</v>
      </c>
      <c r="AP84" s="181">
        <f t="shared" ca="1" si="101"/>
        <v>0</v>
      </c>
      <c r="AQ84" s="181">
        <f t="shared" ca="1" si="101"/>
        <v>0</v>
      </c>
      <c r="AR84" s="181">
        <f t="shared" ca="1" si="101"/>
        <v>0</v>
      </c>
      <c r="AS84" s="181">
        <f t="shared" ca="1" si="101"/>
        <v>0</v>
      </c>
      <c r="AT84" s="181">
        <f t="shared" ca="1" si="101"/>
        <v>0</v>
      </c>
      <c r="AU84" s="181">
        <f t="shared" ca="1" si="101"/>
        <v>0</v>
      </c>
      <c r="AV84" s="181" t="str">
        <f t="shared" si="101"/>
        <v/>
      </c>
      <c r="AW84" s="181" t="str">
        <f t="shared" si="101"/>
        <v/>
      </c>
      <c r="AX84" s="181" t="str">
        <f t="shared" si="101"/>
        <v/>
      </c>
      <c r="AY84" s="181" t="str">
        <f t="shared" si="101"/>
        <v/>
      </c>
    </row>
    <row r="85" spans="5:51" x14ac:dyDescent="0.3">
      <c r="E85" s="141" t="s">
        <v>485</v>
      </c>
      <c r="F85" s="181">
        <f t="shared" ref="F85:AY85" ca="1" si="102">IFERROR(F66/F$53,"")</f>
        <v>0</v>
      </c>
      <c r="G85" s="181">
        <f t="shared" ca="1" si="102"/>
        <v>0</v>
      </c>
      <c r="H85" s="181">
        <f t="shared" ca="1" si="102"/>
        <v>0</v>
      </c>
      <c r="I85" s="181">
        <f t="shared" ca="1" si="102"/>
        <v>0</v>
      </c>
      <c r="J85" s="181">
        <f t="shared" ca="1" si="102"/>
        <v>-10888295.639175717</v>
      </c>
      <c r="K85" s="181">
        <f t="shared" ca="1" si="102"/>
        <v>-10411951.338833598</v>
      </c>
      <c r="L85" s="181">
        <f t="shared" ca="1" si="102"/>
        <v>-10004096.967775395</v>
      </c>
      <c r="M85" s="181">
        <f t="shared" ca="1" si="102"/>
        <v>-10207832.158795444</v>
      </c>
      <c r="N85" s="181">
        <f t="shared" ca="1" si="102"/>
        <v>-9919994.1663761791</v>
      </c>
      <c r="O85" s="181">
        <f t="shared" ca="1" si="102"/>
        <v>-10017292.350831028</v>
      </c>
      <c r="P85" s="181">
        <f t="shared" ca="1" si="102"/>
        <v>-9700752.7833970319</v>
      </c>
      <c r="Q85" s="181">
        <f t="shared" ca="1" si="102"/>
        <v>-9466948.8738771062</v>
      </c>
      <c r="R85" s="181">
        <f t="shared" ca="1" si="102"/>
        <v>-9206063.3463993557</v>
      </c>
      <c r="S85" s="181">
        <f t="shared" ca="1" si="102"/>
        <v>-8792397.2380193248</v>
      </c>
      <c r="T85" s="181">
        <f t="shared" ca="1" si="102"/>
        <v>-8540948.3723206446</v>
      </c>
      <c r="U85" s="181">
        <f t="shared" ca="1" si="102"/>
        <v>-8300064.020811677</v>
      </c>
      <c r="V85" s="181">
        <f t="shared" ca="1" si="102"/>
        <v>3.305009183730403E-9</v>
      </c>
      <c r="W85" s="181">
        <f t="shared" ca="1" si="102"/>
        <v>3.2603993179875629E-9</v>
      </c>
      <c r="X85" s="181">
        <f t="shared" ca="1" si="102"/>
        <v>3.2163915807142559E-9</v>
      </c>
      <c r="Y85" s="181">
        <f t="shared" ca="1" si="102"/>
        <v>3.1729778445895924E-9</v>
      </c>
      <c r="Z85" s="181">
        <f t="shared" ca="1" si="102"/>
        <v>3.1301500919924326E-9</v>
      </c>
      <c r="AA85" s="181">
        <f t="shared" ca="1" si="102"/>
        <v>3.0879004135207041E-9</v>
      </c>
      <c r="AB85" s="181">
        <f t="shared" ca="1" si="102"/>
        <v>3.0462210065306949E-9</v>
      </c>
      <c r="AC85" s="181">
        <f t="shared" ca="1" si="102"/>
        <v>3.0051041736960672E-9</v>
      </c>
      <c r="AD85" s="181">
        <f t="shared" ca="1" si="102"/>
        <v>2.9645423215863192E-9</v>
      </c>
      <c r="AE85" s="181">
        <f t="shared" ca="1" si="102"/>
        <v>2.9245279592644375E-9</v>
      </c>
      <c r="AF85" s="181">
        <f t="shared" ca="1" si="102"/>
        <v>2.885053696903475E-9</v>
      </c>
      <c r="AG85" s="181">
        <f t="shared" ca="1" si="102"/>
        <v>2.8461122444217964E-9</v>
      </c>
      <c r="AH85" s="181">
        <f t="shared" ca="1" si="102"/>
        <v>0</v>
      </c>
      <c r="AI85" s="181">
        <f t="shared" ca="1" si="102"/>
        <v>0</v>
      </c>
      <c r="AJ85" s="181">
        <f t="shared" ca="1" si="102"/>
        <v>0</v>
      </c>
      <c r="AK85" s="181">
        <f t="shared" ca="1" si="102"/>
        <v>0</v>
      </c>
      <c r="AL85" s="181">
        <f t="shared" ca="1" si="102"/>
        <v>0</v>
      </c>
      <c r="AM85" s="181">
        <f t="shared" ca="1" si="102"/>
        <v>0</v>
      </c>
      <c r="AN85" s="181">
        <f t="shared" ca="1" si="102"/>
        <v>0</v>
      </c>
      <c r="AO85" s="181">
        <f t="shared" ca="1" si="102"/>
        <v>0</v>
      </c>
      <c r="AP85" s="181">
        <f t="shared" ca="1" si="102"/>
        <v>0</v>
      </c>
      <c r="AQ85" s="181">
        <f t="shared" ca="1" si="102"/>
        <v>0</v>
      </c>
      <c r="AR85" s="181">
        <f t="shared" ca="1" si="102"/>
        <v>0</v>
      </c>
      <c r="AS85" s="181">
        <f t="shared" ca="1" si="102"/>
        <v>0</v>
      </c>
      <c r="AT85" s="181">
        <f t="shared" ca="1" si="102"/>
        <v>0</v>
      </c>
      <c r="AU85" s="181">
        <f t="shared" ca="1" si="102"/>
        <v>0</v>
      </c>
      <c r="AV85" s="181" t="str">
        <f t="shared" si="102"/>
        <v/>
      </c>
      <c r="AW85" s="181" t="str">
        <f t="shared" si="102"/>
        <v/>
      </c>
      <c r="AX85" s="181" t="str">
        <f t="shared" si="102"/>
        <v/>
      </c>
      <c r="AY85" s="181" t="str">
        <f t="shared" si="102"/>
        <v/>
      </c>
    </row>
    <row r="86" spans="5:51" x14ac:dyDescent="0.3">
      <c r="E86" s="141" t="s">
        <v>486</v>
      </c>
      <c r="F86" s="181">
        <f t="shared" ref="F86:AY86" ca="1" si="103">IFERROR(F67/F$53,"")</f>
        <v>0</v>
      </c>
      <c r="G86" s="181">
        <f t="shared" ca="1" si="103"/>
        <v>0</v>
      </c>
      <c r="H86" s="181">
        <f t="shared" ca="1" si="103"/>
        <v>0</v>
      </c>
      <c r="I86" s="181">
        <f t="shared" ca="1" si="103"/>
        <v>0</v>
      </c>
      <c r="J86" s="181">
        <f t="shared" ca="1" si="103"/>
        <v>-7794726.9358098572</v>
      </c>
      <c r="K86" s="181">
        <f t="shared" ca="1" si="103"/>
        <v>-6710329.4831659943</v>
      </c>
      <c r="L86" s="181">
        <f t="shared" ca="1" si="103"/>
        <v>-5725423.8540048823</v>
      </c>
      <c r="M86" s="181">
        <f t="shared" ca="1" si="103"/>
        <v>-5160733.7688993504</v>
      </c>
      <c r="N86" s="181">
        <f t="shared" ca="1" si="103"/>
        <v>-4341650.5639899988</v>
      </c>
      <c r="O86" s="181">
        <f t="shared" ca="1" si="103"/>
        <v>-3744217.9950601542</v>
      </c>
      <c r="P86" s="181">
        <f t="shared" ca="1" si="103"/>
        <v>-3040847.3783784909</v>
      </c>
      <c r="Q86" s="181">
        <f t="shared" ca="1" si="103"/>
        <v>-2396474.4637770932</v>
      </c>
      <c r="R86" s="181">
        <f t="shared" ca="1" si="103"/>
        <v>-1801564.8380380766</v>
      </c>
      <c r="S86" s="181">
        <f t="shared" ca="1" si="103"/>
        <v>-1257131.0429478805</v>
      </c>
      <c r="T86" s="181">
        <f t="shared" ca="1" si="103"/>
        <v>-763983.99291502975</v>
      </c>
      <c r="U86" s="181">
        <f t="shared" ca="1" si="103"/>
        <v>-313314.78184015246</v>
      </c>
      <c r="V86" s="181">
        <f t="shared" ca="1" si="103"/>
        <v>-3.305009183730403E-9</v>
      </c>
      <c r="W86" s="181">
        <f t="shared" ca="1" si="103"/>
        <v>-3.2603993179875629E-9</v>
      </c>
      <c r="X86" s="181">
        <f t="shared" ca="1" si="103"/>
        <v>-3.2163915807142559E-9</v>
      </c>
      <c r="Y86" s="181">
        <f t="shared" ca="1" si="103"/>
        <v>-3.1729778445895924E-9</v>
      </c>
      <c r="Z86" s="181">
        <f t="shared" ca="1" si="103"/>
        <v>-3.1301500919924326E-9</v>
      </c>
      <c r="AA86" s="181">
        <f t="shared" ca="1" si="103"/>
        <v>-3.0879004135207041E-9</v>
      </c>
      <c r="AB86" s="181">
        <f t="shared" ca="1" si="103"/>
        <v>-3.0462210065306949E-9</v>
      </c>
      <c r="AC86" s="181">
        <f t="shared" ca="1" si="103"/>
        <v>-3.0051041736960672E-9</v>
      </c>
      <c r="AD86" s="181">
        <f t="shared" ca="1" si="103"/>
        <v>-2.9645423215863192E-9</v>
      </c>
      <c r="AE86" s="181">
        <f t="shared" ca="1" si="103"/>
        <v>-2.9245279592644375E-9</v>
      </c>
      <c r="AF86" s="181">
        <f t="shared" ca="1" si="103"/>
        <v>-2.885053696903475E-9</v>
      </c>
      <c r="AG86" s="181">
        <f t="shared" ca="1" si="103"/>
        <v>-2.8461122444217964E-9</v>
      </c>
      <c r="AH86" s="181">
        <f t="shared" ca="1" si="103"/>
        <v>0</v>
      </c>
      <c r="AI86" s="181">
        <f t="shared" ca="1" si="103"/>
        <v>0</v>
      </c>
      <c r="AJ86" s="181">
        <f t="shared" ca="1" si="103"/>
        <v>0</v>
      </c>
      <c r="AK86" s="181">
        <f t="shared" ca="1" si="103"/>
        <v>0</v>
      </c>
      <c r="AL86" s="181">
        <f t="shared" ca="1" si="103"/>
        <v>0</v>
      </c>
      <c r="AM86" s="181">
        <f t="shared" ca="1" si="103"/>
        <v>0</v>
      </c>
      <c r="AN86" s="181">
        <f t="shared" ca="1" si="103"/>
        <v>0</v>
      </c>
      <c r="AO86" s="181">
        <f t="shared" ca="1" si="103"/>
        <v>0</v>
      </c>
      <c r="AP86" s="181">
        <f t="shared" ca="1" si="103"/>
        <v>0</v>
      </c>
      <c r="AQ86" s="181">
        <f t="shared" ca="1" si="103"/>
        <v>0</v>
      </c>
      <c r="AR86" s="181">
        <f t="shared" ca="1" si="103"/>
        <v>0</v>
      </c>
      <c r="AS86" s="181">
        <f t="shared" ca="1" si="103"/>
        <v>0</v>
      </c>
      <c r="AT86" s="181">
        <f t="shared" ca="1" si="103"/>
        <v>0</v>
      </c>
      <c r="AU86" s="181">
        <f t="shared" ca="1" si="103"/>
        <v>0</v>
      </c>
      <c r="AV86" s="181" t="str">
        <f t="shared" si="103"/>
        <v/>
      </c>
      <c r="AW86" s="181" t="str">
        <f t="shared" si="103"/>
        <v/>
      </c>
      <c r="AX86" s="181" t="str">
        <f t="shared" si="103"/>
        <v/>
      </c>
      <c r="AY86" s="181" t="str">
        <f t="shared" si="103"/>
        <v/>
      </c>
    </row>
    <row r="87" spans="5:51" x14ac:dyDescent="0.3">
      <c r="E87" s="141" t="s">
        <v>783</v>
      </c>
      <c r="F87" s="181">
        <f t="shared" ref="F87:AY87" ca="1" si="104">IFERROR(F68/F$53,"")</f>
        <v>0</v>
      </c>
      <c r="G87" s="181">
        <f t="shared" ca="1" si="104"/>
        <v>0</v>
      </c>
      <c r="H87" s="181">
        <f t="shared" ca="1" si="104"/>
        <v>0</v>
      </c>
      <c r="I87" s="181">
        <f t="shared" ca="1" si="104"/>
        <v>0</v>
      </c>
      <c r="J87" s="181">
        <f t="shared" ca="1" si="104"/>
        <v>0</v>
      </c>
      <c r="K87" s="181">
        <f t="shared" ca="1" si="104"/>
        <v>0</v>
      </c>
      <c r="L87" s="181">
        <f t="shared" ca="1" si="104"/>
        <v>0</v>
      </c>
      <c r="M87" s="181">
        <f t="shared" ca="1" si="104"/>
        <v>0</v>
      </c>
      <c r="N87" s="181">
        <f t="shared" ca="1" si="104"/>
        <v>0</v>
      </c>
      <c r="O87" s="181">
        <f t="shared" ca="1" si="104"/>
        <v>0</v>
      </c>
      <c r="P87" s="181">
        <f t="shared" ca="1" si="104"/>
        <v>0</v>
      </c>
      <c r="Q87" s="181">
        <f t="shared" ca="1" si="104"/>
        <v>0</v>
      </c>
      <c r="R87" s="181">
        <f t="shared" ca="1" si="104"/>
        <v>0</v>
      </c>
      <c r="S87" s="181">
        <f t="shared" ca="1" si="104"/>
        <v>0</v>
      </c>
      <c r="T87" s="181">
        <f t="shared" ca="1" si="104"/>
        <v>0</v>
      </c>
      <c r="U87" s="181">
        <f t="shared" ca="1" si="104"/>
        <v>0</v>
      </c>
      <c r="V87" s="181">
        <f t="shared" ca="1" si="104"/>
        <v>0</v>
      </c>
      <c r="W87" s="181">
        <f t="shared" ca="1" si="104"/>
        <v>0</v>
      </c>
      <c r="X87" s="181">
        <f t="shared" ca="1" si="104"/>
        <v>0</v>
      </c>
      <c r="Y87" s="181">
        <f t="shared" ca="1" si="104"/>
        <v>0</v>
      </c>
      <c r="Z87" s="181">
        <f t="shared" ca="1" si="104"/>
        <v>0</v>
      </c>
      <c r="AA87" s="181">
        <f t="shared" ca="1" si="104"/>
        <v>0</v>
      </c>
      <c r="AB87" s="181">
        <f t="shared" ca="1" si="104"/>
        <v>0</v>
      </c>
      <c r="AC87" s="181">
        <f t="shared" ca="1" si="104"/>
        <v>0</v>
      </c>
      <c r="AD87" s="181">
        <f t="shared" ca="1" si="104"/>
        <v>0</v>
      </c>
      <c r="AE87" s="181">
        <f t="shared" ca="1" si="104"/>
        <v>0</v>
      </c>
      <c r="AF87" s="181">
        <f t="shared" ca="1" si="104"/>
        <v>0</v>
      </c>
      <c r="AG87" s="181">
        <f t="shared" ca="1" si="104"/>
        <v>0</v>
      </c>
      <c r="AH87" s="181">
        <f t="shared" ca="1" si="104"/>
        <v>0</v>
      </c>
      <c r="AI87" s="181">
        <f t="shared" ca="1" si="104"/>
        <v>0</v>
      </c>
      <c r="AJ87" s="181">
        <f t="shared" ca="1" si="104"/>
        <v>0</v>
      </c>
      <c r="AK87" s="181">
        <f t="shared" ca="1" si="104"/>
        <v>0</v>
      </c>
      <c r="AL87" s="181">
        <f t="shared" ca="1" si="104"/>
        <v>0</v>
      </c>
      <c r="AM87" s="181">
        <f t="shared" ca="1" si="104"/>
        <v>0</v>
      </c>
      <c r="AN87" s="181">
        <f t="shared" ca="1" si="104"/>
        <v>0</v>
      </c>
      <c r="AO87" s="181">
        <f t="shared" ca="1" si="104"/>
        <v>0</v>
      </c>
      <c r="AP87" s="181">
        <f t="shared" ca="1" si="104"/>
        <v>0</v>
      </c>
      <c r="AQ87" s="181">
        <f t="shared" ca="1" si="104"/>
        <v>0</v>
      </c>
      <c r="AR87" s="181">
        <f t="shared" ca="1" si="104"/>
        <v>0</v>
      </c>
      <c r="AS87" s="181">
        <f t="shared" ca="1" si="104"/>
        <v>0</v>
      </c>
      <c r="AT87" s="181">
        <f t="shared" ca="1" si="104"/>
        <v>0</v>
      </c>
      <c r="AU87" s="181">
        <f t="shared" ca="1" si="104"/>
        <v>0</v>
      </c>
      <c r="AV87" s="181" t="str">
        <f t="shared" si="104"/>
        <v/>
      </c>
      <c r="AW87" s="181" t="str">
        <f t="shared" si="104"/>
        <v/>
      </c>
      <c r="AX87" s="181" t="str">
        <f t="shared" si="104"/>
        <v/>
      </c>
      <c r="AY87" s="181" t="str">
        <f t="shared" si="104"/>
        <v/>
      </c>
    </row>
    <row r="88" spans="5:51" x14ac:dyDescent="0.3">
      <c r="E88" s="141" t="s">
        <v>784</v>
      </c>
      <c r="F88" s="181">
        <f t="shared" ref="F88:AY88" si="105">IFERROR(F69/F$53,"")</f>
        <v>0</v>
      </c>
      <c r="G88" s="181">
        <f t="shared" si="105"/>
        <v>0</v>
      </c>
      <c r="H88" s="181">
        <f t="shared" si="105"/>
        <v>0</v>
      </c>
      <c r="I88" s="181">
        <f t="shared" si="105"/>
        <v>0</v>
      </c>
      <c r="J88" s="181">
        <f t="shared" ca="1" si="105"/>
        <v>0</v>
      </c>
      <c r="K88" s="181">
        <f t="shared" ca="1" si="105"/>
        <v>0</v>
      </c>
      <c r="L88" s="181">
        <f t="shared" ca="1" si="105"/>
        <v>0</v>
      </c>
      <c r="M88" s="181">
        <f t="shared" ca="1" si="105"/>
        <v>0</v>
      </c>
      <c r="N88" s="181">
        <f t="shared" ca="1" si="105"/>
        <v>0</v>
      </c>
      <c r="O88" s="181">
        <f t="shared" ca="1" si="105"/>
        <v>0</v>
      </c>
      <c r="P88" s="181">
        <f t="shared" ca="1" si="105"/>
        <v>0</v>
      </c>
      <c r="Q88" s="181">
        <f t="shared" ca="1" si="105"/>
        <v>0</v>
      </c>
      <c r="R88" s="181">
        <f t="shared" ca="1" si="105"/>
        <v>0</v>
      </c>
      <c r="S88" s="181">
        <f t="shared" ca="1" si="105"/>
        <v>0</v>
      </c>
      <c r="T88" s="181">
        <f t="shared" ca="1" si="105"/>
        <v>0</v>
      </c>
      <c r="U88" s="181">
        <f t="shared" ca="1" si="105"/>
        <v>0</v>
      </c>
      <c r="V88" s="181">
        <f t="shared" si="105"/>
        <v>0</v>
      </c>
      <c r="W88" s="181">
        <f t="shared" si="105"/>
        <v>0</v>
      </c>
      <c r="X88" s="181">
        <f t="shared" si="105"/>
        <v>0</v>
      </c>
      <c r="Y88" s="181">
        <f t="shared" si="105"/>
        <v>0</v>
      </c>
      <c r="Z88" s="181">
        <f t="shared" si="105"/>
        <v>0</v>
      </c>
      <c r="AA88" s="181">
        <f t="shared" si="105"/>
        <v>0</v>
      </c>
      <c r="AB88" s="181">
        <f t="shared" si="105"/>
        <v>0</v>
      </c>
      <c r="AC88" s="181">
        <f t="shared" si="105"/>
        <v>0</v>
      </c>
      <c r="AD88" s="181">
        <f t="shared" si="105"/>
        <v>0</v>
      </c>
      <c r="AE88" s="181">
        <f t="shared" si="105"/>
        <v>0</v>
      </c>
      <c r="AF88" s="181">
        <f t="shared" si="105"/>
        <v>0</v>
      </c>
      <c r="AG88" s="181">
        <f t="shared" si="105"/>
        <v>0</v>
      </c>
      <c r="AH88" s="181">
        <f t="shared" si="105"/>
        <v>0</v>
      </c>
      <c r="AI88" s="181">
        <f t="shared" si="105"/>
        <v>0</v>
      </c>
      <c r="AJ88" s="181">
        <f t="shared" si="105"/>
        <v>0</v>
      </c>
      <c r="AK88" s="181">
        <f t="shared" si="105"/>
        <v>0</v>
      </c>
      <c r="AL88" s="181">
        <f t="shared" si="105"/>
        <v>0</v>
      </c>
      <c r="AM88" s="181">
        <f t="shared" si="105"/>
        <v>0</v>
      </c>
      <c r="AN88" s="181">
        <f t="shared" si="105"/>
        <v>0</v>
      </c>
      <c r="AO88" s="181">
        <f t="shared" si="105"/>
        <v>0</v>
      </c>
      <c r="AP88" s="181">
        <f t="shared" si="105"/>
        <v>0</v>
      </c>
      <c r="AQ88" s="181">
        <f t="shared" si="105"/>
        <v>0</v>
      </c>
      <c r="AR88" s="181">
        <f t="shared" si="105"/>
        <v>0</v>
      </c>
      <c r="AS88" s="181">
        <f t="shared" si="105"/>
        <v>0</v>
      </c>
      <c r="AT88" s="181">
        <f t="shared" si="105"/>
        <v>0</v>
      </c>
      <c r="AU88" s="181">
        <f t="shared" si="105"/>
        <v>0</v>
      </c>
      <c r="AV88" s="181" t="str">
        <f t="shared" si="105"/>
        <v/>
      </c>
      <c r="AW88" s="181" t="str">
        <f t="shared" si="105"/>
        <v/>
      </c>
      <c r="AX88" s="181" t="str">
        <f t="shared" si="105"/>
        <v/>
      </c>
      <c r="AY88" s="181" t="str">
        <f t="shared" si="105"/>
        <v/>
      </c>
    </row>
    <row r="89" spans="5:51" x14ac:dyDescent="0.3">
      <c r="E89" s="141" t="s">
        <v>489</v>
      </c>
      <c r="F89" s="181">
        <f t="shared" ref="F89:AY89" ca="1" si="106">IFERROR(F70/F$53,"")</f>
        <v>0</v>
      </c>
      <c r="G89" s="181">
        <f t="shared" ca="1" si="106"/>
        <v>0</v>
      </c>
      <c r="H89" s="181">
        <f t="shared" ca="1" si="106"/>
        <v>0</v>
      </c>
      <c r="I89" s="181">
        <f t="shared" ca="1" si="106"/>
        <v>0</v>
      </c>
      <c r="J89" s="181">
        <f t="shared" ca="1" si="106"/>
        <v>0</v>
      </c>
      <c r="K89" s="181">
        <f t="shared" ca="1" si="106"/>
        <v>0</v>
      </c>
      <c r="L89" s="181">
        <f t="shared" ca="1" si="106"/>
        <v>0</v>
      </c>
      <c r="M89" s="181">
        <f t="shared" ca="1" si="106"/>
        <v>0</v>
      </c>
      <c r="N89" s="181">
        <f t="shared" ca="1" si="106"/>
        <v>0</v>
      </c>
      <c r="O89" s="181">
        <f t="shared" ca="1" si="106"/>
        <v>0</v>
      </c>
      <c r="P89" s="181">
        <f t="shared" ca="1" si="106"/>
        <v>0</v>
      </c>
      <c r="Q89" s="181">
        <f t="shared" ca="1" si="106"/>
        <v>0</v>
      </c>
      <c r="R89" s="181">
        <f t="shared" ca="1" si="106"/>
        <v>0</v>
      </c>
      <c r="S89" s="181">
        <f t="shared" ca="1" si="106"/>
        <v>0</v>
      </c>
      <c r="T89" s="181">
        <f t="shared" ca="1" si="106"/>
        <v>0</v>
      </c>
      <c r="U89" s="181">
        <f t="shared" ca="1" si="106"/>
        <v>0</v>
      </c>
      <c r="V89" s="181">
        <f t="shared" ca="1" si="106"/>
        <v>0</v>
      </c>
      <c r="W89" s="181">
        <f t="shared" ca="1" si="106"/>
        <v>0</v>
      </c>
      <c r="X89" s="181">
        <f t="shared" ca="1" si="106"/>
        <v>0</v>
      </c>
      <c r="Y89" s="181">
        <f t="shared" ca="1" si="106"/>
        <v>0</v>
      </c>
      <c r="Z89" s="181">
        <f t="shared" ca="1" si="106"/>
        <v>0</v>
      </c>
      <c r="AA89" s="181">
        <f t="shared" ca="1" si="106"/>
        <v>0</v>
      </c>
      <c r="AB89" s="181">
        <f t="shared" ca="1" si="106"/>
        <v>0</v>
      </c>
      <c r="AC89" s="181">
        <f t="shared" ca="1" si="106"/>
        <v>0</v>
      </c>
      <c r="AD89" s="181">
        <f t="shared" ca="1" si="106"/>
        <v>0</v>
      </c>
      <c r="AE89" s="181">
        <f t="shared" ca="1" si="106"/>
        <v>0</v>
      </c>
      <c r="AF89" s="181">
        <f t="shared" ca="1" si="106"/>
        <v>0</v>
      </c>
      <c r="AG89" s="181">
        <f t="shared" ca="1" si="106"/>
        <v>0</v>
      </c>
      <c r="AH89" s="181">
        <f t="shared" ca="1" si="106"/>
        <v>0</v>
      </c>
      <c r="AI89" s="181">
        <f t="shared" ca="1" si="106"/>
        <v>0</v>
      </c>
      <c r="AJ89" s="181">
        <f t="shared" ca="1" si="106"/>
        <v>0</v>
      </c>
      <c r="AK89" s="181">
        <f t="shared" ca="1" si="106"/>
        <v>0</v>
      </c>
      <c r="AL89" s="181">
        <f t="shared" ca="1" si="106"/>
        <v>0</v>
      </c>
      <c r="AM89" s="181">
        <f t="shared" ca="1" si="106"/>
        <v>0</v>
      </c>
      <c r="AN89" s="181">
        <f t="shared" ca="1" si="106"/>
        <v>0</v>
      </c>
      <c r="AO89" s="181">
        <f t="shared" ca="1" si="106"/>
        <v>0</v>
      </c>
      <c r="AP89" s="181">
        <f t="shared" ca="1" si="106"/>
        <v>0</v>
      </c>
      <c r="AQ89" s="181">
        <f t="shared" ca="1" si="106"/>
        <v>0</v>
      </c>
      <c r="AR89" s="181">
        <f t="shared" ca="1" si="106"/>
        <v>0</v>
      </c>
      <c r="AS89" s="181">
        <f t="shared" ca="1" si="106"/>
        <v>0</v>
      </c>
      <c r="AT89" s="181">
        <f t="shared" ca="1" si="106"/>
        <v>0</v>
      </c>
      <c r="AU89" s="181">
        <f t="shared" ca="1" si="106"/>
        <v>0</v>
      </c>
      <c r="AV89" s="181" t="str">
        <f t="shared" si="106"/>
        <v/>
      </c>
      <c r="AW89" s="181" t="str">
        <f t="shared" si="106"/>
        <v/>
      </c>
      <c r="AX89" s="181" t="str">
        <f t="shared" si="106"/>
        <v/>
      </c>
      <c r="AY89" s="181" t="str">
        <f t="shared" si="106"/>
        <v/>
      </c>
    </row>
    <row r="90" spans="5:51" x14ac:dyDescent="0.3">
      <c r="E90" s="141" t="s">
        <v>808</v>
      </c>
      <c r="F90" s="181">
        <f t="shared" ref="F90:AY90" ca="1" si="107">IFERROR(F71/F$53,"")</f>
        <v>0</v>
      </c>
      <c r="G90" s="181">
        <f t="shared" ca="1" si="107"/>
        <v>0</v>
      </c>
      <c r="H90" s="181">
        <f t="shared" ca="1" si="107"/>
        <v>0</v>
      </c>
      <c r="I90" s="181">
        <f t="shared" ca="1" si="107"/>
        <v>0</v>
      </c>
      <c r="J90" s="181">
        <f t="shared" ca="1" si="107"/>
        <v>0</v>
      </c>
      <c r="K90" s="181">
        <f t="shared" ca="1" si="107"/>
        <v>0</v>
      </c>
      <c r="L90" s="181">
        <f t="shared" ca="1" si="107"/>
        <v>0</v>
      </c>
      <c r="M90" s="181">
        <f t="shared" ca="1" si="107"/>
        <v>0</v>
      </c>
      <c r="N90" s="181">
        <f t="shared" ca="1" si="107"/>
        <v>0</v>
      </c>
      <c r="O90" s="181">
        <f t="shared" ca="1" si="107"/>
        <v>0</v>
      </c>
      <c r="P90" s="181">
        <f t="shared" ca="1" si="107"/>
        <v>0</v>
      </c>
      <c r="Q90" s="181">
        <f t="shared" ca="1" si="107"/>
        <v>0</v>
      </c>
      <c r="R90" s="181">
        <f t="shared" ca="1" si="107"/>
        <v>0</v>
      </c>
      <c r="S90" s="181">
        <f t="shared" ca="1" si="107"/>
        <v>0</v>
      </c>
      <c r="T90" s="181">
        <f t="shared" ca="1" si="107"/>
        <v>0</v>
      </c>
      <c r="U90" s="181">
        <f t="shared" ca="1" si="107"/>
        <v>0</v>
      </c>
      <c r="V90" s="181">
        <f t="shared" ca="1" si="107"/>
        <v>0</v>
      </c>
      <c r="W90" s="181">
        <f t="shared" ca="1" si="107"/>
        <v>0</v>
      </c>
      <c r="X90" s="181">
        <f t="shared" ca="1" si="107"/>
        <v>0</v>
      </c>
      <c r="Y90" s="181">
        <f t="shared" ca="1" si="107"/>
        <v>0</v>
      </c>
      <c r="Z90" s="181">
        <f t="shared" ca="1" si="107"/>
        <v>0</v>
      </c>
      <c r="AA90" s="181">
        <f t="shared" ca="1" si="107"/>
        <v>0</v>
      </c>
      <c r="AB90" s="181">
        <f t="shared" ca="1" si="107"/>
        <v>0</v>
      </c>
      <c r="AC90" s="181">
        <f t="shared" ca="1" si="107"/>
        <v>0</v>
      </c>
      <c r="AD90" s="181">
        <f t="shared" ca="1" si="107"/>
        <v>0</v>
      </c>
      <c r="AE90" s="181">
        <f t="shared" ca="1" si="107"/>
        <v>0</v>
      </c>
      <c r="AF90" s="181">
        <f t="shared" ca="1" si="107"/>
        <v>0</v>
      </c>
      <c r="AG90" s="181">
        <f t="shared" ca="1" si="107"/>
        <v>0</v>
      </c>
      <c r="AH90" s="181">
        <f t="shared" ca="1" si="107"/>
        <v>0</v>
      </c>
      <c r="AI90" s="181">
        <f t="shared" ca="1" si="107"/>
        <v>0</v>
      </c>
      <c r="AJ90" s="181">
        <f t="shared" ca="1" si="107"/>
        <v>0</v>
      </c>
      <c r="AK90" s="181">
        <f t="shared" ca="1" si="107"/>
        <v>0</v>
      </c>
      <c r="AL90" s="181">
        <f t="shared" ca="1" si="107"/>
        <v>0</v>
      </c>
      <c r="AM90" s="181">
        <f t="shared" ca="1" si="107"/>
        <v>0</v>
      </c>
      <c r="AN90" s="181">
        <f t="shared" ca="1" si="107"/>
        <v>0</v>
      </c>
      <c r="AO90" s="181">
        <f t="shared" ca="1" si="107"/>
        <v>0</v>
      </c>
      <c r="AP90" s="181">
        <f t="shared" ca="1" si="107"/>
        <v>0</v>
      </c>
      <c r="AQ90" s="181">
        <f t="shared" ca="1" si="107"/>
        <v>0</v>
      </c>
      <c r="AR90" s="181">
        <f t="shared" ca="1" si="107"/>
        <v>0</v>
      </c>
      <c r="AS90" s="181">
        <f t="shared" ca="1" si="107"/>
        <v>0</v>
      </c>
      <c r="AT90" s="181">
        <f t="shared" ca="1" si="107"/>
        <v>0</v>
      </c>
      <c r="AU90" s="181">
        <f t="shared" ca="1" si="107"/>
        <v>0</v>
      </c>
      <c r="AV90" s="181" t="str">
        <f t="shared" si="107"/>
        <v/>
      </c>
      <c r="AW90" s="181" t="str">
        <f t="shared" si="107"/>
        <v/>
      </c>
      <c r="AX90" s="181" t="str">
        <f t="shared" si="107"/>
        <v/>
      </c>
      <c r="AY90" s="181" t="str">
        <f t="shared" si="107"/>
        <v/>
      </c>
    </row>
    <row r="91" spans="5:51" x14ac:dyDescent="0.3">
      <c r="E91" s="141" t="s">
        <v>809</v>
      </c>
      <c r="F91" s="181">
        <f t="shared" ref="F91:AY91" ca="1" si="108">IFERROR(F72/F$53,"")</f>
        <v>0</v>
      </c>
      <c r="G91" s="181">
        <f t="shared" ca="1" si="108"/>
        <v>0</v>
      </c>
      <c r="H91" s="181">
        <f t="shared" ca="1" si="108"/>
        <v>0</v>
      </c>
      <c r="I91" s="181">
        <f t="shared" ca="1" si="108"/>
        <v>0</v>
      </c>
      <c r="J91" s="181">
        <f t="shared" ca="1" si="108"/>
        <v>0</v>
      </c>
      <c r="K91" s="181">
        <f t="shared" ca="1" si="108"/>
        <v>0</v>
      </c>
      <c r="L91" s="181">
        <f t="shared" ca="1" si="108"/>
        <v>0</v>
      </c>
      <c r="M91" s="181">
        <f t="shared" ca="1" si="108"/>
        <v>0</v>
      </c>
      <c r="N91" s="181">
        <f t="shared" ca="1" si="108"/>
        <v>0</v>
      </c>
      <c r="O91" s="181">
        <f t="shared" ca="1" si="108"/>
        <v>0</v>
      </c>
      <c r="P91" s="181">
        <f t="shared" ca="1" si="108"/>
        <v>0</v>
      </c>
      <c r="Q91" s="181">
        <f t="shared" ca="1" si="108"/>
        <v>0</v>
      </c>
      <c r="R91" s="181">
        <f t="shared" ca="1" si="108"/>
        <v>0</v>
      </c>
      <c r="S91" s="181">
        <f t="shared" ca="1" si="108"/>
        <v>0</v>
      </c>
      <c r="T91" s="181">
        <f t="shared" ca="1" si="108"/>
        <v>0</v>
      </c>
      <c r="U91" s="181">
        <f t="shared" ca="1" si="108"/>
        <v>0</v>
      </c>
      <c r="V91" s="181">
        <f t="shared" ca="1" si="108"/>
        <v>0</v>
      </c>
      <c r="W91" s="181">
        <f t="shared" ca="1" si="108"/>
        <v>0</v>
      </c>
      <c r="X91" s="181">
        <f t="shared" ca="1" si="108"/>
        <v>0</v>
      </c>
      <c r="Y91" s="181">
        <f t="shared" ca="1" si="108"/>
        <v>0</v>
      </c>
      <c r="Z91" s="181">
        <f t="shared" ca="1" si="108"/>
        <v>0</v>
      </c>
      <c r="AA91" s="181">
        <f t="shared" ca="1" si="108"/>
        <v>0</v>
      </c>
      <c r="AB91" s="181">
        <f t="shared" ca="1" si="108"/>
        <v>0</v>
      </c>
      <c r="AC91" s="181">
        <f t="shared" ca="1" si="108"/>
        <v>0</v>
      </c>
      <c r="AD91" s="181">
        <f t="shared" ca="1" si="108"/>
        <v>0</v>
      </c>
      <c r="AE91" s="181">
        <f t="shared" ca="1" si="108"/>
        <v>0</v>
      </c>
      <c r="AF91" s="181">
        <f t="shared" ca="1" si="108"/>
        <v>0</v>
      </c>
      <c r="AG91" s="181">
        <f t="shared" ca="1" si="108"/>
        <v>0</v>
      </c>
      <c r="AH91" s="181">
        <f t="shared" ca="1" si="108"/>
        <v>0</v>
      </c>
      <c r="AI91" s="181">
        <f t="shared" ca="1" si="108"/>
        <v>0</v>
      </c>
      <c r="AJ91" s="181">
        <f t="shared" ca="1" si="108"/>
        <v>0</v>
      </c>
      <c r="AK91" s="181">
        <f t="shared" ca="1" si="108"/>
        <v>0</v>
      </c>
      <c r="AL91" s="181">
        <f t="shared" ca="1" si="108"/>
        <v>0</v>
      </c>
      <c r="AM91" s="181">
        <f t="shared" ca="1" si="108"/>
        <v>0</v>
      </c>
      <c r="AN91" s="181">
        <f t="shared" ca="1" si="108"/>
        <v>0</v>
      </c>
      <c r="AO91" s="181">
        <f t="shared" ca="1" si="108"/>
        <v>0</v>
      </c>
      <c r="AP91" s="181">
        <f t="shared" ca="1" si="108"/>
        <v>0</v>
      </c>
      <c r="AQ91" s="181">
        <f t="shared" ca="1" si="108"/>
        <v>0</v>
      </c>
      <c r="AR91" s="181">
        <f t="shared" ca="1" si="108"/>
        <v>0</v>
      </c>
      <c r="AS91" s="181">
        <f t="shared" ca="1" si="108"/>
        <v>0</v>
      </c>
      <c r="AT91" s="181">
        <f t="shared" ca="1" si="108"/>
        <v>0</v>
      </c>
      <c r="AU91" s="181">
        <f t="shared" ca="1" si="108"/>
        <v>0</v>
      </c>
      <c r="AV91" s="181" t="str">
        <f t="shared" si="108"/>
        <v/>
      </c>
      <c r="AW91" s="181" t="str">
        <f t="shared" si="108"/>
        <v/>
      </c>
      <c r="AX91" s="181" t="str">
        <f t="shared" si="108"/>
        <v/>
      </c>
      <c r="AY91" s="181" t="str">
        <f t="shared" si="108"/>
        <v/>
      </c>
    </row>
    <row r="92" spans="5:51" x14ac:dyDescent="0.3">
      <c r="E92" s="141" t="s">
        <v>709</v>
      </c>
      <c r="F92" s="181">
        <f t="shared" ref="F92:AY92" ca="1" si="109">IFERROR(F73/F$53,"")</f>
        <v>-68713906.858806014</v>
      </c>
      <c r="G92" s="181">
        <f t="shared" ca="1" si="109"/>
        <v>-90938494.654988557</v>
      </c>
      <c r="H92" s="181">
        <f t="shared" ca="1" si="109"/>
        <v>0</v>
      </c>
      <c r="I92" s="181">
        <f t="shared" ca="1" si="109"/>
        <v>0</v>
      </c>
      <c r="J92" s="181">
        <f t="shared" ca="1" si="109"/>
        <v>5604906.7724956749</v>
      </c>
      <c r="K92" s="181">
        <f t="shared" ca="1" si="109"/>
        <v>5136684.2465998773</v>
      </c>
      <c r="L92" s="181">
        <f t="shared" ca="1" si="109"/>
        <v>4718856.246534084</v>
      </c>
      <c r="M92" s="181">
        <f t="shared" ca="1" si="109"/>
        <v>4610569.77830844</v>
      </c>
      <c r="N92" s="181">
        <f t="shared" ca="1" si="109"/>
        <v>4278493.4191098539</v>
      </c>
      <c r="O92" s="181">
        <f t="shared" ca="1" si="109"/>
        <v>4128453.103767354</v>
      </c>
      <c r="P92" s="181">
        <f t="shared" ca="1" si="109"/>
        <v>3822480.0485326573</v>
      </c>
      <c r="Q92" s="181">
        <f t="shared" ca="1" si="109"/>
        <v>3559027.0012962613</v>
      </c>
      <c r="R92" s="181">
        <f t="shared" ca="1" si="109"/>
        <v>3302288.4553312305</v>
      </c>
      <c r="S92" s="181">
        <f t="shared" ca="1" si="109"/>
        <v>3014858.4842901621</v>
      </c>
      <c r="T92" s="181">
        <f t="shared" ca="1" si="109"/>
        <v>2791479.7095707026</v>
      </c>
      <c r="U92" s="181">
        <f t="shared" ca="1" si="109"/>
        <v>2584013.6407955489</v>
      </c>
      <c r="V92" s="181">
        <f t="shared" ca="1" si="109"/>
        <v>10192266.27696386</v>
      </c>
      <c r="W92" s="181">
        <f t="shared" ca="1" si="109"/>
        <v>9485740.5144858155</v>
      </c>
      <c r="X92" s="181">
        <f t="shared" ca="1" si="109"/>
        <v>8822799.5186237134</v>
      </c>
      <c r="Y92" s="181">
        <f t="shared" ca="1" si="109"/>
        <v>8045009.7020374443</v>
      </c>
      <c r="Z92" s="181">
        <f t="shared" ca="1" si="109"/>
        <v>7471193.2130008414</v>
      </c>
      <c r="AA92" s="181">
        <f t="shared" ca="1" si="109"/>
        <v>6935588.1931767073</v>
      </c>
      <c r="AB92" s="181">
        <f t="shared" ca="1" si="109"/>
        <v>6285899.1386952531</v>
      </c>
      <c r="AC92" s="181">
        <f t="shared" ca="1" si="109"/>
        <v>5825341.0522358343</v>
      </c>
      <c r="AD92" s="181">
        <f t="shared" ca="1" si="109"/>
        <v>5392332.1146437544</v>
      </c>
      <c r="AE92" s="181">
        <f t="shared" ca="1" si="109"/>
        <v>4858744.7734062066</v>
      </c>
      <c r="AF92" s="181">
        <f t="shared" ca="1" si="109"/>
        <v>4480491.6684309999</v>
      </c>
      <c r="AG92" s="181">
        <f t="shared" ca="1" si="109"/>
        <v>4135900.6912951483</v>
      </c>
      <c r="AH92" s="181">
        <f t="shared" ca="1" si="109"/>
        <v>0</v>
      </c>
      <c r="AI92" s="181">
        <f t="shared" ca="1" si="109"/>
        <v>0</v>
      </c>
      <c r="AJ92" s="181">
        <f t="shared" ca="1" si="109"/>
        <v>0</v>
      </c>
      <c r="AK92" s="181">
        <f t="shared" ca="1" si="109"/>
        <v>0</v>
      </c>
      <c r="AL92" s="181">
        <f t="shared" ca="1" si="109"/>
        <v>0</v>
      </c>
      <c r="AM92" s="181">
        <f t="shared" ca="1" si="109"/>
        <v>0</v>
      </c>
      <c r="AN92" s="181">
        <f t="shared" ca="1" si="109"/>
        <v>0</v>
      </c>
      <c r="AO92" s="181">
        <f t="shared" ca="1" si="109"/>
        <v>0</v>
      </c>
      <c r="AP92" s="181">
        <f t="shared" ca="1" si="109"/>
        <v>0</v>
      </c>
      <c r="AQ92" s="181">
        <f t="shared" ca="1" si="109"/>
        <v>0</v>
      </c>
      <c r="AR92" s="181">
        <f t="shared" ca="1" si="109"/>
        <v>0</v>
      </c>
      <c r="AS92" s="181">
        <f t="shared" ca="1" si="109"/>
        <v>0</v>
      </c>
      <c r="AT92" s="181">
        <f t="shared" ca="1" si="109"/>
        <v>0</v>
      </c>
      <c r="AU92" s="181">
        <f t="shared" ca="1" si="109"/>
        <v>0</v>
      </c>
      <c r="AV92" s="181" t="str">
        <f t="shared" si="109"/>
        <v/>
      </c>
      <c r="AW92" s="181" t="str">
        <f t="shared" si="109"/>
        <v/>
      </c>
      <c r="AX92" s="181" t="str">
        <f t="shared" si="109"/>
        <v/>
      </c>
      <c r="AY92" s="181" t="str">
        <f t="shared" si="109"/>
        <v/>
      </c>
    </row>
    <row r="95" spans="5:51" x14ac:dyDescent="0.3">
      <c r="E95" s="141" t="s">
        <v>50</v>
      </c>
      <c r="F95" s="403">
        <f ca="1">SUM(F92:AY92)</f>
        <v>-30168983.750167117</v>
      </c>
    </row>
    <row r="96" spans="5:51" x14ac:dyDescent="0.3">
      <c r="G96" s="129" t="s">
        <v>902</v>
      </c>
    </row>
    <row r="97" spans="7:7" x14ac:dyDescent="0.3">
      <c r="G97" s="138" t="s">
        <v>911</v>
      </c>
    </row>
    <row r="98" spans="7:7" x14ac:dyDescent="0.3">
      <c r="G98" s="207" t="s">
        <v>912</v>
      </c>
    </row>
    <row r="99" spans="7:7" x14ac:dyDescent="0.3">
      <c r="G99" s="127" t="s">
        <v>913</v>
      </c>
    </row>
    <row r="100" spans="7:7" x14ac:dyDescent="0.3">
      <c r="G100" s="125" t="s">
        <v>903</v>
      </c>
    </row>
    <row r="101" spans="7:7" x14ac:dyDescent="0.3">
      <c r="G101" s="299" t="s">
        <v>218</v>
      </c>
    </row>
    <row r="102" spans="7:7" x14ac:dyDescent="0.3">
      <c r="G102" s="171" t="s">
        <v>541</v>
      </c>
    </row>
    <row r="103" spans="7:7" x14ac:dyDescent="0.3">
      <c r="G103" s="108" t="s">
        <v>922</v>
      </c>
    </row>
    <row r="104" spans="7:7" x14ac:dyDescent="0.3">
      <c r="G104" s="124" t="s">
        <v>635</v>
      </c>
    </row>
    <row r="105" spans="7:7" x14ac:dyDescent="0.3">
      <c r="G105" s="169" t="s">
        <v>927</v>
      </c>
    </row>
    <row r="106" spans="7:7" x14ac:dyDescent="0.3">
      <c r="G106" s="141" t="s">
        <v>928</v>
      </c>
    </row>
    <row r="107" spans="7:7" x14ac:dyDescent="0.3">
      <c r="G107" s="179" t="b">
        <v>1</v>
      </c>
    </row>
    <row r="108" spans="7:7" x14ac:dyDescent="0.3">
      <c r="G108" s="180" t="b">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Drop Down 1">
              <controlPr defaultSize="0" autoLine="0" autoPict="0">
                <anchor moveWithCells="1">
                  <from>
                    <xdr:col>4</xdr:col>
                    <xdr:colOff>0</xdr:colOff>
                    <xdr:row>12</xdr:row>
                    <xdr:rowOff>6350</xdr:rowOff>
                  </from>
                  <to>
                    <xdr:col>4</xdr:col>
                    <xdr:colOff>2139950</xdr:colOff>
                    <xdr:row>13</xdr:row>
                    <xdr:rowOff>57150</xdr:rowOff>
                  </to>
                </anchor>
              </controlPr>
            </control>
          </mc:Choice>
        </mc:AlternateContent>
        <mc:AlternateContent xmlns:mc="http://schemas.openxmlformats.org/markup-compatibility/2006">
          <mc:Choice Requires="x14">
            <control shapeId="11266" r:id="rId4" name="Drop Down 2">
              <controlPr defaultSize="0" autoLine="0" autoPict="0">
                <anchor moveWithCells="1">
                  <from>
                    <xdr:col>7</xdr:col>
                    <xdr:colOff>1073150</xdr:colOff>
                    <xdr:row>3</xdr:row>
                    <xdr:rowOff>0</xdr:rowOff>
                  </from>
                  <to>
                    <xdr:col>9</xdr:col>
                    <xdr:colOff>679450</xdr:colOff>
                    <xdr:row>4</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94469-E05D-47BA-9803-797B5F9C1D5E}">
  <sheetPr codeName="Sheet24">
    <tabColor theme="7" tint="0.39997558519241921"/>
  </sheetPr>
  <dimension ref="A1:D13"/>
  <sheetViews>
    <sheetView showGridLines="0" workbookViewId="0">
      <selection activeCell="D28" sqref="D28"/>
    </sheetView>
  </sheetViews>
  <sheetFormatPr defaultColWidth="9.08984375" defaultRowHeight="12" x14ac:dyDescent="0.3"/>
  <cols>
    <col min="1" max="1" width="4" style="19" customWidth="1"/>
    <col min="2" max="2" width="25.453125" style="19" customWidth="1"/>
    <col min="3" max="3" width="9.08984375" style="19"/>
    <col min="4" max="4" width="25.90625" style="19" customWidth="1"/>
    <col min="5" max="16384" width="9.08984375" style="19"/>
  </cols>
  <sheetData>
    <row r="1" spans="1:4" ht="12.5" thickBot="1" x14ac:dyDescent="0.35">
      <c r="A1" s="116" t="str">
        <f ca="1">D13</f>
        <v>Model Functioning Without Errors</v>
      </c>
    </row>
    <row r="2" spans="1:4" x14ac:dyDescent="0.3">
      <c r="B2" s="390" t="s">
        <v>540</v>
      </c>
      <c r="C2" s="391" t="s">
        <v>541</v>
      </c>
      <c r="D2" s="392" t="s">
        <v>0</v>
      </c>
    </row>
    <row r="3" spans="1:4" x14ac:dyDescent="0.3">
      <c r="B3" s="267" t="s">
        <v>542</v>
      </c>
      <c r="C3" s="19" t="b">
        <f ca="1">'Project Financing'!I507</f>
        <v>1</v>
      </c>
      <c r="D3" s="393" t="str">
        <f t="shared" ref="D3:D12" ca="1" si="0">IF(C3,"",B3)</f>
        <v/>
      </c>
    </row>
    <row r="4" spans="1:4" x14ac:dyDescent="0.3">
      <c r="B4" s="267" t="s">
        <v>543</v>
      </c>
      <c r="C4" s="19" t="b">
        <f ca="1">'Project Financing'!I226</f>
        <v>1</v>
      </c>
      <c r="D4" s="393" t="str">
        <f t="shared" ca="1" si="0"/>
        <v/>
      </c>
    </row>
    <row r="5" spans="1:4" x14ac:dyDescent="0.3">
      <c r="B5" s="267" t="s">
        <v>544</v>
      </c>
      <c r="C5" s="19" t="b">
        <v>1</v>
      </c>
      <c r="D5" s="393" t="str">
        <f t="shared" si="0"/>
        <v/>
      </c>
    </row>
    <row r="6" spans="1:4" x14ac:dyDescent="0.3">
      <c r="B6" s="267" t="s">
        <v>545</v>
      </c>
      <c r="C6" s="19" t="b">
        <v>1</v>
      </c>
      <c r="D6" s="393" t="str">
        <f t="shared" si="0"/>
        <v/>
      </c>
    </row>
    <row r="7" spans="1:4" x14ac:dyDescent="0.3">
      <c r="B7" s="267" t="s">
        <v>546</v>
      </c>
      <c r="C7" s="55" t="b">
        <f ca="1">'Project Financing'!I258</f>
        <v>1</v>
      </c>
      <c r="D7" s="393" t="str">
        <f t="shared" ca="1" si="0"/>
        <v/>
      </c>
    </row>
    <row r="8" spans="1:4" x14ac:dyDescent="0.3">
      <c r="B8" s="267" t="s">
        <v>547</v>
      </c>
      <c r="C8" s="55" t="b">
        <f ca="1">'Project Financing'!I210</f>
        <v>1</v>
      </c>
      <c r="D8" s="393" t="str">
        <f t="shared" ca="1" si="0"/>
        <v/>
      </c>
    </row>
    <row r="9" spans="1:4" x14ac:dyDescent="0.3">
      <c r="B9" s="267" t="s">
        <v>548</v>
      </c>
      <c r="C9" s="55" t="b">
        <f ca="1">'Project Financing'!N133</f>
        <v>1</v>
      </c>
      <c r="D9" s="393" t="str">
        <f t="shared" ca="1" si="0"/>
        <v/>
      </c>
    </row>
    <row r="10" spans="1:4" x14ac:dyDescent="0.3">
      <c r="B10" s="267" t="s">
        <v>549</v>
      </c>
      <c r="C10" s="55" t="b">
        <f ca="1">'Project Financing'!J263</f>
        <v>1</v>
      </c>
      <c r="D10" s="393" t="str">
        <f t="shared" ca="1" si="0"/>
        <v/>
      </c>
    </row>
    <row r="11" spans="1:4" x14ac:dyDescent="0.3">
      <c r="B11" s="267" t="s">
        <v>746</v>
      </c>
      <c r="C11" s="55" t="b">
        <f ca="1">'Project Financing'!I25</f>
        <v>1</v>
      </c>
      <c r="D11" s="393" t="str">
        <f t="shared" ca="1" si="0"/>
        <v/>
      </c>
    </row>
    <row r="12" spans="1:4" ht="12.5" thickBot="1" x14ac:dyDescent="0.35">
      <c r="B12" s="267" t="s">
        <v>550</v>
      </c>
      <c r="C12" s="19" t="b">
        <v>1</v>
      </c>
      <c r="D12" s="393" t="str">
        <f t="shared" si="0"/>
        <v/>
      </c>
    </row>
    <row r="13" spans="1:4" ht="12.5" thickBot="1" x14ac:dyDescent="0.35">
      <c r="B13" s="270" t="s">
        <v>551</v>
      </c>
      <c r="C13" s="394" t="b">
        <f ca="1">AND(C3:C12)</f>
        <v>1</v>
      </c>
      <c r="D13" s="116" t="str">
        <f ca="1">IF(C13,"Model Functioning Without Errors",Addtext(D3:D12))</f>
        <v>Model Functioning Without Errors</v>
      </c>
    </row>
  </sheetData>
  <conditionalFormatting sqref="C3:C12">
    <cfRule type="containsText" dxfId="0" priority="1" operator="containsText" text="F">
      <formula>NOT(ISERROR(SEARCH("F",C3)))</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97E3D-6721-47F5-917B-96519B228F8C}">
  <sheetPr>
    <tabColor theme="7" tint="0.59999389629810485"/>
  </sheetPr>
  <dimension ref="A2:A23"/>
  <sheetViews>
    <sheetView showGridLines="0" topLeftCell="A11" workbookViewId="0">
      <selection activeCell="A21" sqref="A21"/>
    </sheetView>
  </sheetViews>
  <sheetFormatPr defaultColWidth="6.6328125" defaultRowHeight="12" x14ac:dyDescent="0.3"/>
  <cols>
    <col min="1" max="1" width="21.36328125" style="120" customWidth="1"/>
    <col min="2" max="16384" width="6.6328125" style="120"/>
  </cols>
  <sheetData>
    <row r="2" spans="1:1" x14ac:dyDescent="0.3">
      <c r="A2" s="170"/>
    </row>
    <row r="3" spans="1:1" ht="21.5" thickBot="1" x14ac:dyDescent="0.55000000000000004">
      <c r="A3" s="119"/>
    </row>
    <row r="4" spans="1:1" x14ac:dyDescent="0.3">
      <c r="A4" s="170"/>
    </row>
    <row r="5" spans="1:1" ht="17.5" thickBot="1" x14ac:dyDescent="0.45">
      <c r="A5" s="121" t="s">
        <v>896</v>
      </c>
    </row>
    <row r="6" spans="1:1" x14ac:dyDescent="0.3">
      <c r="A6" s="170"/>
    </row>
    <row r="7" spans="1:1" x14ac:dyDescent="0.3">
      <c r="A7" s="170"/>
    </row>
    <row r="8" spans="1:1" x14ac:dyDescent="0.3">
      <c r="A8" s="170"/>
    </row>
    <row r="9" spans="1:1" x14ac:dyDescent="0.3">
      <c r="A9" s="170"/>
    </row>
    <row r="10" spans="1:1" x14ac:dyDescent="0.3">
      <c r="A10" s="170"/>
    </row>
    <row r="11" spans="1:1" x14ac:dyDescent="0.3">
      <c r="A11" s="129" t="s">
        <v>902</v>
      </c>
    </row>
    <row r="12" spans="1:1" x14ac:dyDescent="0.3">
      <c r="A12" s="138" t="s">
        <v>911</v>
      </c>
    </row>
    <row r="13" spans="1:1" x14ac:dyDescent="0.3">
      <c r="A13" s="207" t="s">
        <v>912</v>
      </c>
    </row>
    <row r="14" spans="1:1" x14ac:dyDescent="0.3">
      <c r="A14" s="127" t="s">
        <v>913</v>
      </c>
    </row>
    <row r="15" spans="1:1" x14ac:dyDescent="0.3">
      <c r="A15" s="125" t="s">
        <v>903</v>
      </c>
    </row>
    <row r="16" spans="1:1" x14ac:dyDescent="0.3">
      <c r="A16" s="299" t="s">
        <v>218</v>
      </c>
    </row>
    <row r="17" spans="1:1" x14ac:dyDescent="0.3">
      <c r="A17" s="171" t="s">
        <v>541</v>
      </c>
    </row>
    <row r="18" spans="1:1" x14ac:dyDescent="0.3">
      <c r="A18" s="108" t="s">
        <v>922</v>
      </c>
    </row>
    <row r="19" spans="1:1" x14ac:dyDescent="0.3">
      <c r="A19" s="124" t="s">
        <v>635</v>
      </c>
    </row>
    <row r="20" spans="1:1" x14ac:dyDescent="0.3">
      <c r="A20" s="169" t="s">
        <v>927</v>
      </c>
    </row>
    <row r="21" spans="1:1" x14ac:dyDescent="0.3">
      <c r="A21" s="141" t="s">
        <v>928</v>
      </c>
    </row>
    <row r="22" spans="1:1" x14ac:dyDescent="0.3">
      <c r="A22" s="179" t="b">
        <v>1</v>
      </c>
    </row>
    <row r="23" spans="1:1" x14ac:dyDescent="0.3">
      <c r="A23" s="180"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27</vt:i4>
      </vt:variant>
    </vt:vector>
  </HeadingPairs>
  <TitlesOfParts>
    <vt:vector size="41" baseType="lpstr">
      <vt:lpstr>Model Contents</vt:lpstr>
      <vt:lpstr>Methodology</vt:lpstr>
      <vt:lpstr>Project Finance Dashboard</vt:lpstr>
      <vt:lpstr>Refinancing</vt:lpstr>
      <vt:lpstr>EBITDA and Capital Expenditures</vt:lpstr>
      <vt:lpstr>Project Financing</vt:lpstr>
      <vt:lpstr>Scenarios</vt:lpstr>
      <vt:lpstr>Operating Assumptions</vt:lpstr>
      <vt:lpstr>Finance and Value Assumptions</vt:lpstr>
      <vt:lpstr>Tax Assumptions</vt:lpstr>
      <vt:lpstr>Policies, Data &amp; Conversions</vt:lpstr>
      <vt:lpstr>Annual Analysis</vt:lpstr>
      <vt:lpstr>Audit Sheet</vt:lpstr>
      <vt:lpstr>Template</vt:lpstr>
      <vt:lpstr>Adjusted</vt:lpstr>
      <vt:lpstr>Adjusted__formula</vt:lpstr>
      <vt:lpstr>Base_Case</vt:lpstr>
      <vt:lpstr>Charge</vt:lpstr>
      <vt:lpstr>Computed</vt:lpstr>
      <vt:lpstr>Computed_Repay</vt:lpstr>
      <vt:lpstr>Copied_Data</vt:lpstr>
      <vt:lpstr>copy_to</vt:lpstr>
      <vt:lpstr>Scenarios!custom_case_row</vt:lpstr>
      <vt:lpstr>Difference</vt:lpstr>
      <vt:lpstr>DifferenceROE</vt:lpstr>
      <vt:lpstr>Fixed</vt:lpstr>
      <vt:lpstr>Fixed_Repay</vt:lpstr>
      <vt:lpstr>Function__Structr</vt:lpstr>
      <vt:lpstr>High_Case</vt:lpstr>
      <vt:lpstr>Low_Case</vt:lpstr>
      <vt:lpstr>NA</vt:lpstr>
      <vt:lpstr>pf_sheet_name</vt:lpstr>
      <vt:lpstr>scenario</vt:lpstr>
      <vt:lpstr>scenario_sheet</vt:lpstr>
      <vt:lpstr>spinner</vt:lpstr>
      <vt:lpstr>Spinner_Data</vt:lpstr>
      <vt:lpstr>start_period</vt:lpstr>
      <vt:lpstr>Start_Repay</vt:lpstr>
      <vt:lpstr>Total_Difference</vt:lpstr>
      <vt:lpstr>WC_PREF_A</vt:lpstr>
      <vt:lpstr>wc_prefund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Clissold</dc:creator>
  <cp:lastModifiedBy>Sam Clissold</cp:lastModifiedBy>
  <dcterms:created xsi:type="dcterms:W3CDTF">2025-06-23T04:53:59Z</dcterms:created>
  <dcterms:modified xsi:type="dcterms:W3CDTF">2025-06-28T13:16:51Z</dcterms:modified>
</cp:coreProperties>
</file>